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eral\Documents\OSITRAN\JEE\Boletin\Marzo\OneDrive_1_30-3-2026\"/>
    </mc:Choice>
  </mc:AlternateContent>
  <xr:revisionPtr revIDLastSave="0" documentId="13_ncr:1_{C45C7A98-C9F1-4807-BA18-9838CDC10EF9}" xr6:coauthVersionLast="47" xr6:coauthVersionMax="47" xr10:uidLastSave="{00000000-0000-0000-0000-000000000000}"/>
  <bookViews>
    <workbookView xWindow="-108" yWindow="-108" windowWidth="23256" windowHeight="13896" tabRatio="889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B57" i="6" l="1"/>
  <c r="JB56" i="6"/>
  <c r="JB55" i="6"/>
  <c r="JB49" i="6"/>
  <c r="JB48" i="6"/>
  <c r="JB47" i="6"/>
  <c r="JB46" i="6"/>
  <c r="JB45" i="6"/>
  <c r="JB44" i="6"/>
  <c r="JB43" i="6"/>
  <c r="JB42" i="6"/>
  <c r="JB41" i="6"/>
  <c r="JB40" i="6"/>
  <c r="JB39" i="6"/>
  <c r="JB38" i="6"/>
  <c r="JB37" i="6"/>
  <c r="JB36" i="6"/>
  <c r="JB35" i="6"/>
  <c r="JB34" i="6"/>
  <c r="JB33" i="6"/>
  <c r="JB32" i="6"/>
  <c r="JB25" i="6"/>
  <c r="JB24" i="6"/>
  <c r="JB23" i="6"/>
  <c r="JB22" i="6"/>
  <c r="JB21" i="6"/>
  <c r="JB20" i="6"/>
  <c r="JB19" i="6"/>
  <c r="JB18" i="6"/>
  <c r="JB17" i="6"/>
  <c r="JB16" i="6"/>
  <c r="JB15" i="6"/>
  <c r="JB14" i="6"/>
  <c r="JB13" i="6"/>
  <c r="JB12" i="6"/>
  <c r="JB11" i="6"/>
  <c r="JB10" i="6"/>
  <c r="JB9" i="6"/>
  <c r="JB8" i="6"/>
  <c r="HO45" i="7"/>
  <c r="HO44" i="7"/>
  <c r="HO43" i="7"/>
  <c r="HO37" i="7"/>
  <c r="HO36" i="7"/>
  <c r="HO35" i="7"/>
  <c r="HO34" i="7"/>
  <c r="HO33" i="7"/>
  <c r="HO32" i="7"/>
  <c r="HO31" i="7"/>
  <c r="HO30" i="7"/>
  <c r="HO29" i="7"/>
  <c r="HO28" i="7"/>
  <c r="HO27" i="7"/>
  <c r="HO26" i="7"/>
  <c r="HO19" i="7"/>
  <c r="HO18" i="7"/>
  <c r="HO17" i="7"/>
  <c r="HO16" i="7"/>
  <c r="HO15" i="7"/>
  <c r="HO14" i="7"/>
  <c r="HO13" i="7"/>
  <c r="HO12" i="7"/>
  <c r="HO11" i="7"/>
  <c r="HO10" i="7"/>
  <c r="HO9" i="7"/>
  <c r="HO8" i="7"/>
  <c r="JO87" i="8"/>
  <c r="JO86" i="8"/>
  <c r="JO85" i="8"/>
  <c r="JO79" i="8"/>
  <c r="JO78" i="8"/>
  <c r="JO77" i="8"/>
  <c r="JO76" i="8"/>
  <c r="JO75" i="8"/>
  <c r="JO74" i="8"/>
  <c r="JO73" i="8"/>
  <c r="JO72" i="8"/>
  <c r="JO71" i="8"/>
  <c r="JO70" i="8"/>
  <c r="JO69" i="8"/>
  <c r="JO68" i="8"/>
  <c r="JO67" i="8"/>
  <c r="JO66" i="8"/>
  <c r="JO65" i="8"/>
  <c r="JO64" i="8"/>
  <c r="JO63" i="8"/>
  <c r="JO62" i="8"/>
  <c r="JO61" i="8"/>
  <c r="JO60" i="8"/>
  <c r="JO59" i="8"/>
  <c r="JO58" i="8"/>
  <c r="JO57" i="8"/>
  <c r="JO56" i="8"/>
  <c r="JO55" i="8"/>
  <c r="JO54" i="8"/>
  <c r="JO53" i="8"/>
  <c r="JO52" i="8"/>
  <c r="JO51" i="8"/>
  <c r="JO50" i="8"/>
  <c r="JO49" i="8"/>
  <c r="JO48" i="8"/>
  <c r="JO47" i="8"/>
  <c r="JO40" i="8"/>
  <c r="JO39" i="8"/>
  <c r="JO38" i="8"/>
  <c r="JO37" i="8"/>
  <c r="JO36" i="8"/>
  <c r="JO35" i="8"/>
  <c r="JO34" i="8"/>
  <c r="JO33" i="8"/>
  <c r="JO32" i="8"/>
  <c r="JO31" i="8"/>
  <c r="JO30" i="8"/>
  <c r="JO29" i="8"/>
  <c r="JO28" i="8"/>
  <c r="JO27" i="8"/>
  <c r="JO26" i="8"/>
  <c r="JO25" i="8"/>
  <c r="JO24" i="8"/>
  <c r="JO23" i="8"/>
  <c r="JO22" i="8"/>
  <c r="JO21" i="8"/>
  <c r="JO20" i="8"/>
  <c r="JO19" i="8"/>
  <c r="JO18" i="8"/>
  <c r="JO17" i="8"/>
  <c r="JO16" i="8"/>
  <c r="JO15" i="8"/>
  <c r="JO14" i="8"/>
  <c r="JO13" i="8"/>
  <c r="JO12" i="8"/>
  <c r="JO11" i="8"/>
  <c r="JO10" i="8"/>
  <c r="JO9" i="8"/>
  <c r="JO8" i="8"/>
  <c r="LB45" i="10"/>
  <c r="LB44" i="10"/>
  <c r="LB43" i="10"/>
  <c r="LB37" i="10"/>
  <c r="LB36" i="10"/>
  <c r="LB35" i="10"/>
  <c r="LB34" i="10"/>
  <c r="LB33" i="10"/>
  <c r="LB32" i="10"/>
  <c r="LB31" i="10"/>
  <c r="LB30" i="10"/>
  <c r="LB29" i="10"/>
  <c r="LB28" i="10"/>
  <c r="LB27" i="10"/>
  <c r="LB26" i="10"/>
  <c r="LB19" i="10"/>
  <c r="LB18" i="10"/>
  <c r="LB17" i="10"/>
  <c r="LB16" i="10"/>
  <c r="LB15" i="10"/>
  <c r="LB14" i="10"/>
  <c r="LB13" i="10"/>
  <c r="LB12" i="10"/>
  <c r="LB11" i="10"/>
  <c r="LB10" i="10"/>
  <c r="LB9" i="10"/>
  <c r="LB8" i="10"/>
  <c r="IB56" i="11"/>
  <c r="IB55" i="11"/>
  <c r="IB54" i="11"/>
  <c r="IB48" i="11"/>
  <c r="IB47" i="11"/>
  <c r="IB46" i="11"/>
  <c r="IB45" i="11"/>
  <c r="IB44" i="11"/>
  <c r="IB43" i="11"/>
  <c r="IB42" i="11"/>
  <c r="IB41" i="11"/>
  <c r="IB40" i="11"/>
  <c r="IB39" i="11"/>
  <c r="IB38" i="11"/>
  <c r="IB37" i="11"/>
  <c r="IB36" i="11"/>
  <c r="IB35" i="11"/>
  <c r="IB34" i="11"/>
  <c r="IB33" i="11"/>
  <c r="IB32" i="11"/>
  <c r="IB31" i="11"/>
  <c r="IB25" i="11"/>
  <c r="IB24" i="11"/>
  <c r="IB23" i="11"/>
  <c r="IB22" i="11"/>
  <c r="IB21" i="11"/>
  <c r="IB20" i="11"/>
  <c r="IB19" i="11"/>
  <c r="IB18" i="11"/>
  <c r="IB17" i="11"/>
  <c r="IB16" i="11"/>
  <c r="IB15" i="11"/>
  <c r="IB14" i="11"/>
  <c r="IB13" i="11"/>
  <c r="IB12" i="11"/>
  <c r="IB11" i="11"/>
  <c r="IB10" i="11"/>
  <c r="IB9" i="11"/>
  <c r="IB8" i="11"/>
  <c r="IB56" i="13"/>
  <c r="IB55" i="13"/>
  <c r="IB54" i="13"/>
  <c r="IB48" i="13"/>
  <c r="IB47" i="13"/>
  <c r="IB46" i="13"/>
  <c r="IB45" i="13"/>
  <c r="IB44" i="13"/>
  <c r="IB43" i="13"/>
  <c r="IB42" i="13"/>
  <c r="IB41" i="13"/>
  <c r="IB40" i="13"/>
  <c r="IB39" i="13"/>
  <c r="IB38" i="13"/>
  <c r="IB37" i="13"/>
  <c r="IB36" i="13"/>
  <c r="IB35" i="13"/>
  <c r="IB34" i="13"/>
  <c r="IB33" i="13"/>
  <c r="IB32" i="13"/>
  <c r="IB31" i="13"/>
  <c r="IB25" i="13"/>
  <c r="IB24" i="13"/>
  <c r="IB23" i="13"/>
  <c r="IB22" i="13"/>
  <c r="IB21" i="13"/>
  <c r="IB20" i="13"/>
  <c r="IB19" i="13"/>
  <c r="IB18" i="13"/>
  <c r="IB17" i="13"/>
  <c r="IB16" i="13"/>
  <c r="IB15" i="13"/>
  <c r="IB14" i="13"/>
  <c r="IB13" i="13"/>
  <c r="IB12" i="13"/>
  <c r="IB11" i="13"/>
  <c r="IB10" i="13"/>
  <c r="IB9" i="13"/>
  <c r="IB8" i="13"/>
  <c r="FO37" i="14"/>
  <c r="FO38" i="14"/>
  <c r="FO36" i="14"/>
  <c r="FO28" i="14"/>
  <c r="FO29" i="14"/>
  <c r="FO30" i="14"/>
  <c r="HO20" i="12"/>
  <c r="HO21" i="12"/>
  <c r="HO9" i="12"/>
  <c r="HO10" i="12"/>
  <c r="HO11" i="12"/>
  <c r="HO12" i="12"/>
  <c r="HO13" i="12"/>
  <c r="HO8" i="12"/>
  <c r="HO30" i="12"/>
  <c r="KO8" i="10"/>
  <c r="KO11" i="10"/>
  <c r="KO14" i="10"/>
  <c r="KO17" i="10"/>
  <c r="KO18" i="10"/>
  <c r="KO19" i="10"/>
  <c r="KO26" i="10"/>
  <c r="KO29" i="10"/>
  <c r="KO32" i="10"/>
  <c r="KO35" i="10"/>
  <c r="KO36" i="10"/>
  <c r="KO37" i="10"/>
  <c r="KO43" i="10"/>
  <c r="KO44" i="10"/>
  <c r="KO45" i="10"/>
  <c r="HR20" i="11"/>
  <c r="HS20" i="11"/>
  <c r="HT20" i="11"/>
  <c r="HU20" i="11"/>
  <c r="HV20" i="11"/>
  <c r="HW20" i="11"/>
  <c r="HX20" i="11"/>
  <c r="HY20" i="11"/>
  <c r="HZ20" i="11"/>
  <c r="IA20" i="11"/>
  <c r="HR8" i="11"/>
  <c r="HS8" i="11"/>
  <c r="HT8" i="11"/>
  <c r="HU8" i="11"/>
  <c r="HV8" i="11"/>
  <c r="HW8" i="11"/>
  <c r="HX8" i="11"/>
  <c r="HY8" i="11"/>
  <c r="HZ8" i="11"/>
  <c r="IA8" i="11"/>
  <c r="HR11" i="11"/>
  <c r="HS11" i="11"/>
  <c r="HT11" i="11"/>
  <c r="HU11" i="11"/>
  <c r="HV11" i="11"/>
  <c r="HW11" i="11"/>
  <c r="HX11" i="11"/>
  <c r="HY11" i="11"/>
  <c r="HZ11" i="11"/>
  <c r="IA11" i="11"/>
  <c r="HR14" i="11"/>
  <c r="HS14" i="11"/>
  <c r="HT14" i="11"/>
  <c r="HU14" i="11"/>
  <c r="HV14" i="11"/>
  <c r="HW14" i="11"/>
  <c r="HX14" i="11"/>
  <c r="HY14" i="11"/>
  <c r="HZ14" i="11"/>
  <c r="IA14" i="11"/>
  <c r="HR17" i="11"/>
  <c r="HS17" i="11"/>
  <c r="HT17" i="11"/>
  <c r="HU17" i="11"/>
  <c r="HV17" i="11"/>
  <c r="HW17" i="11"/>
  <c r="HX17" i="11"/>
  <c r="HY17" i="11"/>
  <c r="HZ17" i="11"/>
  <c r="IA17" i="11"/>
  <c r="HR23" i="11"/>
  <c r="HS23" i="11"/>
  <c r="HT23" i="11"/>
  <c r="HU23" i="11"/>
  <c r="HV23" i="11"/>
  <c r="HW23" i="11"/>
  <c r="HX23" i="11"/>
  <c r="HY23" i="11"/>
  <c r="HZ23" i="11"/>
  <c r="IA23" i="11"/>
  <c r="HO8" i="11"/>
  <c r="HO19" i="12"/>
  <c r="HO22" i="12"/>
  <c r="HO23" i="12"/>
  <c r="HO24" i="12"/>
  <c r="GB50" i="3"/>
  <c r="GB49" i="3"/>
  <c r="GB48" i="3"/>
  <c r="GB42" i="3"/>
  <c r="GB41" i="3"/>
  <c r="GB40" i="3"/>
  <c r="GB37" i="3"/>
  <c r="GB34" i="3"/>
  <c r="GB31" i="3"/>
  <c r="GB28" i="3"/>
  <c r="GB22" i="3"/>
  <c r="GB21" i="3"/>
  <c r="GB20" i="3"/>
  <c r="GB17" i="3"/>
  <c r="GB14" i="3"/>
  <c r="GB11" i="3"/>
  <c r="GB8" i="3"/>
  <c r="FO27" i="14"/>
  <c r="FO26" i="14"/>
  <c r="FO25" i="14"/>
  <c r="FO24" i="14"/>
  <c r="FO23" i="14"/>
  <c r="FO22" i="14"/>
  <c r="FO16" i="14"/>
  <c r="FO15" i="14"/>
  <c r="FO14" i="14"/>
  <c r="FO13" i="14"/>
  <c r="FO12" i="14"/>
  <c r="FO11" i="14"/>
  <c r="FO10" i="14"/>
  <c r="FO9" i="14"/>
  <c r="FO8" i="14"/>
  <c r="FO48" i="3"/>
  <c r="HK46" i="1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O36" i="14" s="1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V28" i="14" s="1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C28" i="14" s="1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A29" i="14"/>
  <c r="AZ29" i="14"/>
  <c r="AY29" i="14"/>
  <c r="AX29" i="14"/>
  <c r="AW29" i="14"/>
  <c r="AV29" i="14"/>
  <c r="AU29" i="14"/>
  <c r="AT29" i="14"/>
  <c r="AS29" i="14"/>
  <c r="AR29" i="14"/>
  <c r="AP29" i="14"/>
  <c r="AN29" i="14"/>
  <c r="AL29" i="14"/>
  <c r="AK29" i="14"/>
  <c r="AJ29" i="14"/>
  <c r="AI29" i="14"/>
  <c r="AH29" i="14"/>
  <c r="AG29" i="14"/>
  <c r="AF29" i="14"/>
  <c r="AE29" i="14"/>
  <c r="AE28" i="14" s="1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M28" i="14" s="1"/>
  <c r="L29" i="14"/>
  <c r="K29" i="14"/>
  <c r="J29" i="14"/>
  <c r="I29" i="14"/>
  <c r="H29" i="14"/>
  <c r="G29" i="14"/>
  <c r="F29" i="14"/>
  <c r="E29" i="14"/>
  <c r="D29" i="14"/>
  <c r="C29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H14" i="14" s="1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X14" i="14" s="1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L14" i="14" s="1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Q14" i="14" s="1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G14" i="14" s="1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X14" i="14" s="1"/>
  <c r="W15" i="14"/>
  <c r="W14" i="14" s="1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BP14" i="14"/>
  <c r="BJ14" i="14"/>
  <c r="BH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Y28" i="14" l="1"/>
  <c r="AS28" i="14"/>
  <c r="BJ28" i="14"/>
  <c r="CA28" i="14"/>
  <c r="CJ28" i="14"/>
  <c r="C28" i="14"/>
  <c r="K28" i="14"/>
  <c r="T28" i="14"/>
  <c r="AC28" i="14"/>
  <c r="AK28" i="14"/>
  <c r="AV28" i="14"/>
  <c r="BM28" i="14"/>
  <c r="CE28" i="14"/>
  <c r="CM28" i="14"/>
  <c r="H28" i="14"/>
  <c r="Q28" i="14"/>
  <c r="AH28" i="14"/>
  <c r="BA28" i="14"/>
  <c r="BS28" i="14"/>
  <c r="D28" i="14"/>
  <c r="L28" i="14"/>
  <c r="U28" i="14"/>
  <c r="AD28" i="14"/>
  <c r="AL28" i="14"/>
  <c r="AW28" i="14"/>
  <c r="BF28" i="14"/>
  <c r="BN28" i="14"/>
  <c r="BW28" i="14"/>
  <c r="CF28" i="14"/>
  <c r="CN28" i="14"/>
  <c r="G28" i="14"/>
  <c r="X28" i="14"/>
  <c r="AZ28" i="14"/>
  <c r="CI28" i="14"/>
  <c r="AB54" i="1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AB28" i="14" l="1"/>
  <c r="DB46" i="1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<sst xmlns="http://schemas.openxmlformats.org/spreadsheetml/2006/main" count="11116" uniqueCount="180">
  <si>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</si>
  <si>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</si>
  <si>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</si>
  <si>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</si>
  <si>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</si>
  <si>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</si>
  <si>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</si>
  <si>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</si>
  <si>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</si>
  <si>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</si>
  <si>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</si>
  <si>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</si>
  <si>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</si>
  <si>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</si>
  <si>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</si>
  <si>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</si>
  <si>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</si>
  <si>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</si>
  <si>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</si>
  <si>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</si>
  <si>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</si>
  <si>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</si>
  <si>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</si>
  <si>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</si>
  <si>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</si>
  <si>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</si>
  <si>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</si>
  <si>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</si>
  <si>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</si>
  <si>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</si>
  <si>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</si>
  <si>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</si>
  <si>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</si>
  <si>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</si>
  <si>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</si>
  <si>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</si>
  <si>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</si>
  <si>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</si>
  <si>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</si>
  <si>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</si>
  <si>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</si>
  <si>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</si>
  <si>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</si>
  <si>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</si>
  <si>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</si>
  <si>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</si>
  <si>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</si>
  <si>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</si>
  <si>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</si>
  <si>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</si>
  <si>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</si>
  <si>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</si>
  <si>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TOTAL  2025</t>
  </si>
  <si>
    <t>TOTAL  2026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</si>
  <si>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</si>
  <si>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</si>
  <si>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</si>
  <si>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</si>
  <si>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</si>
  <si>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</si>
  <si>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</si>
  <si>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</si>
  <si>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</si>
  <si>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</si>
  <si>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</si>
  <si>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</si>
  <si>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</si>
  <si>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</si>
  <si>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</si>
  <si>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</si>
  <si>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</si>
  <si>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</si>
  <si>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</si>
  <si>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</si>
  <si>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</si>
  <si>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</si>
  <si>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</si>
  <si>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</si>
  <si>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</si>
  <si>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</si>
  <si>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</si>
  <si>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</si>
  <si>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</si>
  <si>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</si>
  <si>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</si>
  <si>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</si>
  <si>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</si>
  <si>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</si>
  <si>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</si>
  <si>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</si>
  <si>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</si>
  <si>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</si>
  <si>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</si>
  <si>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</si>
  <si>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</si>
  <si>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</si>
  <si>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</si>
  <si>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</si>
  <si>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</si>
  <si>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</si>
  <si>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</si>
  <si>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</si>
  <si>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</si>
  <si>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</si>
  <si>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</si>
  <si>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</si>
  <si>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Santa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</si>
  <si>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</si>
  <si>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</si>
  <si>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</si>
  <si>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</si>
  <si>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</si>
  <si>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</si>
  <si>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</si>
  <si>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</si>
  <si>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</si>
  <si>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</si>
  <si>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</si>
  <si>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</si>
  <si>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</si>
  <si>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</si>
  <si>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</si>
  <si>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</si>
  <si>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</si>
  <si>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</si>
  <si>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</si>
  <si>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</si>
  <si>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</si>
  <si>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</si>
  <si>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</si>
  <si>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</si>
  <si>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</si>
  <si>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</si>
  <si>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</si>
  <si>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</si>
  <si>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</si>
  <si>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 xml:space="preserve">                 -  </t>
  </si>
  <si>
    <t xml:space="preserve"> -   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</si>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</sst>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206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36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2" fillId="0" borderId="166" xfId="0" applyFont="1" applyBorder="1"/>
    <xf numFmtId="0" fontId="50" fillId="0" borderId="166" xfId="0" applyFont="1" applyBorder="1"/>
    <xf numFmtId="0" fontId="49" fillId="0" borderId="166" xfId="0" applyFont="1" applyBorder="1"/>
    <xf numFmtId="0" fontId="51" fillId="0" borderId="118" xfId="0" applyFont="1" applyBorder="1"/>
    <xf numFmtId="0" fontId="39" fillId="0" borderId="166" xfId="0" applyFont="1" applyBorder="1"/>
    <xf numFmtId="0" fontId="51" fillId="0" borderId="166" xfId="0" applyFont="1" applyBorder="1"/>
    <xf numFmtId="0" fontId="52" fillId="0" borderId="166" xfId="0" applyFont="1" applyBorder="1"/>
    <xf numFmtId="0" fontId="53" fillId="0" borderId="118" xfId="0" applyFont="1" applyBorder="1"/>
    <xf numFmtId="0" fontId="54" fillId="0" borderId="166" xfId="0" applyFont="1" applyBorder="1"/>
    <xf numFmtId="0" fontId="50" fillId="0" borderId="118" xfId="0" applyFont="1" applyBorder="1"/>
    <xf numFmtId="3" fontId="53" fillId="0" borderId="118" xfId="0" applyNumberFormat="1" applyFont="1" applyBorder="1"/>
    <xf numFmtId="3" fontId="53" fillId="0" borderId="85" xfId="0" applyNumberFormat="1" applyFont="1" applyBorder="1" applyAlignment="1">
      <alignment horizontal="center" vertical="center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5" borderId="0" xfId="5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/>
    </xf>
    <xf numFmtId="3" fontId="12" fillId="0" borderId="85" xfId="1" quotePrefix="1" applyNumberFormat="1" applyFont="1" applyBorder="1" applyAlignment="1">
      <alignment horizontal="center" vertical="center"/>
    </xf>
    <xf numFmtId="3" fontId="12" fillId="0" borderId="85" xfId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/>
    </xf>
    <xf numFmtId="3" fontId="5" fillId="3" borderId="85" xfId="0" applyNumberFormat="1" applyFont="1" applyFill="1" applyBorder="1" applyAlignment="1">
      <alignment horizontal="center"/>
    </xf>
    <xf numFmtId="3" fontId="14" fillId="0" borderId="85" xfId="0" quotePrefix="1" applyNumberFormat="1" applyFont="1" applyBorder="1" applyAlignment="1">
      <alignment horizontal="center"/>
    </xf>
    <xf numFmtId="3" fontId="6" fillId="3" borderId="85" xfId="0" quotePrefix="1" applyNumberFormat="1" applyFont="1" applyFill="1" applyBorder="1"/>
    <xf numFmtId="3" fontId="5" fillId="3" borderId="85" xfId="0" applyNumberFormat="1" applyFont="1" applyFill="1" applyBorder="1"/>
    <xf numFmtId="3" fontId="50" fillId="0" borderId="85" xfId="0" applyNumberFormat="1" applyFont="1" applyBorder="1"/>
    <xf numFmtId="3" fontId="12" fillId="0" borderId="1" xfId="0" applyNumberFormat="1" applyFont="1" applyBorder="1"/>
    <xf numFmtId="3" fontId="50" fillId="0" borderId="1" xfId="0" applyNumberFormat="1" applyFont="1" applyBorder="1"/>
    <xf numFmtId="3" fontId="49" fillId="0" borderId="1" xfId="0" applyNumberFormat="1" applyFont="1" applyBorder="1"/>
    <xf numFmtId="3" fontId="53" fillId="0" borderId="85" xfId="0" applyNumberFormat="1" applyFont="1" applyBorder="1" applyAlignment="1">
      <alignment horizontal="right"/>
    </xf>
    <xf numFmtId="3" fontId="54" fillId="0" borderId="1" xfId="0" applyNumberFormat="1" applyFont="1" applyBorder="1" applyAlignment="1">
      <alignment horizontal="right"/>
    </xf>
    <xf numFmtId="3" fontId="55" fillId="0" borderId="85" xfId="0" applyNumberFormat="1" applyFont="1" applyBorder="1"/>
    <xf numFmtId="3" fontId="39" fillId="0" borderId="1" xfId="0" applyNumberFormat="1" applyFont="1" applyBorder="1"/>
    <xf numFmtId="3" fontId="55" fillId="0" borderId="1" xfId="0" applyNumberFormat="1" applyFont="1" applyBorder="1"/>
    <xf numFmtId="3" fontId="51" fillId="0" borderId="1" xfId="0" applyNumberFormat="1" applyFont="1" applyBorder="1"/>
    <xf numFmtId="3" fontId="54" fillId="0" borderId="1" xfId="0" applyNumberFormat="1" applyFont="1" applyBorder="1"/>
    <xf numFmtId="3" fontId="5" fillId="0" borderId="85" xfId="0" applyNumberFormat="1" applyFont="1" applyBorder="1" applyAlignment="1">
      <alignment horizontal="center"/>
    </xf>
    <xf numFmtId="3" fontId="5" fillId="0" borderId="85" xfId="0" quotePrefix="1" applyNumberFormat="1" applyFont="1" applyBorder="1"/>
    <xf numFmtId="3" fontId="12" fillId="0" borderId="85" xfId="4" quotePrefix="1" applyNumberFormat="1" applyFont="1" applyBorder="1" applyAlignment="1">
      <alignment horizontal="center" vertical="center"/>
    </xf>
    <xf numFmtId="3" fontId="12" fillId="0" borderId="85" xfId="4" applyNumberFormat="1" applyFont="1" applyBorder="1" applyAlignment="1">
      <alignment horizontal="center" vertical="center"/>
    </xf>
    <xf numFmtId="3" fontId="6" fillId="0" borderId="85" xfId="0" quotePrefix="1" applyNumberFormat="1" applyFont="1" applyBorder="1"/>
    <xf numFmtId="3" fontId="5" fillId="0" borderId="85" xfId="0" applyNumberFormat="1" applyFont="1" applyBorder="1"/>
    <xf numFmtId="3" fontId="6" fillId="0" borderId="85" xfId="0" applyNumberFormat="1" applyFont="1" applyBorder="1" applyAlignment="1">
      <alignment horizontal="center"/>
    </xf>
    <xf numFmtId="3" fontId="49" fillId="0" borderId="118" xfId="0" applyNumberFormat="1" applyFont="1" applyBorder="1"/>
    <xf numFmtId="3" fontId="12" fillId="0" borderId="166" xfId="0" applyNumberFormat="1" applyFont="1" applyBorder="1"/>
    <xf numFmtId="3" fontId="50" fillId="0" borderId="166" xfId="0" applyNumberFormat="1" applyFont="1" applyBorder="1"/>
    <xf numFmtId="3" fontId="49" fillId="0" borderId="166" xfId="0" applyNumberFormat="1" applyFont="1" applyBorder="1"/>
    <xf numFmtId="3" fontId="49" fillId="0" borderId="85" xfId="0" applyNumberFormat="1" applyFont="1" applyBorder="1"/>
    <xf numFmtId="3" fontId="51" fillId="0" borderId="85" xfId="0" applyNumberFormat="1" applyFont="1" applyBorder="1"/>
    <xf numFmtId="3" fontId="52" fillId="0" borderId="1" xfId="0" applyNumberFormat="1" applyFont="1" applyBorder="1"/>
    <xf numFmtId="3" fontId="53" fillId="0" borderId="85" xfId="0" applyNumberFormat="1" applyFont="1" applyBorder="1"/>
    <xf numFmtId="3" fontId="14" fillId="0" borderId="85" xfId="1" applyNumberFormat="1" applyFont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tabSelected="1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O52"/>
  <sheetViews>
    <sheetView showGridLines="0" zoomScale="70" zoomScaleNormal="70" workbookViewId="0">
      <pane xSplit="2" ySplit="3" topLeftCell="HB4" activePane="bottomRight" state="frozen"/>
      <selection pane="topRight" activeCell="HN17" sqref="HC17:HN17"/>
      <selection pane="bottomLeft" activeCell="HN17" sqref="HC17:HN17"/>
      <selection pane="bottomRight" activeCell="HO43" activeCellId="2" sqref="HO9:HO19 HO26:HO37 HO43:HO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23" x14ac:dyDescent="0.25">
      <c r="A1" s="194" t="s">
        <v>0</v>
      </c>
      <c r="B1" s="194"/>
    </row>
    <row r="2" spans="1:223" ht="30" customHeight="1" x14ac:dyDescent="0.25">
      <c r="A2" s="187" t="s">
        <v>138</v>
      </c>
      <c r="B2" s="188"/>
    </row>
    <row r="3" spans="1:223" x14ac:dyDescent="0.25">
      <c r="A3" s="39" t="s">
        <v>139</v>
      </c>
    </row>
    <row r="5" spans="1:223" x14ac:dyDescent="0.25">
      <c r="B5" s="5" t="s">
        <v>38</v>
      </c>
    </row>
    <row r="6" spans="1:223" ht="15" customHeight="1" x14ac:dyDescent="0.25">
      <c r="B6" s="18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82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83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84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43</v>
      </c>
      <c r="CP6" s="181">
        <v>2017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44</v>
      </c>
      <c r="DC6" s="181">
        <v>2018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45</v>
      </c>
      <c r="DP6" s="181">
        <v>2019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46</v>
      </c>
      <c r="EC6" s="191">
        <v>2020</v>
      </c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3"/>
      <c r="EO6" s="184" t="s">
        <v>47</v>
      </c>
      <c r="EP6" s="191">
        <v>2021</v>
      </c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3"/>
      <c r="FB6" s="184" t="s">
        <v>48</v>
      </c>
      <c r="FC6" s="191">
        <v>2022</v>
      </c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3"/>
      <c r="FO6" s="184" t="s">
        <v>49</v>
      </c>
      <c r="FP6" s="191">
        <v>2023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50</v>
      </c>
      <c r="GC6" s="191">
        <v>2024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51</v>
      </c>
      <c r="GP6" s="191">
        <v>2025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 s="184" t="s">
        <v>52</v>
      </c>
      <c r="HC6" s="191">
        <v>2026</v>
      </c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3"/>
      <c r="HO6" s="184" t="s">
        <v>53</v>
      </c>
    </row>
    <row r="7" spans="1:223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</row>
    <row r="8" spans="1:223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>
        <v>206984</v>
      </c>
      <c r="HA8" s="47">
        <v>234139</v>
      </c>
      <c r="HB8" s="47">
        <f>+SUM(GP8:HA8)</f>
        <v>2623877</v>
      </c>
      <c r="HC8" s="221">
        <v>233947</v>
      </c>
      <c r="HD8" s="79"/>
      <c r="HE8" s="79"/>
      <c r="HF8" s="79"/>
      <c r="HG8" s="79"/>
      <c r="HH8" s="47"/>
      <c r="HI8" s="47"/>
      <c r="HJ8" s="47"/>
      <c r="HK8" s="47"/>
      <c r="HL8" s="47"/>
      <c r="HM8" s="47"/>
      <c r="HN8" s="47"/>
      <c r="HO8" s="47">
        <f>SUM(HC8:HN8)</f>
        <v>233947</v>
      </c>
    </row>
    <row r="9" spans="1:223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>
        <v>111919</v>
      </c>
      <c r="HA9" s="49">
        <v>139493</v>
      </c>
      <c r="HB9" s="49"/>
      <c r="HC9" s="222">
        <v>138442</v>
      </c>
      <c r="HD9" s="81"/>
      <c r="HE9" s="81"/>
      <c r="HF9" s="81"/>
      <c r="HG9" s="81"/>
      <c r="HH9" s="49"/>
      <c r="HI9" s="49"/>
      <c r="HJ9" s="49"/>
      <c r="HK9" s="49"/>
      <c r="HL9" s="49"/>
      <c r="HM9" s="49"/>
      <c r="HN9" s="49"/>
      <c r="HO9" s="49">
        <f t="shared" ref="HO9:HO19" si="16">SUM(HC9:HN9)</f>
        <v>138442</v>
      </c>
    </row>
    <row r="10" spans="1:223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7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>
        <v>95065</v>
      </c>
      <c r="HA10" s="50">
        <v>94646</v>
      </c>
      <c r="HB10" s="50"/>
      <c r="HC10" s="223">
        <v>95505</v>
      </c>
      <c r="HD10" s="83"/>
      <c r="HE10" s="83"/>
      <c r="HF10" s="83"/>
      <c r="HG10" s="83"/>
      <c r="HH10" s="50"/>
      <c r="HI10" s="50"/>
      <c r="HJ10" s="50"/>
      <c r="HK10" s="50"/>
      <c r="HL10" s="50"/>
      <c r="HM10" s="50"/>
      <c r="HN10" s="50"/>
      <c r="HO10" s="50">
        <f t="shared" si="16"/>
        <v>95505</v>
      </c>
    </row>
    <row r="11" spans="1:223" x14ac:dyDescent="0.25">
      <c r="B11" s="46" t="s">
        <v>141</v>
      </c>
      <c r="C11" s="47">
        <f>SUM(C12:C13)</f>
        <v>0</v>
      </c>
      <c r="D11" s="47">
        <f t="shared" ref="D11:N11" si="18">SUM(D12:D13)</f>
        <v>0</v>
      </c>
      <c r="E11" s="47">
        <f t="shared" si="18"/>
        <v>0</v>
      </c>
      <c r="F11" s="47">
        <f t="shared" si="18"/>
        <v>0</v>
      </c>
      <c r="G11" s="47">
        <f t="shared" si="18"/>
        <v>0</v>
      </c>
      <c r="H11" s="47">
        <f t="shared" si="18"/>
        <v>0</v>
      </c>
      <c r="I11" s="47">
        <f t="shared" si="18"/>
        <v>0</v>
      </c>
      <c r="J11" s="47">
        <f t="shared" si="18"/>
        <v>0</v>
      </c>
      <c r="K11" s="47">
        <f t="shared" si="18"/>
        <v>0</v>
      </c>
      <c r="L11" s="47">
        <f t="shared" si="18"/>
        <v>17844</v>
      </c>
      <c r="M11" s="47">
        <f t="shared" si="18"/>
        <v>81956</v>
      </c>
      <c r="N11" s="47">
        <f t="shared" si="18"/>
        <v>92370</v>
      </c>
      <c r="O11" s="47">
        <f t="shared" si="8"/>
        <v>192170</v>
      </c>
      <c r="P11" s="47">
        <f>SUM(P12:P13)</f>
        <v>87836</v>
      </c>
      <c r="Q11" s="47">
        <f t="shared" ref="Q11:AA11" si="19">SUM(Q12:Q13)</f>
        <v>79454</v>
      </c>
      <c r="R11" s="47">
        <f t="shared" si="19"/>
        <v>87502</v>
      </c>
      <c r="S11" s="47">
        <f t="shared" si="19"/>
        <v>95332</v>
      </c>
      <c r="T11" s="47">
        <f t="shared" si="19"/>
        <v>95032</v>
      </c>
      <c r="U11" s="47">
        <f t="shared" si="19"/>
        <v>90704</v>
      </c>
      <c r="V11" s="47">
        <f t="shared" si="19"/>
        <v>100244</v>
      </c>
      <c r="W11" s="47">
        <f t="shared" si="19"/>
        <v>96866</v>
      </c>
      <c r="X11" s="47">
        <f t="shared" si="19"/>
        <v>87784</v>
      </c>
      <c r="Y11" s="47">
        <f t="shared" si="19"/>
        <v>94564</v>
      </c>
      <c r="Z11" s="47">
        <f t="shared" si="19"/>
        <v>90236</v>
      </c>
      <c r="AA11" s="47">
        <f t="shared" si="19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20">SUM(AD12:AD13)</f>
        <v>91966</v>
      </c>
      <c r="AE11" s="47">
        <f t="shared" si="20"/>
        <v>95924</v>
      </c>
      <c r="AF11" s="47">
        <f t="shared" si="20"/>
        <v>94405</v>
      </c>
      <c r="AG11" s="47">
        <f t="shared" si="20"/>
        <v>101980</v>
      </c>
      <c r="AH11" s="47">
        <f t="shared" si="20"/>
        <v>95100</v>
      </c>
      <c r="AI11" s="47">
        <f t="shared" si="20"/>
        <v>104816</v>
      </c>
      <c r="AJ11" s="47">
        <f t="shared" si="20"/>
        <v>108464</v>
      </c>
      <c r="AK11" s="47">
        <f t="shared" si="20"/>
        <v>97274</v>
      </c>
      <c r="AL11" s="47">
        <f t="shared" si="20"/>
        <v>101604</v>
      </c>
      <c r="AM11" s="47">
        <f t="shared" si="20"/>
        <v>98835</v>
      </c>
      <c r="AN11" s="47">
        <f t="shared" si="20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1">SUM(AQ12:AQ13)</f>
        <v>95160</v>
      </c>
      <c r="AR11" s="47">
        <f t="shared" si="21"/>
        <v>105497</v>
      </c>
      <c r="AS11" s="47">
        <f t="shared" si="21"/>
        <v>95565</v>
      </c>
      <c r="AT11" s="47">
        <f t="shared" si="21"/>
        <v>106869</v>
      </c>
      <c r="AU11" s="47">
        <f t="shared" si="21"/>
        <v>100651</v>
      </c>
      <c r="AV11" s="47">
        <f t="shared" si="21"/>
        <v>110089</v>
      </c>
      <c r="AW11" s="47">
        <f t="shared" si="21"/>
        <v>110976</v>
      </c>
      <c r="AX11" s="47">
        <f t="shared" si="21"/>
        <v>100372</v>
      </c>
      <c r="AY11" s="47">
        <f t="shared" si="21"/>
        <v>107341</v>
      </c>
      <c r="AZ11" s="47">
        <f t="shared" si="21"/>
        <v>105154</v>
      </c>
      <c r="BA11" s="47">
        <f t="shared" si="21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2">SUM(BD12:BD13)</f>
        <v>98076</v>
      </c>
      <c r="BE11" s="47">
        <f t="shared" si="22"/>
        <v>103906</v>
      </c>
      <c r="BF11" s="47">
        <f t="shared" si="22"/>
        <v>106514</v>
      </c>
      <c r="BG11" s="47">
        <f t="shared" si="22"/>
        <v>111093</v>
      </c>
      <c r="BH11" s="47">
        <f t="shared" si="22"/>
        <v>103349</v>
      </c>
      <c r="BI11" s="47">
        <f t="shared" si="22"/>
        <v>115938</v>
      </c>
      <c r="BJ11" s="47">
        <f t="shared" si="22"/>
        <v>116543</v>
      </c>
      <c r="BK11" s="47">
        <f t="shared" si="22"/>
        <v>103771</v>
      </c>
      <c r="BL11" s="47">
        <f t="shared" si="22"/>
        <v>113370</v>
      </c>
      <c r="BM11" s="47">
        <f t="shared" si="22"/>
        <v>109536</v>
      </c>
      <c r="BN11" s="47">
        <f t="shared" si="22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3">SUM(CV12:CV13)</f>
        <v>142647</v>
      </c>
      <c r="CW11" s="47">
        <f t="shared" si="23"/>
        <v>137277</v>
      </c>
      <c r="CX11" s="47">
        <f t="shared" si="23"/>
        <v>120449</v>
      </c>
      <c r="CY11" s="47">
        <f t="shared" si="23"/>
        <v>127042</v>
      </c>
      <c r="CZ11" s="47">
        <f t="shared" si="23"/>
        <v>125602</v>
      </c>
      <c r="DA11" s="47">
        <f t="shared" si="23"/>
        <v>139801</v>
      </c>
      <c r="DB11" s="47">
        <f t="shared" si="17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4">SUM(DE12:DE13)</f>
        <v>134819</v>
      </c>
      <c r="DF11" s="47">
        <f t="shared" si="24"/>
        <v>124983</v>
      </c>
      <c r="DG11" s="47">
        <f t="shared" si="24"/>
        <v>136613</v>
      </c>
      <c r="DH11" s="47">
        <f t="shared" si="24"/>
        <v>122157</v>
      </c>
      <c r="DI11" s="47">
        <f t="shared" si="24"/>
        <v>138441</v>
      </c>
      <c r="DJ11" s="47">
        <f t="shared" si="24"/>
        <v>144992</v>
      </c>
      <c r="DK11" s="47">
        <f t="shared" si="24"/>
        <v>126234</v>
      </c>
      <c r="DL11" s="47">
        <f t="shared" si="24"/>
        <v>134796</v>
      </c>
      <c r="DM11" s="47">
        <f t="shared" si="24"/>
        <v>133711</v>
      </c>
      <c r="DN11" s="47">
        <f t="shared" si="24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5">SUM(DR12:DR13)</f>
        <v>132549</v>
      </c>
      <c r="DS11" s="47">
        <f t="shared" si="25"/>
        <v>134758</v>
      </c>
      <c r="DT11" s="47">
        <f t="shared" si="25"/>
        <v>141599</v>
      </c>
      <c r="DU11" s="47">
        <f t="shared" si="25"/>
        <v>131630</v>
      </c>
      <c r="DV11" s="47">
        <f t="shared" si="25"/>
        <v>150599</v>
      </c>
      <c r="DW11" s="47">
        <f t="shared" si="25"/>
        <v>153110</v>
      </c>
      <c r="DX11" s="47">
        <f t="shared" si="25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>
        <v>112331</v>
      </c>
      <c r="HA11" s="47">
        <v>127131</v>
      </c>
      <c r="HB11" s="47">
        <f>+SUM(GP11:HA11)</f>
        <v>1406784</v>
      </c>
      <c r="HC11" s="221">
        <v>125031</v>
      </c>
      <c r="HD11" s="79"/>
      <c r="HE11" s="79"/>
      <c r="HF11" s="79"/>
      <c r="HG11" s="79"/>
      <c r="HH11" s="47"/>
      <c r="HI11" s="47"/>
      <c r="HJ11" s="47"/>
      <c r="HK11" s="47"/>
      <c r="HL11" s="47"/>
      <c r="HM11" s="47"/>
      <c r="HN11" s="47"/>
      <c r="HO11" s="47">
        <f t="shared" si="16"/>
        <v>125031</v>
      </c>
    </row>
    <row r="12" spans="1:223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7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>
        <v>57682</v>
      </c>
      <c r="HA12" s="49">
        <v>72998</v>
      </c>
      <c r="HB12" s="49"/>
      <c r="HC12" s="222">
        <v>71237</v>
      </c>
      <c r="HD12" s="81"/>
      <c r="HE12" s="81"/>
      <c r="HF12" s="81"/>
      <c r="HG12" s="81"/>
      <c r="HH12" s="49"/>
      <c r="HI12" s="49"/>
      <c r="HJ12" s="49"/>
      <c r="HK12" s="49"/>
      <c r="HL12" s="49"/>
      <c r="HM12" s="49"/>
      <c r="HN12" s="49"/>
      <c r="HO12" s="49">
        <f t="shared" si="16"/>
        <v>71237</v>
      </c>
    </row>
    <row r="13" spans="1:223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7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>
        <v>54649</v>
      </c>
      <c r="HA13" s="50">
        <v>54133</v>
      </c>
      <c r="HB13" s="50"/>
      <c r="HC13" s="223">
        <v>53794</v>
      </c>
      <c r="HD13" s="83"/>
      <c r="HE13" s="83"/>
      <c r="HF13" s="83"/>
      <c r="HG13" s="83"/>
      <c r="HH13" s="50"/>
      <c r="HI13" s="50"/>
      <c r="HJ13" s="50"/>
      <c r="HK13" s="50"/>
      <c r="HL13" s="50"/>
      <c r="HM13" s="50"/>
      <c r="HN13" s="50"/>
      <c r="HO13" s="50">
        <f t="shared" si="16"/>
        <v>53794</v>
      </c>
    </row>
    <row r="14" spans="1:223" x14ac:dyDescent="0.25">
      <c r="B14" s="46" t="s">
        <v>142</v>
      </c>
      <c r="C14" s="47">
        <f>SUM(C15:C16)</f>
        <v>0</v>
      </c>
      <c r="D14" s="47">
        <f t="shared" ref="D14:N14" si="26">SUM(D15:D16)</f>
        <v>0</v>
      </c>
      <c r="E14" s="47">
        <f t="shared" si="26"/>
        <v>0</v>
      </c>
      <c r="F14" s="47">
        <f t="shared" si="26"/>
        <v>0</v>
      </c>
      <c r="G14" s="47">
        <f t="shared" si="26"/>
        <v>0</v>
      </c>
      <c r="H14" s="47">
        <f t="shared" si="26"/>
        <v>0</v>
      </c>
      <c r="I14" s="47">
        <f t="shared" si="26"/>
        <v>0</v>
      </c>
      <c r="J14" s="47">
        <f t="shared" si="26"/>
        <v>0</v>
      </c>
      <c r="K14" s="47">
        <f t="shared" si="26"/>
        <v>0</v>
      </c>
      <c r="L14" s="47">
        <f t="shared" si="26"/>
        <v>15210</v>
      </c>
      <c r="M14" s="47">
        <f t="shared" si="26"/>
        <v>66684</v>
      </c>
      <c r="N14" s="47">
        <f t="shared" si="26"/>
        <v>79506</v>
      </c>
      <c r="O14" s="47">
        <f t="shared" si="8"/>
        <v>161400</v>
      </c>
      <c r="P14" s="47">
        <f>SUM(P15:P16)</f>
        <v>73046</v>
      </c>
      <c r="Q14" s="47">
        <f t="shared" ref="Q14:AA14" si="27">SUM(Q15:Q16)</f>
        <v>66432</v>
      </c>
      <c r="R14" s="47">
        <f t="shared" si="27"/>
        <v>73618</v>
      </c>
      <c r="S14" s="47">
        <f t="shared" si="27"/>
        <v>79828</v>
      </c>
      <c r="T14" s="47">
        <f t="shared" si="27"/>
        <v>76604</v>
      </c>
      <c r="U14" s="47">
        <f t="shared" si="27"/>
        <v>75150</v>
      </c>
      <c r="V14" s="47">
        <f t="shared" si="27"/>
        <v>91558</v>
      </c>
      <c r="W14" s="47">
        <f t="shared" si="27"/>
        <v>82502</v>
      </c>
      <c r="X14" s="47">
        <f t="shared" si="27"/>
        <v>76004</v>
      </c>
      <c r="Y14" s="47">
        <f t="shared" si="27"/>
        <v>79074</v>
      </c>
      <c r="Z14" s="47">
        <f t="shared" si="27"/>
        <v>73660</v>
      </c>
      <c r="AA14" s="47">
        <f t="shared" si="27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8">SUM(AD15:AD16)</f>
        <v>79124</v>
      </c>
      <c r="AE14" s="47">
        <f t="shared" si="28"/>
        <v>83528</v>
      </c>
      <c r="AF14" s="47">
        <f t="shared" si="28"/>
        <v>81558</v>
      </c>
      <c r="AG14" s="47">
        <f t="shared" si="28"/>
        <v>86893</v>
      </c>
      <c r="AH14" s="47">
        <f t="shared" si="28"/>
        <v>80985</v>
      </c>
      <c r="AI14" s="47">
        <f t="shared" si="28"/>
        <v>96918</v>
      </c>
      <c r="AJ14" s="47">
        <f t="shared" si="28"/>
        <v>93854</v>
      </c>
      <c r="AK14" s="47">
        <f t="shared" si="28"/>
        <v>85459</v>
      </c>
      <c r="AL14" s="47">
        <f t="shared" si="28"/>
        <v>87184</v>
      </c>
      <c r="AM14" s="47">
        <f t="shared" si="28"/>
        <v>84355</v>
      </c>
      <c r="AN14" s="47">
        <f t="shared" si="28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9">SUM(AQ15:AQ16)</f>
        <v>85941</v>
      </c>
      <c r="AR14" s="47">
        <f t="shared" si="29"/>
        <v>92946</v>
      </c>
      <c r="AS14" s="47">
        <f t="shared" si="29"/>
        <v>87626</v>
      </c>
      <c r="AT14" s="47">
        <f t="shared" si="29"/>
        <v>95884</v>
      </c>
      <c r="AU14" s="47">
        <f t="shared" si="29"/>
        <v>89315</v>
      </c>
      <c r="AV14" s="47">
        <f t="shared" si="29"/>
        <v>104581</v>
      </c>
      <c r="AW14" s="47">
        <f t="shared" si="29"/>
        <v>103585</v>
      </c>
      <c r="AX14" s="47">
        <f t="shared" si="29"/>
        <v>91266</v>
      </c>
      <c r="AY14" s="47">
        <f t="shared" si="29"/>
        <v>92344</v>
      </c>
      <c r="AZ14" s="47">
        <f t="shared" si="29"/>
        <v>89489</v>
      </c>
      <c r="BA14" s="47">
        <f t="shared" si="29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30">SUM(BD15:BD16)</f>
        <v>86705</v>
      </c>
      <c r="BE14" s="47">
        <f t="shared" si="30"/>
        <v>93498</v>
      </c>
      <c r="BF14" s="47">
        <f t="shared" si="30"/>
        <v>94420</v>
      </c>
      <c r="BG14" s="47">
        <f t="shared" si="30"/>
        <v>95300</v>
      </c>
      <c r="BH14" s="47">
        <f t="shared" si="30"/>
        <v>88293</v>
      </c>
      <c r="BI14" s="47">
        <f t="shared" si="30"/>
        <v>105473</v>
      </c>
      <c r="BJ14" s="47">
        <f t="shared" si="30"/>
        <v>104606</v>
      </c>
      <c r="BK14" s="47">
        <f t="shared" si="30"/>
        <v>90058</v>
      </c>
      <c r="BL14" s="47">
        <f t="shared" si="30"/>
        <v>95716</v>
      </c>
      <c r="BM14" s="47">
        <f t="shared" si="30"/>
        <v>90965</v>
      </c>
      <c r="BN14" s="47">
        <f t="shared" si="30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1">SUM(CV15:CV16)</f>
        <v>132166</v>
      </c>
      <c r="CW14" s="47">
        <f t="shared" si="31"/>
        <v>121961</v>
      </c>
      <c r="CX14" s="47">
        <f t="shared" si="31"/>
        <v>101995</v>
      </c>
      <c r="CY14" s="47">
        <f t="shared" si="31"/>
        <v>102438</v>
      </c>
      <c r="CZ14" s="47">
        <f t="shared" si="31"/>
        <v>101835</v>
      </c>
      <c r="DA14" s="47">
        <f t="shared" si="31"/>
        <v>118540</v>
      </c>
      <c r="DB14" s="47">
        <f t="shared" si="17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2">SUM(DE15:DE16)</f>
        <v>112673</v>
      </c>
      <c r="DF14" s="47">
        <f t="shared" si="32"/>
        <v>107259</v>
      </c>
      <c r="DG14" s="47">
        <f t="shared" si="32"/>
        <v>115093</v>
      </c>
      <c r="DH14" s="47">
        <f t="shared" si="32"/>
        <v>102672</v>
      </c>
      <c r="DI14" s="47">
        <f t="shared" si="32"/>
        <v>128559</v>
      </c>
      <c r="DJ14" s="47">
        <f t="shared" si="32"/>
        <v>128788</v>
      </c>
      <c r="DK14" s="47">
        <f t="shared" si="32"/>
        <v>107442</v>
      </c>
      <c r="DL14" s="47">
        <f t="shared" si="32"/>
        <v>111459</v>
      </c>
      <c r="DM14" s="47">
        <f t="shared" si="32"/>
        <v>107589</v>
      </c>
      <c r="DN14" s="47">
        <f t="shared" si="32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3">SUM(DR15:DR16)</f>
        <v>112508</v>
      </c>
      <c r="DS14" s="47">
        <f t="shared" si="33"/>
        <v>115829</v>
      </c>
      <c r="DT14" s="47">
        <f t="shared" si="33"/>
        <v>118238</v>
      </c>
      <c r="DU14" s="47">
        <f t="shared" si="33"/>
        <v>107590</v>
      </c>
      <c r="DV14" s="47">
        <f t="shared" si="33"/>
        <v>135754</v>
      </c>
      <c r="DW14" s="47">
        <f t="shared" si="33"/>
        <v>135624</v>
      </c>
      <c r="DX14" s="47">
        <f t="shared" si="33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>
        <v>132971</v>
      </c>
      <c r="HA14" s="47">
        <v>155800</v>
      </c>
      <c r="HB14" s="47">
        <f>+SUM(GP14:HA14)</f>
        <v>1653888</v>
      </c>
      <c r="HC14" s="221">
        <v>158426</v>
      </c>
      <c r="HD14" s="79"/>
      <c r="HE14" s="79"/>
      <c r="HF14" s="79"/>
      <c r="HG14" s="79"/>
      <c r="HH14" s="47"/>
      <c r="HI14" s="47"/>
      <c r="HJ14" s="47"/>
      <c r="HK14" s="47"/>
      <c r="HL14" s="47"/>
      <c r="HM14" s="47"/>
      <c r="HN14" s="47"/>
      <c r="HO14" s="47">
        <f t="shared" si="16"/>
        <v>158426</v>
      </c>
    </row>
    <row r="15" spans="1:223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7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>
        <v>93738</v>
      </c>
      <c r="HA15" s="49">
        <v>116203</v>
      </c>
      <c r="HB15" s="49"/>
      <c r="HC15" s="222">
        <v>117788</v>
      </c>
      <c r="HD15" s="81"/>
      <c r="HE15" s="81"/>
      <c r="HF15" s="81"/>
      <c r="HG15" s="81"/>
      <c r="HH15" s="49"/>
      <c r="HI15" s="49"/>
      <c r="HJ15" s="49"/>
      <c r="HK15" s="49"/>
      <c r="HL15" s="49"/>
      <c r="HM15" s="49"/>
      <c r="HN15" s="49"/>
      <c r="HO15" s="49">
        <f t="shared" si="16"/>
        <v>117788</v>
      </c>
    </row>
    <row r="16" spans="1:223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7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>
        <v>39233</v>
      </c>
      <c r="HA16" s="50">
        <v>39597</v>
      </c>
      <c r="HB16" s="50"/>
      <c r="HC16" s="223">
        <v>40638</v>
      </c>
      <c r="HD16" s="83"/>
      <c r="HE16" s="83"/>
      <c r="HF16" s="83"/>
      <c r="HG16" s="83"/>
      <c r="HH16" s="50"/>
      <c r="HI16" s="50"/>
      <c r="HJ16" s="50"/>
      <c r="HK16" s="50"/>
      <c r="HL16" s="50"/>
      <c r="HM16" s="50"/>
      <c r="HN16" s="50"/>
      <c r="HO16" s="50">
        <f t="shared" si="16"/>
        <v>40638</v>
      </c>
    </row>
    <row r="17" spans="2:223" x14ac:dyDescent="0.25">
      <c r="B17" s="51" t="s">
        <v>72</v>
      </c>
      <c r="C17" s="52">
        <f>SUM(C18:C19)</f>
        <v>0</v>
      </c>
      <c r="D17" s="52">
        <f t="shared" ref="D17:N17" si="34">SUM(D18:D19)</f>
        <v>0</v>
      </c>
      <c r="E17" s="52">
        <f t="shared" si="34"/>
        <v>0</v>
      </c>
      <c r="F17" s="52">
        <f t="shared" si="34"/>
        <v>0</v>
      </c>
      <c r="G17" s="52">
        <f t="shared" si="34"/>
        <v>0</v>
      </c>
      <c r="H17" s="52">
        <f t="shared" si="34"/>
        <v>0</v>
      </c>
      <c r="I17" s="52">
        <f t="shared" si="34"/>
        <v>0</v>
      </c>
      <c r="J17" s="52">
        <f t="shared" si="34"/>
        <v>0</v>
      </c>
      <c r="K17" s="52">
        <f t="shared" si="34"/>
        <v>0</v>
      </c>
      <c r="L17" s="52">
        <f t="shared" si="34"/>
        <v>63106</v>
      </c>
      <c r="M17" s="52">
        <f t="shared" si="34"/>
        <v>282136</v>
      </c>
      <c r="N17" s="52">
        <f t="shared" si="34"/>
        <v>323878</v>
      </c>
      <c r="O17" s="52">
        <f>SUM(O18:O19)</f>
        <v>669120</v>
      </c>
      <c r="P17" s="52">
        <f>SUM(P18:P19)</f>
        <v>307630</v>
      </c>
      <c r="Q17" s="52">
        <f t="shared" ref="Q17:AA17" si="35">SUM(Q18:Q19)</f>
        <v>280668</v>
      </c>
      <c r="R17" s="52">
        <f t="shared" si="35"/>
        <v>310156</v>
      </c>
      <c r="S17" s="52">
        <f t="shared" si="35"/>
        <v>336872</v>
      </c>
      <c r="T17" s="52">
        <f t="shared" si="35"/>
        <v>329006</v>
      </c>
      <c r="U17" s="52">
        <f t="shared" si="35"/>
        <v>317374</v>
      </c>
      <c r="V17" s="52">
        <f t="shared" si="35"/>
        <v>369364</v>
      </c>
      <c r="W17" s="52">
        <f t="shared" si="35"/>
        <v>339272</v>
      </c>
      <c r="X17" s="52">
        <f t="shared" si="35"/>
        <v>314266</v>
      </c>
      <c r="Y17" s="52">
        <f t="shared" si="35"/>
        <v>331708</v>
      </c>
      <c r="Z17" s="52">
        <f t="shared" si="35"/>
        <v>311592</v>
      </c>
      <c r="AA17" s="52">
        <f t="shared" si="35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6">SUM(AD18:AD19)</f>
        <v>326878</v>
      </c>
      <c r="AE17" s="52">
        <f t="shared" si="36"/>
        <v>341994</v>
      </c>
      <c r="AF17" s="52">
        <f t="shared" si="36"/>
        <v>335518</v>
      </c>
      <c r="AG17" s="52">
        <f t="shared" si="36"/>
        <v>357274</v>
      </c>
      <c r="AH17" s="52">
        <f t="shared" si="36"/>
        <v>336394</v>
      </c>
      <c r="AI17" s="52">
        <f t="shared" si="36"/>
        <v>385269</v>
      </c>
      <c r="AJ17" s="52">
        <f t="shared" si="36"/>
        <v>381600</v>
      </c>
      <c r="AK17" s="52">
        <f t="shared" si="36"/>
        <v>349290</v>
      </c>
      <c r="AL17" s="52">
        <f t="shared" si="36"/>
        <v>358036</v>
      </c>
      <c r="AM17" s="52">
        <f t="shared" si="36"/>
        <v>344647</v>
      </c>
      <c r="AN17" s="52">
        <f t="shared" si="36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7">SUM(AQ18:AQ19)</f>
        <v>344955</v>
      </c>
      <c r="AR17" s="52">
        <f t="shared" si="37"/>
        <v>378276</v>
      </c>
      <c r="AS17" s="52">
        <f t="shared" si="37"/>
        <v>345738</v>
      </c>
      <c r="AT17" s="52">
        <f t="shared" si="37"/>
        <v>381599</v>
      </c>
      <c r="AU17" s="52">
        <f t="shared" si="37"/>
        <v>355923</v>
      </c>
      <c r="AV17" s="52">
        <f t="shared" si="37"/>
        <v>406032</v>
      </c>
      <c r="AW17" s="52">
        <f t="shared" si="37"/>
        <v>401587</v>
      </c>
      <c r="AX17" s="52">
        <f t="shared" si="37"/>
        <v>358342</v>
      </c>
      <c r="AY17" s="52">
        <f t="shared" si="37"/>
        <v>373892</v>
      </c>
      <c r="AZ17" s="52">
        <f t="shared" si="37"/>
        <v>362122</v>
      </c>
      <c r="BA17" s="52">
        <f t="shared" si="37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8">SUM(BD18:BD19)</f>
        <v>349217</v>
      </c>
      <c r="BE17" s="52">
        <f t="shared" si="38"/>
        <v>372682</v>
      </c>
      <c r="BF17" s="52">
        <f t="shared" si="38"/>
        <v>385363</v>
      </c>
      <c r="BG17" s="52">
        <f t="shared" si="38"/>
        <v>390746</v>
      </c>
      <c r="BH17" s="52">
        <f t="shared" si="38"/>
        <v>363949</v>
      </c>
      <c r="BI17" s="52">
        <f t="shared" si="38"/>
        <v>424601</v>
      </c>
      <c r="BJ17" s="52">
        <f t="shared" si="38"/>
        <v>417175</v>
      </c>
      <c r="BK17" s="52">
        <f t="shared" si="38"/>
        <v>367753</v>
      </c>
      <c r="BL17" s="52">
        <f t="shared" si="38"/>
        <v>395990</v>
      </c>
      <c r="BM17" s="52">
        <f t="shared" si="38"/>
        <v>377071</v>
      </c>
      <c r="BN17" s="52">
        <f t="shared" si="38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9">SUM(BR18:BR19)</f>
        <v>360955</v>
      </c>
      <c r="BS17" s="52">
        <f t="shared" si="39"/>
        <v>386901</v>
      </c>
      <c r="BT17" s="52">
        <f t="shared" si="39"/>
        <v>418809</v>
      </c>
      <c r="BU17" s="52">
        <f t="shared" si="39"/>
        <v>389242</v>
      </c>
      <c r="BV17" s="52">
        <f t="shared" si="39"/>
        <v>469625</v>
      </c>
      <c r="BW17" s="52">
        <f t="shared" si="39"/>
        <v>440098</v>
      </c>
      <c r="BX17" s="52">
        <f t="shared" si="39"/>
        <v>399297</v>
      </c>
      <c r="BY17" s="52">
        <f t="shared" si="39"/>
        <v>427845</v>
      </c>
      <c r="BZ17" s="52">
        <f t="shared" si="39"/>
        <v>394028</v>
      </c>
      <c r="CA17" s="52">
        <f t="shared" si="39"/>
        <v>432794</v>
      </c>
      <c r="CB17" s="52">
        <f>SUM(CB18:CB19)</f>
        <v>4915949</v>
      </c>
      <c r="CC17" s="52">
        <f t="shared" si="39"/>
        <v>449290</v>
      </c>
      <c r="CD17" s="52">
        <f t="shared" si="39"/>
        <v>379388</v>
      </c>
      <c r="CE17" s="52">
        <f t="shared" si="39"/>
        <v>398743</v>
      </c>
      <c r="CF17" s="52">
        <f t="shared" si="39"/>
        <v>409293</v>
      </c>
      <c r="CG17" s="52">
        <f t="shared" si="39"/>
        <v>445662</v>
      </c>
      <c r="CH17" s="52">
        <f t="shared" si="39"/>
        <v>410419</v>
      </c>
      <c r="CI17" s="52">
        <f t="shared" si="39"/>
        <v>500827</v>
      </c>
      <c r="CJ17" s="52">
        <f t="shared" si="39"/>
        <v>474052</v>
      </c>
      <c r="CK17" s="52">
        <f t="shared" si="39"/>
        <v>407792</v>
      </c>
      <c r="CL17" s="52">
        <f t="shared" si="39"/>
        <v>424345</v>
      </c>
      <c r="CM17" s="52">
        <v>423083</v>
      </c>
      <c r="CN17" s="52">
        <f t="shared" si="39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40">SUM(CR18:CR19)</f>
        <v>321529</v>
      </c>
      <c r="CS17" s="52">
        <f t="shared" si="40"/>
        <v>420462</v>
      </c>
      <c r="CT17" s="52">
        <f t="shared" si="40"/>
        <v>455579</v>
      </c>
      <c r="CU17" s="52">
        <f t="shared" si="40"/>
        <v>426164</v>
      </c>
      <c r="CV17" s="52">
        <f t="shared" si="40"/>
        <v>525237</v>
      </c>
      <c r="CW17" s="52">
        <f t="shared" si="40"/>
        <v>489576</v>
      </c>
      <c r="CX17" s="52">
        <f t="shared" si="40"/>
        <v>420783</v>
      </c>
      <c r="CY17" s="52">
        <f t="shared" si="40"/>
        <v>432301</v>
      </c>
      <c r="CZ17" s="52">
        <f t="shared" si="40"/>
        <v>424468</v>
      </c>
      <c r="DA17" s="52">
        <f t="shared" si="40"/>
        <v>482860</v>
      </c>
      <c r="DB17" s="52">
        <f t="shared" si="17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1">SUM(DE18:DE19)</f>
        <v>469184</v>
      </c>
      <c r="DF17" s="52">
        <f t="shared" si="41"/>
        <v>439000</v>
      </c>
      <c r="DG17" s="52">
        <f t="shared" si="41"/>
        <v>473903</v>
      </c>
      <c r="DH17" s="52">
        <f t="shared" si="41"/>
        <v>423024</v>
      </c>
      <c r="DI17" s="52">
        <f t="shared" si="41"/>
        <v>507801</v>
      </c>
      <c r="DJ17" s="52">
        <f t="shared" si="41"/>
        <v>515087</v>
      </c>
      <c r="DK17" s="52">
        <f t="shared" si="41"/>
        <v>441842</v>
      </c>
      <c r="DL17" s="52">
        <f t="shared" si="41"/>
        <v>462628</v>
      </c>
      <c r="DM17" s="52">
        <f t="shared" si="41"/>
        <v>449236</v>
      </c>
      <c r="DN17" s="52">
        <f t="shared" si="41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2">SUM(DR18:DR19)</f>
        <v>455836</v>
      </c>
      <c r="DS17" s="52">
        <f t="shared" si="42"/>
        <v>476031</v>
      </c>
      <c r="DT17" s="52">
        <f t="shared" si="42"/>
        <v>484770</v>
      </c>
      <c r="DU17" s="52">
        <f t="shared" si="42"/>
        <v>446920</v>
      </c>
      <c r="DV17" s="52">
        <f t="shared" si="42"/>
        <v>542793</v>
      </c>
      <c r="DW17" s="52">
        <f t="shared" si="42"/>
        <v>538857</v>
      </c>
      <c r="DX17" s="52">
        <f t="shared" si="42"/>
        <v>460206</v>
      </c>
      <c r="DY17" s="52">
        <v>476614</v>
      </c>
      <c r="DZ17" s="52">
        <f t="shared" si="42"/>
        <v>450503</v>
      </c>
      <c r="EA17" s="52">
        <f t="shared" si="42"/>
        <v>493812</v>
      </c>
      <c r="EB17" s="52">
        <f>+SUM(DP17:EA17)</f>
        <v>5736836</v>
      </c>
      <c r="EC17" s="52">
        <f t="shared" ref="EC17:EN17" si="43">SUM(EC18:EC19)</f>
        <v>508666</v>
      </c>
      <c r="ED17" s="52">
        <f t="shared" si="43"/>
        <v>475387</v>
      </c>
      <c r="EE17" s="52">
        <f t="shared" si="43"/>
        <v>329870</v>
      </c>
      <c r="EF17" s="52">
        <f t="shared" si="43"/>
        <v>118786</v>
      </c>
      <c r="EG17" s="52">
        <f t="shared" si="43"/>
        <v>195767</v>
      </c>
      <c r="EH17" s="52">
        <f t="shared" si="43"/>
        <v>271536</v>
      </c>
      <c r="EI17" s="52">
        <f t="shared" si="43"/>
        <v>357603</v>
      </c>
      <c r="EJ17" s="52">
        <f t="shared" si="43"/>
        <v>370484</v>
      </c>
      <c r="EK17" s="52">
        <f t="shared" si="43"/>
        <v>405230</v>
      </c>
      <c r="EL17" s="52">
        <f t="shared" si="43"/>
        <v>468246</v>
      </c>
      <c r="EM17" s="52">
        <f t="shared" si="43"/>
        <v>478676</v>
      </c>
      <c r="EN17" s="52">
        <f t="shared" si="43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4">+GS14+GS11+GS8</f>
        <v>449242</v>
      </c>
      <c r="GT17" s="86">
        <f t="shared" si="44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>
        <v>452286</v>
      </c>
      <c r="HA17" s="52">
        <v>517070</v>
      </c>
      <c r="HB17" s="52">
        <f>+SUM(GP17:HA17)</f>
        <v>5684549</v>
      </c>
      <c r="HC17" s="224">
        <v>517404</v>
      </c>
      <c r="HD17" s="86"/>
      <c r="HE17" s="86"/>
      <c r="HF17" s="86"/>
      <c r="HG17" s="86"/>
      <c r="HH17" s="52"/>
      <c r="HI17" s="52"/>
      <c r="HJ17" s="52"/>
      <c r="HK17" s="52"/>
      <c r="HL17" s="52"/>
      <c r="HM17" s="52"/>
      <c r="HN17" s="52"/>
      <c r="HO17" s="52">
        <f t="shared" si="16"/>
        <v>517404</v>
      </c>
    </row>
    <row r="18" spans="2:223" x14ac:dyDescent="0.25">
      <c r="B18" s="48" t="s">
        <v>67</v>
      </c>
      <c r="C18" s="56">
        <f>C9+C12+C15</f>
        <v>0</v>
      </c>
      <c r="D18" s="56">
        <f t="shared" ref="D18:O19" si="45">D9+D12+D15</f>
        <v>0</v>
      </c>
      <c r="E18" s="56">
        <f t="shared" si="45"/>
        <v>0</v>
      </c>
      <c r="F18" s="56">
        <f t="shared" si="45"/>
        <v>0</v>
      </c>
      <c r="G18" s="56">
        <f t="shared" si="45"/>
        <v>0</v>
      </c>
      <c r="H18" s="56">
        <f t="shared" si="45"/>
        <v>0</v>
      </c>
      <c r="I18" s="56">
        <f t="shared" si="45"/>
        <v>0</v>
      </c>
      <c r="J18" s="56">
        <f t="shared" si="45"/>
        <v>0</v>
      </c>
      <c r="K18" s="56">
        <f t="shared" si="45"/>
        <v>0</v>
      </c>
      <c r="L18" s="56">
        <f t="shared" si="45"/>
        <v>32512</v>
      </c>
      <c r="M18" s="56">
        <f t="shared" si="45"/>
        <v>128244</v>
      </c>
      <c r="N18" s="56">
        <f t="shared" si="45"/>
        <v>160870</v>
      </c>
      <c r="O18" s="56">
        <f t="shared" si="45"/>
        <v>321626</v>
      </c>
      <c r="P18" s="56">
        <f>P9+P12+P15</f>
        <v>147476</v>
      </c>
      <c r="Q18" s="56">
        <f t="shared" ref="Q18:AB19" si="46">Q9+Q12+Q15</f>
        <v>127762</v>
      </c>
      <c r="R18" s="56">
        <f t="shared" si="46"/>
        <v>136180</v>
      </c>
      <c r="S18" s="56">
        <f t="shared" si="46"/>
        <v>167006</v>
      </c>
      <c r="T18" s="56">
        <f t="shared" si="46"/>
        <v>155520</v>
      </c>
      <c r="U18" s="56">
        <f t="shared" si="46"/>
        <v>148248</v>
      </c>
      <c r="V18" s="56">
        <f t="shared" si="46"/>
        <v>199772</v>
      </c>
      <c r="W18" s="56">
        <f t="shared" si="46"/>
        <v>169852</v>
      </c>
      <c r="X18" s="56">
        <f t="shared" si="46"/>
        <v>149250</v>
      </c>
      <c r="Y18" s="56">
        <f t="shared" si="46"/>
        <v>160190</v>
      </c>
      <c r="Z18" s="56">
        <f t="shared" si="46"/>
        <v>143418</v>
      </c>
      <c r="AA18" s="56">
        <f t="shared" si="46"/>
        <v>176048</v>
      </c>
      <c r="AB18" s="56">
        <f t="shared" si="46"/>
        <v>1880722</v>
      </c>
      <c r="AC18" s="56">
        <f>AC9+AC12+AC15</f>
        <v>165586</v>
      </c>
      <c r="AD18" s="56">
        <f t="shared" ref="AD18:AO19" si="47">AD9+AD12+AD15</f>
        <v>154224</v>
      </c>
      <c r="AE18" s="56">
        <f t="shared" si="47"/>
        <v>152884</v>
      </c>
      <c r="AF18" s="56">
        <f t="shared" si="47"/>
        <v>163083</v>
      </c>
      <c r="AG18" s="56">
        <f t="shared" si="47"/>
        <v>173170</v>
      </c>
      <c r="AH18" s="56">
        <f t="shared" si="47"/>
        <v>160365</v>
      </c>
      <c r="AI18" s="56">
        <f t="shared" si="47"/>
        <v>200921</v>
      </c>
      <c r="AJ18" s="56">
        <f t="shared" si="47"/>
        <v>194471</v>
      </c>
      <c r="AK18" s="56">
        <f t="shared" si="47"/>
        <v>173256</v>
      </c>
      <c r="AL18" s="56">
        <f t="shared" si="47"/>
        <v>174273</v>
      </c>
      <c r="AM18" s="56">
        <f t="shared" si="47"/>
        <v>163077</v>
      </c>
      <c r="AN18" s="56">
        <f t="shared" si="47"/>
        <v>190324</v>
      </c>
      <c r="AO18" s="56">
        <f t="shared" si="47"/>
        <v>2065634</v>
      </c>
      <c r="AP18" s="56">
        <f>AP9+AP12+AP15</f>
        <v>184434</v>
      </c>
      <c r="AQ18" s="56">
        <f t="shared" ref="AQ18:BB19" si="48">AQ9+AQ12+AQ15</f>
        <v>165196</v>
      </c>
      <c r="AR18" s="56">
        <f t="shared" si="48"/>
        <v>184059</v>
      </c>
      <c r="AS18" s="56">
        <f t="shared" si="48"/>
        <v>151914</v>
      </c>
      <c r="AT18" s="56">
        <f t="shared" si="48"/>
        <v>184471</v>
      </c>
      <c r="AU18" s="56">
        <f t="shared" si="48"/>
        <v>169520</v>
      </c>
      <c r="AV18" s="56">
        <f t="shared" si="48"/>
        <v>211081</v>
      </c>
      <c r="AW18" s="56">
        <f t="shared" si="48"/>
        <v>205548</v>
      </c>
      <c r="AX18" s="56">
        <f t="shared" si="48"/>
        <v>174694</v>
      </c>
      <c r="AY18" s="56">
        <f t="shared" si="48"/>
        <v>176643</v>
      </c>
      <c r="AZ18" s="56">
        <f t="shared" si="48"/>
        <v>171306</v>
      </c>
      <c r="BA18" s="56">
        <f t="shared" si="48"/>
        <v>202930</v>
      </c>
      <c r="BB18" s="56">
        <f t="shared" si="48"/>
        <v>2181796</v>
      </c>
      <c r="BC18" s="56">
        <f>BC9+BC12+BC15</f>
        <v>191945</v>
      </c>
      <c r="BD18" s="56">
        <f t="shared" ref="BD18:BO19" si="49">BD9+BD12+BD15</f>
        <v>164979</v>
      </c>
      <c r="BE18" s="56">
        <f t="shared" si="49"/>
        <v>171974</v>
      </c>
      <c r="BF18" s="56">
        <f t="shared" si="49"/>
        <v>192206</v>
      </c>
      <c r="BG18" s="56">
        <f t="shared" si="49"/>
        <v>189722</v>
      </c>
      <c r="BH18" s="56">
        <f t="shared" si="49"/>
        <v>171567</v>
      </c>
      <c r="BI18" s="56">
        <f t="shared" si="49"/>
        <v>228270</v>
      </c>
      <c r="BJ18" s="56">
        <f t="shared" si="49"/>
        <v>215934</v>
      </c>
      <c r="BK18" s="56">
        <f t="shared" si="49"/>
        <v>174277</v>
      </c>
      <c r="BL18" s="56">
        <f t="shared" si="49"/>
        <v>191042</v>
      </c>
      <c r="BM18" s="56">
        <f t="shared" si="49"/>
        <v>179072</v>
      </c>
      <c r="BN18" s="56">
        <f t="shared" si="49"/>
        <v>220002</v>
      </c>
      <c r="BO18" s="56">
        <f t="shared" si="49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50">BR9+BR12+BR15</f>
        <v>170347</v>
      </c>
      <c r="BS18" s="56">
        <f t="shared" si="50"/>
        <v>185853</v>
      </c>
      <c r="BT18" s="56">
        <f t="shared" si="50"/>
        <v>215385</v>
      </c>
      <c r="BU18" s="56">
        <f t="shared" si="50"/>
        <v>190647</v>
      </c>
      <c r="BV18" s="56">
        <f t="shared" si="50"/>
        <v>263470</v>
      </c>
      <c r="BW18" s="56">
        <f t="shared" si="50"/>
        <v>234505</v>
      </c>
      <c r="BX18" s="56">
        <f t="shared" si="50"/>
        <v>196330</v>
      </c>
      <c r="BY18" s="56">
        <f t="shared" si="50"/>
        <v>216382</v>
      </c>
      <c r="BZ18" s="56">
        <f t="shared" si="50"/>
        <v>191922</v>
      </c>
      <c r="CA18" s="56">
        <f t="shared" si="50"/>
        <v>233443</v>
      </c>
      <c r="CB18" s="56">
        <f t="shared" si="50"/>
        <v>2499190</v>
      </c>
      <c r="CC18" s="56">
        <f t="shared" si="50"/>
        <v>232931</v>
      </c>
      <c r="CD18" s="56">
        <f t="shared" si="50"/>
        <v>193875</v>
      </c>
      <c r="CE18" s="56">
        <f t="shared" si="50"/>
        <v>199430</v>
      </c>
      <c r="CF18" s="56">
        <f t="shared" si="50"/>
        <v>195814</v>
      </c>
      <c r="CG18" s="56">
        <f t="shared" si="50"/>
        <v>234491</v>
      </c>
      <c r="CH18" s="56">
        <f t="shared" si="50"/>
        <v>208506</v>
      </c>
      <c r="CI18" s="56">
        <f t="shared" si="50"/>
        <v>295072</v>
      </c>
      <c r="CJ18" s="56">
        <f t="shared" si="50"/>
        <v>259736</v>
      </c>
      <c r="CK18" s="56">
        <f t="shared" si="50"/>
        <v>204881</v>
      </c>
      <c r="CL18" s="56">
        <f t="shared" si="50"/>
        <v>214695</v>
      </c>
      <c r="CM18" s="56">
        <v>215648</v>
      </c>
      <c r="CN18" s="56">
        <f t="shared" si="50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1">CT9+CT12+CT15</f>
        <v>237024</v>
      </c>
      <c r="CU18" s="56">
        <f t="shared" si="51"/>
        <v>217812</v>
      </c>
      <c r="CV18" s="56">
        <f t="shared" si="51"/>
        <v>309519</v>
      </c>
      <c r="CW18" s="56">
        <f t="shared" ref="CW18:DA19" si="52">CW9+CW12+CW15</f>
        <v>263958</v>
      </c>
      <c r="CX18" s="56">
        <f t="shared" si="52"/>
        <v>212260</v>
      </c>
      <c r="CY18" s="56">
        <f t="shared" si="52"/>
        <v>216407</v>
      </c>
      <c r="CZ18" s="56">
        <f t="shared" si="52"/>
        <v>211083</v>
      </c>
      <c r="DA18" s="56">
        <f t="shared" si="52"/>
        <v>266512</v>
      </c>
      <c r="DB18" s="56">
        <f t="shared" si="17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3">DE9+DE12+DE15</f>
        <v>247381</v>
      </c>
      <c r="DF18" s="56">
        <f t="shared" si="53"/>
        <v>222940</v>
      </c>
      <c r="DG18" s="56">
        <f t="shared" si="53"/>
        <v>248005</v>
      </c>
      <c r="DH18" s="56">
        <f t="shared" si="53"/>
        <v>216238</v>
      </c>
      <c r="DI18" s="56">
        <f t="shared" si="53"/>
        <v>290590</v>
      </c>
      <c r="DJ18" s="56">
        <f t="shared" si="53"/>
        <v>287325</v>
      </c>
      <c r="DK18" s="56">
        <f t="shared" si="53"/>
        <v>228817</v>
      </c>
      <c r="DL18" s="56">
        <f t="shared" si="53"/>
        <v>239764</v>
      </c>
      <c r="DM18" s="56">
        <f t="shared" si="53"/>
        <v>228349</v>
      </c>
      <c r="DN18" s="56">
        <f t="shared" si="53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4">DR9+DR12+DR15</f>
        <v>229877</v>
      </c>
      <c r="DS18" s="56">
        <f t="shared" si="54"/>
        <v>258878</v>
      </c>
      <c r="DT18" s="56">
        <f t="shared" si="54"/>
        <v>256894</v>
      </c>
      <c r="DU18" s="56">
        <f t="shared" si="54"/>
        <v>233043</v>
      </c>
      <c r="DV18" s="56">
        <f t="shared" si="54"/>
        <v>322134</v>
      </c>
      <c r="DW18" s="56">
        <f t="shared" si="54"/>
        <v>308027</v>
      </c>
      <c r="DX18" s="56">
        <f t="shared" si="54"/>
        <v>243964</v>
      </c>
      <c r="DY18" s="56">
        <v>249446</v>
      </c>
      <c r="DZ18" s="56">
        <f t="shared" si="54"/>
        <v>232494</v>
      </c>
      <c r="EA18" s="56">
        <f t="shared" si="54"/>
        <v>271496</v>
      </c>
      <c r="EB18" s="56">
        <f>+SUM(DP18:EA18)</f>
        <v>3091288</v>
      </c>
      <c r="EC18" s="56">
        <f t="shared" ref="EC18:EN18" si="55">EC9+EC12+EC15</f>
        <v>284021</v>
      </c>
      <c r="ED18" s="56">
        <f t="shared" si="55"/>
        <v>260817</v>
      </c>
      <c r="EE18" s="56">
        <f t="shared" si="55"/>
        <v>165802</v>
      </c>
      <c r="EF18" s="56">
        <f t="shared" si="55"/>
        <v>29994</v>
      </c>
      <c r="EG18" s="56">
        <f t="shared" si="55"/>
        <v>78183</v>
      </c>
      <c r="EH18" s="56">
        <f t="shared" si="55"/>
        <v>126715</v>
      </c>
      <c r="EI18" s="56">
        <f t="shared" si="55"/>
        <v>186561</v>
      </c>
      <c r="EJ18" s="56">
        <f t="shared" si="55"/>
        <v>188435</v>
      </c>
      <c r="EK18" s="56">
        <f t="shared" si="55"/>
        <v>216904</v>
      </c>
      <c r="EL18" s="56">
        <f t="shared" si="55"/>
        <v>254157</v>
      </c>
      <c r="EM18" s="56">
        <f t="shared" si="55"/>
        <v>262175</v>
      </c>
      <c r="EN18" s="56">
        <f t="shared" si="55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4"/>
        <v>267938</v>
      </c>
      <c r="GT18" s="88">
        <f t="shared" si="44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>
        <v>263339</v>
      </c>
      <c r="HA18" s="56">
        <v>328694</v>
      </c>
      <c r="HB18" s="56">
        <f>+SUM(GP18:HA18)</f>
        <v>3444356</v>
      </c>
      <c r="HC18" s="225">
        <v>327467</v>
      </c>
      <c r="HD18" s="88"/>
      <c r="HE18" s="88"/>
      <c r="HF18" s="88"/>
      <c r="HG18" s="88"/>
      <c r="HH18" s="56"/>
      <c r="HI18" s="56"/>
      <c r="HJ18" s="56"/>
      <c r="HK18" s="56"/>
      <c r="HL18" s="56"/>
      <c r="HM18" s="56"/>
      <c r="HN18" s="56"/>
      <c r="HO18" s="56">
        <f t="shared" si="16"/>
        <v>327467</v>
      </c>
    </row>
    <row r="19" spans="2:223" x14ac:dyDescent="0.25">
      <c r="B19" s="48" t="s">
        <v>68</v>
      </c>
      <c r="C19" s="56">
        <f>C10+C13+C16</f>
        <v>0</v>
      </c>
      <c r="D19" s="56">
        <f t="shared" si="45"/>
        <v>0</v>
      </c>
      <c r="E19" s="56">
        <f t="shared" si="45"/>
        <v>0</v>
      </c>
      <c r="F19" s="56">
        <f t="shared" si="45"/>
        <v>0</v>
      </c>
      <c r="G19" s="56">
        <f t="shared" si="45"/>
        <v>0</v>
      </c>
      <c r="H19" s="56">
        <f t="shared" si="45"/>
        <v>0</v>
      </c>
      <c r="I19" s="56">
        <f t="shared" si="45"/>
        <v>0</v>
      </c>
      <c r="J19" s="56">
        <f t="shared" si="45"/>
        <v>0</v>
      </c>
      <c r="K19" s="56">
        <f t="shared" si="45"/>
        <v>0</v>
      </c>
      <c r="L19" s="56">
        <f t="shared" si="45"/>
        <v>30594</v>
      </c>
      <c r="M19" s="56">
        <f t="shared" si="45"/>
        <v>153892</v>
      </c>
      <c r="N19" s="56">
        <f t="shared" si="45"/>
        <v>163008</v>
      </c>
      <c r="O19" s="56">
        <f t="shared" si="45"/>
        <v>347494</v>
      </c>
      <c r="P19" s="56">
        <f>P10+P13+P16</f>
        <v>160154</v>
      </c>
      <c r="Q19" s="56">
        <f t="shared" si="46"/>
        <v>152906</v>
      </c>
      <c r="R19" s="56">
        <f t="shared" si="46"/>
        <v>173976</v>
      </c>
      <c r="S19" s="56">
        <f t="shared" si="46"/>
        <v>169866</v>
      </c>
      <c r="T19" s="56">
        <f t="shared" si="46"/>
        <v>173486</v>
      </c>
      <c r="U19" s="56">
        <f t="shared" si="46"/>
        <v>169126</v>
      </c>
      <c r="V19" s="56">
        <f t="shared" si="46"/>
        <v>169592</v>
      </c>
      <c r="W19" s="56">
        <f t="shared" si="46"/>
        <v>169420</v>
      </c>
      <c r="X19" s="56">
        <f t="shared" si="46"/>
        <v>165016</v>
      </c>
      <c r="Y19" s="56">
        <f t="shared" si="46"/>
        <v>171518</v>
      </c>
      <c r="Z19" s="56">
        <f t="shared" si="46"/>
        <v>168174</v>
      </c>
      <c r="AA19" s="56">
        <f t="shared" si="46"/>
        <v>173740</v>
      </c>
      <c r="AB19" s="56">
        <f t="shared" si="46"/>
        <v>2016974</v>
      </c>
      <c r="AC19" s="56">
        <f>AC10+AC13+AC16</f>
        <v>178338</v>
      </c>
      <c r="AD19" s="56">
        <f t="shared" si="47"/>
        <v>172654</v>
      </c>
      <c r="AE19" s="56">
        <f t="shared" si="47"/>
        <v>189110</v>
      </c>
      <c r="AF19" s="56">
        <f t="shared" si="47"/>
        <v>172435</v>
      </c>
      <c r="AG19" s="56">
        <f t="shared" si="47"/>
        <v>184104</v>
      </c>
      <c r="AH19" s="56">
        <f t="shared" si="47"/>
        <v>176029</v>
      </c>
      <c r="AI19" s="56">
        <f t="shared" si="47"/>
        <v>184348</v>
      </c>
      <c r="AJ19" s="56">
        <f t="shared" si="47"/>
        <v>187129</v>
      </c>
      <c r="AK19" s="56">
        <f t="shared" si="47"/>
        <v>176034</v>
      </c>
      <c r="AL19" s="56">
        <f t="shared" si="47"/>
        <v>183763</v>
      </c>
      <c r="AM19" s="56">
        <f t="shared" si="47"/>
        <v>181570</v>
      </c>
      <c r="AN19" s="56">
        <f t="shared" si="47"/>
        <v>182490</v>
      </c>
      <c r="AO19" s="56">
        <f t="shared" si="47"/>
        <v>2168004</v>
      </c>
      <c r="AP19" s="56">
        <f>AP10+AP13+AP16</f>
        <v>187584</v>
      </c>
      <c r="AQ19" s="56">
        <f t="shared" si="48"/>
        <v>179759</v>
      </c>
      <c r="AR19" s="56">
        <f t="shared" si="48"/>
        <v>194217</v>
      </c>
      <c r="AS19" s="56">
        <f t="shared" si="48"/>
        <v>193824</v>
      </c>
      <c r="AT19" s="56">
        <f t="shared" si="48"/>
        <v>197128</v>
      </c>
      <c r="AU19" s="56">
        <f t="shared" si="48"/>
        <v>186403</v>
      </c>
      <c r="AV19" s="56">
        <f t="shared" si="48"/>
        <v>194951</v>
      </c>
      <c r="AW19" s="56">
        <f t="shared" si="48"/>
        <v>196039</v>
      </c>
      <c r="AX19" s="56">
        <f t="shared" si="48"/>
        <v>183648</v>
      </c>
      <c r="AY19" s="56">
        <f t="shared" si="48"/>
        <v>197249</v>
      </c>
      <c r="AZ19" s="56">
        <f t="shared" si="48"/>
        <v>190816</v>
      </c>
      <c r="BA19" s="56">
        <f t="shared" si="48"/>
        <v>193710</v>
      </c>
      <c r="BB19" s="56">
        <f t="shared" si="48"/>
        <v>2295328</v>
      </c>
      <c r="BC19" s="56">
        <f>BC10+BC13+BC16</f>
        <v>195471</v>
      </c>
      <c r="BD19" s="56">
        <f t="shared" si="49"/>
        <v>184238</v>
      </c>
      <c r="BE19" s="56">
        <f t="shared" si="49"/>
        <v>200708</v>
      </c>
      <c r="BF19" s="56">
        <f t="shared" si="49"/>
        <v>193157</v>
      </c>
      <c r="BG19" s="56">
        <f t="shared" si="49"/>
        <v>201024</v>
      </c>
      <c r="BH19" s="56">
        <f t="shared" si="49"/>
        <v>192382</v>
      </c>
      <c r="BI19" s="56">
        <f t="shared" si="49"/>
        <v>196331</v>
      </c>
      <c r="BJ19" s="56">
        <f t="shared" si="49"/>
        <v>201241</v>
      </c>
      <c r="BK19" s="56">
        <f t="shared" si="49"/>
        <v>193476</v>
      </c>
      <c r="BL19" s="56">
        <f t="shared" si="49"/>
        <v>204948</v>
      </c>
      <c r="BM19" s="56">
        <f t="shared" si="49"/>
        <v>197999</v>
      </c>
      <c r="BN19" s="56">
        <f t="shared" si="49"/>
        <v>196608</v>
      </c>
      <c r="BO19" s="56">
        <f t="shared" si="49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6">BR10+BR13+BR16</f>
        <v>190608</v>
      </c>
      <c r="BS19" s="56">
        <f t="shared" si="56"/>
        <v>201048</v>
      </c>
      <c r="BT19" s="56">
        <f t="shared" si="56"/>
        <v>203424</v>
      </c>
      <c r="BU19" s="56">
        <f t="shared" si="56"/>
        <v>198595</v>
      </c>
      <c r="BV19" s="56">
        <f t="shared" si="56"/>
        <v>206155</v>
      </c>
      <c r="BW19" s="56">
        <f t="shared" si="56"/>
        <v>205593</v>
      </c>
      <c r="BX19" s="56">
        <f t="shared" si="56"/>
        <v>202967</v>
      </c>
      <c r="BY19" s="56">
        <f t="shared" si="56"/>
        <v>211463</v>
      </c>
      <c r="BZ19" s="56">
        <f t="shared" si="56"/>
        <v>202106</v>
      </c>
      <c r="CA19" s="56">
        <f t="shared" si="56"/>
        <v>199351</v>
      </c>
      <c r="CB19" s="56">
        <f t="shared" si="50"/>
        <v>2416759</v>
      </c>
      <c r="CC19" s="56">
        <f t="shared" si="56"/>
        <v>216359</v>
      </c>
      <c r="CD19" s="56">
        <f t="shared" si="56"/>
        <v>185513</v>
      </c>
      <c r="CE19" s="56">
        <f t="shared" si="56"/>
        <v>199313</v>
      </c>
      <c r="CF19" s="56">
        <f t="shared" si="56"/>
        <v>213479</v>
      </c>
      <c r="CG19" s="56">
        <f t="shared" si="56"/>
        <v>211171</v>
      </c>
      <c r="CH19" s="56">
        <f t="shared" si="56"/>
        <v>201913</v>
      </c>
      <c r="CI19" s="56">
        <f t="shared" si="56"/>
        <v>205755</v>
      </c>
      <c r="CJ19" s="56">
        <f t="shared" si="56"/>
        <v>214316</v>
      </c>
      <c r="CK19" s="56">
        <f t="shared" si="56"/>
        <v>202911</v>
      </c>
      <c r="CL19" s="56">
        <f t="shared" si="56"/>
        <v>209650</v>
      </c>
      <c r="CM19" s="56">
        <v>207435</v>
      </c>
      <c r="CN19" s="56">
        <f t="shared" si="56"/>
        <v>212814</v>
      </c>
      <c r="CO19" s="56">
        <f t="shared" si="56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1"/>
        <v>215718</v>
      </c>
      <c r="CW19" s="56">
        <f t="shared" si="52"/>
        <v>225618</v>
      </c>
      <c r="CX19" s="56">
        <f t="shared" si="52"/>
        <v>208523</v>
      </c>
      <c r="CY19" s="56">
        <f t="shared" si="52"/>
        <v>215894</v>
      </c>
      <c r="CZ19" s="56">
        <f t="shared" si="52"/>
        <v>213385</v>
      </c>
      <c r="DA19" s="56">
        <f t="shared" si="52"/>
        <v>216348</v>
      </c>
      <c r="DB19" s="56">
        <f t="shared" si="17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7">DE10+DE13+DE16</f>
        <v>221803</v>
      </c>
      <c r="DF19" s="56">
        <f t="shared" si="57"/>
        <v>216060</v>
      </c>
      <c r="DG19" s="56">
        <f t="shared" si="57"/>
        <v>225898</v>
      </c>
      <c r="DH19" s="56">
        <f t="shared" si="57"/>
        <v>206786</v>
      </c>
      <c r="DI19" s="56">
        <f t="shared" si="57"/>
        <v>217211</v>
      </c>
      <c r="DJ19" s="56">
        <f t="shared" si="57"/>
        <v>227762</v>
      </c>
      <c r="DK19" s="56">
        <f t="shared" si="57"/>
        <v>213025</v>
      </c>
      <c r="DL19" s="56">
        <f t="shared" si="57"/>
        <v>222864</v>
      </c>
      <c r="DM19" s="56">
        <f t="shared" si="57"/>
        <v>220887</v>
      </c>
      <c r="DN19" s="56">
        <f t="shared" si="53"/>
        <v>220896</v>
      </c>
      <c r="DO19" s="56">
        <f t="shared" si="15"/>
        <v>2602651</v>
      </c>
      <c r="DP19" s="56">
        <f t="shared" ref="DP19:EA19" si="58">DP10+DP13+DP16</f>
        <v>220037</v>
      </c>
      <c r="DQ19" s="56">
        <f t="shared" si="58"/>
        <v>205422</v>
      </c>
      <c r="DR19" s="56">
        <f t="shared" si="58"/>
        <v>225959</v>
      </c>
      <c r="DS19" s="56">
        <f t="shared" si="58"/>
        <v>217153</v>
      </c>
      <c r="DT19" s="56">
        <f t="shared" si="58"/>
        <v>227876</v>
      </c>
      <c r="DU19" s="56">
        <f t="shared" si="58"/>
        <v>213877</v>
      </c>
      <c r="DV19" s="56">
        <f t="shared" si="58"/>
        <v>220659</v>
      </c>
      <c r="DW19" s="56">
        <f t="shared" si="58"/>
        <v>230830</v>
      </c>
      <c r="DX19" s="56">
        <f t="shared" si="58"/>
        <v>216242</v>
      </c>
      <c r="DY19" s="56">
        <v>227168</v>
      </c>
      <c r="DZ19" s="56">
        <f t="shared" si="58"/>
        <v>218009</v>
      </c>
      <c r="EA19" s="56">
        <f t="shared" si="58"/>
        <v>222316</v>
      </c>
      <c r="EB19" s="56">
        <f>+SUM(DP19:EA19)</f>
        <v>2645548</v>
      </c>
      <c r="EC19" s="56">
        <f t="shared" ref="EC19:EN19" si="59">EC10+EC13+EC16</f>
        <v>224645</v>
      </c>
      <c r="ED19" s="56">
        <f t="shared" si="59"/>
        <v>214570</v>
      </c>
      <c r="EE19" s="56">
        <f t="shared" si="59"/>
        <v>164068</v>
      </c>
      <c r="EF19" s="56">
        <f t="shared" si="59"/>
        <v>88792</v>
      </c>
      <c r="EG19" s="56">
        <f t="shared" si="59"/>
        <v>117584</v>
      </c>
      <c r="EH19" s="56">
        <f t="shared" si="59"/>
        <v>144821</v>
      </c>
      <c r="EI19" s="56">
        <f t="shared" si="59"/>
        <v>171042</v>
      </c>
      <c r="EJ19" s="56">
        <f t="shared" si="59"/>
        <v>182049</v>
      </c>
      <c r="EK19" s="56">
        <f t="shared" si="59"/>
        <v>188326</v>
      </c>
      <c r="EL19" s="56">
        <f t="shared" si="59"/>
        <v>214089</v>
      </c>
      <c r="EM19" s="56">
        <f t="shared" si="59"/>
        <v>216501</v>
      </c>
      <c r="EN19" s="56">
        <f t="shared" si="59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4"/>
        <v>181304</v>
      </c>
      <c r="GT19" s="88">
        <f t="shared" si="44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>
        <v>188947</v>
      </c>
      <c r="HA19" s="56">
        <v>188376</v>
      </c>
      <c r="HB19" s="56">
        <f>+SUM(GP19:HA19)</f>
        <v>2240193</v>
      </c>
      <c r="HC19" s="225">
        <v>189937</v>
      </c>
      <c r="HD19" s="88"/>
      <c r="HE19" s="88"/>
      <c r="HF19" s="88"/>
      <c r="HG19" s="88"/>
      <c r="HH19" s="56"/>
      <c r="HI19" s="56"/>
      <c r="HJ19" s="56"/>
      <c r="HK19" s="56"/>
      <c r="HL19" s="56"/>
      <c r="HM19" s="56"/>
      <c r="HN19" s="56"/>
      <c r="HO19" s="56">
        <f t="shared" si="16"/>
        <v>189937</v>
      </c>
    </row>
    <row r="21" spans="2:223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23" x14ac:dyDescent="0.25">
      <c r="ED22" s="2">
        <f>EO19/EB19-1</f>
        <v>-0.19273851769085271</v>
      </c>
    </row>
    <row r="23" spans="2:223" x14ac:dyDescent="0.25">
      <c r="B23" s="5" t="s">
        <v>73</v>
      </c>
    </row>
    <row r="24" spans="2:223" ht="15" customHeight="1" x14ac:dyDescent="0.25">
      <c r="B24" s="189" t="s">
        <v>39</v>
      </c>
      <c r="C24" s="181">
        <v>2010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3"/>
      <c r="O24" s="184" t="s">
        <v>82</v>
      </c>
      <c r="P24" s="181">
        <v>2011</v>
      </c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3"/>
      <c r="AB24" s="184" t="s">
        <v>83</v>
      </c>
      <c r="AC24" s="181">
        <v>2012</v>
      </c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3"/>
      <c r="AO24" s="184" t="s">
        <v>84</v>
      </c>
      <c r="AP24" s="181">
        <v>2013</v>
      </c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3"/>
      <c r="BB24" s="184" t="s">
        <v>40</v>
      </c>
      <c r="BC24" s="181">
        <v>2014</v>
      </c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3"/>
      <c r="BO24" s="184" t="s">
        <v>41</v>
      </c>
      <c r="BP24" s="181">
        <v>2015</v>
      </c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3"/>
      <c r="CB24" s="184" t="s">
        <v>42</v>
      </c>
      <c r="CC24" s="181">
        <v>2016</v>
      </c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3"/>
      <c r="CO24" s="184" t="s">
        <v>43</v>
      </c>
      <c r="CP24" s="181">
        <v>2017</v>
      </c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3"/>
      <c r="DB24" s="184" t="s">
        <v>44</v>
      </c>
      <c r="DC24" s="181">
        <v>2018</v>
      </c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3"/>
      <c r="DO24" s="184" t="s">
        <v>45</v>
      </c>
      <c r="DP24" s="181">
        <v>2019</v>
      </c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3"/>
      <c r="EB24" s="184" t="s">
        <v>46</v>
      </c>
      <c r="EC24" s="191">
        <v>2020</v>
      </c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3"/>
      <c r="EO24" s="184" t="s">
        <v>47</v>
      </c>
      <c r="EP24" s="191">
        <v>2021</v>
      </c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3"/>
      <c r="FB24" s="184" t="s">
        <v>48</v>
      </c>
      <c r="FC24" s="191">
        <v>2022</v>
      </c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3"/>
      <c r="FO24" s="184" t="s">
        <v>49</v>
      </c>
      <c r="FP24" s="191">
        <v>2023</v>
      </c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3"/>
      <c r="GB24" s="184" t="s">
        <v>50</v>
      </c>
      <c r="GC24" s="191">
        <v>2024</v>
      </c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3"/>
      <c r="GO24" s="184" t="s">
        <v>51</v>
      </c>
      <c r="GP24" s="191">
        <v>2025</v>
      </c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3"/>
      <c r="HB24" s="184" t="s">
        <v>52</v>
      </c>
      <c r="HC24" s="191">
        <v>2026</v>
      </c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3"/>
      <c r="HO24" s="184" t="s">
        <v>53</v>
      </c>
    </row>
    <row r="25" spans="2:223" x14ac:dyDescent="0.25">
      <c r="B25" s="190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85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85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85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85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85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85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85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85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85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85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85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85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85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85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85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85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85"/>
    </row>
    <row r="26" spans="2:223" x14ac:dyDescent="0.25">
      <c r="B26" s="46" t="s">
        <v>140</v>
      </c>
      <c r="C26" s="47">
        <f>SUM(C27:C28)</f>
        <v>0</v>
      </c>
      <c r="D26" s="47">
        <f t="shared" ref="D26:N26" si="60">SUM(D27:D28)</f>
        <v>0</v>
      </c>
      <c r="E26" s="47">
        <f t="shared" si="60"/>
        <v>0</v>
      </c>
      <c r="F26" s="47">
        <f t="shared" si="60"/>
        <v>0</v>
      </c>
      <c r="G26" s="47">
        <f t="shared" si="60"/>
        <v>0</v>
      </c>
      <c r="H26" s="47">
        <f t="shared" si="60"/>
        <v>0</v>
      </c>
      <c r="I26" s="47">
        <f t="shared" si="60"/>
        <v>0</v>
      </c>
      <c r="J26" s="47">
        <f t="shared" si="60"/>
        <v>0</v>
      </c>
      <c r="K26" s="47">
        <f t="shared" si="60"/>
        <v>0</v>
      </c>
      <c r="L26" s="47">
        <f t="shared" si="60"/>
        <v>70730</v>
      </c>
      <c r="M26" s="47">
        <f t="shared" si="60"/>
        <v>340372</v>
      </c>
      <c r="N26" s="47">
        <f t="shared" si="60"/>
        <v>366632</v>
      </c>
      <c r="O26" s="47">
        <f>SUM(C26:N26)</f>
        <v>777734</v>
      </c>
      <c r="P26" s="47">
        <f>SUM(P27:P28)</f>
        <v>359068</v>
      </c>
      <c r="Q26" s="47">
        <f t="shared" ref="Q26:AA26" si="61">SUM(Q27:Q28)</f>
        <v>331784</v>
      </c>
      <c r="R26" s="47">
        <f t="shared" si="61"/>
        <v>375968</v>
      </c>
      <c r="S26" s="47">
        <f t="shared" si="61"/>
        <v>379928</v>
      </c>
      <c r="T26" s="47">
        <f t="shared" si="61"/>
        <v>390782</v>
      </c>
      <c r="U26" s="47">
        <f t="shared" si="61"/>
        <v>379900</v>
      </c>
      <c r="V26" s="47">
        <f t="shared" si="61"/>
        <v>404502</v>
      </c>
      <c r="W26" s="47">
        <f t="shared" si="61"/>
        <v>393594</v>
      </c>
      <c r="X26" s="47">
        <f t="shared" si="61"/>
        <v>383640</v>
      </c>
      <c r="Y26" s="47">
        <f t="shared" si="61"/>
        <v>395528</v>
      </c>
      <c r="Z26" s="47">
        <f t="shared" si="61"/>
        <v>380968</v>
      </c>
      <c r="AA26" s="47">
        <f t="shared" si="61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2">SUM(AD27:AD28)</f>
        <v>386230</v>
      </c>
      <c r="AE26" s="47">
        <f t="shared" si="62"/>
        <v>418410</v>
      </c>
      <c r="AF26" s="47">
        <f t="shared" si="62"/>
        <v>392703</v>
      </c>
      <c r="AG26" s="47">
        <f t="shared" si="62"/>
        <v>422330</v>
      </c>
      <c r="AH26" s="47">
        <f t="shared" si="62"/>
        <v>406968</v>
      </c>
      <c r="AI26" s="47">
        <f t="shared" si="62"/>
        <v>443837</v>
      </c>
      <c r="AJ26" s="47">
        <f t="shared" si="62"/>
        <v>445126</v>
      </c>
      <c r="AK26" s="47">
        <f t="shared" si="62"/>
        <v>420153</v>
      </c>
      <c r="AL26" s="47">
        <f t="shared" si="62"/>
        <v>432558</v>
      </c>
      <c r="AM26" s="47">
        <f t="shared" si="62"/>
        <v>422715</v>
      </c>
      <c r="AN26" s="47">
        <f t="shared" si="62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3">SUM(AQ27:AQ28)</f>
        <v>411068</v>
      </c>
      <c r="AR26" s="47">
        <f t="shared" si="63"/>
        <v>444762</v>
      </c>
      <c r="AS26" s="47">
        <f t="shared" si="63"/>
        <v>433267</v>
      </c>
      <c r="AT26" s="47">
        <f t="shared" si="63"/>
        <v>453991</v>
      </c>
      <c r="AU26" s="47">
        <f t="shared" si="63"/>
        <v>424792</v>
      </c>
      <c r="AV26" s="47">
        <f t="shared" si="63"/>
        <v>462881</v>
      </c>
      <c r="AW26" s="47">
        <f t="shared" si="63"/>
        <v>458986</v>
      </c>
      <c r="AX26" s="47">
        <f t="shared" si="63"/>
        <v>420794</v>
      </c>
      <c r="AY26" s="47">
        <f t="shared" si="63"/>
        <v>454220</v>
      </c>
      <c r="AZ26" s="47">
        <f t="shared" si="63"/>
        <v>433127</v>
      </c>
      <c r="BA26" s="47">
        <f t="shared" si="63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4">SUM(BD27:BD28)</f>
        <v>419972</v>
      </c>
      <c r="BE26" s="47">
        <f t="shared" si="64"/>
        <v>454906</v>
      </c>
      <c r="BF26" s="47">
        <f t="shared" si="64"/>
        <v>454889</v>
      </c>
      <c r="BG26" s="47">
        <f t="shared" si="64"/>
        <v>475898</v>
      </c>
      <c r="BH26" s="47">
        <f t="shared" si="64"/>
        <v>457991</v>
      </c>
      <c r="BI26" s="47">
        <f t="shared" si="64"/>
        <v>490797</v>
      </c>
      <c r="BJ26" s="47">
        <f t="shared" si="64"/>
        <v>491924</v>
      </c>
      <c r="BK26" s="47">
        <f t="shared" si="64"/>
        <v>467046</v>
      </c>
      <c r="BL26" s="47">
        <f t="shared" si="64"/>
        <v>497593</v>
      </c>
      <c r="BM26" s="47">
        <f t="shared" si="64"/>
        <v>475366</v>
      </c>
      <c r="BN26" s="47">
        <f t="shared" si="64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5">SUM(CV27:CV28)</f>
        <v>564833</v>
      </c>
      <c r="CW26" s="47">
        <f t="shared" si="65"/>
        <v>570193</v>
      </c>
      <c r="CX26" s="47">
        <f t="shared" si="65"/>
        <v>331694</v>
      </c>
      <c r="CY26" s="47">
        <f t="shared" si="65"/>
        <v>525312</v>
      </c>
      <c r="CZ26" s="47">
        <f t="shared" si="65"/>
        <v>510343</v>
      </c>
      <c r="DA26" s="47">
        <f t="shared" si="65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6">SUM(DE27:DE28)</f>
        <v>544016</v>
      </c>
      <c r="DF26" s="47">
        <f t="shared" si="66"/>
        <v>523445</v>
      </c>
      <c r="DG26" s="47">
        <f t="shared" si="66"/>
        <v>553124</v>
      </c>
      <c r="DH26" s="47">
        <f t="shared" si="66"/>
        <v>504689</v>
      </c>
      <c r="DI26" s="47">
        <f t="shared" si="66"/>
        <v>561446</v>
      </c>
      <c r="DJ26" s="47">
        <f t="shared" si="66"/>
        <v>579024</v>
      </c>
      <c r="DK26" s="47">
        <f t="shared" si="66"/>
        <v>528115</v>
      </c>
      <c r="DL26" s="47">
        <f t="shared" si="66"/>
        <v>550459</v>
      </c>
      <c r="DM26" s="47">
        <f t="shared" si="66"/>
        <v>537933</v>
      </c>
      <c r="DN26" s="47">
        <f t="shared" si="66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7">SUM(DR27:DR28)</f>
        <v>543951</v>
      </c>
      <c r="DS26" s="47">
        <f t="shared" si="67"/>
        <v>545353</v>
      </c>
      <c r="DT26" s="47">
        <f t="shared" si="67"/>
        <v>563994</v>
      </c>
      <c r="DU26" s="47">
        <f t="shared" si="67"/>
        <v>527223</v>
      </c>
      <c r="DV26" s="47">
        <f t="shared" si="67"/>
        <v>582621</v>
      </c>
      <c r="DW26" s="47">
        <f t="shared" si="67"/>
        <v>593450</v>
      </c>
      <c r="DX26" s="47">
        <f t="shared" si="67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>
        <v>503703</v>
      </c>
      <c r="HA26" s="47">
        <v>524070</v>
      </c>
      <c r="HB26" s="47">
        <f>+SUM(GP26:HA26)</f>
        <v>6078711</v>
      </c>
      <c r="HC26" s="221">
        <v>524140</v>
      </c>
      <c r="HD26" s="79"/>
      <c r="HE26" s="79"/>
      <c r="HF26" s="79"/>
      <c r="HG26" s="79"/>
      <c r="HH26" s="79"/>
      <c r="HI26" s="47"/>
      <c r="HJ26" s="47"/>
      <c r="HK26" s="47"/>
      <c r="HL26" s="47"/>
      <c r="HM26" s="47"/>
      <c r="HN26" s="47"/>
      <c r="HO26" s="47">
        <f t="shared" ref="HO26:HO37" si="68">SUM(HC26:HN26)</f>
        <v>524140</v>
      </c>
    </row>
    <row r="27" spans="2:223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9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70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71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2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3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4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5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>
        <v>111919</v>
      </c>
      <c r="HA27" s="49">
        <v>139493</v>
      </c>
      <c r="HB27" s="49"/>
      <c r="HC27" s="222">
        <v>138442</v>
      </c>
      <c r="HD27" s="81"/>
      <c r="HE27" s="81"/>
      <c r="HF27" s="81"/>
      <c r="HG27" s="81"/>
      <c r="HH27" s="49"/>
      <c r="HI27" s="49"/>
      <c r="HJ27" s="49"/>
      <c r="HK27" s="49"/>
      <c r="HL27" s="49"/>
      <c r="HM27" s="49"/>
      <c r="HN27" s="49"/>
      <c r="HO27" s="49">
        <f t="shared" si="68"/>
        <v>138442</v>
      </c>
    </row>
    <row r="28" spans="2:223" x14ac:dyDescent="0.25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9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70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71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2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3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4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5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6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>
        <v>391784</v>
      </c>
      <c r="HA28" s="50">
        <v>384577</v>
      </c>
      <c r="HB28" s="50"/>
      <c r="HC28" s="223">
        <v>385698</v>
      </c>
      <c r="HD28" s="83"/>
      <c r="HE28" s="83"/>
      <c r="HF28" s="83"/>
      <c r="HG28" s="83"/>
      <c r="HH28" s="50"/>
      <c r="HI28" s="50"/>
      <c r="HJ28" s="50"/>
      <c r="HK28" s="50"/>
      <c r="HL28" s="50"/>
      <c r="HM28" s="50"/>
      <c r="HN28" s="50"/>
      <c r="HO28" s="50">
        <f t="shared" si="68"/>
        <v>385698</v>
      </c>
    </row>
    <row r="29" spans="2:223" x14ac:dyDescent="0.25">
      <c r="B29" s="46" t="s">
        <v>141</v>
      </c>
      <c r="C29" s="47">
        <f>SUM(C30:C31)</f>
        <v>0</v>
      </c>
      <c r="D29" s="47">
        <f t="shared" ref="D29:N29" si="77">SUM(D30:D31)</f>
        <v>0</v>
      </c>
      <c r="E29" s="47">
        <f t="shared" si="77"/>
        <v>0</v>
      </c>
      <c r="F29" s="47">
        <f t="shared" si="77"/>
        <v>0</v>
      </c>
      <c r="G29" s="47">
        <f t="shared" si="77"/>
        <v>0</v>
      </c>
      <c r="H29" s="47">
        <f t="shared" si="77"/>
        <v>0</v>
      </c>
      <c r="I29" s="47">
        <f t="shared" si="77"/>
        <v>0</v>
      </c>
      <c r="J29" s="47">
        <f t="shared" si="77"/>
        <v>0</v>
      </c>
      <c r="K29" s="47">
        <f t="shared" si="77"/>
        <v>0</v>
      </c>
      <c r="L29" s="47">
        <f t="shared" si="77"/>
        <v>43618</v>
      </c>
      <c r="M29" s="47">
        <f t="shared" si="77"/>
        <v>212706</v>
      </c>
      <c r="N29" s="47">
        <f t="shared" si="77"/>
        <v>228482</v>
      </c>
      <c r="O29" s="47">
        <f t="shared" si="69"/>
        <v>484806</v>
      </c>
      <c r="P29" s="47">
        <f>SUM(P30:P31)</f>
        <v>224358</v>
      </c>
      <c r="Q29" s="47">
        <f t="shared" ref="Q29:AA29" si="78">SUM(Q30:Q31)</f>
        <v>203562</v>
      </c>
      <c r="R29" s="47">
        <f t="shared" si="78"/>
        <v>226244</v>
      </c>
      <c r="S29" s="47">
        <f t="shared" si="78"/>
        <v>233206</v>
      </c>
      <c r="T29" s="47">
        <f t="shared" si="78"/>
        <v>237024</v>
      </c>
      <c r="U29" s="47">
        <f t="shared" si="78"/>
        <v>233072</v>
      </c>
      <c r="V29" s="47">
        <f t="shared" si="78"/>
        <v>242452</v>
      </c>
      <c r="W29" s="47">
        <f t="shared" si="78"/>
        <v>243892</v>
      </c>
      <c r="X29" s="47">
        <f t="shared" si="78"/>
        <v>231168</v>
      </c>
      <c r="Y29" s="47">
        <f t="shared" si="78"/>
        <v>245328</v>
      </c>
      <c r="Z29" s="47">
        <f t="shared" si="78"/>
        <v>237454</v>
      </c>
      <c r="AA29" s="47">
        <f t="shared" si="78"/>
        <v>246740</v>
      </c>
      <c r="AB29" s="47">
        <f t="shared" si="70"/>
        <v>2804500</v>
      </c>
      <c r="AC29" s="47">
        <f>SUM(AC30:AC31)</f>
        <v>248950</v>
      </c>
      <c r="AD29" s="47">
        <f t="shared" ref="AD29:AN29" si="79">SUM(AD30:AD31)</f>
        <v>236206</v>
      </c>
      <c r="AE29" s="47">
        <f t="shared" si="79"/>
        <v>251696</v>
      </c>
      <c r="AF29" s="47">
        <f t="shared" si="79"/>
        <v>238838</v>
      </c>
      <c r="AG29" s="47">
        <f t="shared" si="79"/>
        <v>260456</v>
      </c>
      <c r="AH29" s="47">
        <f t="shared" si="79"/>
        <v>250260</v>
      </c>
      <c r="AI29" s="47">
        <f t="shared" si="79"/>
        <v>265228</v>
      </c>
      <c r="AJ29" s="47">
        <f t="shared" si="79"/>
        <v>279430</v>
      </c>
      <c r="AK29" s="47">
        <f t="shared" si="79"/>
        <v>259951</v>
      </c>
      <c r="AL29" s="47">
        <f t="shared" si="79"/>
        <v>270718</v>
      </c>
      <c r="AM29" s="47">
        <f t="shared" si="79"/>
        <v>268078</v>
      </c>
      <c r="AN29" s="47">
        <f t="shared" si="79"/>
        <v>269511</v>
      </c>
      <c r="AO29" s="47">
        <f t="shared" si="71"/>
        <v>3099322</v>
      </c>
      <c r="AP29" s="47">
        <f>SUM(AP30:AP31)</f>
        <v>263488</v>
      </c>
      <c r="AQ29" s="47">
        <f t="shared" ref="AQ29:BA29" si="80">SUM(AQ30:AQ31)</f>
        <v>248156</v>
      </c>
      <c r="AR29" s="47">
        <f t="shared" si="80"/>
        <v>270032</v>
      </c>
      <c r="AS29" s="47">
        <f t="shared" si="80"/>
        <v>261390</v>
      </c>
      <c r="AT29" s="47">
        <f t="shared" si="80"/>
        <v>278387</v>
      </c>
      <c r="AU29" s="47">
        <f t="shared" si="80"/>
        <v>269457</v>
      </c>
      <c r="AV29" s="47">
        <f t="shared" si="80"/>
        <v>287938</v>
      </c>
      <c r="AW29" s="47">
        <f t="shared" si="80"/>
        <v>291903</v>
      </c>
      <c r="AX29" s="47">
        <f t="shared" si="80"/>
        <v>274802</v>
      </c>
      <c r="AY29" s="47">
        <f t="shared" si="80"/>
        <v>298921</v>
      </c>
      <c r="AZ29" s="47">
        <f t="shared" si="80"/>
        <v>288635</v>
      </c>
      <c r="BA29" s="47">
        <f t="shared" si="80"/>
        <v>296454</v>
      </c>
      <c r="BB29" s="47">
        <f t="shared" si="72"/>
        <v>3329563</v>
      </c>
      <c r="BC29" s="47">
        <f>SUM(BC30:BC31)</f>
        <v>287229</v>
      </c>
      <c r="BD29" s="47">
        <f t="shared" ref="BD29:BN29" si="81">SUM(BD30:BD31)</f>
        <v>264974</v>
      </c>
      <c r="BE29" s="47">
        <f t="shared" si="81"/>
        <v>282210</v>
      </c>
      <c r="BF29" s="47">
        <f t="shared" si="81"/>
        <v>275848</v>
      </c>
      <c r="BG29" s="47">
        <f t="shared" si="81"/>
        <v>294950</v>
      </c>
      <c r="BH29" s="47">
        <f t="shared" si="81"/>
        <v>285124</v>
      </c>
      <c r="BI29" s="47">
        <f t="shared" si="81"/>
        <v>301339</v>
      </c>
      <c r="BJ29" s="47">
        <f t="shared" si="81"/>
        <v>310201</v>
      </c>
      <c r="BK29" s="47">
        <f t="shared" si="81"/>
        <v>294255</v>
      </c>
      <c r="BL29" s="47">
        <f t="shared" si="81"/>
        <v>311849</v>
      </c>
      <c r="BM29" s="47">
        <f t="shared" si="81"/>
        <v>303927</v>
      </c>
      <c r="BN29" s="47">
        <f t="shared" si="81"/>
        <v>304723</v>
      </c>
      <c r="BO29" s="47">
        <f t="shared" si="73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4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5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2">SUM(CV30:CV31)</f>
        <v>350013</v>
      </c>
      <c r="CW29" s="47">
        <f t="shared" si="82"/>
        <v>358388</v>
      </c>
      <c r="CX29" s="47">
        <f t="shared" si="82"/>
        <v>513037</v>
      </c>
      <c r="CY29" s="47">
        <f t="shared" si="82"/>
        <v>350447</v>
      </c>
      <c r="CZ29" s="47">
        <f t="shared" si="82"/>
        <v>348403</v>
      </c>
      <c r="DA29" s="47">
        <f t="shared" si="82"/>
        <v>359608</v>
      </c>
      <c r="DB29" s="47">
        <f t="shared" si="76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3">SUM(DE30:DE31)</f>
        <v>351928</v>
      </c>
      <c r="DF29" s="47">
        <f t="shared" si="83"/>
        <v>335195</v>
      </c>
      <c r="DG29" s="47">
        <f t="shared" si="83"/>
        <v>357032</v>
      </c>
      <c r="DH29" s="47">
        <f t="shared" si="83"/>
        <v>327257</v>
      </c>
      <c r="DI29" s="47">
        <f t="shared" si="83"/>
        <v>351553</v>
      </c>
      <c r="DJ29" s="47">
        <f t="shared" si="83"/>
        <v>374015</v>
      </c>
      <c r="DK29" s="47">
        <f t="shared" si="83"/>
        <v>348608</v>
      </c>
      <c r="DL29" s="47">
        <f t="shared" si="83"/>
        <v>368302</v>
      </c>
      <c r="DM29" s="47">
        <f t="shared" si="83"/>
        <v>368108</v>
      </c>
      <c r="DN29" s="47">
        <f t="shared" si="83"/>
        <v>373043</v>
      </c>
      <c r="DO29" s="47">
        <f t="shared" ref="DO29:DO37" si="84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5">SUM(DR30:DR31)</f>
        <v>361626</v>
      </c>
      <c r="DS29" s="47">
        <f t="shared" si="85"/>
        <v>352244</v>
      </c>
      <c r="DT29" s="47">
        <f t="shared" si="85"/>
        <v>375100</v>
      </c>
      <c r="DU29" s="47">
        <f t="shared" si="85"/>
        <v>358089</v>
      </c>
      <c r="DV29" s="47">
        <f t="shared" si="85"/>
        <v>380590</v>
      </c>
      <c r="DW29" s="47">
        <f t="shared" si="85"/>
        <v>394060</v>
      </c>
      <c r="DX29" s="47">
        <f t="shared" si="85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6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>
        <v>281182</v>
      </c>
      <c r="HA29" s="47">
        <v>291343</v>
      </c>
      <c r="HB29" s="47">
        <f>+SUM(GP29:HA29)</f>
        <v>3372108</v>
      </c>
      <c r="HC29" s="221">
        <v>286934</v>
      </c>
      <c r="HD29" s="79"/>
      <c r="HE29" s="79"/>
      <c r="HF29" s="79"/>
      <c r="HG29" s="79"/>
      <c r="HH29" s="79"/>
      <c r="HI29" s="47"/>
      <c r="HJ29" s="47"/>
      <c r="HK29" s="47"/>
      <c r="HL29" s="47"/>
      <c r="HM29" s="47"/>
      <c r="HN29" s="47"/>
      <c r="HO29" s="47">
        <f t="shared" si="68"/>
        <v>286934</v>
      </c>
    </row>
    <row r="30" spans="2:223" x14ac:dyDescent="0.25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9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70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71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2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3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4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5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6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4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>
        <v>57682</v>
      </c>
      <c r="HA30" s="49">
        <v>72998</v>
      </c>
      <c r="HB30" s="49"/>
      <c r="HC30" s="222">
        <v>71237</v>
      </c>
      <c r="HD30" s="81"/>
      <c r="HE30" s="81"/>
      <c r="HF30" s="81"/>
      <c r="HG30" s="81"/>
      <c r="HH30" s="49"/>
      <c r="HI30" s="49"/>
      <c r="HJ30" s="49"/>
      <c r="HK30" s="49"/>
      <c r="HL30" s="49"/>
      <c r="HM30" s="49"/>
      <c r="HN30" s="49"/>
      <c r="HO30" s="49">
        <f t="shared" si="68"/>
        <v>71237</v>
      </c>
    </row>
    <row r="31" spans="2:223" x14ac:dyDescent="0.25">
      <c r="B31" s="48" t="s">
        <v>68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9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70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71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2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3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4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5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6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4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>
        <v>223500</v>
      </c>
      <c r="HA31" s="50">
        <v>218345</v>
      </c>
      <c r="HB31" s="50"/>
      <c r="HC31" s="223">
        <v>215697</v>
      </c>
      <c r="HD31" s="83"/>
      <c r="HE31" s="83"/>
      <c r="HF31" s="83"/>
      <c r="HG31" s="83"/>
      <c r="HH31" s="50"/>
      <c r="HI31" s="50"/>
      <c r="HJ31" s="50"/>
      <c r="HK31" s="50"/>
      <c r="HL31" s="50"/>
      <c r="HM31" s="50"/>
      <c r="HN31" s="50"/>
      <c r="HO31" s="50">
        <f t="shared" si="68"/>
        <v>215697</v>
      </c>
    </row>
    <row r="32" spans="2:223" x14ac:dyDescent="0.25">
      <c r="B32" s="46" t="s">
        <v>142</v>
      </c>
      <c r="C32" s="47">
        <f>SUM(C33:C34)</f>
        <v>0</v>
      </c>
      <c r="D32" s="47">
        <f t="shared" ref="D32:N32" si="87">SUM(D33:D34)</f>
        <v>0</v>
      </c>
      <c r="E32" s="47">
        <f t="shared" si="87"/>
        <v>0</v>
      </c>
      <c r="F32" s="47">
        <f t="shared" si="87"/>
        <v>0</v>
      </c>
      <c r="G32" s="47">
        <f t="shared" si="87"/>
        <v>0</v>
      </c>
      <c r="H32" s="47">
        <f t="shared" si="87"/>
        <v>0</v>
      </c>
      <c r="I32" s="47">
        <f t="shared" si="87"/>
        <v>0</v>
      </c>
      <c r="J32" s="47">
        <f t="shared" si="87"/>
        <v>0</v>
      </c>
      <c r="K32" s="47">
        <f t="shared" si="87"/>
        <v>0</v>
      </c>
      <c r="L32" s="47">
        <f t="shared" si="87"/>
        <v>33470</v>
      </c>
      <c r="M32" s="47">
        <f t="shared" si="87"/>
        <v>155784</v>
      </c>
      <c r="N32" s="47">
        <f t="shared" si="87"/>
        <v>174860</v>
      </c>
      <c r="O32" s="47">
        <f t="shared" si="69"/>
        <v>364114</v>
      </c>
      <c r="P32" s="47">
        <f>SUM(P33:P34)</f>
        <v>156684</v>
      </c>
      <c r="Q32" s="47">
        <f t="shared" ref="Q32:AA32" si="88">SUM(Q33:Q34)</f>
        <v>148882</v>
      </c>
      <c r="R32" s="47">
        <f t="shared" si="88"/>
        <v>171530</v>
      </c>
      <c r="S32" s="47">
        <f t="shared" si="88"/>
        <v>174994</v>
      </c>
      <c r="T32" s="47">
        <f t="shared" si="88"/>
        <v>176546</v>
      </c>
      <c r="U32" s="47">
        <f t="shared" si="88"/>
        <v>170684</v>
      </c>
      <c r="V32" s="47">
        <f t="shared" si="88"/>
        <v>189632</v>
      </c>
      <c r="W32" s="47">
        <f t="shared" si="88"/>
        <v>181474</v>
      </c>
      <c r="X32" s="47">
        <f t="shared" si="88"/>
        <v>174534</v>
      </c>
      <c r="Y32" s="47">
        <f t="shared" si="88"/>
        <v>178230</v>
      </c>
      <c r="Z32" s="47">
        <f t="shared" si="88"/>
        <v>168738</v>
      </c>
      <c r="AA32" s="47">
        <f t="shared" si="88"/>
        <v>183202</v>
      </c>
      <c r="AB32" s="47">
        <f t="shared" si="70"/>
        <v>2075130</v>
      </c>
      <c r="AC32" s="47">
        <f>SUM(AC33:AC34)</f>
        <v>178624</v>
      </c>
      <c r="AD32" s="47">
        <f t="shared" ref="AD32:AN32" si="89">SUM(AD33:AD34)</f>
        <v>173006</v>
      </c>
      <c r="AE32" s="47">
        <f t="shared" si="89"/>
        <v>188530</v>
      </c>
      <c r="AF32" s="47">
        <f t="shared" si="89"/>
        <v>176042</v>
      </c>
      <c r="AG32" s="47">
        <f t="shared" si="89"/>
        <v>189433</v>
      </c>
      <c r="AH32" s="47">
        <f t="shared" si="89"/>
        <v>177534</v>
      </c>
      <c r="AI32" s="47">
        <f t="shared" si="89"/>
        <v>200586</v>
      </c>
      <c r="AJ32" s="47">
        <f t="shared" si="89"/>
        <v>199441</v>
      </c>
      <c r="AK32" s="47">
        <f t="shared" si="89"/>
        <v>188025</v>
      </c>
      <c r="AL32" s="47">
        <f t="shared" si="89"/>
        <v>194898</v>
      </c>
      <c r="AM32" s="47">
        <f t="shared" si="89"/>
        <v>187329</v>
      </c>
      <c r="AN32" s="47">
        <f t="shared" si="89"/>
        <v>191931</v>
      </c>
      <c r="AO32" s="47">
        <f t="shared" si="71"/>
        <v>2245379</v>
      </c>
      <c r="AP32" s="47">
        <f>SUM(AP33:AP34)</f>
        <v>195382</v>
      </c>
      <c r="AQ32" s="47">
        <f t="shared" ref="AQ32:BA32" si="90">SUM(AQ33:AQ34)</f>
        <v>183874</v>
      </c>
      <c r="AR32" s="47">
        <f t="shared" si="90"/>
        <v>201560</v>
      </c>
      <c r="AS32" s="47">
        <f t="shared" si="90"/>
        <v>202729</v>
      </c>
      <c r="AT32" s="47">
        <f t="shared" si="90"/>
        <v>215691</v>
      </c>
      <c r="AU32" s="47">
        <f t="shared" si="90"/>
        <v>200083</v>
      </c>
      <c r="AV32" s="47">
        <f t="shared" si="90"/>
        <v>218341</v>
      </c>
      <c r="AW32" s="47">
        <f t="shared" si="90"/>
        <v>217105</v>
      </c>
      <c r="AX32" s="47">
        <f t="shared" si="90"/>
        <v>199091</v>
      </c>
      <c r="AY32" s="47">
        <f t="shared" si="90"/>
        <v>204166</v>
      </c>
      <c r="AZ32" s="47">
        <f t="shared" si="90"/>
        <v>194036</v>
      </c>
      <c r="BA32" s="47">
        <f t="shared" si="90"/>
        <v>200318</v>
      </c>
      <c r="BB32" s="47">
        <f t="shared" si="72"/>
        <v>2432376</v>
      </c>
      <c r="BC32" s="47">
        <f>SUM(BC33:BC34)</f>
        <v>199351</v>
      </c>
      <c r="BD32" s="47">
        <f t="shared" ref="BD32:BN32" si="91">SUM(BD33:BD34)</f>
        <v>183421</v>
      </c>
      <c r="BE32" s="47">
        <f t="shared" si="91"/>
        <v>200925</v>
      </c>
      <c r="BF32" s="47">
        <f t="shared" si="91"/>
        <v>205218</v>
      </c>
      <c r="BG32" s="47">
        <f t="shared" si="91"/>
        <v>208118</v>
      </c>
      <c r="BH32" s="47">
        <f t="shared" si="91"/>
        <v>192198</v>
      </c>
      <c r="BI32" s="47">
        <f t="shared" si="91"/>
        <v>215190</v>
      </c>
      <c r="BJ32" s="47">
        <f t="shared" si="91"/>
        <v>218024</v>
      </c>
      <c r="BK32" s="47">
        <f t="shared" si="91"/>
        <v>197617</v>
      </c>
      <c r="BL32" s="47">
        <f t="shared" si="91"/>
        <v>208112</v>
      </c>
      <c r="BM32" s="47">
        <f t="shared" si="91"/>
        <v>196619</v>
      </c>
      <c r="BN32" s="47">
        <f t="shared" si="91"/>
        <v>201490</v>
      </c>
      <c r="BO32" s="47">
        <f t="shared" si="73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4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5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2">SUM(CV33:CV34)</f>
        <v>243812</v>
      </c>
      <c r="CW32" s="47">
        <f t="shared" si="92"/>
        <v>236771</v>
      </c>
      <c r="CX32" s="47">
        <f t="shared" si="92"/>
        <v>207630</v>
      </c>
      <c r="CY32" s="47">
        <f t="shared" si="92"/>
        <v>207789</v>
      </c>
      <c r="CZ32" s="47">
        <f t="shared" si="92"/>
        <v>206861</v>
      </c>
      <c r="DA32" s="47">
        <f t="shared" si="92"/>
        <v>223345</v>
      </c>
      <c r="DB32" s="47">
        <f t="shared" si="76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3">SUM(DE33:DE34)</f>
        <v>219663</v>
      </c>
      <c r="DF32" s="47">
        <f t="shared" si="93"/>
        <v>216896</v>
      </c>
      <c r="DG32" s="47">
        <f t="shared" si="93"/>
        <v>233867</v>
      </c>
      <c r="DH32" s="47">
        <f t="shared" si="93"/>
        <v>211308</v>
      </c>
      <c r="DI32" s="47">
        <f t="shared" si="93"/>
        <v>240679</v>
      </c>
      <c r="DJ32" s="47">
        <f t="shared" si="93"/>
        <v>244894</v>
      </c>
      <c r="DK32" s="47">
        <f t="shared" si="93"/>
        <v>214902</v>
      </c>
      <c r="DL32" s="47">
        <f t="shared" si="93"/>
        <v>222511</v>
      </c>
      <c r="DM32" s="47">
        <f t="shared" si="93"/>
        <v>214528</v>
      </c>
      <c r="DN32" s="47">
        <f t="shared" si="93"/>
        <v>229626</v>
      </c>
      <c r="DO32" s="47">
        <f t="shared" si="84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4">SUM(DR33:DR34)</f>
        <v>218278</v>
      </c>
      <c r="DS32" s="47">
        <f t="shared" si="94"/>
        <v>220522</v>
      </c>
      <c r="DT32" s="47">
        <f t="shared" si="94"/>
        <v>233771</v>
      </c>
      <c r="DU32" s="47">
        <f t="shared" si="94"/>
        <v>210865</v>
      </c>
      <c r="DV32" s="47">
        <f t="shared" si="94"/>
        <v>245229</v>
      </c>
      <c r="DW32" s="47">
        <f t="shared" si="94"/>
        <v>251497</v>
      </c>
      <c r="DX32" s="47">
        <f t="shared" si="94"/>
        <v>221878</v>
      </c>
      <c r="DY32" s="47">
        <v>229382</v>
      </c>
      <c r="DZ32" s="47">
        <v>216237</v>
      </c>
      <c r="EA32" s="47">
        <v>230275</v>
      </c>
      <c r="EB32" s="47">
        <f t="shared" si="86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>
        <v>253381</v>
      </c>
      <c r="HA32" s="47">
        <v>275316</v>
      </c>
      <c r="HB32" s="47">
        <f>+SUM(GP32:HA32)</f>
        <v>3046653</v>
      </c>
      <c r="HC32" s="221">
        <v>279702</v>
      </c>
      <c r="HD32" s="79"/>
      <c r="HE32" s="79"/>
      <c r="HF32" s="79"/>
      <c r="HG32" s="79"/>
      <c r="HH32" s="79"/>
      <c r="HI32" s="47"/>
      <c r="HJ32" s="47"/>
      <c r="HK32" s="47"/>
      <c r="HL32" s="47"/>
      <c r="HM32" s="47"/>
      <c r="HN32" s="47"/>
      <c r="HO32" s="47">
        <f t="shared" si="68"/>
        <v>279702</v>
      </c>
    </row>
    <row r="33" spans="2:223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9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70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71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2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3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4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5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6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4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>
        <v>93738</v>
      </c>
      <c r="HA33" s="49">
        <v>116203</v>
      </c>
      <c r="HB33" s="49"/>
      <c r="HC33" s="222">
        <v>117788</v>
      </c>
      <c r="HD33" s="81"/>
      <c r="HE33" s="81"/>
      <c r="HF33" s="81"/>
      <c r="HG33" s="81"/>
      <c r="HH33" s="49"/>
      <c r="HI33" s="49"/>
      <c r="HJ33" s="49"/>
      <c r="HK33" s="49"/>
      <c r="HL33" s="49"/>
      <c r="HM33" s="49"/>
      <c r="HN33" s="49"/>
      <c r="HO33" s="49">
        <f t="shared" si="68"/>
        <v>117788</v>
      </c>
    </row>
    <row r="34" spans="2:223" x14ac:dyDescent="0.25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9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70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71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2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3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4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5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6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4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>
        <v>159643</v>
      </c>
      <c r="HA34" s="50">
        <v>159113</v>
      </c>
      <c r="HB34" s="50"/>
      <c r="HC34" s="223">
        <v>161914</v>
      </c>
      <c r="HD34" s="83"/>
      <c r="HE34" s="83"/>
      <c r="HF34" s="83"/>
      <c r="HG34" s="83"/>
      <c r="HH34" s="50"/>
      <c r="HI34" s="50"/>
      <c r="HJ34" s="50"/>
      <c r="HK34" s="50"/>
      <c r="HL34" s="50"/>
      <c r="HM34" s="50"/>
      <c r="HN34" s="50"/>
      <c r="HO34" s="50">
        <f t="shared" si="68"/>
        <v>161914</v>
      </c>
    </row>
    <row r="35" spans="2:223" x14ac:dyDescent="0.25">
      <c r="B35" s="51" t="s">
        <v>72</v>
      </c>
      <c r="C35" s="52">
        <f>SUM(C36:C37)</f>
        <v>0</v>
      </c>
      <c r="D35" s="52">
        <f t="shared" ref="D35:N35" si="95">SUM(D36:D37)</f>
        <v>0</v>
      </c>
      <c r="E35" s="52">
        <f t="shared" si="95"/>
        <v>0</v>
      </c>
      <c r="F35" s="52">
        <f t="shared" si="95"/>
        <v>0</v>
      </c>
      <c r="G35" s="52">
        <f t="shared" si="95"/>
        <v>0</v>
      </c>
      <c r="H35" s="52">
        <f t="shared" si="95"/>
        <v>0</v>
      </c>
      <c r="I35" s="52">
        <f t="shared" si="95"/>
        <v>0</v>
      </c>
      <c r="J35" s="52">
        <f t="shared" si="95"/>
        <v>0</v>
      </c>
      <c r="K35" s="52">
        <f t="shared" si="95"/>
        <v>0</v>
      </c>
      <c r="L35" s="52">
        <f t="shared" si="95"/>
        <v>147818</v>
      </c>
      <c r="M35" s="52">
        <f t="shared" si="95"/>
        <v>708862</v>
      </c>
      <c r="N35" s="52">
        <f t="shared" si="95"/>
        <v>769974</v>
      </c>
      <c r="O35" s="52">
        <f>SUM(O36:O37)</f>
        <v>1626654</v>
      </c>
      <c r="P35" s="52">
        <f>SUM(P36:P37)</f>
        <v>740110</v>
      </c>
      <c r="Q35" s="52">
        <f t="shared" ref="Q35:AA35" si="96">SUM(Q36:Q37)</f>
        <v>684228</v>
      </c>
      <c r="R35" s="52">
        <f t="shared" si="96"/>
        <v>773742</v>
      </c>
      <c r="S35" s="52">
        <f t="shared" si="96"/>
        <v>788128</v>
      </c>
      <c r="T35" s="52">
        <f t="shared" si="96"/>
        <v>804352</v>
      </c>
      <c r="U35" s="52">
        <f t="shared" si="96"/>
        <v>783656</v>
      </c>
      <c r="V35" s="52">
        <f t="shared" si="96"/>
        <v>836586</v>
      </c>
      <c r="W35" s="52">
        <f t="shared" si="96"/>
        <v>818960</v>
      </c>
      <c r="X35" s="52">
        <f t="shared" si="96"/>
        <v>789342</v>
      </c>
      <c r="Y35" s="52">
        <f t="shared" si="96"/>
        <v>819086</v>
      </c>
      <c r="Z35" s="52">
        <f t="shared" si="96"/>
        <v>787160</v>
      </c>
      <c r="AA35" s="52">
        <f t="shared" si="96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7">SUM(AD36:AD37)</f>
        <v>795442</v>
      </c>
      <c r="AE35" s="52">
        <f t="shared" si="97"/>
        <v>858636</v>
      </c>
      <c r="AF35" s="52">
        <f t="shared" si="97"/>
        <v>807583</v>
      </c>
      <c r="AG35" s="52">
        <f t="shared" si="97"/>
        <v>872219</v>
      </c>
      <c r="AH35" s="52">
        <f t="shared" si="97"/>
        <v>834762</v>
      </c>
      <c r="AI35" s="52">
        <f t="shared" si="97"/>
        <v>909651</v>
      </c>
      <c r="AJ35" s="52">
        <f t="shared" si="97"/>
        <v>923997</v>
      </c>
      <c r="AK35" s="52">
        <f t="shared" si="97"/>
        <v>868129</v>
      </c>
      <c r="AL35" s="52">
        <f t="shared" si="97"/>
        <v>898174</v>
      </c>
      <c r="AM35" s="52">
        <f t="shared" si="97"/>
        <v>878122</v>
      </c>
      <c r="AN35" s="52">
        <f t="shared" si="97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8">SUM(AQ36:AQ37)</f>
        <v>843098</v>
      </c>
      <c r="AR35" s="52">
        <f t="shared" si="98"/>
        <v>916354</v>
      </c>
      <c r="AS35" s="52">
        <f t="shared" si="98"/>
        <v>897386</v>
      </c>
      <c r="AT35" s="52">
        <f t="shared" si="98"/>
        <v>948069</v>
      </c>
      <c r="AU35" s="52">
        <f t="shared" si="98"/>
        <v>894332</v>
      </c>
      <c r="AV35" s="52">
        <f t="shared" si="98"/>
        <v>969160</v>
      </c>
      <c r="AW35" s="52">
        <f t="shared" si="98"/>
        <v>967994</v>
      </c>
      <c r="AX35" s="52">
        <f t="shared" si="98"/>
        <v>894687</v>
      </c>
      <c r="AY35" s="52">
        <f t="shared" si="98"/>
        <v>957307</v>
      </c>
      <c r="AZ35" s="52">
        <f t="shared" si="98"/>
        <v>915798</v>
      </c>
      <c r="BA35" s="52">
        <f t="shared" si="98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9">SUM(BD36:BD37)</f>
        <v>868367</v>
      </c>
      <c r="BE35" s="52">
        <f t="shared" si="99"/>
        <v>938041</v>
      </c>
      <c r="BF35" s="52">
        <f t="shared" si="99"/>
        <v>935955</v>
      </c>
      <c r="BG35" s="52">
        <f t="shared" si="99"/>
        <v>978966</v>
      </c>
      <c r="BH35" s="52">
        <f t="shared" si="99"/>
        <v>935313</v>
      </c>
      <c r="BI35" s="52">
        <f t="shared" si="99"/>
        <v>1007326</v>
      </c>
      <c r="BJ35" s="52">
        <f t="shared" si="99"/>
        <v>1020149</v>
      </c>
      <c r="BK35" s="52">
        <f t="shared" si="99"/>
        <v>958918</v>
      </c>
      <c r="BL35" s="52">
        <f t="shared" si="99"/>
        <v>1017554</v>
      </c>
      <c r="BM35" s="52">
        <f t="shared" si="99"/>
        <v>975912</v>
      </c>
      <c r="BN35" s="52">
        <f t="shared" si="99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100">SUM(BR36:BR37)</f>
        <v>919793</v>
      </c>
      <c r="BS35" s="52">
        <f t="shared" si="100"/>
        <v>978989</v>
      </c>
      <c r="BT35" s="52">
        <f t="shared" si="100"/>
        <v>1017230</v>
      </c>
      <c r="BU35" s="52">
        <f t="shared" si="100"/>
        <v>981676</v>
      </c>
      <c r="BV35" s="52">
        <f t="shared" si="100"/>
        <v>1078088</v>
      </c>
      <c r="BW35" s="52">
        <f t="shared" si="100"/>
        <v>1057609</v>
      </c>
      <c r="BX35" s="52">
        <f t="shared" si="100"/>
        <v>1013778</v>
      </c>
      <c r="BY35" s="52">
        <f t="shared" si="100"/>
        <v>1066150</v>
      </c>
      <c r="BZ35" s="52">
        <f t="shared" si="100"/>
        <v>1006271</v>
      </c>
      <c r="CA35" s="52">
        <f t="shared" si="100"/>
        <v>1018430</v>
      </c>
      <c r="CB35" s="52">
        <f>SUM(CB36:CB37)</f>
        <v>12080857</v>
      </c>
      <c r="CC35" s="52">
        <f t="shared" si="100"/>
        <v>1079262</v>
      </c>
      <c r="CD35" s="52">
        <f t="shared" si="100"/>
        <v>911877</v>
      </c>
      <c r="CE35" s="52">
        <f t="shared" si="100"/>
        <v>967001</v>
      </c>
      <c r="CF35" s="52">
        <f t="shared" si="100"/>
        <v>1027699</v>
      </c>
      <c r="CG35" s="52">
        <f t="shared" si="100"/>
        <v>1052442</v>
      </c>
      <c r="CH35" s="52">
        <f t="shared" si="100"/>
        <v>999295</v>
      </c>
      <c r="CI35" s="52">
        <f t="shared" si="100"/>
        <v>1096544</v>
      </c>
      <c r="CJ35" s="52">
        <f t="shared" si="100"/>
        <v>1105628</v>
      </c>
      <c r="CK35" s="52">
        <f t="shared" si="100"/>
        <v>1014561</v>
      </c>
      <c r="CL35" s="52">
        <f t="shared" si="100"/>
        <v>1049674</v>
      </c>
      <c r="CM35" s="52">
        <v>1047224</v>
      </c>
      <c r="CN35" s="52">
        <f t="shared" si="100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101">SUM(CR36:CR37)</f>
        <v>811379</v>
      </c>
      <c r="CS35" s="52">
        <f t="shared" si="101"/>
        <v>1038390</v>
      </c>
      <c r="CT35" s="52">
        <f t="shared" si="101"/>
        <v>1099040</v>
      </c>
      <c r="CU35" s="52">
        <f t="shared" si="101"/>
        <v>1039291</v>
      </c>
      <c r="CV35" s="52">
        <f t="shared" si="101"/>
        <v>1158658</v>
      </c>
      <c r="CW35" s="52">
        <f t="shared" si="101"/>
        <v>1165352</v>
      </c>
      <c r="CX35" s="52">
        <f t="shared" si="101"/>
        <v>1052361</v>
      </c>
      <c r="CY35" s="52">
        <f t="shared" si="101"/>
        <v>1083548</v>
      </c>
      <c r="CZ35" s="52">
        <f t="shared" si="101"/>
        <v>1065607</v>
      </c>
      <c r="DA35" s="52">
        <f t="shared" si="101"/>
        <v>1119789</v>
      </c>
      <c r="DB35" s="52">
        <f t="shared" si="76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2">SUM(DE36:DE37)</f>
        <v>1115607</v>
      </c>
      <c r="DF35" s="52">
        <f t="shared" si="102"/>
        <v>1075536</v>
      </c>
      <c r="DG35" s="52">
        <f t="shared" si="102"/>
        <v>1144023</v>
      </c>
      <c r="DH35" s="52">
        <f t="shared" si="102"/>
        <v>1043254</v>
      </c>
      <c r="DI35" s="52">
        <f t="shared" si="102"/>
        <v>1153678</v>
      </c>
      <c r="DJ35" s="52">
        <f t="shared" si="102"/>
        <v>1197933</v>
      </c>
      <c r="DK35" s="52">
        <f t="shared" si="102"/>
        <v>1091625</v>
      </c>
      <c r="DL35" s="52">
        <f t="shared" si="102"/>
        <v>1141272</v>
      </c>
      <c r="DM35" s="52">
        <f t="shared" si="102"/>
        <v>1120569</v>
      </c>
      <c r="DN35" s="52">
        <f t="shared" si="102"/>
        <v>1154376</v>
      </c>
      <c r="DO35" s="52">
        <f t="shared" si="84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3">SUM(DR36:DR37)</f>
        <v>1123855</v>
      </c>
      <c r="DS35" s="52">
        <f t="shared" si="103"/>
        <v>1118119</v>
      </c>
      <c r="DT35" s="52">
        <f t="shared" si="103"/>
        <v>1172865</v>
      </c>
      <c r="DU35" s="52">
        <f t="shared" si="103"/>
        <v>1096177</v>
      </c>
      <c r="DV35" s="52">
        <f t="shared" si="103"/>
        <v>1208440</v>
      </c>
      <c r="DW35" s="52">
        <f t="shared" si="103"/>
        <v>1239007</v>
      </c>
      <c r="DX35" s="52">
        <f t="shared" si="103"/>
        <v>1122129</v>
      </c>
      <c r="DY35" s="52">
        <v>1168426</v>
      </c>
      <c r="DZ35" s="52">
        <f t="shared" si="103"/>
        <v>1114373</v>
      </c>
      <c r="EA35" s="52">
        <f t="shared" si="103"/>
        <v>1161729</v>
      </c>
      <c r="EB35" s="52">
        <f t="shared" si="86"/>
        <v>13687847</v>
      </c>
      <c r="EC35" s="52">
        <f t="shared" ref="EC35:EN35" si="104">SUM(EC36:EC37)</f>
        <v>1186271</v>
      </c>
      <c r="ED35" s="52">
        <f t="shared" si="104"/>
        <v>1124397</v>
      </c>
      <c r="EE35" s="52">
        <f t="shared" si="104"/>
        <v>814057</v>
      </c>
      <c r="EF35" s="52">
        <f t="shared" si="104"/>
        <v>363489</v>
      </c>
      <c r="EG35" s="52">
        <f t="shared" si="104"/>
        <v>540293</v>
      </c>
      <c r="EH35" s="52">
        <f t="shared" si="104"/>
        <v>718015</v>
      </c>
      <c r="EI35" s="52">
        <f t="shared" si="104"/>
        <v>902915</v>
      </c>
      <c r="EJ35" s="52">
        <f t="shared" si="104"/>
        <v>963760</v>
      </c>
      <c r="EK35" s="52">
        <f t="shared" si="104"/>
        <v>1023603</v>
      </c>
      <c r="EL35" s="52">
        <f t="shared" si="104"/>
        <v>1159930</v>
      </c>
      <c r="EM35" s="52">
        <f t="shared" si="104"/>
        <v>1171727</v>
      </c>
      <c r="EN35" s="52">
        <f t="shared" si="104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5">+GS32+GS29+GS26</f>
        <v>989327</v>
      </c>
      <c r="GT35" s="86">
        <f t="shared" si="105"/>
        <v>1060355</v>
      </c>
      <c r="GU35" s="86">
        <f t="shared" si="105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>
        <v>1038266</v>
      </c>
      <c r="HA35" s="52">
        <v>1090729</v>
      </c>
      <c r="HB35" s="52">
        <f>+SUM(GP35:HA35)</f>
        <v>12497472</v>
      </c>
      <c r="HC35" s="224">
        <v>1090776</v>
      </c>
      <c r="HD35" s="86"/>
      <c r="HE35" s="86"/>
      <c r="HF35" s="86"/>
      <c r="HG35" s="86"/>
      <c r="HH35" s="86"/>
      <c r="HI35" s="52"/>
      <c r="HJ35" s="52"/>
      <c r="HK35" s="52"/>
      <c r="HL35" s="52"/>
      <c r="HM35" s="52"/>
      <c r="HN35" s="52"/>
      <c r="HO35" s="52">
        <f t="shared" si="68"/>
        <v>1090776</v>
      </c>
    </row>
    <row r="36" spans="2:223" x14ac:dyDescent="0.25">
      <c r="B36" s="48" t="s">
        <v>67</v>
      </c>
      <c r="C36" s="56">
        <f>C27+C30+C33</f>
        <v>0</v>
      </c>
      <c r="D36" s="56">
        <f t="shared" ref="D36:O37" si="106">D27+D30+D33</f>
        <v>0</v>
      </c>
      <c r="E36" s="56">
        <f t="shared" si="106"/>
        <v>0</v>
      </c>
      <c r="F36" s="56">
        <f t="shared" si="106"/>
        <v>0</v>
      </c>
      <c r="G36" s="56">
        <f t="shared" si="106"/>
        <v>0</v>
      </c>
      <c r="H36" s="56">
        <f t="shared" si="106"/>
        <v>0</v>
      </c>
      <c r="I36" s="56">
        <f t="shared" si="106"/>
        <v>0</v>
      </c>
      <c r="J36" s="56">
        <f t="shared" si="106"/>
        <v>0</v>
      </c>
      <c r="K36" s="56">
        <f t="shared" si="106"/>
        <v>0</v>
      </c>
      <c r="L36" s="56">
        <f t="shared" si="106"/>
        <v>32512</v>
      </c>
      <c r="M36" s="56">
        <f t="shared" si="106"/>
        <v>128244</v>
      </c>
      <c r="N36" s="56">
        <f t="shared" si="106"/>
        <v>160870</v>
      </c>
      <c r="O36" s="56">
        <f t="shared" si="106"/>
        <v>321626</v>
      </c>
      <c r="P36" s="56">
        <f>P27+P30+P33</f>
        <v>147476</v>
      </c>
      <c r="Q36" s="56">
        <f t="shared" ref="Q36:AB37" si="107">Q27+Q30+Q33</f>
        <v>127762</v>
      </c>
      <c r="R36" s="56">
        <f t="shared" si="107"/>
        <v>136180</v>
      </c>
      <c r="S36" s="56">
        <f t="shared" si="107"/>
        <v>167006</v>
      </c>
      <c r="T36" s="56">
        <f t="shared" si="107"/>
        <v>155520</v>
      </c>
      <c r="U36" s="56">
        <f t="shared" si="107"/>
        <v>148248</v>
      </c>
      <c r="V36" s="56">
        <f t="shared" si="107"/>
        <v>199772</v>
      </c>
      <c r="W36" s="56">
        <f t="shared" si="107"/>
        <v>169852</v>
      </c>
      <c r="X36" s="56">
        <f t="shared" si="107"/>
        <v>149250</v>
      </c>
      <c r="Y36" s="56">
        <f t="shared" si="107"/>
        <v>160190</v>
      </c>
      <c r="Z36" s="56">
        <f t="shared" si="107"/>
        <v>143418</v>
      </c>
      <c r="AA36" s="56">
        <f t="shared" si="107"/>
        <v>176048</v>
      </c>
      <c r="AB36" s="56">
        <f t="shared" si="107"/>
        <v>1880722</v>
      </c>
      <c r="AC36" s="56">
        <f>AC27+AC30+AC33</f>
        <v>165586</v>
      </c>
      <c r="AD36" s="56">
        <f t="shared" ref="AD36:AO37" si="108">AD27+AD30+AD33</f>
        <v>154224</v>
      </c>
      <c r="AE36" s="56">
        <f t="shared" si="108"/>
        <v>152884</v>
      </c>
      <c r="AF36" s="56">
        <f t="shared" si="108"/>
        <v>163083</v>
      </c>
      <c r="AG36" s="56">
        <f t="shared" si="108"/>
        <v>173170</v>
      </c>
      <c r="AH36" s="56">
        <f t="shared" si="108"/>
        <v>160365</v>
      </c>
      <c r="AI36" s="56">
        <f t="shared" si="108"/>
        <v>200921</v>
      </c>
      <c r="AJ36" s="56">
        <f t="shared" si="108"/>
        <v>194471</v>
      </c>
      <c r="AK36" s="56">
        <f t="shared" si="108"/>
        <v>173256</v>
      </c>
      <c r="AL36" s="56">
        <f t="shared" si="108"/>
        <v>174273</v>
      </c>
      <c r="AM36" s="56">
        <f t="shared" si="108"/>
        <v>163077</v>
      </c>
      <c r="AN36" s="56">
        <f t="shared" si="108"/>
        <v>190324</v>
      </c>
      <c r="AO36" s="56">
        <f t="shared" si="108"/>
        <v>2065634</v>
      </c>
      <c r="AP36" s="56">
        <f>AP27+AP30+AP33</f>
        <v>184434</v>
      </c>
      <c r="AQ36" s="56">
        <f t="shared" ref="AQ36:BB37" si="109">AQ27+AQ30+AQ33</f>
        <v>165196</v>
      </c>
      <c r="AR36" s="56">
        <f t="shared" si="109"/>
        <v>184059</v>
      </c>
      <c r="AS36" s="56">
        <f t="shared" si="109"/>
        <v>151914</v>
      </c>
      <c r="AT36" s="56">
        <f t="shared" si="109"/>
        <v>184471</v>
      </c>
      <c r="AU36" s="56">
        <f t="shared" si="109"/>
        <v>169520</v>
      </c>
      <c r="AV36" s="56">
        <f t="shared" si="109"/>
        <v>211081</v>
      </c>
      <c r="AW36" s="56">
        <f t="shared" si="109"/>
        <v>205548</v>
      </c>
      <c r="AX36" s="56">
        <f t="shared" si="109"/>
        <v>174694</v>
      </c>
      <c r="AY36" s="56">
        <f t="shared" si="109"/>
        <v>176643</v>
      </c>
      <c r="AZ36" s="56">
        <f t="shared" si="109"/>
        <v>171306</v>
      </c>
      <c r="BA36" s="56">
        <f t="shared" si="109"/>
        <v>202930</v>
      </c>
      <c r="BB36" s="56">
        <f t="shared" si="109"/>
        <v>2181796</v>
      </c>
      <c r="BC36" s="56">
        <f>BC27+BC30+BC33</f>
        <v>191945</v>
      </c>
      <c r="BD36" s="56">
        <f t="shared" ref="BD36:BO37" si="110">BD27+BD30+BD33</f>
        <v>164979</v>
      </c>
      <c r="BE36" s="56">
        <f t="shared" si="110"/>
        <v>171974</v>
      </c>
      <c r="BF36" s="56">
        <f t="shared" si="110"/>
        <v>192206</v>
      </c>
      <c r="BG36" s="56">
        <f t="shared" si="110"/>
        <v>189722</v>
      </c>
      <c r="BH36" s="56">
        <f t="shared" si="110"/>
        <v>171567</v>
      </c>
      <c r="BI36" s="56">
        <f t="shared" si="110"/>
        <v>228270</v>
      </c>
      <c r="BJ36" s="56">
        <f t="shared" si="110"/>
        <v>215934</v>
      </c>
      <c r="BK36" s="56">
        <f t="shared" si="110"/>
        <v>174277</v>
      </c>
      <c r="BL36" s="56">
        <f t="shared" si="110"/>
        <v>191042</v>
      </c>
      <c r="BM36" s="56">
        <f t="shared" si="110"/>
        <v>179072</v>
      </c>
      <c r="BN36" s="56">
        <f t="shared" si="110"/>
        <v>220002</v>
      </c>
      <c r="BO36" s="56">
        <f t="shared" si="110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11">BR27+BR30+BR33</f>
        <v>170347</v>
      </c>
      <c r="BS36" s="56">
        <f t="shared" si="111"/>
        <v>185853</v>
      </c>
      <c r="BT36" s="56">
        <f t="shared" si="111"/>
        <v>215385</v>
      </c>
      <c r="BU36" s="56">
        <f t="shared" si="111"/>
        <v>190647</v>
      </c>
      <c r="BV36" s="56">
        <f t="shared" si="111"/>
        <v>263470</v>
      </c>
      <c r="BW36" s="56">
        <f t="shared" si="111"/>
        <v>234505</v>
      </c>
      <c r="BX36" s="56">
        <f t="shared" si="111"/>
        <v>196330</v>
      </c>
      <c r="BY36" s="56">
        <f t="shared" si="111"/>
        <v>216382</v>
      </c>
      <c r="BZ36" s="56">
        <f t="shared" si="111"/>
        <v>191922</v>
      </c>
      <c r="CA36" s="56">
        <f t="shared" si="111"/>
        <v>233443</v>
      </c>
      <c r="CB36" s="56">
        <f t="shared" si="111"/>
        <v>2499190</v>
      </c>
      <c r="CC36" s="56">
        <f t="shared" si="111"/>
        <v>232931</v>
      </c>
      <c r="CD36" s="56">
        <f t="shared" si="111"/>
        <v>193875</v>
      </c>
      <c r="CE36" s="56">
        <f t="shared" si="111"/>
        <v>199430</v>
      </c>
      <c r="CF36" s="56">
        <f t="shared" si="111"/>
        <v>195814</v>
      </c>
      <c r="CG36" s="56">
        <f t="shared" si="111"/>
        <v>234491</v>
      </c>
      <c r="CH36" s="56">
        <f t="shared" si="111"/>
        <v>208506</v>
      </c>
      <c r="CI36" s="56">
        <f t="shared" si="111"/>
        <v>295072</v>
      </c>
      <c r="CJ36" s="56">
        <f t="shared" si="111"/>
        <v>259736</v>
      </c>
      <c r="CK36" s="56">
        <f t="shared" si="111"/>
        <v>204881</v>
      </c>
      <c r="CL36" s="56">
        <f t="shared" si="111"/>
        <v>214695</v>
      </c>
      <c r="CM36" s="56">
        <v>215648</v>
      </c>
      <c r="CN36" s="56">
        <f t="shared" si="111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2">CT27+CT30+CT33</f>
        <v>237024</v>
      </c>
      <c r="CU36" s="56">
        <f t="shared" si="112"/>
        <v>217812</v>
      </c>
      <c r="CV36" s="56">
        <f t="shared" si="112"/>
        <v>309519</v>
      </c>
      <c r="CW36" s="56">
        <f t="shared" ref="CW36:DA37" si="113">CW27+CW30+CW33</f>
        <v>263958</v>
      </c>
      <c r="CX36" s="56">
        <f t="shared" si="113"/>
        <v>212260</v>
      </c>
      <c r="CY36" s="56">
        <f t="shared" si="113"/>
        <v>216407</v>
      </c>
      <c r="CZ36" s="56">
        <f t="shared" si="113"/>
        <v>211083</v>
      </c>
      <c r="DA36" s="56">
        <f t="shared" si="113"/>
        <v>266512</v>
      </c>
      <c r="DB36" s="56">
        <f t="shared" si="76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4">DE27+DE30+DE33</f>
        <v>247381</v>
      </c>
      <c r="DF36" s="56">
        <f t="shared" si="114"/>
        <v>222940</v>
      </c>
      <c r="DG36" s="56">
        <f t="shared" si="114"/>
        <v>248005</v>
      </c>
      <c r="DH36" s="56">
        <f t="shared" si="114"/>
        <v>216238</v>
      </c>
      <c r="DI36" s="56">
        <f t="shared" si="114"/>
        <v>290588</v>
      </c>
      <c r="DJ36" s="56">
        <f t="shared" si="114"/>
        <v>287325</v>
      </c>
      <c r="DK36" s="56">
        <f t="shared" si="114"/>
        <v>228817</v>
      </c>
      <c r="DL36" s="56">
        <f t="shared" si="114"/>
        <v>239764</v>
      </c>
      <c r="DM36" s="56">
        <f t="shared" si="114"/>
        <v>228349</v>
      </c>
      <c r="DN36" s="56">
        <f t="shared" si="114"/>
        <v>277007</v>
      </c>
      <c r="DO36" s="56">
        <f t="shared" si="84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5">DR27+DR30+DR33</f>
        <v>229877</v>
      </c>
      <c r="DS36" s="56">
        <f t="shared" si="115"/>
        <v>258878</v>
      </c>
      <c r="DT36" s="56">
        <f t="shared" si="115"/>
        <v>256894</v>
      </c>
      <c r="DU36" s="56">
        <f t="shared" si="115"/>
        <v>233043</v>
      </c>
      <c r="DV36" s="56">
        <f t="shared" si="115"/>
        <v>322134</v>
      </c>
      <c r="DW36" s="56">
        <f t="shared" si="115"/>
        <v>308027</v>
      </c>
      <c r="DX36" s="56">
        <f t="shared" si="115"/>
        <v>243964</v>
      </c>
      <c r="DY36" s="56">
        <v>249446</v>
      </c>
      <c r="DZ36" s="56">
        <f t="shared" si="115"/>
        <v>232494</v>
      </c>
      <c r="EA36" s="56">
        <f t="shared" si="115"/>
        <v>271496</v>
      </c>
      <c r="EB36" s="56">
        <f t="shared" si="86"/>
        <v>3091288</v>
      </c>
      <c r="EC36" s="56">
        <f t="shared" ref="EC36:EN36" si="116">EC27+EC30+EC33</f>
        <v>284021</v>
      </c>
      <c r="ED36" s="56">
        <f t="shared" si="116"/>
        <v>260817</v>
      </c>
      <c r="EE36" s="56">
        <f t="shared" si="116"/>
        <v>165802</v>
      </c>
      <c r="EF36" s="56">
        <f t="shared" si="116"/>
        <v>29994</v>
      </c>
      <c r="EG36" s="56">
        <f t="shared" si="116"/>
        <v>78183</v>
      </c>
      <c r="EH36" s="56">
        <f t="shared" si="116"/>
        <v>126715</v>
      </c>
      <c r="EI36" s="56">
        <f t="shared" si="116"/>
        <v>186561</v>
      </c>
      <c r="EJ36" s="56">
        <f t="shared" si="116"/>
        <v>188435</v>
      </c>
      <c r="EK36" s="56">
        <f t="shared" si="116"/>
        <v>216904</v>
      </c>
      <c r="EL36" s="56">
        <f t="shared" si="116"/>
        <v>254157</v>
      </c>
      <c r="EM36" s="56">
        <f t="shared" si="116"/>
        <v>262175</v>
      </c>
      <c r="EN36" s="56">
        <f t="shared" si="116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5"/>
        <v>267938</v>
      </c>
      <c r="GT36" s="88">
        <f t="shared" si="105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>
        <v>263339</v>
      </c>
      <c r="HA36" s="56">
        <v>328694</v>
      </c>
      <c r="HB36" s="56">
        <f>+SUM(GP36:HA36)</f>
        <v>3444356</v>
      </c>
      <c r="HC36" s="225">
        <v>327467</v>
      </c>
      <c r="HD36" s="88"/>
      <c r="HE36" s="88"/>
      <c r="HF36" s="88"/>
      <c r="HG36" s="88"/>
      <c r="HH36" s="56"/>
      <c r="HI36" s="56"/>
      <c r="HJ36" s="56"/>
      <c r="HK36" s="56"/>
      <c r="HL36" s="56"/>
      <c r="HM36" s="56"/>
      <c r="HN36" s="56"/>
      <c r="HO36" s="56">
        <f t="shared" si="68"/>
        <v>327467</v>
      </c>
    </row>
    <row r="37" spans="2:223" x14ac:dyDescent="0.25">
      <c r="B37" s="48" t="s">
        <v>68</v>
      </c>
      <c r="C37" s="56">
        <f>C28+C31+C34</f>
        <v>0</v>
      </c>
      <c r="D37" s="56">
        <f t="shared" si="106"/>
        <v>0</v>
      </c>
      <c r="E37" s="56">
        <f t="shared" si="106"/>
        <v>0</v>
      </c>
      <c r="F37" s="56">
        <f t="shared" si="106"/>
        <v>0</v>
      </c>
      <c r="G37" s="56">
        <f t="shared" si="106"/>
        <v>0</v>
      </c>
      <c r="H37" s="56">
        <f t="shared" si="106"/>
        <v>0</v>
      </c>
      <c r="I37" s="56">
        <f t="shared" si="106"/>
        <v>0</v>
      </c>
      <c r="J37" s="56">
        <f t="shared" si="106"/>
        <v>0</v>
      </c>
      <c r="K37" s="56">
        <f t="shared" si="106"/>
        <v>0</v>
      </c>
      <c r="L37" s="56">
        <f t="shared" si="106"/>
        <v>115306</v>
      </c>
      <c r="M37" s="56">
        <f t="shared" si="106"/>
        <v>580618</v>
      </c>
      <c r="N37" s="56">
        <f t="shared" si="106"/>
        <v>609104</v>
      </c>
      <c r="O37" s="56">
        <f t="shared" si="106"/>
        <v>1305028</v>
      </c>
      <c r="P37" s="56">
        <f>P28+P31+P34</f>
        <v>592634</v>
      </c>
      <c r="Q37" s="56">
        <f t="shared" si="107"/>
        <v>556466</v>
      </c>
      <c r="R37" s="56">
        <f t="shared" si="107"/>
        <v>637562</v>
      </c>
      <c r="S37" s="56">
        <f t="shared" si="107"/>
        <v>621122</v>
      </c>
      <c r="T37" s="56">
        <f t="shared" si="107"/>
        <v>648832</v>
      </c>
      <c r="U37" s="56">
        <f t="shared" si="107"/>
        <v>635408</v>
      </c>
      <c r="V37" s="56">
        <f t="shared" si="107"/>
        <v>636814</v>
      </c>
      <c r="W37" s="56">
        <f t="shared" si="107"/>
        <v>649108</v>
      </c>
      <c r="X37" s="56">
        <f t="shared" si="107"/>
        <v>640092</v>
      </c>
      <c r="Y37" s="56">
        <f t="shared" si="107"/>
        <v>658896</v>
      </c>
      <c r="Z37" s="56">
        <f t="shared" si="107"/>
        <v>643742</v>
      </c>
      <c r="AA37" s="56">
        <f t="shared" si="107"/>
        <v>653796</v>
      </c>
      <c r="AB37" s="56">
        <f t="shared" si="107"/>
        <v>7574472</v>
      </c>
      <c r="AC37" s="56">
        <f>AC28+AC31+AC34</f>
        <v>666632</v>
      </c>
      <c r="AD37" s="56">
        <f t="shared" si="108"/>
        <v>641218</v>
      </c>
      <c r="AE37" s="56">
        <f t="shared" si="108"/>
        <v>705752</v>
      </c>
      <c r="AF37" s="56">
        <f t="shared" si="108"/>
        <v>644500</v>
      </c>
      <c r="AG37" s="56">
        <f t="shared" si="108"/>
        <v>699049</v>
      </c>
      <c r="AH37" s="56">
        <f t="shared" si="108"/>
        <v>674397</v>
      </c>
      <c r="AI37" s="56">
        <f t="shared" si="108"/>
        <v>708730</v>
      </c>
      <c r="AJ37" s="56">
        <f t="shared" si="108"/>
        <v>729526</v>
      </c>
      <c r="AK37" s="56">
        <f t="shared" si="108"/>
        <v>694873</v>
      </c>
      <c r="AL37" s="56">
        <f t="shared" si="108"/>
        <v>723901</v>
      </c>
      <c r="AM37" s="56">
        <f t="shared" si="108"/>
        <v>715045</v>
      </c>
      <c r="AN37" s="56">
        <f t="shared" si="108"/>
        <v>700418</v>
      </c>
      <c r="AO37" s="56">
        <f t="shared" si="108"/>
        <v>8304041</v>
      </c>
      <c r="AP37" s="56">
        <f>AP28+AP31+AP34</f>
        <v>708576</v>
      </c>
      <c r="AQ37" s="56">
        <f t="shared" si="109"/>
        <v>677902</v>
      </c>
      <c r="AR37" s="56">
        <f t="shared" si="109"/>
        <v>732295</v>
      </c>
      <c r="AS37" s="56">
        <f t="shared" si="109"/>
        <v>745472</v>
      </c>
      <c r="AT37" s="56">
        <f t="shared" si="109"/>
        <v>763598</v>
      </c>
      <c r="AU37" s="56">
        <f t="shared" si="109"/>
        <v>724812</v>
      </c>
      <c r="AV37" s="56">
        <f t="shared" si="109"/>
        <v>758079</v>
      </c>
      <c r="AW37" s="56">
        <f t="shared" si="109"/>
        <v>762446</v>
      </c>
      <c r="AX37" s="56">
        <f t="shared" si="109"/>
        <v>719993</v>
      </c>
      <c r="AY37" s="56">
        <f t="shared" si="109"/>
        <v>780664</v>
      </c>
      <c r="AZ37" s="56">
        <f t="shared" si="109"/>
        <v>744492</v>
      </c>
      <c r="BA37" s="56">
        <f t="shared" si="109"/>
        <v>745288</v>
      </c>
      <c r="BB37" s="56">
        <f t="shared" si="109"/>
        <v>8863617</v>
      </c>
      <c r="BC37" s="56">
        <f>BC28+BC31+BC34</f>
        <v>743929</v>
      </c>
      <c r="BD37" s="56">
        <f t="shared" si="110"/>
        <v>703388</v>
      </c>
      <c r="BE37" s="56">
        <f t="shared" si="110"/>
        <v>766067</v>
      </c>
      <c r="BF37" s="56">
        <f t="shared" si="110"/>
        <v>743749</v>
      </c>
      <c r="BG37" s="56">
        <f t="shared" si="110"/>
        <v>789244</v>
      </c>
      <c r="BH37" s="56">
        <f t="shared" si="110"/>
        <v>763746</v>
      </c>
      <c r="BI37" s="56">
        <f t="shared" si="110"/>
        <v>779056</v>
      </c>
      <c r="BJ37" s="56">
        <f t="shared" si="110"/>
        <v>804215</v>
      </c>
      <c r="BK37" s="56">
        <f t="shared" si="110"/>
        <v>784641</v>
      </c>
      <c r="BL37" s="56">
        <f t="shared" si="110"/>
        <v>826512</v>
      </c>
      <c r="BM37" s="56">
        <f t="shared" si="110"/>
        <v>796840</v>
      </c>
      <c r="BN37" s="56">
        <f t="shared" si="110"/>
        <v>772552</v>
      </c>
      <c r="BO37" s="56">
        <f t="shared" si="110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7">BR28+BR31+BR34</f>
        <v>749446</v>
      </c>
      <c r="BS37" s="56">
        <f t="shared" si="117"/>
        <v>793136</v>
      </c>
      <c r="BT37" s="56">
        <f t="shared" si="117"/>
        <v>801845</v>
      </c>
      <c r="BU37" s="56">
        <f t="shared" si="117"/>
        <v>791029</v>
      </c>
      <c r="BV37" s="56">
        <f t="shared" si="117"/>
        <v>814618</v>
      </c>
      <c r="BW37" s="56">
        <f t="shared" si="117"/>
        <v>823104</v>
      </c>
      <c r="BX37" s="56">
        <f t="shared" si="117"/>
        <v>817448</v>
      </c>
      <c r="BY37" s="56">
        <f t="shared" si="117"/>
        <v>849768</v>
      </c>
      <c r="BZ37" s="56">
        <f t="shared" si="117"/>
        <v>814349</v>
      </c>
      <c r="CA37" s="56">
        <f t="shared" si="117"/>
        <v>784987</v>
      </c>
      <c r="CB37" s="56">
        <f t="shared" si="111"/>
        <v>9581667</v>
      </c>
      <c r="CC37" s="56">
        <f t="shared" si="117"/>
        <v>846331</v>
      </c>
      <c r="CD37" s="56">
        <f t="shared" si="117"/>
        <v>718002</v>
      </c>
      <c r="CE37" s="56">
        <f t="shared" si="117"/>
        <v>767571</v>
      </c>
      <c r="CF37" s="56">
        <f t="shared" si="117"/>
        <v>831885</v>
      </c>
      <c r="CG37" s="56">
        <f t="shared" si="117"/>
        <v>817951</v>
      </c>
      <c r="CH37" s="56">
        <f t="shared" si="117"/>
        <v>790789</v>
      </c>
      <c r="CI37" s="56">
        <f t="shared" si="117"/>
        <v>801472</v>
      </c>
      <c r="CJ37" s="56">
        <f t="shared" si="117"/>
        <v>845892</v>
      </c>
      <c r="CK37" s="56">
        <f t="shared" si="117"/>
        <v>809680</v>
      </c>
      <c r="CL37" s="56">
        <f t="shared" si="117"/>
        <v>834979</v>
      </c>
      <c r="CM37" s="56">
        <v>831576</v>
      </c>
      <c r="CN37" s="56">
        <f t="shared" si="117"/>
        <v>844470</v>
      </c>
      <c r="CO37" s="56">
        <f t="shared" si="117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2"/>
        <v>849139</v>
      </c>
      <c r="CW37" s="56">
        <f t="shared" si="113"/>
        <v>901394</v>
      </c>
      <c r="CX37" s="56">
        <f t="shared" si="113"/>
        <v>840101</v>
      </c>
      <c r="CY37" s="56">
        <f t="shared" si="113"/>
        <v>867141</v>
      </c>
      <c r="CZ37" s="56">
        <f t="shared" si="113"/>
        <v>854524</v>
      </c>
      <c r="DA37" s="56">
        <f t="shared" si="113"/>
        <v>853277</v>
      </c>
      <c r="DB37" s="56">
        <f t="shared" si="76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8">DE28+DE31+DE34</f>
        <v>868226</v>
      </c>
      <c r="DF37" s="56">
        <f t="shared" si="118"/>
        <v>852596</v>
      </c>
      <c r="DG37" s="56">
        <f t="shared" si="118"/>
        <v>896018</v>
      </c>
      <c r="DH37" s="56">
        <f t="shared" si="118"/>
        <v>827016</v>
      </c>
      <c r="DI37" s="56">
        <f t="shared" si="118"/>
        <v>863090</v>
      </c>
      <c r="DJ37" s="56">
        <f t="shared" si="118"/>
        <v>910608</v>
      </c>
      <c r="DK37" s="56">
        <f t="shared" si="118"/>
        <v>862808</v>
      </c>
      <c r="DL37" s="56">
        <f t="shared" si="118"/>
        <v>901508</v>
      </c>
      <c r="DM37" s="56">
        <f t="shared" si="118"/>
        <v>892220</v>
      </c>
      <c r="DN37" s="56">
        <f t="shared" si="114"/>
        <v>877369</v>
      </c>
      <c r="DO37" s="56">
        <f t="shared" si="84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9">DR28+DR31+DR34</f>
        <v>893978</v>
      </c>
      <c r="DS37" s="56">
        <f t="shared" si="119"/>
        <v>859241</v>
      </c>
      <c r="DT37" s="56">
        <f t="shared" si="119"/>
        <v>915971</v>
      </c>
      <c r="DU37" s="56">
        <f t="shared" si="119"/>
        <v>863134</v>
      </c>
      <c r="DV37" s="56">
        <f t="shared" si="119"/>
        <v>886306</v>
      </c>
      <c r="DW37" s="56">
        <f t="shared" si="119"/>
        <v>930980</v>
      </c>
      <c r="DX37" s="56">
        <f t="shared" si="119"/>
        <v>878165</v>
      </c>
      <c r="DY37" s="56">
        <v>918980</v>
      </c>
      <c r="DZ37" s="56">
        <f t="shared" si="119"/>
        <v>881879</v>
      </c>
      <c r="EA37" s="56">
        <f t="shared" si="119"/>
        <v>890233</v>
      </c>
      <c r="EB37" s="56">
        <f t="shared" si="86"/>
        <v>10596559</v>
      </c>
      <c r="EC37" s="56">
        <f t="shared" ref="EC37:EN37" si="120">EC28+EC31+EC34</f>
        <v>902250</v>
      </c>
      <c r="ED37" s="56">
        <f t="shared" si="120"/>
        <v>863580</v>
      </c>
      <c r="EE37" s="56">
        <f t="shared" si="120"/>
        <v>648255</v>
      </c>
      <c r="EF37" s="56">
        <f t="shared" si="120"/>
        <v>333495</v>
      </c>
      <c r="EG37" s="56">
        <f t="shared" si="120"/>
        <v>462110</v>
      </c>
      <c r="EH37" s="56">
        <f t="shared" si="120"/>
        <v>591300</v>
      </c>
      <c r="EI37" s="56">
        <f t="shared" si="120"/>
        <v>716354</v>
      </c>
      <c r="EJ37" s="56">
        <f t="shared" si="120"/>
        <v>775325</v>
      </c>
      <c r="EK37" s="56">
        <f t="shared" si="120"/>
        <v>806699</v>
      </c>
      <c r="EL37" s="56">
        <f t="shared" si="120"/>
        <v>905773</v>
      </c>
      <c r="EM37" s="56">
        <f t="shared" si="120"/>
        <v>909552</v>
      </c>
      <c r="EN37" s="56">
        <f t="shared" si="120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5"/>
        <v>721389</v>
      </c>
      <c r="GT37" s="88">
        <f t="shared" si="105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>
        <v>774927</v>
      </c>
      <c r="HA37" s="56">
        <v>762035</v>
      </c>
      <c r="HB37" s="56">
        <f>+SUM(GP37:HA37)</f>
        <v>9053116</v>
      </c>
      <c r="HC37" s="225">
        <v>763309</v>
      </c>
      <c r="HD37" s="88"/>
      <c r="HE37" s="88"/>
      <c r="HF37" s="88"/>
      <c r="HG37" s="88"/>
      <c r="HH37" s="56"/>
      <c r="HI37" s="56"/>
      <c r="HJ37" s="56"/>
      <c r="HK37" s="56"/>
      <c r="HL37" s="56"/>
      <c r="HM37" s="56"/>
      <c r="HN37" s="56"/>
      <c r="HO37" s="56">
        <f t="shared" si="68"/>
        <v>763309</v>
      </c>
    </row>
    <row r="40" spans="2:223" x14ac:dyDescent="0.25">
      <c r="B40" s="5" t="s">
        <v>74</v>
      </c>
    </row>
    <row r="41" spans="2:223" ht="15" customHeight="1" x14ac:dyDescent="0.25">
      <c r="B41" s="12" t="s">
        <v>75</v>
      </c>
      <c r="C41" s="181">
        <v>2010</v>
      </c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3"/>
      <c r="O41" s="184" t="s">
        <v>82</v>
      </c>
      <c r="P41" s="181">
        <v>2011</v>
      </c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3"/>
      <c r="AB41" s="184" t="s">
        <v>83</v>
      </c>
      <c r="AC41" s="181">
        <v>2012</v>
      </c>
      <c r="AD41" s="182">
        <v>2012</v>
      </c>
      <c r="AE41" s="182">
        <v>2012</v>
      </c>
      <c r="AF41" s="182">
        <v>2012</v>
      </c>
      <c r="AG41" s="182">
        <v>2012</v>
      </c>
      <c r="AH41" s="182">
        <v>2012</v>
      </c>
      <c r="AI41" s="182">
        <v>2012</v>
      </c>
      <c r="AJ41" s="182">
        <v>2012</v>
      </c>
      <c r="AK41" s="182">
        <v>2012</v>
      </c>
      <c r="AL41" s="182">
        <v>2012</v>
      </c>
      <c r="AM41" s="182">
        <v>2012</v>
      </c>
      <c r="AN41" s="183">
        <v>2012</v>
      </c>
      <c r="AO41" s="184" t="s">
        <v>84</v>
      </c>
      <c r="AP41" s="181">
        <v>2013</v>
      </c>
      <c r="AQ41" s="182">
        <v>2012</v>
      </c>
      <c r="AR41" s="182">
        <v>2012</v>
      </c>
      <c r="AS41" s="182">
        <v>2012</v>
      </c>
      <c r="AT41" s="182">
        <v>2012</v>
      </c>
      <c r="AU41" s="182">
        <v>2012</v>
      </c>
      <c r="AV41" s="182">
        <v>2012</v>
      </c>
      <c r="AW41" s="182">
        <v>2012</v>
      </c>
      <c r="AX41" s="182">
        <v>2012</v>
      </c>
      <c r="AY41" s="182">
        <v>2012</v>
      </c>
      <c r="AZ41" s="182">
        <v>2012</v>
      </c>
      <c r="BA41" s="183">
        <v>2012</v>
      </c>
      <c r="BB41" s="184" t="s">
        <v>40</v>
      </c>
      <c r="BC41" s="181">
        <v>2014</v>
      </c>
      <c r="BD41" s="182">
        <v>2012</v>
      </c>
      <c r="BE41" s="182">
        <v>2012</v>
      </c>
      <c r="BF41" s="182">
        <v>2012</v>
      </c>
      <c r="BG41" s="182">
        <v>2012</v>
      </c>
      <c r="BH41" s="182">
        <v>2012</v>
      </c>
      <c r="BI41" s="182">
        <v>2012</v>
      </c>
      <c r="BJ41" s="182">
        <v>2012</v>
      </c>
      <c r="BK41" s="182">
        <v>2012</v>
      </c>
      <c r="BL41" s="182">
        <v>2012</v>
      </c>
      <c r="BM41" s="182">
        <v>2012</v>
      </c>
      <c r="BN41" s="183">
        <v>2012</v>
      </c>
      <c r="BO41" s="184" t="s">
        <v>41</v>
      </c>
      <c r="BP41" s="181">
        <v>2015</v>
      </c>
      <c r="BQ41" s="182">
        <v>2012</v>
      </c>
      <c r="BR41" s="182">
        <v>2012</v>
      </c>
      <c r="BS41" s="182">
        <v>2012</v>
      </c>
      <c r="BT41" s="182">
        <v>2012</v>
      </c>
      <c r="BU41" s="182">
        <v>2012</v>
      </c>
      <c r="BV41" s="182">
        <v>2012</v>
      </c>
      <c r="BW41" s="182">
        <v>2012</v>
      </c>
      <c r="BX41" s="182">
        <v>2012</v>
      </c>
      <c r="BY41" s="182">
        <v>2012</v>
      </c>
      <c r="BZ41" s="182">
        <v>2012</v>
      </c>
      <c r="CA41" s="183">
        <v>2012</v>
      </c>
      <c r="CB41" s="184" t="s">
        <v>42</v>
      </c>
      <c r="CC41" s="181">
        <v>2016</v>
      </c>
      <c r="CD41" s="182">
        <v>2011.38461538462</v>
      </c>
      <c r="CE41" s="182">
        <v>2011.26923076923</v>
      </c>
      <c r="CF41" s="182">
        <v>2011.1538461538501</v>
      </c>
      <c r="CG41" s="182">
        <v>2011.0384615384601</v>
      </c>
      <c r="CH41" s="182">
        <v>2010.9230769230801</v>
      </c>
      <c r="CI41" s="182">
        <v>2010.8076923076901</v>
      </c>
      <c r="CJ41" s="182">
        <v>2010.6923076923099</v>
      </c>
      <c r="CK41" s="182">
        <v>2010.5769230769199</v>
      </c>
      <c r="CL41" s="182">
        <v>2010.4615384615399</v>
      </c>
      <c r="CM41" s="182">
        <v>2010.3461538461499</v>
      </c>
      <c r="CN41" s="183">
        <v>2010.23076923077</v>
      </c>
      <c r="CO41" s="184" t="s">
        <v>43</v>
      </c>
      <c r="CP41" s="181">
        <v>2017</v>
      </c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3"/>
      <c r="DB41" s="184" t="s">
        <v>44</v>
      </c>
      <c r="DC41" s="181">
        <v>2018</v>
      </c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3"/>
      <c r="DO41" s="184" t="s">
        <v>45</v>
      </c>
      <c r="DP41" s="181">
        <v>2019</v>
      </c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3"/>
      <c r="EB41" s="184" t="s">
        <v>46</v>
      </c>
      <c r="EC41" s="191">
        <v>2020</v>
      </c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3"/>
      <c r="EO41" s="184" t="s">
        <v>47</v>
      </c>
      <c r="EP41" s="191">
        <v>2021</v>
      </c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3"/>
      <c r="FB41" s="184" t="s">
        <v>48</v>
      </c>
      <c r="FC41" s="191">
        <v>2022</v>
      </c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3"/>
      <c r="FO41" s="184" t="s">
        <v>49</v>
      </c>
      <c r="FP41" s="191">
        <v>2023</v>
      </c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3"/>
      <c r="GB41" s="184" t="s">
        <v>50</v>
      </c>
      <c r="GC41" s="191">
        <v>2024</v>
      </c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3"/>
      <c r="GO41" s="184" t="s">
        <v>51</v>
      </c>
      <c r="GP41" s="191">
        <v>2025</v>
      </c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3"/>
      <c r="HB41" s="184" t="s">
        <v>52</v>
      </c>
      <c r="HC41" s="191">
        <v>2026</v>
      </c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3"/>
      <c r="HO41" s="184" t="s">
        <v>53</v>
      </c>
    </row>
    <row r="42" spans="2:223" x14ac:dyDescent="0.25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85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85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85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85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85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85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85"/>
      <c r="CP42" s="45" t="s">
        <v>54</v>
      </c>
      <c r="CQ42" s="45" t="s">
        <v>55</v>
      </c>
      <c r="CR42" s="45" t="s">
        <v>56</v>
      </c>
      <c r="CS42" s="45" t="s">
        <v>57</v>
      </c>
      <c r="CT42" s="45" t="s">
        <v>58</v>
      </c>
      <c r="CU42" s="45" t="s">
        <v>59</v>
      </c>
      <c r="CV42" s="45" t="s">
        <v>60</v>
      </c>
      <c r="CW42" s="45" t="s">
        <v>61</v>
      </c>
      <c r="CX42" s="45" t="s">
        <v>62</v>
      </c>
      <c r="CY42" s="45" t="s">
        <v>63</v>
      </c>
      <c r="CZ42" s="45" t="s">
        <v>64</v>
      </c>
      <c r="DA42" s="45" t="s">
        <v>65</v>
      </c>
      <c r="DB42" s="185"/>
      <c r="DC42" s="45" t="s">
        <v>54</v>
      </c>
      <c r="DD42" s="45" t="s">
        <v>55</v>
      </c>
      <c r="DE42" s="45" t="s">
        <v>56</v>
      </c>
      <c r="DF42" s="45" t="s">
        <v>57</v>
      </c>
      <c r="DG42" s="45" t="s">
        <v>58</v>
      </c>
      <c r="DH42" s="45" t="s">
        <v>59</v>
      </c>
      <c r="DI42" s="45" t="s">
        <v>60</v>
      </c>
      <c r="DJ42" s="45" t="s">
        <v>61</v>
      </c>
      <c r="DK42" s="45" t="s">
        <v>62</v>
      </c>
      <c r="DL42" s="45" t="s">
        <v>63</v>
      </c>
      <c r="DM42" s="45" t="s">
        <v>64</v>
      </c>
      <c r="DN42" s="45" t="s">
        <v>65</v>
      </c>
      <c r="DO42" s="185"/>
      <c r="DP42" s="45" t="s">
        <v>54</v>
      </c>
      <c r="DQ42" s="45" t="s">
        <v>55</v>
      </c>
      <c r="DR42" s="45" t="s">
        <v>56</v>
      </c>
      <c r="DS42" s="45" t="s">
        <v>57</v>
      </c>
      <c r="DT42" s="45" t="s">
        <v>58</v>
      </c>
      <c r="DU42" s="45" t="s">
        <v>59</v>
      </c>
      <c r="DV42" s="45" t="s">
        <v>60</v>
      </c>
      <c r="DW42" s="45" t="s">
        <v>61</v>
      </c>
      <c r="DX42" s="45" t="s">
        <v>62</v>
      </c>
      <c r="DY42" s="45" t="s">
        <v>63</v>
      </c>
      <c r="DZ42" s="45" t="s">
        <v>64</v>
      </c>
      <c r="EA42" s="45" t="s">
        <v>65</v>
      </c>
      <c r="EB42" s="185"/>
      <c r="EC42" s="45" t="s">
        <v>54</v>
      </c>
      <c r="ED42" s="45" t="s">
        <v>55</v>
      </c>
      <c r="EE42" s="45" t="s">
        <v>56</v>
      </c>
      <c r="EF42" s="45" t="s">
        <v>57</v>
      </c>
      <c r="EG42" s="45" t="s">
        <v>58</v>
      </c>
      <c r="EH42" s="45" t="s">
        <v>59</v>
      </c>
      <c r="EI42" s="45" t="s">
        <v>60</v>
      </c>
      <c r="EJ42" s="45" t="s">
        <v>61</v>
      </c>
      <c r="EK42" s="45" t="s">
        <v>62</v>
      </c>
      <c r="EL42" s="45" t="s">
        <v>63</v>
      </c>
      <c r="EM42" s="45" t="s">
        <v>64</v>
      </c>
      <c r="EN42" s="45" t="s">
        <v>65</v>
      </c>
      <c r="EO42" s="185"/>
      <c r="EP42" s="45" t="s">
        <v>54</v>
      </c>
      <c r="EQ42" s="45" t="s">
        <v>55</v>
      </c>
      <c r="ER42" s="45" t="s">
        <v>56</v>
      </c>
      <c r="ES42" s="45" t="s">
        <v>57</v>
      </c>
      <c r="ET42" s="45" t="s">
        <v>58</v>
      </c>
      <c r="EU42" s="45" t="s">
        <v>59</v>
      </c>
      <c r="EV42" s="45" t="s">
        <v>60</v>
      </c>
      <c r="EW42" s="45" t="s">
        <v>61</v>
      </c>
      <c r="EX42" s="45" t="s">
        <v>62</v>
      </c>
      <c r="EY42" s="45" t="s">
        <v>63</v>
      </c>
      <c r="EZ42" s="45" t="s">
        <v>64</v>
      </c>
      <c r="FA42" s="45" t="s">
        <v>65</v>
      </c>
      <c r="FB42" s="185"/>
      <c r="FC42" s="45" t="s">
        <v>54</v>
      </c>
      <c r="FD42" s="45" t="s">
        <v>55</v>
      </c>
      <c r="FE42" s="45" t="s">
        <v>56</v>
      </c>
      <c r="FF42" s="45" t="s">
        <v>57</v>
      </c>
      <c r="FG42" s="45" t="s">
        <v>58</v>
      </c>
      <c r="FH42" s="45" t="s">
        <v>59</v>
      </c>
      <c r="FI42" s="45" t="s">
        <v>60</v>
      </c>
      <c r="FJ42" s="45" t="s">
        <v>61</v>
      </c>
      <c r="FK42" s="45" t="s">
        <v>62</v>
      </c>
      <c r="FL42" s="45" t="s">
        <v>63</v>
      </c>
      <c r="FM42" s="45" t="s">
        <v>64</v>
      </c>
      <c r="FN42" s="45" t="s">
        <v>65</v>
      </c>
      <c r="FO42" s="185"/>
      <c r="FP42" s="45" t="s">
        <v>54</v>
      </c>
      <c r="FQ42" s="45" t="s">
        <v>55</v>
      </c>
      <c r="FR42" s="45" t="s">
        <v>56</v>
      </c>
      <c r="FS42" s="45" t="s">
        <v>57</v>
      </c>
      <c r="FT42" s="45" t="s">
        <v>58</v>
      </c>
      <c r="FU42" s="45" t="s">
        <v>59</v>
      </c>
      <c r="FV42" s="45" t="s">
        <v>60</v>
      </c>
      <c r="FW42" s="45" t="s">
        <v>61</v>
      </c>
      <c r="FX42" s="45" t="s">
        <v>62</v>
      </c>
      <c r="FY42" s="45" t="s">
        <v>63</v>
      </c>
      <c r="FZ42" s="45" t="s">
        <v>64</v>
      </c>
      <c r="GA42" s="45" t="s">
        <v>65</v>
      </c>
      <c r="GB42" s="185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85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85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85"/>
    </row>
    <row r="43" spans="2:223" s="5" customFormat="1" x14ac:dyDescent="0.25">
      <c r="B43" s="51" t="s">
        <v>77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21">SUM(M44:M45)</f>
        <v>2792229</v>
      </c>
      <c r="N43" s="52">
        <f t="shared" si="121"/>
        <v>3047093.1999999993</v>
      </c>
      <c r="O43" s="52">
        <f>SUM(C43:N43)</f>
        <v>6425132.4999999991</v>
      </c>
      <c r="P43" s="52">
        <f t="shared" si="121"/>
        <v>2925541.5000000005</v>
      </c>
      <c r="Q43" s="52">
        <f t="shared" si="121"/>
        <v>2700193.9</v>
      </c>
      <c r="R43" s="52">
        <f t="shared" si="121"/>
        <v>3029150.8000000003</v>
      </c>
      <c r="S43" s="52">
        <f t="shared" si="121"/>
        <v>3108043.1000000006</v>
      </c>
      <c r="T43" s="52">
        <f t="shared" si="121"/>
        <v>3162077.4000000004</v>
      </c>
      <c r="U43" s="52">
        <f t="shared" si="121"/>
        <v>3075726.0999999996</v>
      </c>
      <c r="V43" s="52">
        <f t="shared" si="121"/>
        <v>3308006.1000000006</v>
      </c>
      <c r="W43" s="52">
        <f t="shared" si="121"/>
        <v>3222225</v>
      </c>
      <c r="X43" s="52">
        <f t="shared" si="121"/>
        <v>3096043.6500000004</v>
      </c>
      <c r="Y43" s="52">
        <f t="shared" si="121"/>
        <v>3213807.92</v>
      </c>
      <c r="Z43" s="52">
        <f t="shared" si="121"/>
        <v>3076257.7</v>
      </c>
      <c r="AA43" s="52">
        <f t="shared" si="121"/>
        <v>3256791.95</v>
      </c>
      <c r="AB43" s="52">
        <f>SUM(P43:AA43)</f>
        <v>37173865.120000012</v>
      </c>
      <c r="AC43" s="52">
        <f t="shared" si="121"/>
        <v>3261823.6000000006</v>
      </c>
      <c r="AD43" s="52">
        <f t="shared" si="121"/>
        <v>3114758.45</v>
      </c>
      <c r="AE43" s="52">
        <f t="shared" si="121"/>
        <v>3332919.1</v>
      </c>
      <c r="AF43" s="52">
        <f t="shared" si="121"/>
        <v>3831583.8000000003</v>
      </c>
      <c r="AG43" s="52">
        <f t="shared" si="121"/>
        <v>4142447.4</v>
      </c>
      <c r="AH43" s="52">
        <f t="shared" si="121"/>
        <v>3965458.3</v>
      </c>
      <c r="AI43" s="52">
        <f t="shared" si="121"/>
        <v>4323200.5</v>
      </c>
      <c r="AJ43" s="52">
        <f t="shared" si="121"/>
        <v>4385323.8</v>
      </c>
      <c r="AK43" s="52">
        <f t="shared" si="121"/>
        <v>4121437.3</v>
      </c>
      <c r="AL43" s="52">
        <f t="shared" si="121"/>
        <v>4268789.3</v>
      </c>
      <c r="AM43" s="52">
        <f t="shared" si="121"/>
        <v>4170657.9</v>
      </c>
      <c r="AN43" s="52">
        <f t="shared" si="121"/>
        <v>4229938.2</v>
      </c>
      <c r="AO43" s="52">
        <f>SUM(AC43:AN43)</f>
        <v>47148337.649999999</v>
      </c>
      <c r="AP43" s="52">
        <f t="shared" si="121"/>
        <v>4242427</v>
      </c>
      <c r="AQ43" s="52">
        <f t="shared" si="121"/>
        <v>4006029.4000000004</v>
      </c>
      <c r="AR43" s="52">
        <f t="shared" si="121"/>
        <v>4348530.9000000004</v>
      </c>
      <c r="AS43" s="52">
        <f t="shared" si="121"/>
        <v>4256279.5999999996</v>
      </c>
      <c r="AT43" s="52">
        <f t="shared" si="121"/>
        <v>4497728.3</v>
      </c>
      <c r="AU43" s="52">
        <f t="shared" si="121"/>
        <v>4241602</v>
      </c>
      <c r="AV43" s="52">
        <f t="shared" si="121"/>
        <v>4598003.3</v>
      </c>
      <c r="AW43" s="52">
        <f t="shared" si="121"/>
        <v>4592743.7</v>
      </c>
      <c r="AX43" s="52">
        <f t="shared" si="121"/>
        <v>4241284.7</v>
      </c>
      <c r="AY43" s="52">
        <f t="shared" si="121"/>
        <v>4539817.9000000004</v>
      </c>
      <c r="AZ43" s="52">
        <f t="shared" si="121"/>
        <v>4343842.7</v>
      </c>
      <c r="BA43" s="52">
        <f t="shared" si="121"/>
        <v>4495894.7999999989</v>
      </c>
      <c r="BB43" s="52">
        <f>SUM(AP43:BA43)</f>
        <v>52404184.300000004</v>
      </c>
      <c r="BC43" s="52">
        <f t="shared" si="121"/>
        <v>4651521.6000000006</v>
      </c>
      <c r="BD43" s="52">
        <f t="shared" si="121"/>
        <v>4391492.5999999996</v>
      </c>
      <c r="BE43" s="52">
        <f t="shared" si="121"/>
        <v>4740391.4000000004</v>
      </c>
      <c r="BF43" s="52">
        <f t="shared" si="121"/>
        <v>4729663.5999999996</v>
      </c>
      <c r="BG43" s="52">
        <f t="shared" si="121"/>
        <v>4947451.4000000013</v>
      </c>
      <c r="BH43" s="52">
        <f t="shared" si="121"/>
        <v>4736622.0000000009</v>
      </c>
      <c r="BI43" s="52">
        <f t="shared" si="121"/>
        <v>5093084.5</v>
      </c>
      <c r="BJ43" s="52">
        <f t="shared" si="121"/>
        <v>5160259.8999999994</v>
      </c>
      <c r="BK43" s="52">
        <f t="shared" si="121"/>
        <v>4849278.8999999994</v>
      </c>
      <c r="BL43" s="52">
        <f t="shared" si="121"/>
        <v>5143681.8999999994</v>
      </c>
      <c r="BM43" s="52">
        <f t="shared" si="121"/>
        <v>4934413.1999999993</v>
      </c>
      <c r="BN43" s="52">
        <f t="shared" si="121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21"/>
        <v>4938483.3999999994</v>
      </c>
      <c r="BR43" s="52">
        <f t="shared" si="121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2">SUM(BU44:BU45)</f>
        <v>5175909.3999999994</v>
      </c>
      <c r="BV43" s="52">
        <f t="shared" si="122"/>
        <v>5690327.8000000017</v>
      </c>
      <c r="BW43" s="52">
        <f t="shared" si="122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2"/>
        <v>5300450.3</v>
      </c>
      <c r="CA43" s="52">
        <f t="shared" si="122"/>
        <v>5365455.0999999996</v>
      </c>
      <c r="CB43" s="52">
        <f>SUM(BP43:CA43)</f>
        <v>63624524.70000001</v>
      </c>
      <c r="CC43" s="52">
        <f t="shared" si="122"/>
        <v>6100154.5</v>
      </c>
      <c r="CD43" s="52">
        <f t="shared" si="122"/>
        <v>5284177</v>
      </c>
      <c r="CE43" s="52">
        <f t="shared" si="122"/>
        <v>5602628.6999999993</v>
      </c>
      <c r="CF43" s="52">
        <f t="shared" si="122"/>
        <v>5958652.9000000013</v>
      </c>
      <c r="CG43" s="52">
        <f t="shared" si="122"/>
        <v>6098510.1999999993</v>
      </c>
      <c r="CH43" s="52">
        <f t="shared" si="122"/>
        <v>5786359.8999999994</v>
      </c>
      <c r="CI43" s="52">
        <f t="shared" si="122"/>
        <v>6348174.0999999996</v>
      </c>
      <c r="CJ43" s="52">
        <f t="shared" si="122"/>
        <v>6405423.0000000019</v>
      </c>
      <c r="CK43" s="52">
        <f t="shared" si="122"/>
        <v>5876708.0000000019</v>
      </c>
      <c r="CL43" s="52">
        <f t="shared" si="122"/>
        <v>6080040.9999999991</v>
      </c>
      <c r="CM43" s="52">
        <f t="shared" si="122"/>
        <v>6068137.6000000015</v>
      </c>
      <c r="CN43" s="52">
        <f t="shared" si="122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3">SUM(CR44:CR45)</f>
        <v>4860748.7000000011</v>
      </c>
      <c r="CS43" s="52">
        <f t="shared" si="123"/>
        <v>6214121.4999999972</v>
      </c>
      <c r="CT43" s="52">
        <f t="shared" si="123"/>
        <v>6575727.8999999976</v>
      </c>
      <c r="CU43" s="52">
        <f t="shared" si="123"/>
        <v>6214403.7000000002</v>
      </c>
      <c r="CV43" s="52">
        <f t="shared" si="123"/>
        <v>6926513</v>
      </c>
      <c r="CW43" s="52">
        <f t="shared" si="123"/>
        <v>6968226.799999998</v>
      </c>
      <c r="CX43" s="52">
        <f t="shared" si="123"/>
        <v>6296705.3000000007</v>
      </c>
      <c r="CY43" s="52">
        <f t="shared" si="123"/>
        <v>6482046.0000000009</v>
      </c>
      <c r="CZ43" s="52">
        <f t="shared" si="123"/>
        <v>6366217.5999999996</v>
      </c>
      <c r="DA43" s="52">
        <f t="shared" si="123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4">SUM(DE44:DE45)</f>
        <v>6618777</v>
      </c>
      <c r="DF43" s="52">
        <f t="shared" si="124"/>
        <v>6380254.9000000004</v>
      </c>
      <c r="DG43" s="52">
        <f t="shared" si="124"/>
        <v>6788070.6000000006</v>
      </c>
      <c r="DH43" s="52">
        <f t="shared" si="124"/>
        <v>6188146.7000000002</v>
      </c>
      <c r="DI43" s="52">
        <f t="shared" si="124"/>
        <v>6844096.5999999987</v>
      </c>
      <c r="DJ43" s="52">
        <f t="shared" si="124"/>
        <v>7109820.0999999996</v>
      </c>
      <c r="DK43" s="52">
        <f t="shared" si="124"/>
        <v>6473839.0999999996</v>
      </c>
      <c r="DL43" s="52">
        <f t="shared" si="124"/>
        <v>6770080.4999999981</v>
      </c>
      <c r="DM43" s="52">
        <f t="shared" si="124"/>
        <v>6646069.2999999998</v>
      </c>
      <c r="DN43" s="52">
        <f t="shared" si="124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5">SUM(DR44:DR45)</f>
        <v>6954843.4000000004</v>
      </c>
      <c r="DS43" s="52">
        <f t="shared" si="125"/>
        <v>6914680.4999999963</v>
      </c>
      <c r="DT43" s="52">
        <f t="shared" si="125"/>
        <v>7257267.7999999989</v>
      </c>
      <c r="DU43" s="52">
        <f t="shared" si="125"/>
        <v>6782787.4999999963</v>
      </c>
      <c r="DV43" s="52">
        <f t="shared" si="125"/>
        <v>7478948.5000000009</v>
      </c>
      <c r="DW43" s="52">
        <f t="shared" si="125"/>
        <v>7667968.5000000019</v>
      </c>
      <c r="DX43" s="52">
        <f t="shared" si="125"/>
        <v>6944503.0999999996</v>
      </c>
      <c r="DY43" s="52">
        <f>SUM(DY44:DY45)</f>
        <v>7232542.5</v>
      </c>
      <c r="DZ43" s="52">
        <f t="shared" si="125"/>
        <v>6896963.799999998</v>
      </c>
      <c r="EA43" s="52">
        <f t="shared" si="125"/>
        <v>7184467.1000000006</v>
      </c>
      <c r="EB43" s="52">
        <f>+SUM(DP43:EA43)</f>
        <v>84622959.899999991</v>
      </c>
      <c r="EC43" s="52">
        <f t="shared" si="125"/>
        <v>7473625.2999999989</v>
      </c>
      <c r="ED43" s="52">
        <f t="shared" si="125"/>
        <v>7136699.3000000007</v>
      </c>
      <c r="EE43" s="52">
        <f t="shared" si="125"/>
        <v>5171248.2999999989</v>
      </c>
      <c r="EF43" s="52">
        <f t="shared" si="125"/>
        <v>2316086.5</v>
      </c>
      <c r="EG43" s="52">
        <f t="shared" si="125"/>
        <v>757236.29999999981</v>
      </c>
      <c r="EH43" s="52">
        <f t="shared" si="125"/>
        <v>2050611.3000000005</v>
      </c>
      <c r="EI43" s="52">
        <f t="shared" si="125"/>
        <v>5742333.0999999978</v>
      </c>
      <c r="EJ43" s="52">
        <f t="shared" si="125"/>
        <v>6128216.0999999996</v>
      </c>
      <c r="EK43" s="52">
        <f t="shared" si="125"/>
        <v>6509378.9000000004</v>
      </c>
      <c r="EL43" s="52">
        <f t="shared" si="125"/>
        <v>7376236.0999999987</v>
      </c>
      <c r="EM43" s="52">
        <f t="shared" si="125"/>
        <v>7449523.2999999998</v>
      </c>
      <c r="EN43" s="52">
        <f t="shared" si="125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6">SUM(ET44:ET45)</f>
        <v>7923320.1000000006</v>
      </c>
      <c r="EU43" s="52">
        <f t="shared" si="126"/>
        <v>7694110.3000000007</v>
      </c>
      <c r="EV43" s="52">
        <f t="shared" si="126"/>
        <v>8194880</v>
      </c>
      <c r="EW43" s="52">
        <f t="shared" si="126"/>
        <v>8629549.4000000022</v>
      </c>
      <c r="EX43" s="52">
        <f t="shared" si="126"/>
        <v>7955964</v>
      </c>
      <c r="EY43" s="52">
        <f t="shared" si="126"/>
        <v>8435804.3999999985</v>
      </c>
      <c r="EZ43" s="52">
        <f t="shared" si="126"/>
        <v>7978384.6000000006</v>
      </c>
      <c r="FA43" s="52">
        <f t="shared" si="126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7">SUM(FG44:FG45)</f>
        <v>9077809.9000000022</v>
      </c>
      <c r="FH43" s="52">
        <f t="shared" si="127"/>
        <v>8388210.2999999989</v>
      </c>
      <c r="FI43" s="52">
        <f t="shared" si="127"/>
        <v>9185348.5999999996</v>
      </c>
      <c r="FJ43" s="52">
        <f t="shared" si="127"/>
        <v>9558441.5</v>
      </c>
      <c r="FK43" s="52">
        <f t="shared" si="127"/>
        <v>8607388.799999997</v>
      </c>
      <c r="FL43" s="52">
        <f t="shared" si="127"/>
        <v>9008504.700000003</v>
      </c>
      <c r="FM43" s="52">
        <f t="shared" si="127"/>
        <v>8299241.9999999972</v>
      </c>
      <c r="FN43" s="52">
        <f t="shared" si="127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8">SUM(FT44:FT45)</f>
        <v>8986304.0999999996</v>
      </c>
      <c r="FU43" s="52">
        <f t="shared" si="128"/>
        <v>8599669</v>
      </c>
      <c r="FV43" s="52">
        <f t="shared" si="128"/>
        <v>9187962.4000000004</v>
      </c>
      <c r="FW43" s="52">
        <f t="shared" si="128"/>
        <v>9240477</v>
      </c>
      <c r="FX43" s="52">
        <f t="shared" si="128"/>
        <v>8324992.7999999998</v>
      </c>
      <c r="FY43" s="52">
        <f t="shared" si="128"/>
        <v>8695270.3000000007</v>
      </c>
      <c r="FZ43" s="52">
        <f t="shared" si="128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>
        <v>8532851.7000000011</v>
      </c>
      <c r="HA43" s="52">
        <v>8966432.6999999993</v>
      </c>
      <c r="HB43" s="52">
        <f>+SUM(GP43:HA43)</f>
        <v>102712075.80000001</v>
      </c>
      <c r="HC43" s="52">
        <v>8761345</v>
      </c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>
        <f t="shared" ref="HO43:HO45" si="129">SUM(HC43:HN43)</f>
        <v>8761345</v>
      </c>
    </row>
    <row r="44" spans="2:223" x14ac:dyDescent="0.25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>
        <v>2145363.4000000004</v>
      </c>
      <c r="HA44" s="56">
        <v>2685800.1</v>
      </c>
      <c r="HB44" s="56">
        <f>+SUM(GP44:HA44)</f>
        <v>28104943.500000007</v>
      </c>
      <c r="HC44" s="56">
        <v>2616238</v>
      </c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>
        <f t="shared" si="129"/>
        <v>2616238</v>
      </c>
    </row>
    <row r="45" spans="2:223" x14ac:dyDescent="0.25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>
        <v>6387488.3000000007</v>
      </c>
      <c r="HA45" s="56">
        <v>6280632.5999999996</v>
      </c>
      <c r="HB45" s="56">
        <f>+SUM(GP45:HA45)</f>
        <v>74607132.299999997</v>
      </c>
      <c r="HC45" s="56">
        <v>6145107</v>
      </c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>
        <f t="shared" si="129"/>
        <v>6145107</v>
      </c>
    </row>
    <row r="46" spans="2:223" x14ac:dyDescent="0.25">
      <c r="O46" s="126"/>
      <c r="AB46" s="126"/>
      <c r="AO46" s="126"/>
      <c r="BB46" s="126"/>
      <c r="BO46" s="126"/>
      <c r="CB46" s="126"/>
      <c r="CO46" s="126"/>
    </row>
    <row r="47" spans="2:223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6">
    <mergeCell ref="HC6:HN6"/>
    <mergeCell ref="HO6:HO7"/>
    <mergeCell ref="HC24:HN24"/>
    <mergeCell ref="HO24:HO25"/>
    <mergeCell ref="HC41:HN41"/>
    <mergeCell ref="HO41:HO42"/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GB6:GB7"/>
    <mergeCell ref="GB24:GB25"/>
    <mergeCell ref="GB41:G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FP24:GA24"/>
    <mergeCell ref="FP41:GA41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JB65"/>
  <sheetViews>
    <sheetView showGridLines="0" zoomScale="55" zoomScaleNormal="55" workbookViewId="0">
      <pane xSplit="2" ySplit="3" topLeftCell="II25" activePane="bottomRight" state="frozen"/>
      <selection pane="topRight" activeCell="C1" sqref="C1"/>
      <selection pane="bottomLeft" activeCell="A4" sqref="A4"/>
      <selection pane="bottomRight" activeCell="IU69" sqref="IU6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33203125" style="2" customWidth="1"/>
    <col min="246" max="246" width="13.6640625" style="2" customWidth="1"/>
    <col min="247" max="247" width="14.109375" style="2" customWidth="1"/>
    <col min="248" max="248" width="12.88671875" style="2" customWidth="1"/>
    <col min="249" max="249" width="14.109375" style="2" customWidth="1"/>
    <col min="250" max="250" width="14.21875" style="2" customWidth="1"/>
    <col min="251" max="261" width="11.44140625" style="2"/>
    <col min="262" max="262" width="15.33203125" style="2" customWidth="1"/>
    <col min="263" max="16384" width="11.44140625" style="2"/>
  </cols>
  <sheetData>
    <row r="1" spans="1:262" x14ac:dyDescent="0.25">
      <c r="A1" s="194" t="s">
        <v>0</v>
      </c>
      <c r="B1" s="194"/>
    </row>
    <row r="2" spans="1:262" ht="30" customHeight="1" x14ac:dyDescent="0.25">
      <c r="A2" s="187" t="s">
        <v>143</v>
      </c>
      <c r="B2" s="188"/>
    </row>
    <row r="3" spans="1:262" x14ac:dyDescent="0.25">
      <c r="A3" s="39" t="s">
        <v>144</v>
      </c>
    </row>
    <row r="5" spans="1:262" x14ac:dyDescent="0.25">
      <c r="B5" s="5" t="s">
        <v>38</v>
      </c>
    </row>
    <row r="6" spans="1:262" x14ac:dyDescent="0.25">
      <c r="B6" s="189" t="s">
        <v>39</v>
      </c>
      <c r="C6" s="181">
        <v>2007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113</v>
      </c>
      <c r="P6" s="181">
        <v>2008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114</v>
      </c>
      <c r="AC6" s="181">
        <v>2009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93</v>
      </c>
      <c r="AP6" s="181">
        <v>2010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82</v>
      </c>
      <c r="BC6" s="181">
        <v>2011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83</v>
      </c>
      <c r="BP6" s="181">
        <v>2012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84</v>
      </c>
      <c r="CC6" s="181">
        <v>2013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40</v>
      </c>
      <c r="CP6" s="181">
        <v>2014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41</v>
      </c>
      <c r="DC6" s="181">
        <v>2015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42</v>
      </c>
      <c r="DP6" s="181">
        <v>2016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43</v>
      </c>
      <c r="EC6" s="181">
        <v>2017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44</v>
      </c>
      <c r="EP6" s="181">
        <v>2018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45</v>
      </c>
      <c r="FC6" s="181">
        <v>2019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46</v>
      </c>
      <c r="FP6" s="191">
        <v>2020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47</v>
      </c>
      <c r="GC6" s="191">
        <v>2021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48</v>
      </c>
      <c r="GP6" s="191">
        <v>2022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 s="184" t="s">
        <v>49</v>
      </c>
      <c r="HC6" s="191">
        <v>2023</v>
      </c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3"/>
      <c r="HO6" s="184" t="s">
        <v>50</v>
      </c>
      <c r="HP6" s="191">
        <v>2024</v>
      </c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3"/>
      <c r="IB6" s="184" t="s">
        <v>51</v>
      </c>
      <c r="IC6" s="191">
        <v>2025</v>
      </c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3"/>
      <c r="IO6" s="184" t="s">
        <v>52</v>
      </c>
      <c r="IP6" s="191">
        <v>2026</v>
      </c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3"/>
      <c r="JB6" s="184" t="s">
        <v>53</v>
      </c>
    </row>
    <row r="7" spans="1:262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85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85"/>
    </row>
    <row r="8" spans="1:262" x14ac:dyDescent="0.25">
      <c r="B8" s="46" t="s">
        <v>145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137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 t="s">
        <v>137</v>
      </c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>
        <f>SUM(IP8:JA8)</f>
        <v>0</v>
      </c>
    </row>
    <row r="9" spans="1:262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137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 t="s">
        <v>137</v>
      </c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>
        <f t="shared" ref="JB9:JB25" si="22">SUM(IP9:JA9)</f>
        <v>0</v>
      </c>
    </row>
    <row r="10" spans="1:262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3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4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137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 t="s">
        <v>137</v>
      </c>
      <c r="IQ10" s="50"/>
      <c r="IR10" s="50"/>
      <c r="IS10" s="49"/>
      <c r="IT10" s="49"/>
      <c r="IU10" s="50"/>
      <c r="IV10" s="50"/>
      <c r="IW10" s="50"/>
      <c r="IX10" s="50"/>
      <c r="IY10" s="50"/>
      <c r="IZ10" s="50"/>
      <c r="JA10" s="50"/>
      <c r="JB10" s="50">
        <f t="shared" si="22"/>
        <v>0</v>
      </c>
    </row>
    <row r="11" spans="1:262" x14ac:dyDescent="0.25">
      <c r="B11" s="46" t="s">
        <v>146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0</v>
      </c>
      <c r="G11" s="47">
        <f t="shared" si="25"/>
        <v>0</v>
      </c>
      <c r="H11" s="47">
        <f t="shared" si="25"/>
        <v>0</v>
      </c>
      <c r="I11" s="47">
        <f t="shared" si="25"/>
        <v>0</v>
      </c>
      <c r="J11" s="47">
        <f t="shared" si="25"/>
        <v>0</v>
      </c>
      <c r="K11" s="47">
        <f t="shared" si="25"/>
        <v>0</v>
      </c>
      <c r="L11" s="47">
        <f t="shared" si="25"/>
        <v>0</v>
      </c>
      <c r="M11" s="47">
        <f t="shared" si="25"/>
        <v>0</v>
      </c>
      <c r="N11" s="47">
        <f t="shared" si="25"/>
        <v>11858</v>
      </c>
      <c r="O11" s="47">
        <f t="shared" si="12"/>
        <v>11858</v>
      </c>
      <c r="P11" s="47">
        <f>SUM(P12:P13)</f>
        <v>15448</v>
      </c>
      <c r="Q11" s="47">
        <f t="shared" ref="Q11:AA11" si="26">SUM(Q12:Q13)</f>
        <v>15071</v>
      </c>
      <c r="R11" s="47">
        <f t="shared" si="26"/>
        <v>15700</v>
      </c>
      <c r="S11" s="47">
        <f t="shared" si="26"/>
        <v>13246</v>
      </c>
      <c r="T11" s="47">
        <f t="shared" si="26"/>
        <v>13755</v>
      </c>
      <c r="U11" s="47">
        <f t="shared" si="26"/>
        <v>13505</v>
      </c>
      <c r="V11" s="47">
        <f t="shared" si="26"/>
        <v>14689</v>
      </c>
      <c r="W11" s="47">
        <f t="shared" si="26"/>
        <v>15365</v>
      </c>
      <c r="X11" s="47">
        <f t="shared" si="26"/>
        <v>14812</v>
      </c>
      <c r="Y11" s="47">
        <f t="shared" si="26"/>
        <v>16043</v>
      </c>
      <c r="Z11" s="47">
        <f t="shared" si="26"/>
        <v>15394</v>
      </c>
      <c r="AA11" s="47">
        <f t="shared" si="26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7">SUM(AD12:AD13)</f>
        <v>14706</v>
      </c>
      <c r="AE11" s="47">
        <f t="shared" si="27"/>
        <v>16219</v>
      </c>
      <c r="AF11" s="47">
        <f t="shared" si="27"/>
        <v>16699</v>
      </c>
      <c r="AG11" s="47">
        <f t="shared" si="27"/>
        <v>17700</v>
      </c>
      <c r="AH11" s="47">
        <f t="shared" si="27"/>
        <v>17553</v>
      </c>
      <c r="AI11" s="47">
        <f t="shared" si="27"/>
        <v>18319</v>
      </c>
      <c r="AJ11" s="47">
        <f t="shared" si="27"/>
        <v>18855</v>
      </c>
      <c r="AK11" s="47">
        <f t="shared" si="27"/>
        <v>15808</v>
      </c>
      <c r="AL11" s="47">
        <f t="shared" si="27"/>
        <v>15854</v>
      </c>
      <c r="AM11" s="47">
        <f t="shared" si="27"/>
        <v>16660</v>
      </c>
      <c r="AN11" s="47">
        <f t="shared" si="27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8">SUM(AQ12:AQ13)</f>
        <v>17650</v>
      </c>
      <c r="AR11" s="47">
        <f t="shared" si="28"/>
        <v>18822</v>
      </c>
      <c r="AS11" s="47">
        <f t="shared" si="28"/>
        <v>17327</v>
      </c>
      <c r="AT11" s="47">
        <f t="shared" si="28"/>
        <v>17714</v>
      </c>
      <c r="AU11" s="47">
        <f t="shared" si="28"/>
        <v>17639</v>
      </c>
      <c r="AV11" s="47">
        <f t="shared" si="28"/>
        <v>17758</v>
      </c>
      <c r="AW11" s="47">
        <f t="shared" si="28"/>
        <v>17946</v>
      </c>
      <c r="AX11" s="47">
        <f t="shared" si="28"/>
        <v>18363</v>
      </c>
      <c r="AY11" s="47">
        <f t="shared" si="28"/>
        <v>18856</v>
      </c>
      <c r="AZ11" s="47">
        <f t="shared" si="28"/>
        <v>19851</v>
      </c>
      <c r="BA11" s="47">
        <f t="shared" si="28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9">SUM(BD12:BD13)</f>
        <v>20796</v>
      </c>
      <c r="BE11" s="47">
        <f t="shared" si="29"/>
        <v>21562</v>
      </c>
      <c r="BF11" s="47">
        <f t="shared" si="29"/>
        <v>20220</v>
      </c>
      <c r="BG11" s="47">
        <f t="shared" si="29"/>
        <v>19633</v>
      </c>
      <c r="BH11" s="47">
        <f t="shared" si="29"/>
        <v>19953</v>
      </c>
      <c r="BI11" s="47">
        <f t="shared" si="29"/>
        <v>19881</v>
      </c>
      <c r="BJ11" s="47">
        <f t="shared" si="29"/>
        <v>18968</v>
      </c>
      <c r="BK11" s="47">
        <f t="shared" si="29"/>
        <v>16298</v>
      </c>
      <c r="BL11" s="47">
        <f t="shared" si="29"/>
        <v>18452</v>
      </c>
      <c r="BM11" s="47">
        <f t="shared" si="29"/>
        <v>17158</v>
      </c>
      <c r="BN11" s="47">
        <f t="shared" si="29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30">SUM(BQ12:BQ13)</f>
        <v>20586</v>
      </c>
      <c r="BR11" s="47">
        <f t="shared" si="30"/>
        <v>19820</v>
      </c>
      <c r="BS11" s="47">
        <f t="shared" si="30"/>
        <v>19707</v>
      </c>
      <c r="BT11" s="47">
        <f t="shared" si="30"/>
        <v>19602</v>
      </c>
      <c r="BU11" s="47">
        <f t="shared" si="30"/>
        <v>19259</v>
      </c>
      <c r="BV11" s="47">
        <f t="shared" si="30"/>
        <v>20999</v>
      </c>
      <c r="BW11" s="47">
        <f t="shared" si="30"/>
        <v>20622</v>
      </c>
      <c r="BX11" s="47">
        <f t="shared" si="30"/>
        <v>20033</v>
      </c>
      <c r="BY11" s="47">
        <f t="shared" si="30"/>
        <v>20863</v>
      </c>
      <c r="BZ11" s="47">
        <f t="shared" si="30"/>
        <v>20800</v>
      </c>
      <c r="CA11" s="47">
        <f t="shared" si="30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1">SUM(CD12:CD13)</f>
        <v>22009</v>
      </c>
      <c r="CE11" s="47">
        <f t="shared" si="31"/>
        <v>25287</v>
      </c>
      <c r="CF11" s="47">
        <f t="shared" si="31"/>
        <v>22928</v>
      </c>
      <c r="CG11" s="47">
        <f t="shared" si="31"/>
        <v>23107</v>
      </c>
      <c r="CH11" s="47">
        <f t="shared" si="31"/>
        <v>22342</v>
      </c>
      <c r="CI11" s="47">
        <f t="shared" si="31"/>
        <v>24940</v>
      </c>
      <c r="CJ11" s="47">
        <f t="shared" si="31"/>
        <v>24291</v>
      </c>
      <c r="CK11" s="47">
        <f t="shared" si="31"/>
        <v>22914</v>
      </c>
      <c r="CL11" s="47">
        <f t="shared" si="31"/>
        <v>24981</v>
      </c>
      <c r="CM11" s="47">
        <f t="shared" si="31"/>
        <v>25847</v>
      </c>
      <c r="CN11" s="47">
        <f t="shared" si="31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2">SUM(CQ12:CQ13)</f>
        <v>30611</v>
      </c>
      <c r="CR11" s="47">
        <f t="shared" si="32"/>
        <v>30748</v>
      </c>
      <c r="CS11" s="47">
        <f t="shared" si="32"/>
        <v>27892</v>
      </c>
      <c r="CT11" s="47">
        <f t="shared" si="32"/>
        <v>28002</v>
      </c>
      <c r="CU11" s="47">
        <f t="shared" si="32"/>
        <v>25523</v>
      </c>
      <c r="CV11" s="47">
        <f t="shared" si="32"/>
        <v>25751</v>
      </c>
      <c r="CW11" s="47">
        <f t="shared" si="32"/>
        <v>27392</v>
      </c>
      <c r="CX11" s="47">
        <f t="shared" si="32"/>
        <v>26913</v>
      </c>
      <c r="CY11" s="47">
        <f t="shared" si="32"/>
        <v>29062</v>
      </c>
      <c r="CZ11" s="47">
        <f t="shared" si="32"/>
        <v>28313</v>
      </c>
      <c r="DA11" s="47">
        <f t="shared" si="32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3">+DX12+DX13</f>
        <v>27131</v>
      </c>
      <c r="DY11" s="47">
        <f t="shared" si="33"/>
        <v>28004</v>
      </c>
      <c r="DZ11" s="47">
        <f t="shared" si="33"/>
        <v>27046</v>
      </c>
      <c r="EA11" s="47">
        <f t="shared" si="33"/>
        <v>28597</v>
      </c>
      <c r="EB11" s="47">
        <f t="shared" si="33"/>
        <v>338414</v>
      </c>
      <c r="EC11" s="47">
        <f t="shared" si="33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4">SUM(EI12:EI13)</f>
        <v>28688</v>
      </c>
      <c r="EJ11" s="47">
        <f t="shared" si="34"/>
        <v>29209</v>
      </c>
      <c r="EK11" s="47">
        <f t="shared" si="34"/>
        <v>30259</v>
      </c>
      <c r="EL11" s="47">
        <f t="shared" si="34"/>
        <v>30582</v>
      </c>
      <c r="EM11" s="47">
        <f t="shared" si="34"/>
        <v>29900</v>
      </c>
      <c r="EN11" s="47">
        <f t="shared" si="34"/>
        <v>35324</v>
      </c>
      <c r="EO11" s="47">
        <f t="shared" si="23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5">SUM(ER12:ER13)</f>
        <v>35756</v>
      </c>
      <c r="ES11" s="47">
        <f t="shared" si="35"/>
        <v>33311</v>
      </c>
      <c r="ET11" s="47">
        <f t="shared" si="35"/>
        <v>33963</v>
      </c>
      <c r="EU11" s="47">
        <f t="shared" si="35"/>
        <v>32916</v>
      </c>
      <c r="EV11" s="47">
        <f t="shared" si="35"/>
        <v>34863</v>
      </c>
      <c r="EW11" s="47">
        <f t="shared" si="35"/>
        <v>35420</v>
      </c>
      <c r="EX11" s="47">
        <f t="shared" si="35"/>
        <v>33642</v>
      </c>
      <c r="EY11" s="47">
        <f t="shared" si="35"/>
        <v>35304</v>
      </c>
      <c r="EZ11" s="47">
        <f t="shared" si="35"/>
        <v>37523</v>
      </c>
      <c r="FA11" s="47">
        <f t="shared" si="35"/>
        <v>39988</v>
      </c>
      <c r="FB11" s="47">
        <f t="shared" si="24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6">SUM(FE12:FE13)</f>
        <v>45778</v>
      </c>
      <c r="FF11" s="47">
        <f t="shared" si="36"/>
        <v>50619</v>
      </c>
      <c r="FG11" s="47">
        <f t="shared" si="36"/>
        <v>47002</v>
      </c>
      <c r="FH11" s="47">
        <f t="shared" si="36"/>
        <v>42486</v>
      </c>
      <c r="FI11" s="47">
        <f t="shared" si="36"/>
        <v>44027</v>
      </c>
      <c r="FJ11" s="47">
        <f t="shared" si="36"/>
        <v>43548</v>
      </c>
      <c r="FK11" s="47">
        <f t="shared" si="36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>
        <v>57479</v>
      </c>
      <c r="IN11" s="47">
        <v>61621</v>
      </c>
      <c r="IO11" s="47">
        <f>+SUM(IC11:IN11)</f>
        <v>662829</v>
      </c>
      <c r="IP11" s="201">
        <v>63614</v>
      </c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>
        <f t="shared" si="22"/>
        <v>63614</v>
      </c>
    </row>
    <row r="12" spans="1:262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3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4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>
        <v>36045</v>
      </c>
      <c r="IN12" s="49">
        <v>40025</v>
      </c>
      <c r="IO12" s="49"/>
      <c r="IP12" s="202">
        <v>40519</v>
      </c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>
        <f t="shared" si="22"/>
        <v>40519</v>
      </c>
    </row>
    <row r="13" spans="1:262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3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4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>
        <v>21434</v>
      </c>
      <c r="IN13" s="50">
        <v>21596</v>
      </c>
      <c r="IO13" s="50"/>
      <c r="IP13" s="203">
        <v>23095</v>
      </c>
      <c r="IQ13" s="50"/>
      <c r="IR13" s="50"/>
      <c r="IS13" s="49"/>
      <c r="IT13" s="50"/>
      <c r="IU13" s="50"/>
      <c r="IV13" s="50"/>
      <c r="IW13" s="50"/>
      <c r="IX13" s="50"/>
      <c r="IY13" s="50"/>
      <c r="IZ13" s="50"/>
      <c r="JA13" s="50"/>
      <c r="JB13" s="50">
        <f t="shared" si="22"/>
        <v>23095</v>
      </c>
    </row>
    <row r="14" spans="1:262" x14ac:dyDescent="0.25">
      <c r="B14" s="46" t="s">
        <v>147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0</v>
      </c>
      <c r="G14" s="47">
        <f t="shared" si="37"/>
        <v>0</v>
      </c>
      <c r="H14" s="47">
        <f t="shared" si="37"/>
        <v>0</v>
      </c>
      <c r="I14" s="47">
        <f t="shared" si="37"/>
        <v>0</v>
      </c>
      <c r="J14" s="47">
        <f t="shared" si="37"/>
        <v>0</v>
      </c>
      <c r="K14" s="47">
        <f t="shared" si="37"/>
        <v>0</v>
      </c>
      <c r="L14" s="47">
        <f t="shared" si="37"/>
        <v>0</v>
      </c>
      <c r="M14" s="47">
        <f t="shared" si="37"/>
        <v>0</v>
      </c>
      <c r="N14" s="47">
        <f t="shared" si="37"/>
        <v>8589</v>
      </c>
      <c r="O14" s="47">
        <f t="shared" si="12"/>
        <v>8589</v>
      </c>
      <c r="P14" s="47">
        <f>SUM(P15:P16)</f>
        <v>9979</v>
      </c>
      <c r="Q14" s="47">
        <f t="shared" ref="Q14:AA14" si="38">SUM(Q15:Q16)</f>
        <v>9034</v>
      </c>
      <c r="R14" s="47">
        <f t="shared" si="38"/>
        <v>9918</v>
      </c>
      <c r="S14" s="47">
        <f t="shared" si="38"/>
        <v>10068</v>
      </c>
      <c r="T14" s="47">
        <f t="shared" si="38"/>
        <v>10863</v>
      </c>
      <c r="U14" s="47">
        <f t="shared" si="38"/>
        <v>11071</v>
      </c>
      <c r="V14" s="47">
        <f t="shared" si="38"/>
        <v>12809</v>
      </c>
      <c r="W14" s="47">
        <f t="shared" si="38"/>
        <v>13858</v>
      </c>
      <c r="X14" s="47">
        <f t="shared" si="38"/>
        <v>12291</v>
      </c>
      <c r="Y14" s="47">
        <f t="shared" si="38"/>
        <v>13178</v>
      </c>
      <c r="Z14" s="47">
        <f t="shared" si="38"/>
        <v>13011</v>
      </c>
      <c r="AA14" s="47">
        <f t="shared" si="38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9">SUM(AD15:AD16)</f>
        <v>11373</v>
      </c>
      <c r="AE14" s="47">
        <f t="shared" si="39"/>
        <v>11230</v>
      </c>
      <c r="AF14" s="47">
        <f t="shared" si="39"/>
        <v>11310</v>
      </c>
      <c r="AG14" s="47">
        <f t="shared" si="39"/>
        <v>11718</v>
      </c>
      <c r="AH14" s="47">
        <f t="shared" si="39"/>
        <v>12106</v>
      </c>
      <c r="AI14" s="47">
        <f t="shared" si="39"/>
        <v>14232</v>
      </c>
      <c r="AJ14" s="47">
        <f t="shared" si="39"/>
        <v>15157</v>
      </c>
      <c r="AK14" s="47">
        <f t="shared" si="39"/>
        <v>13898</v>
      </c>
      <c r="AL14" s="47">
        <f t="shared" si="39"/>
        <v>14945</v>
      </c>
      <c r="AM14" s="47">
        <f t="shared" si="39"/>
        <v>16148</v>
      </c>
      <c r="AN14" s="47">
        <f t="shared" si="39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40">SUM(AQ15:AQ16)</f>
        <v>12178</v>
      </c>
      <c r="AR14" s="47">
        <f t="shared" si="40"/>
        <v>13624</v>
      </c>
      <c r="AS14" s="47">
        <f t="shared" si="40"/>
        <v>13908</v>
      </c>
      <c r="AT14" s="47">
        <f t="shared" si="40"/>
        <v>14674</v>
      </c>
      <c r="AU14" s="47">
        <f t="shared" si="40"/>
        <v>13924</v>
      </c>
      <c r="AV14" s="47">
        <f t="shared" si="40"/>
        <v>16400</v>
      </c>
      <c r="AW14" s="47">
        <f t="shared" si="40"/>
        <v>17064</v>
      </c>
      <c r="AX14" s="47">
        <f t="shared" si="40"/>
        <v>15098</v>
      </c>
      <c r="AY14" s="47">
        <f t="shared" si="40"/>
        <v>16060</v>
      </c>
      <c r="AZ14" s="47">
        <f t="shared" si="40"/>
        <v>14720</v>
      </c>
      <c r="BA14" s="47">
        <f t="shared" si="40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1">SUM(BD15:BD16)</f>
        <v>13004</v>
      </c>
      <c r="BE14" s="47">
        <f t="shared" si="41"/>
        <v>15423</v>
      </c>
      <c r="BF14" s="47">
        <f t="shared" si="41"/>
        <v>16136</v>
      </c>
      <c r="BG14" s="47">
        <f t="shared" si="41"/>
        <v>16364</v>
      </c>
      <c r="BH14" s="47">
        <f t="shared" si="41"/>
        <v>16037</v>
      </c>
      <c r="BI14" s="47">
        <f t="shared" si="41"/>
        <v>18621</v>
      </c>
      <c r="BJ14" s="47">
        <f t="shared" si="41"/>
        <v>19268</v>
      </c>
      <c r="BK14" s="47">
        <f t="shared" si="41"/>
        <v>16956</v>
      </c>
      <c r="BL14" s="47">
        <f t="shared" si="41"/>
        <v>17487</v>
      </c>
      <c r="BM14" s="47">
        <f t="shared" si="41"/>
        <v>17095</v>
      </c>
      <c r="BN14" s="47">
        <f t="shared" si="41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2">SUM(BQ15:BQ16)</f>
        <v>16290</v>
      </c>
      <c r="BR14" s="47">
        <f t="shared" si="42"/>
        <v>15794</v>
      </c>
      <c r="BS14" s="47">
        <f t="shared" si="42"/>
        <v>15801</v>
      </c>
      <c r="BT14" s="47">
        <f t="shared" si="42"/>
        <v>17184</v>
      </c>
      <c r="BU14" s="47">
        <f t="shared" si="42"/>
        <v>16678</v>
      </c>
      <c r="BV14" s="47">
        <f t="shared" si="42"/>
        <v>19658</v>
      </c>
      <c r="BW14" s="47">
        <f t="shared" si="42"/>
        <v>21571</v>
      </c>
      <c r="BX14" s="47">
        <f t="shared" si="42"/>
        <v>19184</v>
      </c>
      <c r="BY14" s="47">
        <f t="shared" si="42"/>
        <v>19336</v>
      </c>
      <c r="BZ14" s="47">
        <f t="shared" si="42"/>
        <v>18492</v>
      </c>
      <c r="CA14" s="47">
        <f t="shared" si="42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3">SUM(CD15:CD16)</f>
        <v>16708</v>
      </c>
      <c r="CE14" s="47">
        <f t="shared" si="43"/>
        <v>18332</v>
      </c>
      <c r="CF14" s="47">
        <f t="shared" si="43"/>
        <v>17911</v>
      </c>
      <c r="CG14" s="47">
        <f t="shared" si="43"/>
        <v>19075</v>
      </c>
      <c r="CH14" s="47">
        <f t="shared" si="43"/>
        <v>18535</v>
      </c>
      <c r="CI14" s="47">
        <f t="shared" si="43"/>
        <v>20942</v>
      </c>
      <c r="CJ14" s="47">
        <f t="shared" si="43"/>
        <v>22696</v>
      </c>
      <c r="CK14" s="47">
        <f t="shared" si="43"/>
        <v>19782</v>
      </c>
      <c r="CL14" s="47">
        <f t="shared" si="43"/>
        <v>20341</v>
      </c>
      <c r="CM14" s="47">
        <f t="shared" si="43"/>
        <v>20346</v>
      </c>
      <c r="CN14" s="47">
        <f t="shared" si="43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4">SUM(CQ15:CQ16)</f>
        <v>18447</v>
      </c>
      <c r="CR14" s="47">
        <f t="shared" si="44"/>
        <v>19485</v>
      </c>
      <c r="CS14" s="47">
        <f t="shared" si="44"/>
        <v>18458</v>
      </c>
      <c r="CT14" s="47">
        <f t="shared" si="44"/>
        <v>19403</v>
      </c>
      <c r="CU14" s="47">
        <f t="shared" si="44"/>
        <v>19087</v>
      </c>
      <c r="CV14" s="47">
        <f t="shared" si="44"/>
        <v>21766</v>
      </c>
      <c r="CW14" s="47">
        <f t="shared" si="44"/>
        <v>22941</v>
      </c>
      <c r="CX14" s="47">
        <f t="shared" si="44"/>
        <v>19854</v>
      </c>
      <c r="CY14" s="47">
        <f t="shared" si="44"/>
        <v>20109</v>
      </c>
      <c r="CZ14" s="47">
        <f t="shared" si="44"/>
        <v>19445</v>
      </c>
      <c r="DA14" s="47">
        <f t="shared" si="44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5">+DX15+DX16</f>
        <v>20428</v>
      </c>
      <c r="DY14" s="47">
        <f t="shared" si="45"/>
        <v>20850</v>
      </c>
      <c r="DZ14" s="47">
        <f t="shared" si="45"/>
        <v>19116</v>
      </c>
      <c r="EA14" s="47">
        <f t="shared" si="45"/>
        <v>21021</v>
      </c>
      <c r="EB14" s="47">
        <f t="shared" si="45"/>
        <v>245809</v>
      </c>
      <c r="EC14" s="47">
        <f t="shared" si="45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6">SUM(EI15:EI16)</f>
        <v>32445</v>
      </c>
      <c r="EJ14" s="47">
        <f t="shared" si="46"/>
        <v>25867</v>
      </c>
      <c r="EK14" s="47">
        <f t="shared" si="46"/>
        <v>22741</v>
      </c>
      <c r="EL14" s="47">
        <f t="shared" si="46"/>
        <v>23605</v>
      </c>
      <c r="EM14" s="47">
        <f t="shared" si="46"/>
        <v>22961</v>
      </c>
      <c r="EN14" s="47">
        <f t="shared" si="46"/>
        <v>24282</v>
      </c>
      <c r="EO14" s="47">
        <f t="shared" si="23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7">SUM(ER15:ER16)</f>
        <v>22347</v>
      </c>
      <c r="ES14" s="47">
        <f t="shared" si="47"/>
        <v>21420</v>
      </c>
      <c r="ET14" s="47">
        <f t="shared" si="47"/>
        <v>23644</v>
      </c>
      <c r="EU14" s="47">
        <f t="shared" si="47"/>
        <v>21344</v>
      </c>
      <c r="EV14" s="47">
        <f t="shared" si="47"/>
        <v>26049</v>
      </c>
      <c r="EW14" s="47">
        <f t="shared" si="47"/>
        <v>28497</v>
      </c>
      <c r="EX14" s="47">
        <f t="shared" si="47"/>
        <v>23573</v>
      </c>
      <c r="EY14" s="47">
        <f t="shared" si="47"/>
        <v>24060</v>
      </c>
      <c r="EZ14" s="47">
        <f t="shared" si="47"/>
        <v>23305</v>
      </c>
      <c r="FA14" s="47">
        <f t="shared" si="47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8">SUM(FE15:FE16)</f>
        <v>23391</v>
      </c>
      <c r="FF14" s="47">
        <f t="shared" si="48"/>
        <v>22614</v>
      </c>
      <c r="FG14" s="47">
        <f t="shared" si="48"/>
        <v>24185</v>
      </c>
      <c r="FH14" s="47">
        <f t="shared" si="48"/>
        <v>23301</v>
      </c>
      <c r="FI14" s="47">
        <f t="shared" si="48"/>
        <v>27955</v>
      </c>
      <c r="FJ14" s="47">
        <f t="shared" si="48"/>
        <v>32641</v>
      </c>
      <c r="FK14" s="47">
        <f t="shared" si="48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>
        <v>42122</v>
      </c>
      <c r="IN14" s="47">
        <v>45650</v>
      </c>
      <c r="IO14" s="47">
        <f>+SUM(IC14:IN14)</f>
        <v>462052</v>
      </c>
      <c r="IP14" s="201">
        <v>44056</v>
      </c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>
        <f t="shared" si="22"/>
        <v>44056</v>
      </c>
    </row>
    <row r="15" spans="1:262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3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4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>
        <v>13259</v>
      </c>
      <c r="IN15" s="49">
        <v>16656</v>
      </c>
      <c r="IO15" s="49"/>
      <c r="IP15" s="202">
        <v>17799</v>
      </c>
      <c r="IQ15" s="49"/>
      <c r="IR15" s="49"/>
      <c r="IS15" s="49"/>
      <c r="IT15" s="50"/>
      <c r="IU15" s="49"/>
      <c r="IV15" s="49"/>
      <c r="IW15" s="49"/>
      <c r="IX15" s="49"/>
      <c r="IY15" s="49"/>
      <c r="IZ15" s="49"/>
      <c r="JA15" s="49"/>
      <c r="JB15" s="49">
        <f t="shared" si="22"/>
        <v>17799</v>
      </c>
    </row>
    <row r="16" spans="1:262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3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4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>
        <v>28863</v>
      </c>
      <c r="IN16" s="50">
        <v>28994</v>
      </c>
      <c r="IO16" s="50"/>
      <c r="IP16" s="203">
        <v>26257</v>
      </c>
      <c r="IQ16" s="50"/>
      <c r="IR16" s="50"/>
      <c r="IS16" s="49"/>
      <c r="IT16" s="50"/>
      <c r="IU16" s="50"/>
      <c r="IV16" s="50"/>
      <c r="IW16" s="50"/>
      <c r="IX16" s="50"/>
      <c r="IY16" s="50"/>
      <c r="IZ16" s="50"/>
      <c r="JA16" s="50"/>
      <c r="JB16" s="50">
        <f t="shared" si="22"/>
        <v>26257</v>
      </c>
    </row>
    <row r="17" spans="2:262" x14ac:dyDescent="0.25">
      <c r="B17" s="46" t="s">
        <v>148</v>
      </c>
      <c r="C17" s="47">
        <f>SUM(C18:C19)</f>
        <v>0</v>
      </c>
      <c r="D17" s="47">
        <f>SUM(D18:D19)</f>
        <v>0</v>
      </c>
      <c r="E17" s="47">
        <f t="shared" ref="E17:L17" si="49">SUM(E18:E19)</f>
        <v>0</v>
      </c>
      <c r="F17" s="47">
        <f t="shared" si="49"/>
        <v>0</v>
      </c>
      <c r="G17" s="47">
        <f t="shared" si="49"/>
        <v>0</v>
      </c>
      <c r="H17" s="47">
        <f t="shared" si="49"/>
        <v>0</v>
      </c>
      <c r="I17" s="47">
        <f t="shared" si="49"/>
        <v>0</v>
      </c>
      <c r="J17" s="47">
        <f t="shared" si="49"/>
        <v>0</v>
      </c>
      <c r="K17" s="47">
        <f t="shared" si="49"/>
        <v>0</v>
      </c>
      <c r="L17" s="47">
        <f t="shared" si="49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50">SUM(R18:R19)</f>
        <v>8034</v>
      </c>
      <c r="S17" s="47">
        <f t="shared" si="50"/>
        <v>8596</v>
      </c>
      <c r="T17" s="47">
        <f t="shared" si="50"/>
        <v>9574</v>
      </c>
      <c r="U17" s="47">
        <f t="shared" si="50"/>
        <v>9876</v>
      </c>
      <c r="V17" s="47">
        <f t="shared" si="50"/>
        <v>11176</v>
      </c>
      <c r="W17" s="47">
        <f t="shared" si="50"/>
        <v>12306</v>
      </c>
      <c r="X17" s="47">
        <f t="shared" si="50"/>
        <v>12528</v>
      </c>
      <c r="Y17" s="47">
        <f t="shared" si="50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1">SUM(AE18:AE19)</f>
        <v>10977</v>
      </c>
      <c r="AF17" s="47">
        <f t="shared" si="51"/>
        <v>9561</v>
      </c>
      <c r="AG17" s="47">
        <f t="shared" si="51"/>
        <v>10030</v>
      </c>
      <c r="AH17" s="47">
        <f t="shared" si="51"/>
        <v>10563</v>
      </c>
      <c r="AI17" s="47">
        <f t="shared" si="51"/>
        <v>11895</v>
      </c>
      <c r="AJ17" s="47">
        <f t="shared" si="51"/>
        <v>12421</v>
      </c>
      <c r="AK17" s="47">
        <f t="shared" si="51"/>
        <v>12157</v>
      </c>
      <c r="AL17" s="47">
        <f t="shared" si="51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2">SUM(AR18:AR19)</f>
        <v>10587</v>
      </c>
      <c r="AS17" s="47">
        <f t="shared" si="52"/>
        <v>11037</v>
      </c>
      <c r="AT17" s="47">
        <f t="shared" si="52"/>
        <v>12160</v>
      </c>
      <c r="AU17" s="47">
        <f t="shared" si="52"/>
        <v>12396</v>
      </c>
      <c r="AV17" s="47">
        <f t="shared" si="52"/>
        <v>13195</v>
      </c>
      <c r="AW17" s="47">
        <f t="shared" si="52"/>
        <v>13622</v>
      </c>
      <c r="AX17" s="47">
        <f t="shared" si="52"/>
        <v>13648</v>
      </c>
      <c r="AY17" s="47">
        <f t="shared" si="52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3">SUM(BE18:BE19)</f>
        <v>13758</v>
      </c>
      <c r="BF17" s="47">
        <f t="shared" si="53"/>
        <v>14746</v>
      </c>
      <c r="BG17" s="47">
        <f t="shared" si="53"/>
        <v>14746</v>
      </c>
      <c r="BH17" s="47">
        <f t="shared" si="53"/>
        <v>14528</v>
      </c>
      <c r="BI17" s="47">
        <f t="shared" si="53"/>
        <v>15989</v>
      </c>
      <c r="BJ17" s="47">
        <f t="shared" si="53"/>
        <v>15675</v>
      </c>
      <c r="BK17" s="47">
        <f t="shared" si="53"/>
        <v>14874</v>
      </c>
      <c r="BL17" s="47">
        <f t="shared" si="53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4">SUM(BR18:BR19)</f>
        <v>12956</v>
      </c>
      <c r="BS17" s="47">
        <f t="shared" si="54"/>
        <v>13525</v>
      </c>
      <c r="BT17" s="47">
        <f t="shared" si="54"/>
        <v>14010</v>
      </c>
      <c r="BU17" s="47">
        <f t="shared" si="54"/>
        <v>14257</v>
      </c>
      <c r="BV17" s="47">
        <f t="shared" si="54"/>
        <v>16298</v>
      </c>
      <c r="BW17" s="47">
        <f t="shared" si="54"/>
        <v>17502</v>
      </c>
      <c r="BX17" s="47">
        <f t="shared" si="54"/>
        <v>16770</v>
      </c>
      <c r="BY17" s="47">
        <f t="shared" si="54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5">SUM(CE18:CE19)</f>
        <v>15645</v>
      </c>
      <c r="CF17" s="47">
        <f t="shared" si="55"/>
        <v>15798</v>
      </c>
      <c r="CG17" s="47">
        <f t="shared" si="55"/>
        <v>16709</v>
      </c>
      <c r="CH17" s="47">
        <f t="shared" si="55"/>
        <v>16497</v>
      </c>
      <c r="CI17" s="47">
        <f t="shared" si="55"/>
        <v>18409</v>
      </c>
      <c r="CJ17" s="47">
        <f t="shared" si="55"/>
        <v>19540</v>
      </c>
      <c r="CK17" s="47">
        <f t="shared" si="55"/>
        <v>18207</v>
      </c>
      <c r="CL17" s="47">
        <f t="shared" si="55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6">SUM(CR18:CR19)</f>
        <v>18351</v>
      </c>
      <c r="CS17" s="47">
        <f t="shared" si="56"/>
        <v>16567</v>
      </c>
      <c r="CT17" s="47">
        <f t="shared" si="56"/>
        <v>17588</v>
      </c>
      <c r="CU17" s="47">
        <f t="shared" si="56"/>
        <v>16817</v>
      </c>
      <c r="CV17" s="47">
        <f t="shared" si="56"/>
        <v>18615</v>
      </c>
      <c r="CW17" s="47">
        <f t="shared" si="56"/>
        <v>5769</v>
      </c>
      <c r="CX17" s="47">
        <f t="shared" si="56"/>
        <v>0</v>
      </c>
      <c r="CY17" s="47">
        <f t="shared" si="56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7">+DX18+DX19</f>
        <v>15429</v>
      </c>
      <c r="DY17" s="47">
        <f t="shared" si="57"/>
        <v>15701</v>
      </c>
      <c r="DZ17" s="47">
        <f t="shared" si="57"/>
        <v>14130</v>
      </c>
      <c r="EA17" s="47">
        <f t="shared" si="57"/>
        <v>15505</v>
      </c>
      <c r="EB17" s="47">
        <f t="shared" si="57"/>
        <v>178602</v>
      </c>
      <c r="EC17" s="47">
        <f t="shared" si="57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8">SUM(EI18:EI19)</f>
        <v>25293</v>
      </c>
      <c r="EJ17" s="47">
        <f t="shared" si="58"/>
        <v>18743</v>
      </c>
      <c r="EK17" s="47">
        <f t="shared" si="58"/>
        <v>17257</v>
      </c>
      <c r="EL17" s="47">
        <f t="shared" si="58"/>
        <v>16777</v>
      </c>
      <c r="EM17" s="47">
        <f t="shared" si="58"/>
        <v>16001</v>
      </c>
      <c r="EN17" s="47">
        <f t="shared" si="58"/>
        <v>17410</v>
      </c>
      <c r="EO17" s="47">
        <f t="shared" si="23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9">SUM(ER18:ER19)</f>
        <v>16420</v>
      </c>
      <c r="ES17" s="47">
        <f t="shared" si="59"/>
        <v>15824</v>
      </c>
      <c r="ET17" s="47">
        <f t="shared" si="59"/>
        <v>16663</v>
      </c>
      <c r="EU17" s="47">
        <f t="shared" si="59"/>
        <v>15665</v>
      </c>
      <c r="EV17" s="47">
        <f t="shared" si="59"/>
        <v>18511</v>
      </c>
      <c r="EW17" s="47">
        <f t="shared" si="59"/>
        <v>20071</v>
      </c>
      <c r="EX17" s="47">
        <f t="shared" si="59"/>
        <v>17526</v>
      </c>
      <c r="EY17" s="47">
        <f t="shared" si="59"/>
        <v>17791</v>
      </c>
      <c r="EZ17" s="47">
        <f t="shared" si="59"/>
        <v>17278</v>
      </c>
      <c r="FA17" s="47">
        <f t="shared" si="59"/>
        <v>18946</v>
      </c>
      <c r="FB17" s="47">
        <f t="shared" si="24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60">SUM(FE18:FE19)</f>
        <v>17370</v>
      </c>
      <c r="FF17" s="47">
        <f t="shared" si="60"/>
        <v>16221</v>
      </c>
      <c r="FG17" s="47">
        <f t="shared" si="60"/>
        <v>17254</v>
      </c>
      <c r="FH17" s="47">
        <f t="shared" si="60"/>
        <v>16583</v>
      </c>
      <c r="FI17" s="47">
        <f t="shared" si="60"/>
        <v>19899</v>
      </c>
      <c r="FJ17" s="47">
        <f t="shared" si="60"/>
        <v>23812</v>
      </c>
      <c r="FK17" s="47">
        <f t="shared" si="60"/>
        <v>18309</v>
      </c>
      <c r="FL17" s="47">
        <v>18583</v>
      </c>
      <c r="FM17" s="47">
        <v>17924</v>
      </c>
      <c r="FN17" s="47">
        <v>19168</v>
      </c>
      <c r="FO17" s="47">
        <f t="shared" ref="FO17:FO25" si="61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2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137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>
        <v>0</v>
      </c>
      <c r="IN17" s="47">
        <v>0</v>
      </c>
      <c r="IO17" s="47">
        <f>+SUM(IC17:IN17)</f>
        <v>805</v>
      </c>
      <c r="IP17" s="47" t="s">
        <v>137</v>
      </c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>
        <f t="shared" si="22"/>
        <v>0</v>
      </c>
    </row>
    <row r="18" spans="2:262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3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4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137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>
        <v>0</v>
      </c>
      <c r="IN18" s="49">
        <v>0</v>
      </c>
      <c r="IO18" s="49"/>
      <c r="IP18" s="49" t="s">
        <v>137</v>
      </c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>
        <f t="shared" si="22"/>
        <v>0</v>
      </c>
    </row>
    <row r="19" spans="2:262" x14ac:dyDescent="0.25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3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4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137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>
        <v>0</v>
      </c>
      <c r="IN19" s="50">
        <v>0</v>
      </c>
      <c r="IO19" s="50"/>
      <c r="IP19" s="50" t="s">
        <v>137</v>
      </c>
      <c r="IQ19" s="50"/>
      <c r="IR19" s="50"/>
      <c r="IS19" s="49"/>
      <c r="IT19" s="49"/>
      <c r="IU19" s="50"/>
      <c r="IV19" s="50"/>
      <c r="IW19" s="50"/>
      <c r="IX19" s="50"/>
      <c r="IY19" s="50"/>
      <c r="IZ19" s="50"/>
      <c r="JA19" s="50"/>
      <c r="JB19" s="50">
        <f t="shared" si="22"/>
        <v>0</v>
      </c>
    </row>
    <row r="20" spans="2:262" x14ac:dyDescent="0.25">
      <c r="B20" s="46" t="s">
        <v>149</v>
      </c>
      <c r="C20" s="47">
        <f>SUM(C21:C22)</f>
        <v>0</v>
      </c>
      <c r="D20" s="47">
        <f t="shared" ref="D20:N20" si="63">SUM(D21:D22)</f>
        <v>0</v>
      </c>
      <c r="E20" s="47">
        <f t="shared" si="63"/>
        <v>0</v>
      </c>
      <c r="F20" s="47">
        <f t="shared" si="63"/>
        <v>0</v>
      </c>
      <c r="G20" s="47">
        <f t="shared" si="63"/>
        <v>0</v>
      </c>
      <c r="H20" s="47">
        <f t="shared" si="63"/>
        <v>0</v>
      </c>
      <c r="I20" s="47">
        <f t="shared" si="63"/>
        <v>0</v>
      </c>
      <c r="J20" s="47">
        <f t="shared" si="63"/>
        <v>0</v>
      </c>
      <c r="K20" s="47">
        <f t="shared" si="63"/>
        <v>0</v>
      </c>
      <c r="L20" s="47">
        <f t="shared" si="63"/>
        <v>0</v>
      </c>
      <c r="M20" s="47">
        <f t="shared" si="63"/>
        <v>0</v>
      </c>
      <c r="N20" s="47">
        <f t="shared" si="63"/>
        <v>12469</v>
      </c>
      <c r="O20" s="47">
        <f t="shared" si="12"/>
        <v>12469</v>
      </c>
      <c r="P20" s="47">
        <f>SUM(P21:P22)</f>
        <v>13844</v>
      </c>
      <c r="Q20" s="47">
        <f t="shared" ref="Q20:AA20" si="64">SUM(Q21:Q22)</f>
        <v>12926</v>
      </c>
      <c r="R20" s="47">
        <f t="shared" si="64"/>
        <v>13746</v>
      </c>
      <c r="S20" s="47">
        <f t="shared" si="64"/>
        <v>14085</v>
      </c>
      <c r="T20" s="47">
        <f t="shared" si="64"/>
        <v>15002</v>
      </c>
      <c r="U20" s="47">
        <f t="shared" si="64"/>
        <v>15303</v>
      </c>
      <c r="V20" s="47">
        <f t="shared" si="64"/>
        <v>16871</v>
      </c>
      <c r="W20" s="47">
        <f t="shared" si="64"/>
        <v>17672</v>
      </c>
      <c r="X20" s="47">
        <f t="shared" si="64"/>
        <v>15986</v>
      </c>
      <c r="Y20" s="47">
        <f t="shared" si="64"/>
        <v>16211</v>
      </c>
      <c r="Z20" s="47">
        <f t="shared" si="64"/>
        <v>15547</v>
      </c>
      <c r="AA20" s="47">
        <f t="shared" si="64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5">SUM(AD21:AD22)</f>
        <v>14438</v>
      </c>
      <c r="AE20" s="47">
        <f t="shared" si="65"/>
        <v>15776</v>
      </c>
      <c r="AF20" s="47">
        <f t="shared" si="65"/>
        <v>14914</v>
      </c>
      <c r="AG20" s="47">
        <f t="shared" si="65"/>
        <v>15602</v>
      </c>
      <c r="AH20" s="47">
        <f t="shared" si="65"/>
        <v>15594</v>
      </c>
      <c r="AI20" s="47">
        <f t="shared" si="65"/>
        <v>17686</v>
      </c>
      <c r="AJ20" s="47">
        <f t="shared" si="65"/>
        <v>19019</v>
      </c>
      <c r="AK20" s="47">
        <f t="shared" si="65"/>
        <v>17833</v>
      </c>
      <c r="AL20" s="47">
        <f t="shared" si="65"/>
        <v>18341</v>
      </c>
      <c r="AM20" s="47">
        <f t="shared" si="65"/>
        <v>14806</v>
      </c>
      <c r="AN20" s="47">
        <f t="shared" si="65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6">SUM(AQ21:AQ22)</f>
        <v>14530</v>
      </c>
      <c r="AR20" s="47">
        <f t="shared" si="66"/>
        <v>17323</v>
      </c>
      <c r="AS20" s="47">
        <f t="shared" si="66"/>
        <v>17139</v>
      </c>
      <c r="AT20" s="47">
        <f t="shared" si="66"/>
        <v>18726</v>
      </c>
      <c r="AU20" s="47">
        <f t="shared" si="66"/>
        <v>18986</v>
      </c>
      <c r="AV20" s="47">
        <f t="shared" si="66"/>
        <v>21012</v>
      </c>
      <c r="AW20" s="47">
        <f t="shared" si="66"/>
        <v>21656</v>
      </c>
      <c r="AX20" s="47">
        <f t="shared" si="66"/>
        <v>19782</v>
      </c>
      <c r="AY20" s="47">
        <f t="shared" si="66"/>
        <v>20746</v>
      </c>
      <c r="AZ20" s="47">
        <f t="shared" si="66"/>
        <v>19488</v>
      </c>
      <c r="BA20" s="47">
        <f t="shared" si="66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7">SUM(BD21:BD22)</f>
        <v>15564</v>
      </c>
      <c r="BE20" s="47">
        <f t="shared" si="67"/>
        <v>18266</v>
      </c>
      <c r="BF20" s="47">
        <f t="shared" si="67"/>
        <v>19794</v>
      </c>
      <c r="BG20" s="47">
        <f t="shared" si="67"/>
        <v>20889</v>
      </c>
      <c r="BH20" s="47">
        <f t="shared" si="67"/>
        <v>21394</v>
      </c>
      <c r="BI20" s="47">
        <f t="shared" si="67"/>
        <v>23383</v>
      </c>
      <c r="BJ20" s="47">
        <f t="shared" si="67"/>
        <v>23826</v>
      </c>
      <c r="BK20" s="47">
        <f t="shared" si="67"/>
        <v>21571</v>
      </c>
      <c r="BL20" s="47">
        <f t="shared" si="67"/>
        <v>21860</v>
      </c>
      <c r="BM20" s="47">
        <f t="shared" si="67"/>
        <v>21596</v>
      </c>
      <c r="BN20" s="47">
        <f t="shared" si="67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8">SUM(BQ21:BQ22)</f>
        <v>19601</v>
      </c>
      <c r="BR20" s="47">
        <f t="shared" si="68"/>
        <v>18147</v>
      </c>
      <c r="BS20" s="47">
        <f t="shared" si="68"/>
        <v>19801</v>
      </c>
      <c r="BT20" s="47">
        <f t="shared" si="68"/>
        <v>20375</v>
      </c>
      <c r="BU20" s="47">
        <f t="shared" si="68"/>
        <v>20631</v>
      </c>
      <c r="BV20" s="47">
        <f t="shared" si="68"/>
        <v>22915</v>
      </c>
      <c r="BW20" s="47">
        <f t="shared" si="68"/>
        <v>25336</v>
      </c>
      <c r="BX20" s="47">
        <f t="shared" si="68"/>
        <v>23729</v>
      </c>
      <c r="BY20" s="47">
        <f t="shared" si="68"/>
        <v>23750</v>
      </c>
      <c r="BZ20" s="47">
        <f t="shared" si="68"/>
        <v>23719</v>
      </c>
      <c r="CA20" s="47">
        <f t="shared" si="68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9">SUM(CD21:CD22)</f>
        <v>20557</v>
      </c>
      <c r="CE20" s="47">
        <f t="shared" si="69"/>
        <v>22993</v>
      </c>
      <c r="CF20" s="47">
        <f t="shared" si="69"/>
        <v>22539</v>
      </c>
      <c r="CG20" s="47">
        <f t="shared" si="69"/>
        <v>24390</v>
      </c>
      <c r="CH20" s="47">
        <f t="shared" si="69"/>
        <v>23739</v>
      </c>
      <c r="CI20" s="47">
        <f t="shared" si="69"/>
        <v>26583</v>
      </c>
      <c r="CJ20" s="47">
        <f t="shared" si="69"/>
        <v>28107</v>
      </c>
      <c r="CK20" s="47">
        <f t="shared" si="69"/>
        <v>25656</v>
      </c>
      <c r="CL20" s="47">
        <f t="shared" si="69"/>
        <v>26070</v>
      </c>
      <c r="CM20" s="47">
        <f t="shared" si="69"/>
        <v>26348</v>
      </c>
      <c r="CN20" s="47">
        <f t="shared" si="69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70">SUM(CQ21:CQ22)</f>
        <v>23341</v>
      </c>
      <c r="CR20" s="47">
        <f t="shared" si="70"/>
        <v>25539</v>
      </c>
      <c r="CS20" s="47">
        <f t="shared" si="70"/>
        <v>24545</v>
      </c>
      <c r="CT20" s="47">
        <f t="shared" si="70"/>
        <v>25645</v>
      </c>
      <c r="CU20" s="47">
        <f t="shared" si="70"/>
        <v>25576</v>
      </c>
      <c r="CV20" s="47">
        <f t="shared" si="70"/>
        <v>28241</v>
      </c>
      <c r="CW20" s="47">
        <f t="shared" si="70"/>
        <v>29414</v>
      </c>
      <c r="CX20" s="47">
        <f t="shared" si="70"/>
        <v>26802</v>
      </c>
      <c r="CY20" s="47">
        <f t="shared" si="70"/>
        <v>27123</v>
      </c>
      <c r="CZ20" s="47">
        <f t="shared" si="70"/>
        <v>25903</v>
      </c>
      <c r="DA20" s="47">
        <f t="shared" si="70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1">+DX21+DX22</f>
        <v>29197</v>
      </c>
      <c r="DY20" s="47">
        <f t="shared" si="71"/>
        <v>30630</v>
      </c>
      <c r="DZ20" s="47">
        <f t="shared" si="71"/>
        <v>28959</v>
      </c>
      <c r="EA20" s="47">
        <f t="shared" si="71"/>
        <v>31521</v>
      </c>
      <c r="EB20" s="47">
        <f t="shared" si="71"/>
        <v>359812</v>
      </c>
      <c r="EC20" s="47">
        <f t="shared" si="71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2">SUM(EI21:EI22)</f>
        <v>41957</v>
      </c>
      <c r="EJ20" s="47">
        <f t="shared" si="72"/>
        <v>35026</v>
      </c>
      <c r="EK20" s="47">
        <f t="shared" si="72"/>
        <v>31936</v>
      </c>
      <c r="EL20" s="47">
        <f t="shared" si="72"/>
        <v>32522</v>
      </c>
      <c r="EM20" s="47">
        <f t="shared" si="72"/>
        <v>31112</v>
      </c>
      <c r="EN20" s="47">
        <f t="shared" si="72"/>
        <v>34961</v>
      </c>
      <c r="EO20" s="47">
        <f t="shared" si="23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3">SUM(ER21:ER22)</f>
        <v>31986</v>
      </c>
      <c r="ES20" s="47">
        <f t="shared" si="73"/>
        <v>32796</v>
      </c>
      <c r="ET20" s="47">
        <f t="shared" si="73"/>
        <v>34114</v>
      </c>
      <c r="EU20" s="47">
        <f t="shared" si="73"/>
        <v>33805</v>
      </c>
      <c r="EV20" s="47">
        <f t="shared" si="73"/>
        <v>39467</v>
      </c>
      <c r="EW20" s="47">
        <f t="shared" si="73"/>
        <v>41055</v>
      </c>
      <c r="EX20" s="47">
        <f t="shared" si="73"/>
        <v>36597</v>
      </c>
      <c r="EY20" s="47">
        <f t="shared" si="73"/>
        <v>38638</v>
      </c>
      <c r="EZ20" s="47">
        <f t="shared" si="73"/>
        <v>35909</v>
      </c>
      <c r="FA20" s="47">
        <f t="shared" si="73"/>
        <v>41846</v>
      </c>
      <c r="FB20" s="47">
        <f t="shared" si="24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4">SUM(FE21:FE22)</f>
        <v>32623</v>
      </c>
      <c r="FF20" s="47">
        <f t="shared" si="74"/>
        <v>31324</v>
      </c>
      <c r="FG20" s="47">
        <f t="shared" si="74"/>
        <v>34488</v>
      </c>
      <c r="FH20" s="47">
        <f t="shared" si="74"/>
        <v>32880</v>
      </c>
      <c r="FI20" s="47">
        <f t="shared" si="74"/>
        <v>37956</v>
      </c>
      <c r="FJ20" s="47">
        <f t="shared" si="74"/>
        <v>42812</v>
      </c>
      <c r="FK20" s="47">
        <f t="shared" si="74"/>
        <v>35317</v>
      </c>
      <c r="FL20" s="47">
        <v>35771</v>
      </c>
      <c r="FM20" s="47">
        <v>34748</v>
      </c>
      <c r="FN20" s="47">
        <v>38712</v>
      </c>
      <c r="FO20" s="47">
        <f t="shared" si="61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2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>
        <v>58999</v>
      </c>
      <c r="IN20" s="47">
        <v>64150</v>
      </c>
      <c r="IO20" s="47">
        <f>+SUM(IC20:IN20)</f>
        <v>654775</v>
      </c>
      <c r="IP20" s="201">
        <v>57329</v>
      </c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>
        <f t="shared" si="22"/>
        <v>57329</v>
      </c>
    </row>
    <row r="21" spans="2:262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3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4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>
        <v>36745</v>
      </c>
      <c r="IN21" s="49">
        <v>41256</v>
      </c>
      <c r="IO21" s="49"/>
      <c r="IP21" s="202">
        <v>37327</v>
      </c>
      <c r="IQ21" s="49"/>
      <c r="IR21" s="49"/>
      <c r="IS21" s="49"/>
      <c r="IT21" s="50"/>
      <c r="IU21" s="49"/>
      <c r="IV21" s="49"/>
      <c r="IW21" s="49"/>
      <c r="IX21" s="49"/>
      <c r="IY21" s="49"/>
      <c r="IZ21" s="49"/>
      <c r="JA21" s="49"/>
      <c r="JB21" s="49">
        <f t="shared" si="22"/>
        <v>37327</v>
      </c>
    </row>
    <row r="22" spans="2:262" x14ac:dyDescent="0.25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3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4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>
        <v>22254</v>
      </c>
      <c r="IN22" s="50">
        <v>22894</v>
      </c>
      <c r="IO22" s="50"/>
      <c r="IP22" s="203">
        <v>20002</v>
      </c>
      <c r="IQ22" s="50"/>
      <c r="IR22" s="50"/>
      <c r="IS22" s="49"/>
      <c r="IT22" s="50"/>
      <c r="IU22" s="50"/>
      <c r="IV22" s="50"/>
      <c r="IW22" s="50"/>
      <c r="IX22" s="50"/>
      <c r="IY22" s="50"/>
      <c r="IZ22" s="50"/>
      <c r="JA22" s="50"/>
      <c r="JB22" s="50">
        <f t="shared" si="22"/>
        <v>20002</v>
      </c>
    </row>
    <row r="23" spans="2:262" x14ac:dyDescent="0.25">
      <c r="B23" s="51" t="s">
        <v>72</v>
      </c>
      <c r="C23" s="84">
        <f>SUM(C24:C25)</f>
        <v>0</v>
      </c>
      <c r="D23" s="84">
        <f t="shared" ref="D23:N23" si="75">SUM(D24:D25)</f>
        <v>0</v>
      </c>
      <c r="E23" s="84">
        <f t="shared" si="75"/>
        <v>0</v>
      </c>
      <c r="F23" s="84">
        <f t="shared" si="75"/>
        <v>0</v>
      </c>
      <c r="G23" s="84">
        <f t="shared" si="75"/>
        <v>0</v>
      </c>
      <c r="H23" s="84">
        <f t="shared" si="75"/>
        <v>0</v>
      </c>
      <c r="I23" s="84">
        <f t="shared" si="75"/>
        <v>0</v>
      </c>
      <c r="J23" s="84">
        <f t="shared" si="75"/>
        <v>0</v>
      </c>
      <c r="K23" s="84">
        <f t="shared" si="75"/>
        <v>0</v>
      </c>
      <c r="L23" s="84">
        <f t="shared" si="75"/>
        <v>0</v>
      </c>
      <c r="M23" s="84">
        <f t="shared" si="75"/>
        <v>0</v>
      </c>
      <c r="N23" s="84">
        <f t="shared" si="75"/>
        <v>58761</v>
      </c>
      <c r="O23" s="84">
        <f>SUM(O24:O25)</f>
        <v>58761</v>
      </c>
      <c r="P23" s="84">
        <f>SUM(P24:P25)</f>
        <v>68000</v>
      </c>
      <c r="Q23" s="84">
        <f t="shared" ref="Q23:AA23" si="76">SUM(Q24:Q25)</f>
        <v>62757</v>
      </c>
      <c r="R23" s="84">
        <f t="shared" si="76"/>
        <v>68012</v>
      </c>
      <c r="S23" s="84">
        <f t="shared" si="76"/>
        <v>65208</v>
      </c>
      <c r="T23" s="84">
        <f t="shared" si="76"/>
        <v>69886</v>
      </c>
      <c r="U23" s="84">
        <f t="shared" si="76"/>
        <v>70242</v>
      </c>
      <c r="V23" s="84">
        <f t="shared" si="76"/>
        <v>78601</v>
      </c>
      <c r="W23" s="84">
        <f t="shared" si="76"/>
        <v>82195</v>
      </c>
      <c r="X23" s="84">
        <f t="shared" si="76"/>
        <v>78717</v>
      </c>
      <c r="Y23" s="84">
        <f t="shared" si="76"/>
        <v>79068</v>
      </c>
      <c r="Z23" s="84">
        <f t="shared" si="76"/>
        <v>76714</v>
      </c>
      <c r="AA23" s="84">
        <f t="shared" si="76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7">SUM(AD24:AD25)</f>
        <v>71594</v>
      </c>
      <c r="AE23" s="84">
        <f t="shared" si="77"/>
        <v>75360</v>
      </c>
      <c r="AF23" s="84">
        <f t="shared" si="77"/>
        <v>74214</v>
      </c>
      <c r="AG23" s="84">
        <f t="shared" si="77"/>
        <v>77879</v>
      </c>
      <c r="AH23" s="84">
        <f t="shared" si="77"/>
        <v>78188</v>
      </c>
      <c r="AI23" s="84">
        <f t="shared" si="77"/>
        <v>88149</v>
      </c>
      <c r="AJ23" s="84">
        <f t="shared" si="77"/>
        <v>92178</v>
      </c>
      <c r="AK23" s="84">
        <f t="shared" si="77"/>
        <v>86320</v>
      </c>
      <c r="AL23" s="84">
        <f t="shared" si="77"/>
        <v>87878</v>
      </c>
      <c r="AM23" s="84">
        <f t="shared" si="77"/>
        <v>82838</v>
      </c>
      <c r="AN23" s="84">
        <f t="shared" si="77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8">SUM(AQ24:AQ25)</f>
        <v>72085</v>
      </c>
      <c r="AR23" s="84">
        <f t="shared" si="78"/>
        <v>86786</v>
      </c>
      <c r="AS23" s="84">
        <f t="shared" si="78"/>
        <v>86232</v>
      </c>
      <c r="AT23" s="84">
        <f t="shared" si="78"/>
        <v>94646</v>
      </c>
      <c r="AU23" s="84">
        <f t="shared" si="78"/>
        <v>93039</v>
      </c>
      <c r="AV23" s="84">
        <f t="shared" si="78"/>
        <v>100869</v>
      </c>
      <c r="AW23" s="84">
        <f t="shared" si="78"/>
        <v>101101</v>
      </c>
      <c r="AX23" s="84">
        <f t="shared" si="78"/>
        <v>96490</v>
      </c>
      <c r="AY23" s="84">
        <f t="shared" si="78"/>
        <v>99871</v>
      </c>
      <c r="AZ23" s="84">
        <f t="shared" si="78"/>
        <v>97073</v>
      </c>
      <c r="BA23" s="84">
        <f t="shared" si="78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9">SUM(BD24:BD25)</f>
        <v>86378</v>
      </c>
      <c r="BE23" s="84">
        <f t="shared" si="79"/>
        <v>95522</v>
      </c>
      <c r="BF23" s="84">
        <f t="shared" si="79"/>
        <v>98721</v>
      </c>
      <c r="BG23" s="84">
        <f t="shared" si="79"/>
        <v>99109</v>
      </c>
      <c r="BH23" s="84">
        <f t="shared" si="79"/>
        <v>99886</v>
      </c>
      <c r="BI23" s="84">
        <f t="shared" si="79"/>
        <v>109020</v>
      </c>
      <c r="BJ23" s="84">
        <f t="shared" si="79"/>
        <v>109549</v>
      </c>
      <c r="BK23" s="84">
        <f t="shared" si="79"/>
        <v>100920</v>
      </c>
      <c r="BL23" s="84">
        <f t="shared" si="79"/>
        <v>103379</v>
      </c>
      <c r="BM23" s="84">
        <f t="shared" si="79"/>
        <v>100254</v>
      </c>
      <c r="BN23" s="84">
        <f t="shared" si="79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80">SUM(BQ24:BQ25)</f>
        <v>98864</v>
      </c>
      <c r="BR23" s="84">
        <f t="shared" si="80"/>
        <v>94469</v>
      </c>
      <c r="BS23" s="84">
        <f t="shared" si="80"/>
        <v>97687</v>
      </c>
      <c r="BT23" s="84">
        <f t="shared" si="80"/>
        <v>100811</v>
      </c>
      <c r="BU23" s="84">
        <f t="shared" si="80"/>
        <v>100790</v>
      </c>
      <c r="BV23" s="84">
        <f t="shared" si="80"/>
        <v>112866</v>
      </c>
      <c r="BW23" s="84">
        <f t="shared" si="80"/>
        <v>119716</v>
      </c>
      <c r="BX23" s="84">
        <f t="shared" si="80"/>
        <v>114343</v>
      </c>
      <c r="BY23" s="84">
        <f t="shared" si="80"/>
        <v>114859</v>
      </c>
      <c r="BZ23" s="84">
        <f t="shared" si="80"/>
        <v>113892</v>
      </c>
      <c r="CA23" s="84">
        <f t="shared" si="80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1">SUM(CD24:CD25)</f>
        <v>103849</v>
      </c>
      <c r="CE23" s="84">
        <f t="shared" si="81"/>
        <v>116829</v>
      </c>
      <c r="CF23" s="84">
        <f t="shared" si="81"/>
        <v>112743</v>
      </c>
      <c r="CG23" s="84">
        <f t="shared" si="81"/>
        <v>119745</v>
      </c>
      <c r="CH23" s="84">
        <f t="shared" si="81"/>
        <v>117566</v>
      </c>
      <c r="CI23" s="84">
        <f t="shared" si="81"/>
        <v>130627</v>
      </c>
      <c r="CJ23" s="84">
        <f t="shared" si="81"/>
        <v>134129</v>
      </c>
      <c r="CK23" s="84">
        <f t="shared" si="81"/>
        <v>125864</v>
      </c>
      <c r="CL23" s="84">
        <f t="shared" si="81"/>
        <v>127392</v>
      </c>
      <c r="CM23" s="84">
        <f t="shared" si="81"/>
        <v>130202</v>
      </c>
      <c r="CN23" s="84">
        <f t="shared" si="81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2">SUM(CQ24:CQ25)</f>
        <v>123505</v>
      </c>
      <c r="CR23" s="84">
        <f t="shared" si="82"/>
        <v>132825</v>
      </c>
      <c r="CS23" s="84">
        <f t="shared" si="82"/>
        <v>125062</v>
      </c>
      <c r="CT23" s="84">
        <f t="shared" si="82"/>
        <v>130319</v>
      </c>
      <c r="CU23" s="84">
        <f t="shared" si="82"/>
        <v>125089</v>
      </c>
      <c r="CV23" s="84">
        <f t="shared" si="82"/>
        <v>137188</v>
      </c>
      <c r="CW23" s="84">
        <f t="shared" si="82"/>
        <v>129831</v>
      </c>
      <c r="CX23" s="84">
        <f t="shared" si="82"/>
        <v>118292</v>
      </c>
      <c r="CY23" s="84">
        <f t="shared" si="82"/>
        <v>118744</v>
      </c>
      <c r="CZ23" s="84">
        <f t="shared" si="82"/>
        <v>116993</v>
      </c>
      <c r="DA23" s="84">
        <f t="shared" si="82"/>
        <v>133171</v>
      </c>
      <c r="DB23" s="84">
        <f t="shared" ref="DB23:DH23" si="83">SUM(DB24:DB25)</f>
        <v>1522024</v>
      </c>
      <c r="DC23" s="84">
        <f t="shared" si="83"/>
        <v>139086</v>
      </c>
      <c r="DD23" s="84">
        <f t="shared" si="83"/>
        <v>129565</v>
      </c>
      <c r="DE23" s="84">
        <f t="shared" si="83"/>
        <v>133635</v>
      </c>
      <c r="DF23" s="84">
        <f t="shared" si="83"/>
        <v>134362</v>
      </c>
      <c r="DG23" s="84">
        <f t="shared" si="83"/>
        <v>133895</v>
      </c>
      <c r="DH23" s="84">
        <f t="shared" si="83"/>
        <v>139745</v>
      </c>
      <c r="DI23" s="84">
        <f t="shared" ref="DI23:EA23" si="84">SUM(DI24:DI25)</f>
        <v>152620</v>
      </c>
      <c r="DJ23" s="84">
        <f t="shared" si="84"/>
        <v>160148</v>
      </c>
      <c r="DK23" s="84">
        <f t="shared" si="84"/>
        <v>147670</v>
      </c>
      <c r="DL23" s="84">
        <f t="shared" si="84"/>
        <v>144871</v>
      </c>
      <c r="DM23" s="84">
        <f t="shared" si="84"/>
        <v>141276</v>
      </c>
      <c r="DN23" s="84">
        <f t="shared" si="84"/>
        <v>149435</v>
      </c>
      <c r="DO23" s="84">
        <f>SUM(DO24:DO25)</f>
        <v>1706308</v>
      </c>
      <c r="DP23" s="84">
        <f t="shared" si="84"/>
        <v>149597</v>
      </c>
      <c r="DQ23" s="84">
        <f t="shared" si="84"/>
        <v>141415</v>
      </c>
      <c r="DR23" s="84">
        <f t="shared" si="84"/>
        <v>145976</v>
      </c>
      <c r="DS23" s="84">
        <f t="shared" si="84"/>
        <v>136840</v>
      </c>
      <c r="DT23" s="84">
        <f t="shared" si="84"/>
        <v>129827</v>
      </c>
      <c r="DU23" s="84">
        <f t="shared" si="84"/>
        <v>135326</v>
      </c>
      <c r="DV23" s="84">
        <f t="shared" si="84"/>
        <v>153363</v>
      </c>
      <c r="DW23" s="84">
        <f t="shared" si="84"/>
        <v>155213</v>
      </c>
      <c r="DX23" s="84">
        <f t="shared" si="84"/>
        <v>145272</v>
      </c>
      <c r="DY23" s="84">
        <f t="shared" si="84"/>
        <v>147821</v>
      </c>
      <c r="DZ23" s="84">
        <v>139447</v>
      </c>
      <c r="EA23" s="84">
        <f t="shared" si="84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5">SUM(EE24:EE25)</f>
        <v>144193</v>
      </c>
      <c r="EF23" s="84">
        <f t="shared" si="85"/>
        <v>142367</v>
      </c>
      <c r="EG23" s="84">
        <f t="shared" si="85"/>
        <v>147601</v>
      </c>
      <c r="EH23" s="84">
        <f t="shared" si="85"/>
        <v>144489</v>
      </c>
      <c r="EI23" s="84">
        <f t="shared" si="85"/>
        <v>194364</v>
      </c>
      <c r="EJ23" s="84">
        <f t="shared" si="85"/>
        <v>167917</v>
      </c>
      <c r="EK23" s="84">
        <f t="shared" si="85"/>
        <v>159726</v>
      </c>
      <c r="EL23" s="84">
        <f t="shared" si="85"/>
        <v>156376</v>
      </c>
      <c r="EM23" s="84">
        <f t="shared" si="85"/>
        <v>152377</v>
      </c>
      <c r="EN23" s="84">
        <f t="shared" si="85"/>
        <v>168529</v>
      </c>
      <c r="EO23" s="84">
        <f t="shared" si="23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6">SUM(ER24:ER25)</f>
        <v>160409</v>
      </c>
      <c r="ES23" s="84">
        <f t="shared" si="86"/>
        <v>153230</v>
      </c>
      <c r="ET23" s="84">
        <f t="shared" si="86"/>
        <v>158345</v>
      </c>
      <c r="EU23" s="84">
        <f t="shared" si="86"/>
        <v>148791</v>
      </c>
      <c r="EV23" s="84">
        <f t="shared" si="86"/>
        <v>168756</v>
      </c>
      <c r="EW23" s="84">
        <f t="shared" si="86"/>
        <v>177327</v>
      </c>
      <c r="EX23" s="84">
        <f t="shared" si="86"/>
        <v>165833</v>
      </c>
      <c r="EY23" s="84">
        <f t="shared" si="86"/>
        <v>175144</v>
      </c>
      <c r="EZ23" s="84">
        <f t="shared" si="86"/>
        <v>170990</v>
      </c>
      <c r="FA23" s="84">
        <f t="shared" si="86"/>
        <v>189142</v>
      </c>
      <c r="FB23" s="84">
        <f t="shared" si="24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7">SUM(FE24:FE25)</f>
        <v>179168</v>
      </c>
      <c r="FF23" s="84">
        <f t="shared" si="87"/>
        <v>177375</v>
      </c>
      <c r="FG23" s="84">
        <f t="shared" si="87"/>
        <v>183101</v>
      </c>
      <c r="FH23" s="84">
        <f t="shared" si="87"/>
        <v>173708</v>
      </c>
      <c r="FI23" s="84">
        <f t="shared" si="87"/>
        <v>195176</v>
      </c>
      <c r="FJ23" s="84">
        <f t="shared" si="87"/>
        <v>216089</v>
      </c>
      <c r="FK23" s="84">
        <f t="shared" si="87"/>
        <v>184750</v>
      </c>
      <c r="FL23" s="84">
        <v>183634</v>
      </c>
      <c r="FM23" s="84">
        <f t="shared" si="87"/>
        <v>180329</v>
      </c>
      <c r="FN23" s="84">
        <f t="shared" si="87"/>
        <v>193308</v>
      </c>
      <c r="FO23" s="84">
        <f t="shared" si="61"/>
        <v>2205542</v>
      </c>
      <c r="FP23" s="84">
        <f t="shared" ref="FP23:GA23" si="88">SUM(FP24:FP25)</f>
        <v>188337</v>
      </c>
      <c r="FQ23" s="84">
        <f t="shared" si="88"/>
        <v>180415</v>
      </c>
      <c r="FR23" s="84">
        <f t="shared" si="88"/>
        <v>119802</v>
      </c>
      <c r="FS23" s="84">
        <f t="shared" si="88"/>
        <v>36137</v>
      </c>
      <c r="FT23" s="84">
        <f t="shared" si="88"/>
        <v>62018</v>
      </c>
      <c r="FU23" s="84">
        <f t="shared" si="88"/>
        <v>97856</v>
      </c>
      <c r="FV23" s="84">
        <f t="shared" si="88"/>
        <v>148153</v>
      </c>
      <c r="FW23" s="84">
        <f t="shared" si="88"/>
        <v>139155</v>
      </c>
      <c r="FX23" s="84">
        <f t="shared" si="88"/>
        <v>160177</v>
      </c>
      <c r="FY23" s="84">
        <f t="shared" si="88"/>
        <v>181835</v>
      </c>
      <c r="FZ23" s="84">
        <f t="shared" si="88"/>
        <v>181826</v>
      </c>
      <c r="GA23" s="84">
        <f t="shared" si="88"/>
        <v>185162</v>
      </c>
      <c r="GB23" s="84">
        <f t="shared" si="62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>
        <v>158600</v>
      </c>
      <c r="IN23" s="84">
        <v>171421</v>
      </c>
      <c r="IO23" s="84">
        <f>+SUM(IC23:IN23)</f>
        <v>1780461</v>
      </c>
      <c r="IP23" s="204">
        <v>164999</v>
      </c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>
        <f t="shared" si="22"/>
        <v>164999</v>
      </c>
    </row>
    <row r="24" spans="2:262" x14ac:dyDescent="0.25">
      <c r="B24" s="48" t="s">
        <v>67</v>
      </c>
      <c r="C24" s="125">
        <f>C9+C12+C15+C18+C21</f>
        <v>0</v>
      </c>
      <c r="D24" s="125">
        <f t="shared" ref="D24:N25" si="89">D9+D12+D15+D18+D21</f>
        <v>0</v>
      </c>
      <c r="E24" s="125">
        <f t="shared" si="89"/>
        <v>0</v>
      </c>
      <c r="F24" s="125">
        <f t="shared" si="89"/>
        <v>0</v>
      </c>
      <c r="G24" s="125">
        <f t="shared" si="89"/>
        <v>0</v>
      </c>
      <c r="H24" s="125">
        <f t="shared" si="89"/>
        <v>0</v>
      </c>
      <c r="I24" s="125">
        <f t="shared" si="89"/>
        <v>0</v>
      </c>
      <c r="J24" s="125">
        <f t="shared" si="89"/>
        <v>0</v>
      </c>
      <c r="K24" s="125">
        <f t="shared" si="89"/>
        <v>0</v>
      </c>
      <c r="L24" s="125">
        <f t="shared" si="89"/>
        <v>0</v>
      </c>
      <c r="M24" s="125">
        <f t="shared" si="89"/>
        <v>0</v>
      </c>
      <c r="N24" s="125">
        <f t="shared" si="89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90">Q9+Q12+Q15+Q18+Q21</f>
        <v>34509</v>
      </c>
      <c r="R24" s="125">
        <f t="shared" si="90"/>
        <v>37328</v>
      </c>
      <c r="S24" s="125">
        <f t="shared" si="90"/>
        <v>35129</v>
      </c>
      <c r="T24" s="125">
        <f t="shared" si="90"/>
        <v>38355</v>
      </c>
      <c r="U24" s="125">
        <f t="shared" si="90"/>
        <v>37564</v>
      </c>
      <c r="V24" s="125">
        <f t="shared" si="90"/>
        <v>44297</v>
      </c>
      <c r="W24" s="125">
        <f t="shared" si="90"/>
        <v>45426</v>
      </c>
      <c r="X24" s="125">
        <f t="shared" si="90"/>
        <v>42631</v>
      </c>
      <c r="Y24" s="125">
        <f t="shared" si="90"/>
        <v>41899</v>
      </c>
      <c r="Z24" s="125">
        <f t="shared" si="90"/>
        <v>40659</v>
      </c>
      <c r="AA24" s="125">
        <f t="shared" si="90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1">AD9+AD12+AD15+AD18+AD21</f>
        <v>39484</v>
      </c>
      <c r="AE24" s="125">
        <f t="shared" si="91"/>
        <v>40276</v>
      </c>
      <c r="AF24" s="125">
        <f t="shared" si="91"/>
        <v>40915</v>
      </c>
      <c r="AG24" s="125">
        <f t="shared" si="91"/>
        <v>42877</v>
      </c>
      <c r="AH24" s="125">
        <f t="shared" si="91"/>
        <v>41627</v>
      </c>
      <c r="AI24" s="125">
        <f t="shared" si="91"/>
        <v>49196</v>
      </c>
      <c r="AJ24" s="125">
        <f t="shared" si="91"/>
        <v>50190</v>
      </c>
      <c r="AK24" s="125">
        <f t="shared" si="91"/>
        <v>47123</v>
      </c>
      <c r="AL24" s="125">
        <f t="shared" si="91"/>
        <v>46770</v>
      </c>
      <c r="AM24" s="125">
        <f t="shared" si="91"/>
        <v>44404</v>
      </c>
      <c r="AN24" s="125">
        <f t="shared" si="91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2">AQ9+AQ12+AQ15+AQ18+AQ21</f>
        <v>41858</v>
      </c>
      <c r="AR24" s="125">
        <f t="shared" si="92"/>
        <v>46806</v>
      </c>
      <c r="AS24" s="125">
        <f t="shared" si="92"/>
        <v>47330</v>
      </c>
      <c r="AT24" s="125">
        <f t="shared" si="92"/>
        <v>50995</v>
      </c>
      <c r="AU24" s="125">
        <f t="shared" si="92"/>
        <v>49209</v>
      </c>
      <c r="AV24" s="125">
        <f t="shared" si="92"/>
        <v>55962</v>
      </c>
      <c r="AW24" s="125">
        <f t="shared" si="92"/>
        <v>56762</v>
      </c>
      <c r="AX24" s="125">
        <f t="shared" si="92"/>
        <v>51394</v>
      </c>
      <c r="AY24" s="125">
        <f t="shared" si="92"/>
        <v>52303</v>
      </c>
      <c r="AZ24" s="125">
        <f t="shared" si="92"/>
        <v>49493</v>
      </c>
      <c r="BA24" s="125">
        <f t="shared" si="92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3">BD9+BD12+BD15+BD18+BD21</f>
        <v>48319</v>
      </c>
      <c r="BE24" s="125">
        <f t="shared" si="93"/>
        <v>51089</v>
      </c>
      <c r="BF24" s="125">
        <f t="shared" si="93"/>
        <v>55096</v>
      </c>
      <c r="BG24" s="125">
        <f t="shared" si="93"/>
        <v>53264</v>
      </c>
      <c r="BH24" s="125">
        <f t="shared" si="93"/>
        <v>54412</v>
      </c>
      <c r="BI24" s="125">
        <f t="shared" si="93"/>
        <v>61470</v>
      </c>
      <c r="BJ24" s="125">
        <f t="shared" si="93"/>
        <v>61779</v>
      </c>
      <c r="BK24" s="125">
        <f t="shared" si="93"/>
        <v>55110</v>
      </c>
      <c r="BL24" s="125">
        <f t="shared" si="93"/>
        <v>53546</v>
      </c>
      <c r="BM24" s="125">
        <f t="shared" si="93"/>
        <v>51296</v>
      </c>
      <c r="BN24" s="125">
        <f t="shared" si="93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4">BQ9+BQ12+BQ15+BQ18+BQ21</f>
        <v>55492</v>
      </c>
      <c r="BR24" s="125">
        <f t="shared" si="94"/>
        <v>51004</v>
      </c>
      <c r="BS24" s="125">
        <f t="shared" si="94"/>
        <v>53614</v>
      </c>
      <c r="BT24" s="125">
        <f t="shared" si="94"/>
        <v>54834</v>
      </c>
      <c r="BU24" s="125">
        <f t="shared" si="94"/>
        <v>53946</v>
      </c>
      <c r="BV24" s="125">
        <f t="shared" si="94"/>
        <v>62482</v>
      </c>
      <c r="BW24" s="125">
        <f t="shared" si="94"/>
        <v>65771</v>
      </c>
      <c r="BX24" s="125">
        <f t="shared" si="94"/>
        <v>61259</v>
      </c>
      <c r="BY24" s="125">
        <f t="shared" si="94"/>
        <v>60378</v>
      </c>
      <c r="BZ24" s="125">
        <f t="shared" si="94"/>
        <v>58892</v>
      </c>
      <c r="CA24" s="125">
        <f t="shared" si="94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5">CD9+CD12+CD15+CD18+CD21</f>
        <v>57758</v>
      </c>
      <c r="CE24" s="125">
        <f t="shared" si="95"/>
        <v>63103</v>
      </c>
      <c r="CF24" s="125">
        <f t="shared" si="95"/>
        <v>60085</v>
      </c>
      <c r="CG24" s="125">
        <f t="shared" si="95"/>
        <v>64759</v>
      </c>
      <c r="CH24" s="125">
        <f t="shared" si="95"/>
        <v>63179</v>
      </c>
      <c r="CI24" s="125">
        <f t="shared" si="95"/>
        <v>72802</v>
      </c>
      <c r="CJ24" s="125">
        <f t="shared" si="95"/>
        <v>75073</v>
      </c>
      <c r="CK24" s="125">
        <f t="shared" si="95"/>
        <v>69209</v>
      </c>
      <c r="CL24" s="125">
        <f t="shared" si="95"/>
        <v>67746</v>
      </c>
      <c r="CM24" s="125">
        <f t="shared" si="95"/>
        <v>69012</v>
      </c>
      <c r="CN24" s="125">
        <f t="shared" si="95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6">CQ9+CQ12+CQ15+CQ18+CQ21</f>
        <v>68886</v>
      </c>
      <c r="CR24" s="125">
        <f t="shared" si="96"/>
        <v>75348</v>
      </c>
      <c r="CS24" s="125">
        <f t="shared" si="96"/>
        <v>72157</v>
      </c>
      <c r="CT24" s="125">
        <f t="shared" si="96"/>
        <v>73171</v>
      </c>
      <c r="CU24" s="125">
        <f t="shared" si="96"/>
        <v>69362</v>
      </c>
      <c r="CV24" s="125">
        <f t="shared" si="96"/>
        <v>79915</v>
      </c>
      <c r="CW24" s="125">
        <f t="shared" si="96"/>
        <v>78839</v>
      </c>
      <c r="CX24" s="125">
        <f t="shared" si="96"/>
        <v>69474</v>
      </c>
      <c r="CY24" s="125">
        <f t="shared" si="96"/>
        <v>68937</v>
      </c>
      <c r="CZ24" s="125">
        <f t="shared" si="96"/>
        <v>67052</v>
      </c>
      <c r="DA24" s="125">
        <f t="shared" si="96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7">DD9+DD12+DD15+DD18+DD21</f>
        <v>78045</v>
      </c>
      <c r="DE24" s="125">
        <f t="shared" si="97"/>
        <v>77847</v>
      </c>
      <c r="DF24" s="125">
        <f t="shared" si="97"/>
        <v>78938</v>
      </c>
      <c r="DG24" s="125">
        <f t="shared" si="97"/>
        <v>76567</v>
      </c>
      <c r="DH24" s="125">
        <f t="shared" si="97"/>
        <v>78609</v>
      </c>
      <c r="DI24" s="125">
        <f t="shared" ref="DI24:EA24" si="98">DI9+DI12+DI15+DI18+DI21</f>
        <v>88205</v>
      </c>
      <c r="DJ24" s="125">
        <f t="shared" si="98"/>
        <v>92046</v>
      </c>
      <c r="DK24" s="125">
        <f t="shared" si="98"/>
        <v>84561</v>
      </c>
      <c r="DL24" s="125">
        <f t="shared" si="98"/>
        <v>81706</v>
      </c>
      <c r="DM24" s="125">
        <f t="shared" si="98"/>
        <v>79116</v>
      </c>
      <c r="DN24" s="125">
        <f t="shared" si="98"/>
        <v>87365</v>
      </c>
      <c r="DO24" s="125">
        <f>DO9+DO12+DO15+DO18+DO21</f>
        <v>987522</v>
      </c>
      <c r="DP24" s="125">
        <f t="shared" si="98"/>
        <v>89791</v>
      </c>
      <c r="DQ24" s="125">
        <f t="shared" si="98"/>
        <v>84408</v>
      </c>
      <c r="DR24" s="125">
        <f t="shared" si="98"/>
        <v>85079</v>
      </c>
      <c r="DS24" s="125">
        <f t="shared" si="98"/>
        <v>78095</v>
      </c>
      <c r="DT24" s="125">
        <f t="shared" si="98"/>
        <v>76418</v>
      </c>
      <c r="DU24" s="125">
        <f t="shared" si="98"/>
        <v>76686</v>
      </c>
      <c r="DV24" s="125">
        <f t="shared" si="98"/>
        <v>91776</v>
      </c>
      <c r="DW24" s="125">
        <f t="shared" si="98"/>
        <v>91518</v>
      </c>
      <c r="DX24" s="125">
        <f t="shared" si="98"/>
        <v>83983</v>
      </c>
      <c r="DY24" s="125">
        <f t="shared" si="98"/>
        <v>84164</v>
      </c>
      <c r="DZ24" s="125">
        <v>80780</v>
      </c>
      <c r="EA24" s="125">
        <f t="shared" si="98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9">EE9+EE12+EE15+EE18+EE21</f>
        <v>83946</v>
      </c>
      <c r="EF24" s="125">
        <f t="shared" si="99"/>
        <v>85672</v>
      </c>
      <c r="EG24" s="125">
        <f t="shared" si="99"/>
        <v>85480</v>
      </c>
      <c r="EH24" s="125">
        <f t="shared" si="99"/>
        <v>83575</v>
      </c>
      <c r="EI24" s="125">
        <f t="shared" si="99"/>
        <v>98427</v>
      </c>
      <c r="EJ24" s="125">
        <f t="shared" si="99"/>
        <v>95086</v>
      </c>
      <c r="EK24" s="125">
        <f t="shared" si="99"/>
        <v>88181</v>
      </c>
      <c r="EL24" s="125">
        <f t="shared" si="99"/>
        <v>84231</v>
      </c>
      <c r="EM24" s="125">
        <f t="shared" si="99"/>
        <v>82398</v>
      </c>
      <c r="EN24" s="125">
        <f t="shared" si="99"/>
        <v>96666</v>
      </c>
      <c r="EO24" s="125">
        <f t="shared" si="23"/>
        <v>1059925</v>
      </c>
      <c r="EP24" s="125">
        <f t="shared" ref="EP24:EU24" si="100">EP9+EP12+EP15+EP18+EP21</f>
        <v>104171</v>
      </c>
      <c r="EQ24" s="125">
        <f t="shared" si="100"/>
        <v>90821</v>
      </c>
      <c r="ER24" s="125">
        <f t="shared" si="100"/>
        <v>91901</v>
      </c>
      <c r="ES24" s="125">
        <f t="shared" si="100"/>
        <v>85309</v>
      </c>
      <c r="ET24" s="125">
        <f t="shared" si="100"/>
        <v>85946</v>
      </c>
      <c r="EU24" s="125">
        <f t="shared" si="100"/>
        <v>78047</v>
      </c>
      <c r="EV24" s="125">
        <f t="shared" ref="EV24:FA24" si="101">EV9+EV12+EV15+EV18+EV21</f>
        <v>93521</v>
      </c>
      <c r="EW24" s="125">
        <f t="shared" si="101"/>
        <v>98357</v>
      </c>
      <c r="EX24" s="125">
        <f t="shared" si="101"/>
        <v>91843</v>
      </c>
      <c r="EY24" s="125">
        <f t="shared" si="101"/>
        <v>98833</v>
      </c>
      <c r="EZ24" s="125">
        <f t="shared" si="101"/>
        <v>95296</v>
      </c>
      <c r="FA24" s="125">
        <f t="shared" si="101"/>
        <v>111380</v>
      </c>
      <c r="FB24" s="125">
        <f t="shared" si="24"/>
        <v>1125425</v>
      </c>
      <c r="FC24" s="125">
        <f t="shared" ref="FC24:FH24" si="102">FC9+FC12+FC15+FC18+FC21</f>
        <v>116585</v>
      </c>
      <c r="FD24" s="125">
        <f t="shared" si="102"/>
        <v>87104</v>
      </c>
      <c r="FE24" s="125">
        <f t="shared" si="102"/>
        <v>101819</v>
      </c>
      <c r="FF24" s="125">
        <f t="shared" si="102"/>
        <v>96637</v>
      </c>
      <c r="FG24" s="125">
        <f t="shared" si="102"/>
        <v>101104</v>
      </c>
      <c r="FH24" s="125">
        <f t="shared" si="102"/>
        <v>96620</v>
      </c>
      <c r="FI24" s="125">
        <f t="shared" ref="FI24:FN24" si="103">FI9+FI12+FI15+FI18+FI21</f>
        <v>112193</v>
      </c>
      <c r="FJ24" s="125">
        <f t="shared" si="103"/>
        <v>119934</v>
      </c>
      <c r="FK24" s="125">
        <f t="shared" si="103"/>
        <v>105028</v>
      </c>
      <c r="FL24" s="125">
        <v>101020</v>
      </c>
      <c r="FM24" s="125">
        <f t="shared" si="103"/>
        <v>100753</v>
      </c>
      <c r="FN24" s="125">
        <f t="shared" si="103"/>
        <v>113791</v>
      </c>
      <c r="FO24" s="125">
        <f t="shared" si="61"/>
        <v>1252588</v>
      </c>
      <c r="FP24" s="125">
        <f t="shared" ref="FP24:GA24" si="104">FP9+FP12+FP15+FP18+FP21</f>
        <v>117580</v>
      </c>
      <c r="FQ24" s="125">
        <f t="shared" si="104"/>
        <v>111930</v>
      </c>
      <c r="FR24" s="125">
        <f t="shared" si="104"/>
        <v>69651</v>
      </c>
      <c r="FS24" s="125">
        <f t="shared" si="104"/>
        <v>17782</v>
      </c>
      <c r="FT24" s="125">
        <f t="shared" si="104"/>
        <v>33241</v>
      </c>
      <c r="FU24" s="125">
        <f t="shared" si="104"/>
        <v>53468</v>
      </c>
      <c r="FV24" s="125">
        <f t="shared" si="104"/>
        <v>87476</v>
      </c>
      <c r="FW24" s="125">
        <f t="shared" si="104"/>
        <v>75799</v>
      </c>
      <c r="FX24" s="125">
        <f t="shared" si="104"/>
        <v>93279</v>
      </c>
      <c r="FY24" s="125">
        <f t="shared" si="104"/>
        <v>107236</v>
      </c>
      <c r="FZ24" s="125">
        <f t="shared" si="104"/>
        <v>107837</v>
      </c>
      <c r="GA24" s="125">
        <f t="shared" si="104"/>
        <v>115629</v>
      </c>
      <c r="GB24" s="125">
        <f t="shared" si="62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>
        <v>86049</v>
      </c>
      <c r="IN24" s="125">
        <v>97937</v>
      </c>
      <c r="IO24" s="125">
        <f>+SUM(IC24:IN24)</f>
        <v>1012401</v>
      </c>
      <c r="IP24" s="220">
        <v>95645</v>
      </c>
      <c r="IQ24" s="125"/>
      <c r="IR24" s="125"/>
      <c r="IS24" s="125"/>
      <c r="IT24" s="125"/>
      <c r="IU24" s="125"/>
      <c r="IV24" s="125"/>
      <c r="IW24" s="125"/>
      <c r="IX24" s="125"/>
      <c r="IY24" s="125"/>
      <c r="IZ24" s="125"/>
      <c r="JA24" s="125"/>
      <c r="JB24" s="125">
        <f t="shared" si="22"/>
        <v>95645</v>
      </c>
    </row>
    <row r="25" spans="2:262" x14ac:dyDescent="0.25">
      <c r="B25" s="48" t="s">
        <v>68</v>
      </c>
      <c r="C25" s="125">
        <f>C10+C13+C16+C19+C22</f>
        <v>0</v>
      </c>
      <c r="D25" s="125">
        <f t="shared" si="89"/>
        <v>0</v>
      </c>
      <c r="E25" s="125">
        <f t="shared" si="89"/>
        <v>0</v>
      </c>
      <c r="F25" s="125">
        <f t="shared" si="89"/>
        <v>0</v>
      </c>
      <c r="G25" s="125">
        <f t="shared" si="89"/>
        <v>0</v>
      </c>
      <c r="H25" s="125">
        <f t="shared" si="89"/>
        <v>0</v>
      </c>
      <c r="I25" s="125">
        <f t="shared" si="89"/>
        <v>0</v>
      </c>
      <c r="J25" s="125">
        <f t="shared" si="89"/>
        <v>0</v>
      </c>
      <c r="K25" s="125">
        <f t="shared" si="89"/>
        <v>0</v>
      </c>
      <c r="L25" s="125">
        <f t="shared" si="89"/>
        <v>0</v>
      </c>
      <c r="M25" s="125">
        <f t="shared" si="89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90"/>
        <v>28248</v>
      </c>
      <c r="R25" s="125">
        <f t="shared" si="90"/>
        <v>30684</v>
      </c>
      <c r="S25" s="125">
        <f t="shared" si="90"/>
        <v>30079</v>
      </c>
      <c r="T25" s="125">
        <f t="shared" si="90"/>
        <v>31531</v>
      </c>
      <c r="U25" s="125">
        <f t="shared" si="90"/>
        <v>32678</v>
      </c>
      <c r="V25" s="125">
        <f t="shared" si="90"/>
        <v>34304</v>
      </c>
      <c r="W25" s="125">
        <f t="shared" si="90"/>
        <v>36769</v>
      </c>
      <c r="X25" s="125">
        <f t="shared" si="90"/>
        <v>36086</v>
      </c>
      <c r="Y25" s="125">
        <f t="shared" si="90"/>
        <v>37169</v>
      </c>
      <c r="Z25" s="125">
        <f t="shared" si="90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1"/>
        <v>32110</v>
      </c>
      <c r="AE25" s="125">
        <f t="shared" si="91"/>
        <v>35084</v>
      </c>
      <c r="AF25" s="125">
        <f t="shared" si="91"/>
        <v>33299</v>
      </c>
      <c r="AG25" s="125">
        <f t="shared" si="91"/>
        <v>35002</v>
      </c>
      <c r="AH25" s="125">
        <f t="shared" si="91"/>
        <v>36561</v>
      </c>
      <c r="AI25" s="125">
        <f t="shared" si="91"/>
        <v>38953</v>
      </c>
      <c r="AJ25" s="125">
        <f t="shared" si="91"/>
        <v>41988</v>
      </c>
      <c r="AK25" s="125">
        <f t="shared" si="91"/>
        <v>39197</v>
      </c>
      <c r="AL25" s="125">
        <f t="shared" si="91"/>
        <v>41108</v>
      </c>
      <c r="AM25" s="125">
        <f t="shared" si="91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2"/>
        <v>30227</v>
      </c>
      <c r="AR25" s="125">
        <f t="shared" si="92"/>
        <v>39980</v>
      </c>
      <c r="AS25" s="125">
        <f t="shared" si="92"/>
        <v>38902</v>
      </c>
      <c r="AT25" s="125">
        <f t="shared" si="92"/>
        <v>43651</v>
      </c>
      <c r="AU25" s="125">
        <f t="shared" si="92"/>
        <v>43830</v>
      </c>
      <c r="AV25" s="125">
        <f t="shared" si="92"/>
        <v>44907</v>
      </c>
      <c r="AW25" s="125">
        <f t="shared" si="92"/>
        <v>44339</v>
      </c>
      <c r="AX25" s="125">
        <f t="shared" si="92"/>
        <v>45096</v>
      </c>
      <c r="AY25" s="125">
        <f t="shared" si="92"/>
        <v>47568</v>
      </c>
      <c r="AZ25" s="125">
        <f t="shared" si="92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3"/>
        <v>38059</v>
      </c>
      <c r="BE25" s="125">
        <f t="shared" si="93"/>
        <v>44433</v>
      </c>
      <c r="BF25" s="125">
        <f t="shared" si="93"/>
        <v>43625</v>
      </c>
      <c r="BG25" s="125">
        <f t="shared" si="93"/>
        <v>45845</v>
      </c>
      <c r="BH25" s="125">
        <f t="shared" si="93"/>
        <v>45474</v>
      </c>
      <c r="BI25" s="125">
        <f t="shared" si="93"/>
        <v>47550</v>
      </c>
      <c r="BJ25" s="125">
        <f t="shared" si="93"/>
        <v>47770</v>
      </c>
      <c r="BK25" s="125">
        <f t="shared" si="93"/>
        <v>45810</v>
      </c>
      <c r="BL25" s="125">
        <f t="shared" si="93"/>
        <v>49833</v>
      </c>
      <c r="BM25" s="125">
        <f t="shared" si="93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4"/>
        <v>43372</v>
      </c>
      <c r="BR25" s="125">
        <f t="shared" si="94"/>
        <v>43465</v>
      </c>
      <c r="BS25" s="125">
        <f t="shared" si="94"/>
        <v>44073</v>
      </c>
      <c r="BT25" s="125">
        <f t="shared" si="94"/>
        <v>45977</v>
      </c>
      <c r="BU25" s="125">
        <f t="shared" si="94"/>
        <v>46844</v>
      </c>
      <c r="BV25" s="125">
        <f t="shared" si="94"/>
        <v>50384</v>
      </c>
      <c r="BW25" s="125">
        <f t="shared" si="94"/>
        <v>53945</v>
      </c>
      <c r="BX25" s="125">
        <f t="shared" si="94"/>
        <v>53084</v>
      </c>
      <c r="BY25" s="125">
        <f t="shared" si="94"/>
        <v>54481</v>
      </c>
      <c r="BZ25" s="125">
        <f t="shared" si="94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5"/>
        <v>46091</v>
      </c>
      <c r="CE25" s="125">
        <f t="shared" si="95"/>
        <v>53726</v>
      </c>
      <c r="CF25" s="125">
        <f t="shared" si="95"/>
        <v>52658</v>
      </c>
      <c r="CG25" s="125">
        <f t="shared" si="95"/>
        <v>54986</v>
      </c>
      <c r="CH25" s="125">
        <f t="shared" si="95"/>
        <v>54387</v>
      </c>
      <c r="CI25" s="125">
        <f t="shared" si="95"/>
        <v>57825</v>
      </c>
      <c r="CJ25" s="125">
        <f t="shared" si="95"/>
        <v>59056</v>
      </c>
      <c r="CK25" s="125">
        <f t="shared" si="95"/>
        <v>56655</v>
      </c>
      <c r="CL25" s="125">
        <f t="shared" si="95"/>
        <v>59646</v>
      </c>
      <c r="CM25" s="125">
        <f t="shared" si="95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6"/>
        <v>54619</v>
      </c>
      <c r="CR25" s="125">
        <f t="shared" si="96"/>
        <v>57477</v>
      </c>
      <c r="CS25" s="125">
        <f t="shared" si="96"/>
        <v>52905</v>
      </c>
      <c r="CT25" s="125">
        <f t="shared" si="96"/>
        <v>57148</v>
      </c>
      <c r="CU25" s="125">
        <f t="shared" si="96"/>
        <v>55727</v>
      </c>
      <c r="CV25" s="125">
        <f t="shared" si="96"/>
        <v>57273</v>
      </c>
      <c r="CW25" s="125">
        <f t="shared" si="96"/>
        <v>50992</v>
      </c>
      <c r="CX25" s="125">
        <f t="shared" si="96"/>
        <v>48818</v>
      </c>
      <c r="CY25" s="125">
        <f t="shared" si="96"/>
        <v>49807</v>
      </c>
      <c r="CZ25" s="125">
        <f t="shared" si="96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7"/>
        <v>51520</v>
      </c>
      <c r="DE25" s="125">
        <f t="shared" si="97"/>
        <v>55788</v>
      </c>
      <c r="DF25" s="125">
        <f t="shared" si="97"/>
        <v>55424</v>
      </c>
      <c r="DG25" s="125">
        <f t="shared" si="97"/>
        <v>57328</v>
      </c>
      <c r="DH25" s="125">
        <f t="shared" si="97"/>
        <v>61136</v>
      </c>
      <c r="DI25" s="125">
        <f t="shared" ref="DI25:EA25" si="105">DI10+DI13+DI16+DI19+DI22</f>
        <v>64415</v>
      </c>
      <c r="DJ25" s="125">
        <f t="shared" si="105"/>
        <v>68102</v>
      </c>
      <c r="DK25" s="125">
        <f t="shared" si="105"/>
        <v>63109</v>
      </c>
      <c r="DL25" s="125">
        <f t="shared" si="105"/>
        <v>63165</v>
      </c>
      <c r="DM25" s="125">
        <f t="shared" si="105"/>
        <v>62160</v>
      </c>
      <c r="DN25" s="125">
        <f t="shared" si="105"/>
        <v>62070</v>
      </c>
      <c r="DO25" s="125">
        <f>DO10+DO13+DO16+DO19+DO22</f>
        <v>718786</v>
      </c>
      <c r="DP25" s="125">
        <f t="shared" si="105"/>
        <v>59806</v>
      </c>
      <c r="DQ25" s="125">
        <f t="shared" si="105"/>
        <v>57007</v>
      </c>
      <c r="DR25" s="125">
        <f t="shared" si="105"/>
        <v>60897</v>
      </c>
      <c r="DS25" s="125">
        <f t="shared" si="105"/>
        <v>58745</v>
      </c>
      <c r="DT25" s="125">
        <f t="shared" si="105"/>
        <v>53409</v>
      </c>
      <c r="DU25" s="125">
        <f t="shared" si="105"/>
        <v>58640</v>
      </c>
      <c r="DV25" s="125">
        <f t="shared" si="105"/>
        <v>61587</v>
      </c>
      <c r="DW25" s="125">
        <f t="shared" si="105"/>
        <v>63695</v>
      </c>
      <c r="DX25" s="125">
        <f t="shared" si="105"/>
        <v>61289</v>
      </c>
      <c r="DY25" s="125">
        <f t="shared" si="105"/>
        <v>63657</v>
      </c>
      <c r="DZ25" s="125">
        <v>58667</v>
      </c>
      <c r="EA25" s="125">
        <f t="shared" si="105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6">EE10+EE13+EE16+EE19+EE22</f>
        <v>60247</v>
      </c>
      <c r="EF25" s="125">
        <f t="shared" si="106"/>
        <v>56695</v>
      </c>
      <c r="EG25" s="125">
        <f t="shared" si="106"/>
        <v>62121</v>
      </c>
      <c r="EH25" s="125">
        <f t="shared" si="106"/>
        <v>60914</v>
      </c>
      <c r="EI25" s="125">
        <f t="shared" si="106"/>
        <v>95937</v>
      </c>
      <c r="EJ25" s="125">
        <f t="shared" si="106"/>
        <v>72831</v>
      </c>
      <c r="EK25" s="125">
        <f t="shared" si="106"/>
        <v>71545</v>
      </c>
      <c r="EL25" s="125">
        <f t="shared" si="106"/>
        <v>72145</v>
      </c>
      <c r="EM25" s="125">
        <f t="shared" si="106"/>
        <v>69979</v>
      </c>
      <c r="EN25" s="125">
        <f t="shared" si="106"/>
        <v>71863</v>
      </c>
      <c r="EO25" s="125">
        <f t="shared" si="23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7">ER10+ER13+ER16+ER19+ER22</f>
        <v>68508</v>
      </c>
      <c r="ES25" s="125">
        <f t="shared" si="107"/>
        <v>67921</v>
      </c>
      <c r="ET25" s="125">
        <f t="shared" si="107"/>
        <v>72399</v>
      </c>
      <c r="EU25" s="125">
        <f t="shared" si="107"/>
        <v>70744</v>
      </c>
      <c r="EV25" s="125">
        <f t="shared" si="107"/>
        <v>75235</v>
      </c>
      <c r="EW25" s="125">
        <f t="shared" si="107"/>
        <v>78970</v>
      </c>
      <c r="EX25" s="125">
        <f t="shared" si="107"/>
        <v>73990</v>
      </c>
      <c r="EY25" s="125">
        <f t="shared" si="107"/>
        <v>76311</v>
      </c>
      <c r="EZ25" s="125">
        <f t="shared" si="107"/>
        <v>75694</v>
      </c>
      <c r="FA25" s="125">
        <f t="shared" si="107"/>
        <v>77762</v>
      </c>
      <c r="FB25" s="125">
        <f t="shared" si="24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8">FE10+FE13+FE16+FE19+FE22</f>
        <v>77349</v>
      </c>
      <c r="FF25" s="125">
        <f t="shared" si="108"/>
        <v>80738</v>
      </c>
      <c r="FG25" s="125">
        <f t="shared" si="108"/>
        <v>81997</v>
      </c>
      <c r="FH25" s="125">
        <f t="shared" si="108"/>
        <v>77088</v>
      </c>
      <c r="FI25" s="125">
        <f t="shared" si="108"/>
        <v>82983</v>
      </c>
      <c r="FJ25" s="125">
        <f t="shared" si="108"/>
        <v>96155</v>
      </c>
      <c r="FK25" s="125">
        <f t="shared" si="108"/>
        <v>79722</v>
      </c>
      <c r="FL25" s="125">
        <v>82614</v>
      </c>
      <c r="FM25" s="125">
        <f t="shared" si="108"/>
        <v>79576</v>
      </c>
      <c r="FN25" s="125">
        <f t="shared" si="108"/>
        <v>79517</v>
      </c>
      <c r="FO25" s="125">
        <f t="shared" si="61"/>
        <v>952954</v>
      </c>
      <c r="FP25" s="125">
        <f t="shared" ref="FP25:GA25" si="109">FP10+FP13+FP16+FP19+FP22</f>
        <v>70757</v>
      </c>
      <c r="FQ25" s="125">
        <f t="shared" si="109"/>
        <v>68485</v>
      </c>
      <c r="FR25" s="125">
        <f t="shared" si="109"/>
        <v>50151</v>
      </c>
      <c r="FS25" s="125">
        <f t="shared" si="109"/>
        <v>18355</v>
      </c>
      <c r="FT25" s="125">
        <f t="shared" si="109"/>
        <v>28777</v>
      </c>
      <c r="FU25" s="125">
        <f t="shared" si="109"/>
        <v>44388</v>
      </c>
      <c r="FV25" s="125">
        <f t="shared" si="109"/>
        <v>60677</v>
      </c>
      <c r="FW25" s="125">
        <f t="shared" si="109"/>
        <v>63356</v>
      </c>
      <c r="FX25" s="125">
        <f t="shared" si="109"/>
        <v>66898</v>
      </c>
      <c r="FY25" s="125">
        <f t="shared" si="109"/>
        <v>74599</v>
      </c>
      <c r="FZ25" s="125">
        <f t="shared" si="109"/>
        <v>73989</v>
      </c>
      <c r="GA25" s="125">
        <f t="shared" si="109"/>
        <v>69533</v>
      </c>
      <c r="GB25" s="125">
        <f t="shared" si="62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>
        <v>72551</v>
      </c>
      <c r="IN25" s="125">
        <v>73484</v>
      </c>
      <c r="IO25" s="125">
        <f>+SUM(IC25:IN25)</f>
        <v>768060</v>
      </c>
      <c r="IP25" s="220">
        <v>69354</v>
      </c>
      <c r="IQ25" s="125"/>
      <c r="IR25" s="125"/>
      <c r="IS25" s="125"/>
      <c r="IT25" s="125"/>
      <c r="IU25" s="125"/>
      <c r="IV25" s="125"/>
      <c r="IW25" s="125"/>
      <c r="IX25" s="125"/>
      <c r="IY25" s="125"/>
      <c r="IZ25" s="125"/>
      <c r="JA25" s="125"/>
      <c r="JB25" s="125">
        <f t="shared" si="22"/>
        <v>69354</v>
      </c>
    </row>
    <row r="29" spans="2:262" x14ac:dyDescent="0.25">
      <c r="B29" s="5" t="s">
        <v>73</v>
      </c>
    </row>
    <row r="30" spans="2:262" ht="15" customHeight="1" x14ac:dyDescent="0.25">
      <c r="B30" s="189" t="s">
        <v>39</v>
      </c>
      <c r="C30" s="181">
        <v>2007</v>
      </c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O30" s="184" t="s">
        <v>113</v>
      </c>
      <c r="P30" s="181">
        <v>2008</v>
      </c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3"/>
      <c r="AB30" s="184" t="s">
        <v>114</v>
      </c>
      <c r="AC30" s="181">
        <v>2009</v>
      </c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3"/>
      <c r="AO30" s="184" t="s">
        <v>93</v>
      </c>
      <c r="AP30" s="181">
        <v>2010</v>
      </c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3"/>
      <c r="BB30" s="184" t="s">
        <v>82</v>
      </c>
      <c r="BC30" s="181">
        <v>2011</v>
      </c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3"/>
      <c r="BO30" s="184" t="s">
        <v>83</v>
      </c>
      <c r="BP30" s="181">
        <v>2012</v>
      </c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3"/>
      <c r="CB30" s="184" t="s">
        <v>84</v>
      </c>
      <c r="CC30" s="181">
        <v>2013</v>
      </c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3"/>
      <c r="CO30" s="184" t="s">
        <v>40</v>
      </c>
      <c r="CP30" s="181">
        <v>2014</v>
      </c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3"/>
      <c r="DB30" s="184" t="s">
        <v>41</v>
      </c>
      <c r="DC30" s="181">
        <v>2015</v>
      </c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3"/>
      <c r="DO30" s="184" t="s">
        <v>42</v>
      </c>
      <c r="DP30" s="181">
        <v>2016</v>
      </c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3"/>
      <c r="EB30" s="184" t="s">
        <v>43</v>
      </c>
      <c r="EC30" s="181">
        <v>2017</v>
      </c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3"/>
      <c r="EO30" s="184" t="s">
        <v>44</v>
      </c>
      <c r="EP30" s="181">
        <v>2018</v>
      </c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3"/>
      <c r="FB30" s="184" t="s">
        <v>45</v>
      </c>
      <c r="FC30" s="181">
        <v>2019</v>
      </c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3"/>
      <c r="FO30" s="184" t="s">
        <v>46</v>
      </c>
      <c r="FP30" s="191">
        <v>2020</v>
      </c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3"/>
      <c r="GB30" s="184" t="s">
        <v>47</v>
      </c>
      <c r="GC30" s="191">
        <v>2021</v>
      </c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3"/>
      <c r="GO30" s="184" t="s">
        <v>48</v>
      </c>
      <c r="GP30" s="191">
        <v>2022</v>
      </c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3"/>
      <c r="HB30" s="184" t="s">
        <v>49</v>
      </c>
      <c r="HC30" s="191">
        <v>2023</v>
      </c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3"/>
      <c r="HO30" s="184" t="s">
        <v>50</v>
      </c>
      <c r="HP30" s="191">
        <v>2024</v>
      </c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3"/>
      <c r="IB30" s="184" t="s">
        <v>51</v>
      </c>
      <c r="IC30" s="191">
        <v>2025</v>
      </c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3"/>
      <c r="IO30" s="184" t="s">
        <v>52</v>
      </c>
      <c r="IP30" s="191">
        <v>2026</v>
      </c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  <c r="JA30" s="193"/>
      <c r="JB30" s="184" t="s">
        <v>53</v>
      </c>
    </row>
    <row r="31" spans="2:262" x14ac:dyDescent="0.25">
      <c r="B31" s="190"/>
      <c r="C31" s="45" t="s">
        <v>54</v>
      </c>
      <c r="D31" s="45" t="s">
        <v>55</v>
      </c>
      <c r="E31" s="45" t="s">
        <v>56</v>
      </c>
      <c r="F31" s="45" t="s">
        <v>57</v>
      </c>
      <c r="G31" s="45" t="s">
        <v>58</v>
      </c>
      <c r="H31" s="45" t="s">
        <v>59</v>
      </c>
      <c r="I31" s="45" t="s">
        <v>60</v>
      </c>
      <c r="J31" s="45" t="s">
        <v>61</v>
      </c>
      <c r="K31" s="45" t="s">
        <v>62</v>
      </c>
      <c r="L31" s="45" t="s">
        <v>63</v>
      </c>
      <c r="M31" s="45" t="s">
        <v>64</v>
      </c>
      <c r="N31" s="45" t="s">
        <v>65</v>
      </c>
      <c r="O31" s="185"/>
      <c r="P31" s="45" t="s">
        <v>54</v>
      </c>
      <c r="Q31" s="45" t="s">
        <v>55</v>
      </c>
      <c r="R31" s="45" t="s">
        <v>56</v>
      </c>
      <c r="S31" s="45" t="s">
        <v>57</v>
      </c>
      <c r="T31" s="45" t="s">
        <v>58</v>
      </c>
      <c r="U31" s="45" t="s">
        <v>59</v>
      </c>
      <c r="V31" s="45" t="s">
        <v>60</v>
      </c>
      <c r="W31" s="45" t="s">
        <v>61</v>
      </c>
      <c r="X31" s="45" t="s">
        <v>62</v>
      </c>
      <c r="Y31" s="45" t="s">
        <v>63</v>
      </c>
      <c r="Z31" s="45" t="s">
        <v>64</v>
      </c>
      <c r="AA31" s="45" t="s">
        <v>65</v>
      </c>
      <c r="AB31" s="185"/>
      <c r="AC31" s="45" t="s">
        <v>54</v>
      </c>
      <c r="AD31" s="45" t="s">
        <v>55</v>
      </c>
      <c r="AE31" s="45" t="s">
        <v>56</v>
      </c>
      <c r="AF31" s="45" t="s">
        <v>57</v>
      </c>
      <c r="AG31" s="45" t="s">
        <v>58</v>
      </c>
      <c r="AH31" s="45" t="s">
        <v>59</v>
      </c>
      <c r="AI31" s="45" t="s">
        <v>60</v>
      </c>
      <c r="AJ31" s="45" t="s">
        <v>61</v>
      </c>
      <c r="AK31" s="45" t="s">
        <v>62</v>
      </c>
      <c r="AL31" s="45" t="s">
        <v>63</v>
      </c>
      <c r="AM31" s="45" t="s">
        <v>64</v>
      </c>
      <c r="AN31" s="45" t="s">
        <v>65</v>
      </c>
      <c r="AO31" s="185"/>
      <c r="AP31" s="45" t="s">
        <v>54</v>
      </c>
      <c r="AQ31" s="45" t="s">
        <v>55</v>
      </c>
      <c r="AR31" s="45" t="s">
        <v>56</v>
      </c>
      <c r="AS31" s="45" t="s">
        <v>57</v>
      </c>
      <c r="AT31" s="45" t="s">
        <v>58</v>
      </c>
      <c r="AU31" s="45" t="s">
        <v>59</v>
      </c>
      <c r="AV31" s="45" t="s">
        <v>60</v>
      </c>
      <c r="AW31" s="45" t="s">
        <v>61</v>
      </c>
      <c r="AX31" s="45" t="s">
        <v>62</v>
      </c>
      <c r="AY31" s="45" t="s">
        <v>63</v>
      </c>
      <c r="AZ31" s="45" t="s">
        <v>64</v>
      </c>
      <c r="BA31" s="45" t="s">
        <v>65</v>
      </c>
      <c r="BB31" s="185"/>
      <c r="BC31" s="45" t="s">
        <v>54</v>
      </c>
      <c r="BD31" s="45" t="s">
        <v>55</v>
      </c>
      <c r="BE31" s="45" t="s">
        <v>56</v>
      </c>
      <c r="BF31" s="45" t="s">
        <v>57</v>
      </c>
      <c r="BG31" s="45" t="s">
        <v>58</v>
      </c>
      <c r="BH31" s="45" t="s">
        <v>59</v>
      </c>
      <c r="BI31" s="45" t="s">
        <v>60</v>
      </c>
      <c r="BJ31" s="45" t="s">
        <v>61</v>
      </c>
      <c r="BK31" s="45" t="s">
        <v>62</v>
      </c>
      <c r="BL31" s="45" t="s">
        <v>63</v>
      </c>
      <c r="BM31" s="45" t="s">
        <v>64</v>
      </c>
      <c r="BN31" s="45" t="s">
        <v>65</v>
      </c>
      <c r="BO31" s="185"/>
      <c r="BP31" s="45" t="s">
        <v>54</v>
      </c>
      <c r="BQ31" s="45" t="s">
        <v>55</v>
      </c>
      <c r="BR31" s="45" t="s">
        <v>56</v>
      </c>
      <c r="BS31" s="45" t="s">
        <v>57</v>
      </c>
      <c r="BT31" s="45" t="s">
        <v>58</v>
      </c>
      <c r="BU31" s="45" t="s">
        <v>59</v>
      </c>
      <c r="BV31" s="45" t="s">
        <v>60</v>
      </c>
      <c r="BW31" s="45" t="s">
        <v>61</v>
      </c>
      <c r="BX31" s="45" t="s">
        <v>62</v>
      </c>
      <c r="BY31" s="45" t="s">
        <v>63</v>
      </c>
      <c r="BZ31" s="45" t="s">
        <v>64</v>
      </c>
      <c r="CA31" s="45" t="s">
        <v>65</v>
      </c>
      <c r="CB31" s="185"/>
      <c r="CC31" s="45" t="s">
        <v>54</v>
      </c>
      <c r="CD31" s="45" t="s">
        <v>55</v>
      </c>
      <c r="CE31" s="45" t="s">
        <v>56</v>
      </c>
      <c r="CF31" s="45" t="s">
        <v>57</v>
      </c>
      <c r="CG31" s="45" t="s">
        <v>58</v>
      </c>
      <c r="CH31" s="45" t="s">
        <v>59</v>
      </c>
      <c r="CI31" s="45" t="s">
        <v>60</v>
      </c>
      <c r="CJ31" s="45" t="s">
        <v>61</v>
      </c>
      <c r="CK31" s="45" t="s">
        <v>62</v>
      </c>
      <c r="CL31" s="45" t="s">
        <v>63</v>
      </c>
      <c r="CM31" s="45" t="s">
        <v>64</v>
      </c>
      <c r="CN31" s="45" t="s">
        <v>65</v>
      </c>
      <c r="CO31" s="185"/>
      <c r="CP31" s="45" t="s">
        <v>54</v>
      </c>
      <c r="CQ31" s="45" t="s">
        <v>55</v>
      </c>
      <c r="CR31" s="45" t="s">
        <v>56</v>
      </c>
      <c r="CS31" s="45" t="s">
        <v>57</v>
      </c>
      <c r="CT31" s="45" t="s">
        <v>58</v>
      </c>
      <c r="CU31" s="45" t="s">
        <v>59</v>
      </c>
      <c r="CV31" s="45" t="s">
        <v>60</v>
      </c>
      <c r="CW31" s="45" t="s">
        <v>61</v>
      </c>
      <c r="CX31" s="45" t="s">
        <v>62</v>
      </c>
      <c r="CY31" s="45" t="s">
        <v>63</v>
      </c>
      <c r="CZ31" s="45" t="s">
        <v>64</v>
      </c>
      <c r="DA31" s="45" t="s">
        <v>65</v>
      </c>
      <c r="DB31" s="185"/>
      <c r="DC31" s="45" t="s">
        <v>54</v>
      </c>
      <c r="DD31" s="45" t="s">
        <v>55</v>
      </c>
      <c r="DE31" s="45" t="s">
        <v>56</v>
      </c>
      <c r="DF31" s="45" t="s">
        <v>57</v>
      </c>
      <c r="DG31" s="45" t="s">
        <v>58</v>
      </c>
      <c r="DH31" s="45" t="s">
        <v>59</v>
      </c>
      <c r="DI31" s="45" t="s">
        <v>60</v>
      </c>
      <c r="DJ31" s="45" t="s">
        <v>61</v>
      </c>
      <c r="DK31" s="45" t="s">
        <v>62</v>
      </c>
      <c r="DL31" s="45" t="s">
        <v>63</v>
      </c>
      <c r="DM31" s="45" t="s">
        <v>64</v>
      </c>
      <c r="DN31" s="45" t="s">
        <v>65</v>
      </c>
      <c r="DO31" s="185"/>
      <c r="DP31" s="45" t="s">
        <v>54</v>
      </c>
      <c r="DQ31" s="45" t="s">
        <v>55</v>
      </c>
      <c r="DR31" s="45" t="s">
        <v>56</v>
      </c>
      <c r="DS31" s="45" t="s">
        <v>57</v>
      </c>
      <c r="DT31" s="45" t="s">
        <v>58</v>
      </c>
      <c r="DU31" s="45" t="s">
        <v>59</v>
      </c>
      <c r="DV31" s="45" t="s">
        <v>60</v>
      </c>
      <c r="DW31" s="45" t="s">
        <v>61</v>
      </c>
      <c r="DX31" s="45" t="s">
        <v>62</v>
      </c>
      <c r="DY31" s="45" t="s">
        <v>63</v>
      </c>
      <c r="DZ31" s="45" t="s">
        <v>64</v>
      </c>
      <c r="EA31" s="45" t="s">
        <v>65</v>
      </c>
      <c r="EB31" s="185"/>
      <c r="EC31" s="45" t="s">
        <v>54</v>
      </c>
      <c r="ED31" s="45" t="s">
        <v>55</v>
      </c>
      <c r="EE31" s="45" t="s">
        <v>56</v>
      </c>
      <c r="EF31" s="45" t="s">
        <v>57</v>
      </c>
      <c r="EG31" s="45" t="s">
        <v>58</v>
      </c>
      <c r="EH31" s="45" t="s">
        <v>59</v>
      </c>
      <c r="EI31" s="45" t="s">
        <v>60</v>
      </c>
      <c r="EJ31" s="45" t="s">
        <v>61</v>
      </c>
      <c r="EK31" s="45" t="s">
        <v>62</v>
      </c>
      <c r="EL31" s="45" t="s">
        <v>63</v>
      </c>
      <c r="EM31" s="45" t="s">
        <v>64</v>
      </c>
      <c r="EN31" s="45" t="s">
        <v>65</v>
      </c>
      <c r="EO31" s="185"/>
      <c r="EP31" s="45" t="s">
        <v>54</v>
      </c>
      <c r="EQ31" s="45" t="s">
        <v>55</v>
      </c>
      <c r="ER31" s="45" t="s">
        <v>56</v>
      </c>
      <c r="ES31" s="45" t="s">
        <v>57</v>
      </c>
      <c r="ET31" s="45" t="s">
        <v>58</v>
      </c>
      <c r="EU31" s="45" t="s">
        <v>59</v>
      </c>
      <c r="EV31" s="45" t="s">
        <v>60</v>
      </c>
      <c r="EW31" s="45" t="s">
        <v>61</v>
      </c>
      <c r="EX31" s="45" t="s">
        <v>62</v>
      </c>
      <c r="EY31" s="45" t="s">
        <v>63</v>
      </c>
      <c r="EZ31" s="45" t="s">
        <v>64</v>
      </c>
      <c r="FA31" s="45" t="s">
        <v>65</v>
      </c>
      <c r="FB31" s="185"/>
      <c r="FC31" s="45" t="s">
        <v>54</v>
      </c>
      <c r="FD31" s="45" t="s">
        <v>55</v>
      </c>
      <c r="FE31" s="45" t="s">
        <v>56</v>
      </c>
      <c r="FF31" s="45" t="s">
        <v>57</v>
      </c>
      <c r="FG31" s="45" t="s">
        <v>58</v>
      </c>
      <c r="FH31" s="45" t="s">
        <v>59</v>
      </c>
      <c r="FI31" s="45" t="s">
        <v>60</v>
      </c>
      <c r="FJ31" s="45" t="s">
        <v>61</v>
      </c>
      <c r="FK31" s="45" t="s">
        <v>62</v>
      </c>
      <c r="FL31" s="45" t="s">
        <v>63</v>
      </c>
      <c r="FM31" s="45" t="s">
        <v>64</v>
      </c>
      <c r="FN31" s="45" t="s">
        <v>65</v>
      </c>
      <c r="FO31" s="185"/>
      <c r="FP31" s="45" t="s">
        <v>54</v>
      </c>
      <c r="FQ31" s="45" t="s">
        <v>55</v>
      </c>
      <c r="FR31" s="45" t="s">
        <v>56</v>
      </c>
      <c r="FS31" s="45" t="s">
        <v>57</v>
      </c>
      <c r="FT31" s="45" t="s">
        <v>58</v>
      </c>
      <c r="FU31" s="45" t="s">
        <v>59</v>
      </c>
      <c r="FV31" s="45" t="s">
        <v>60</v>
      </c>
      <c r="FW31" s="45" t="s">
        <v>61</v>
      </c>
      <c r="FX31" s="45" t="s">
        <v>62</v>
      </c>
      <c r="FY31" s="45" t="s">
        <v>63</v>
      </c>
      <c r="FZ31" s="45" t="s">
        <v>64</v>
      </c>
      <c r="GA31" s="45" t="s">
        <v>65</v>
      </c>
      <c r="GB31" s="185"/>
      <c r="GC31" s="45" t="s">
        <v>54</v>
      </c>
      <c r="GD31" s="45" t="s">
        <v>55</v>
      </c>
      <c r="GE31" s="45" t="s">
        <v>56</v>
      </c>
      <c r="GF31" s="45" t="s">
        <v>57</v>
      </c>
      <c r="GG31" s="45" t="s">
        <v>58</v>
      </c>
      <c r="GH31" s="45" t="s">
        <v>59</v>
      </c>
      <c r="GI31" s="45" t="s">
        <v>60</v>
      </c>
      <c r="GJ31" s="45" t="s">
        <v>61</v>
      </c>
      <c r="GK31" s="45" t="s">
        <v>62</v>
      </c>
      <c r="GL31" s="45" t="s">
        <v>63</v>
      </c>
      <c r="GM31" s="45" t="s">
        <v>64</v>
      </c>
      <c r="GN31" s="45" t="s">
        <v>65</v>
      </c>
      <c r="GO31" s="185"/>
      <c r="GP31" s="45" t="s">
        <v>54</v>
      </c>
      <c r="GQ31" s="45" t="s">
        <v>55</v>
      </c>
      <c r="GR31" s="45" t="s">
        <v>56</v>
      </c>
      <c r="GS31" s="45" t="s">
        <v>57</v>
      </c>
      <c r="GT31" s="45" t="s">
        <v>58</v>
      </c>
      <c r="GU31" s="45" t="s">
        <v>59</v>
      </c>
      <c r="GV31" s="45" t="s">
        <v>60</v>
      </c>
      <c r="GW31" s="45" t="s">
        <v>61</v>
      </c>
      <c r="GX31" s="45" t="s">
        <v>62</v>
      </c>
      <c r="GY31" s="45" t="s">
        <v>63</v>
      </c>
      <c r="GZ31" s="45" t="s">
        <v>64</v>
      </c>
      <c r="HA31" s="45" t="s">
        <v>65</v>
      </c>
      <c r="HB31" s="185"/>
      <c r="HC31" s="45" t="s">
        <v>54</v>
      </c>
      <c r="HD31" s="45" t="s">
        <v>55</v>
      </c>
      <c r="HE31" s="45" t="s">
        <v>56</v>
      </c>
      <c r="HF31" s="45" t="s">
        <v>57</v>
      </c>
      <c r="HG31" s="45" t="s">
        <v>58</v>
      </c>
      <c r="HH31" s="45" t="s">
        <v>59</v>
      </c>
      <c r="HI31" s="45" t="s">
        <v>60</v>
      </c>
      <c r="HJ31" s="45" t="s">
        <v>61</v>
      </c>
      <c r="HK31" s="45" t="s">
        <v>62</v>
      </c>
      <c r="HL31" s="45" t="s">
        <v>63</v>
      </c>
      <c r="HM31" s="45" t="s">
        <v>64</v>
      </c>
      <c r="HN31" s="45" t="s">
        <v>65</v>
      </c>
      <c r="HO31" s="185"/>
      <c r="HP31" s="45" t="s">
        <v>54</v>
      </c>
      <c r="HQ31" s="45" t="s">
        <v>55</v>
      </c>
      <c r="HR31" s="45" t="s">
        <v>56</v>
      </c>
      <c r="HS31" s="45" t="s">
        <v>57</v>
      </c>
      <c r="HT31" s="45" t="s">
        <v>58</v>
      </c>
      <c r="HU31" s="45" t="s">
        <v>59</v>
      </c>
      <c r="HV31" s="45" t="s">
        <v>60</v>
      </c>
      <c r="HW31" s="45" t="s">
        <v>61</v>
      </c>
      <c r="HX31" s="45" t="s">
        <v>62</v>
      </c>
      <c r="HY31" s="45" t="s">
        <v>63</v>
      </c>
      <c r="HZ31" s="45" t="s">
        <v>64</v>
      </c>
      <c r="IA31" s="45" t="s">
        <v>65</v>
      </c>
      <c r="IB31" s="185"/>
      <c r="IC31" s="45" t="s">
        <v>54</v>
      </c>
      <c r="ID31" s="45" t="s">
        <v>55</v>
      </c>
      <c r="IE31" s="45" t="s">
        <v>56</v>
      </c>
      <c r="IF31" s="45" t="s">
        <v>57</v>
      </c>
      <c r="IG31" s="45" t="s">
        <v>58</v>
      </c>
      <c r="IH31" s="45" t="s">
        <v>59</v>
      </c>
      <c r="II31" s="45" t="s">
        <v>60</v>
      </c>
      <c r="IJ31" s="45" t="s">
        <v>61</v>
      </c>
      <c r="IK31" s="45" t="s">
        <v>62</v>
      </c>
      <c r="IL31" s="45" t="s">
        <v>63</v>
      </c>
      <c r="IM31" s="45" t="s">
        <v>64</v>
      </c>
      <c r="IN31" s="45" t="s">
        <v>65</v>
      </c>
      <c r="IO31" s="185"/>
      <c r="IP31" s="45" t="s">
        <v>54</v>
      </c>
      <c r="IQ31" s="45" t="s">
        <v>55</v>
      </c>
      <c r="IR31" s="45" t="s">
        <v>56</v>
      </c>
      <c r="IS31" s="45" t="s">
        <v>57</v>
      </c>
      <c r="IT31" s="45" t="s">
        <v>58</v>
      </c>
      <c r="IU31" s="45" t="s">
        <v>59</v>
      </c>
      <c r="IV31" s="45" t="s">
        <v>60</v>
      </c>
      <c r="IW31" s="45" t="s">
        <v>61</v>
      </c>
      <c r="IX31" s="45" t="s">
        <v>62</v>
      </c>
      <c r="IY31" s="45" t="s">
        <v>63</v>
      </c>
      <c r="IZ31" s="45" t="s">
        <v>64</v>
      </c>
      <c r="JA31" s="45" t="s">
        <v>65</v>
      </c>
      <c r="JB31" s="185"/>
    </row>
    <row r="32" spans="2:262" x14ac:dyDescent="0.25">
      <c r="B32" s="46" t="s">
        <v>145</v>
      </c>
      <c r="C32" s="47">
        <f>SUM(C33:C34)</f>
        <v>0</v>
      </c>
      <c r="D32" s="47">
        <f t="shared" ref="D32:N32" si="110">SUM(D33:D34)</f>
        <v>0</v>
      </c>
      <c r="E32" s="47">
        <f t="shared" si="110"/>
        <v>0</v>
      </c>
      <c r="F32" s="47">
        <f t="shared" si="110"/>
        <v>0</v>
      </c>
      <c r="G32" s="47">
        <f t="shared" si="110"/>
        <v>0</v>
      </c>
      <c r="H32" s="47">
        <f t="shared" si="110"/>
        <v>0</v>
      </c>
      <c r="I32" s="47">
        <f t="shared" si="110"/>
        <v>0</v>
      </c>
      <c r="J32" s="47">
        <f t="shared" si="110"/>
        <v>0</v>
      </c>
      <c r="K32" s="47">
        <f t="shared" si="110"/>
        <v>0</v>
      </c>
      <c r="L32" s="47">
        <f t="shared" si="110"/>
        <v>0</v>
      </c>
      <c r="M32" s="47">
        <f t="shared" si="110"/>
        <v>0</v>
      </c>
      <c r="N32" s="47">
        <f t="shared" si="110"/>
        <v>35488</v>
      </c>
      <c r="O32" s="47">
        <f>SUM(C32:N32)</f>
        <v>35488</v>
      </c>
      <c r="P32" s="47">
        <f>SUM(P33:P34)</f>
        <v>37862</v>
      </c>
      <c r="Q32" s="47">
        <f t="shared" ref="Q32:AA32" si="111">SUM(Q33:Q34)</f>
        <v>34545</v>
      </c>
      <c r="R32" s="47">
        <f t="shared" si="111"/>
        <v>38527</v>
      </c>
      <c r="S32" s="47">
        <f t="shared" si="111"/>
        <v>36835</v>
      </c>
      <c r="T32" s="47">
        <f t="shared" si="111"/>
        <v>39851</v>
      </c>
      <c r="U32" s="47">
        <f t="shared" si="111"/>
        <v>41108</v>
      </c>
      <c r="V32" s="47">
        <f t="shared" si="111"/>
        <v>43584</v>
      </c>
      <c r="W32" s="47">
        <f t="shared" si="111"/>
        <v>43799</v>
      </c>
      <c r="X32" s="47">
        <f t="shared" si="111"/>
        <v>43226</v>
      </c>
      <c r="Y32" s="47">
        <f t="shared" si="111"/>
        <v>41306</v>
      </c>
      <c r="Z32" s="47">
        <f t="shared" si="111"/>
        <v>41188</v>
      </c>
      <c r="AA32" s="47">
        <f t="shared" si="111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2">SUM(AD33:AD34)</f>
        <v>39157</v>
      </c>
      <c r="AE32" s="47">
        <f t="shared" si="112"/>
        <v>41223</v>
      </c>
      <c r="AF32" s="47">
        <f t="shared" si="112"/>
        <v>41369</v>
      </c>
      <c r="AG32" s="47">
        <f t="shared" si="112"/>
        <v>43908</v>
      </c>
      <c r="AH32" s="47">
        <f t="shared" si="112"/>
        <v>45629</v>
      </c>
      <c r="AI32" s="47">
        <f t="shared" si="112"/>
        <v>50011</v>
      </c>
      <c r="AJ32" s="47">
        <f t="shared" si="112"/>
        <v>52011</v>
      </c>
      <c r="AK32" s="47">
        <f t="shared" si="112"/>
        <v>50306</v>
      </c>
      <c r="AL32" s="47">
        <f t="shared" si="112"/>
        <v>51733</v>
      </c>
      <c r="AM32" s="47">
        <f t="shared" si="112"/>
        <v>47353</v>
      </c>
      <c r="AN32" s="47">
        <f t="shared" si="112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3">SUM(AQ33:AQ34)</f>
        <v>34117</v>
      </c>
      <c r="AR32" s="47">
        <f t="shared" si="113"/>
        <v>51416</v>
      </c>
      <c r="AS32" s="47">
        <f t="shared" si="113"/>
        <v>51493</v>
      </c>
      <c r="AT32" s="47">
        <f t="shared" si="113"/>
        <v>62035</v>
      </c>
      <c r="AU32" s="47">
        <f t="shared" si="113"/>
        <v>62151</v>
      </c>
      <c r="AV32" s="47">
        <f t="shared" si="113"/>
        <v>64097</v>
      </c>
      <c r="AW32" s="47">
        <f t="shared" si="113"/>
        <v>58813</v>
      </c>
      <c r="AX32" s="47">
        <f t="shared" si="113"/>
        <v>58713</v>
      </c>
      <c r="AY32" s="47">
        <f t="shared" si="113"/>
        <v>60554</v>
      </c>
      <c r="AZ32" s="47">
        <f t="shared" si="113"/>
        <v>59301</v>
      </c>
      <c r="BA32" s="47">
        <f t="shared" si="113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4">SUM(BD33:BD34)</f>
        <v>48811</v>
      </c>
      <c r="BE32" s="47">
        <f t="shared" si="114"/>
        <v>52952</v>
      </c>
      <c r="BF32" s="47">
        <f t="shared" si="114"/>
        <v>53772</v>
      </c>
      <c r="BG32" s="47">
        <f t="shared" si="114"/>
        <v>55532</v>
      </c>
      <c r="BH32" s="47">
        <f t="shared" si="114"/>
        <v>56947</v>
      </c>
      <c r="BI32" s="47">
        <f t="shared" si="114"/>
        <v>62044</v>
      </c>
      <c r="BJ32" s="47">
        <f t="shared" si="114"/>
        <v>62321</v>
      </c>
      <c r="BK32" s="47">
        <f t="shared" si="114"/>
        <v>61324</v>
      </c>
      <c r="BL32" s="47">
        <f t="shared" si="114"/>
        <v>64231</v>
      </c>
      <c r="BM32" s="47">
        <f t="shared" si="114"/>
        <v>63134</v>
      </c>
      <c r="BN32" s="47">
        <f t="shared" si="114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5">SUM(BQ33:BQ34)</f>
        <v>58685</v>
      </c>
      <c r="BR32" s="47">
        <f t="shared" si="115"/>
        <v>56364</v>
      </c>
      <c r="BS32" s="47">
        <f t="shared" si="115"/>
        <v>58416</v>
      </c>
      <c r="BT32" s="47">
        <f t="shared" si="115"/>
        <v>60913</v>
      </c>
      <c r="BU32" s="47">
        <f t="shared" si="115"/>
        <v>62797</v>
      </c>
      <c r="BV32" s="47">
        <f t="shared" si="115"/>
        <v>67558</v>
      </c>
      <c r="BW32" s="47">
        <f t="shared" si="115"/>
        <v>70846</v>
      </c>
      <c r="BX32" s="47">
        <f t="shared" si="115"/>
        <v>70179</v>
      </c>
      <c r="BY32" s="47">
        <f t="shared" si="115"/>
        <v>71797</v>
      </c>
      <c r="BZ32" s="47">
        <f t="shared" si="115"/>
        <v>72853</v>
      </c>
      <c r="CA32" s="47">
        <f t="shared" si="115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6">SUM(CD33:CD34)</f>
        <v>61781</v>
      </c>
      <c r="CE32" s="47">
        <f t="shared" si="116"/>
        <v>70241</v>
      </c>
      <c r="CF32" s="47">
        <f t="shared" si="116"/>
        <v>69215</v>
      </c>
      <c r="CG32" s="47">
        <f t="shared" si="116"/>
        <v>75070</v>
      </c>
      <c r="CH32" s="47">
        <f t="shared" si="116"/>
        <v>73823</v>
      </c>
      <c r="CI32" s="47">
        <f t="shared" si="116"/>
        <v>80094</v>
      </c>
      <c r="CJ32" s="47">
        <f t="shared" si="116"/>
        <v>79453</v>
      </c>
      <c r="CK32" s="47">
        <f t="shared" si="116"/>
        <v>78549</v>
      </c>
      <c r="CL32" s="47">
        <f t="shared" si="116"/>
        <v>77207</v>
      </c>
      <c r="CM32" s="47">
        <f t="shared" si="116"/>
        <v>80361</v>
      </c>
      <c r="CN32" s="47">
        <f t="shared" si="116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7">SUM(CQ33:CQ34)</f>
        <v>70447</v>
      </c>
      <c r="CR32" s="47">
        <f t="shared" si="117"/>
        <v>76151</v>
      </c>
      <c r="CS32" s="47">
        <f t="shared" si="117"/>
        <v>71569</v>
      </c>
      <c r="CT32" s="47">
        <f t="shared" si="117"/>
        <v>77288</v>
      </c>
      <c r="CU32" s="47">
        <f t="shared" si="117"/>
        <v>74896</v>
      </c>
      <c r="CV32" s="47">
        <f t="shared" si="117"/>
        <v>80571</v>
      </c>
      <c r="CW32" s="47">
        <f t="shared" si="117"/>
        <v>83336</v>
      </c>
      <c r="CX32" s="47">
        <f t="shared" si="117"/>
        <v>85819</v>
      </c>
      <c r="CY32" s="47">
        <f t="shared" si="117"/>
        <v>82430</v>
      </c>
      <c r="CZ32" s="47">
        <f t="shared" si="117"/>
        <v>85402</v>
      </c>
      <c r="DA32" s="47">
        <f t="shared" si="117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8">SUM(EI33:EI34)</f>
        <v>144738</v>
      </c>
      <c r="EJ32" s="47">
        <f t="shared" si="118"/>
        <v>111066</v>
      </c>
      <c r="EK32" s="47">
        <f t="shared" si="118"/>
        <v>106508</v>
      </c>
      <c r="EL32" s="47">
        <f t="shared" si="118"/>
        <v>102100</v>
      </c>
      <c r="EM32" s="47">
        <f t="shared" si="118"/>
        <v>100035</v>
      </c>
      <c r="EN32" s="47">
        <f t="shared" si="118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9">SUM(ER33:ER34)</f>
        <v>101454</v>
      </c>
      <c r="ES32" s="47">
        <f t="shared" si="119"/>
        <v>97402</v>
      </c>
      <c r="ET32" s="47">
        <f t="shared" si="119"/>
        <v>100834</v>
      </c>
      <c r="EU32" s="47">
        <f t="shared" si="119"/>
        <v>93935</v>
      </c>
      <c r="EV32" s="47">
        <f t="shared" si="119"/>
        <v>101852</v>
      </c>
      <c r="EW32" s="47">
        <f t="shared" si="119"/>
        <v>106682</v>
      </c>
      <c r="EX32" s="47">
        <f t="shared" si="119"/>
        <v>104852</v>
      </c>
      <c r="EY32" s="47">
        <f t="shared" si="119"/>
        <v>112338</v>
      </c>
      <c r="EZ32" s="47">
        <f t="shared" si="119"/>
        <v>108334</v>
      </c>
      <c r="FA32" s="47">
        <f t="shared" si="119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20">SUM(FE33:FE34)</f>
        <v>108680</v>
      </c>
      <c r="FF32" s="47">
        <f t="shared" si="120"/>
        <v>103570</v>
      </c>
      <c r="FG32" s="47">
        <f t="shared" si="120"/>
        <v>112094</v>
      </c>
      <c r="FH32" s="47">
        <f t="shared" si="120"/>
        <v>108002</v>
      </c>
      <c r="FI32" s="47">
        <f t="shared" si="120"/>
        <v>120506</v>
      </c>
      <c r="FJ32" s="47">
        <f t="shared" si="120"/>
        <v>140941</v>
      </c>
      <c r="FK32" s="47">
        <f t="shared" si="120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137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>
        <v>0</v>
      </c>
      <c r="IN32" s="47">
        <v>0</v>
      </c>
      <c r="IO32" s="47">
        <f>+SUM(IC32:IN32)</f>
        <v>0</v>
      </c>
      <c r="IP32" s="84" t="s">
        <v>137</v>
      </c>
      <c r="IQ32" s="84"/>
      <c r="IR32" s="84"/>
      <c r="IS32" s="84"/>
      <c r="IT32" s="84"/>
      <c r="IU32" s="84"/>
      <c r="IV32" s="47"/>
      <c r="IW32" s="47"/>
      <c r="IX32" s="47"/>
      <c r="IY32" s="47"/>
      <c r="IZ32" s="47"/>
      <c r="JA32" s="47"/>
      <c r="JB32" s="47">
        <f t="shared" ref="JB32:JB49" si="121">SUM(IP32:JA32)</f>
        <v>0</v>
      </c>
    </row>
    <row r="33" spans="2:262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137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>
        <v>0</v>
      </c>
      <c r="IN33" s="49">
        <v>0</v>
      </c>
      <c r="IO33" s="49"/>
      <c r="IP33" s="47" t="s">
        <v>137</v>
      </c>
      <c r="IQ33" s="47"/>
      <c r="IR33" s="47"/>
      <c r="IS33" s="47"/>
      <c r="IT33" s="47"/>
      <c r="IU33" s="47"/>
      <c r="IV33" s="49"/>
      <c r="IW33" s="49"/>
      <c r="IX33" s="49"/>
      <c r="IY33" s="49"/>
      <c r="IZ33" s="49"/>
      <c r="JA33" s="49"/>
      <c r="JB33" s="49">
        <f t="shared" si="121"/>
        <v>0</v>
      </c>
    </row>
    <row r="34" spans="2:262" x14ac:dyDescent="0.25">
      <c r="B34" s="48" t="s">
        <v>68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2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3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4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5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6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7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8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9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30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31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2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3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137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/>
      <c r="IP34" s="47" t="s">
        <v>137</v>
      </c>
      <c r="IQ34" s="47"/>
      <c r="IR34" s="47"/>
      <c r="IS34" s="47"/>
      <c r="IT34" s="47"/>
      <c r="IU34" s="47"/>
      <c r="IV34" s="50"/>
      <c r="IW34" s="50"/>
      <c r="IX34" s="50"/>
      <c r="IY34" s="50"/>
      <c r="IZ34" s="50"/>
      <c r="JA34" s="50"/>
      <c r="JB34" s="50">
        <f t="shared" si="121"/>
        <v>0</v>
      </c>
    </row>
    <row r="35" spans="2:262" x14ac:dyDescent="0.25">
      <c r="B35" s="46" t="s">
        <v>146</v>
      </c>
      <c r="C35" s="47">
        <f>SUM(C36:C37)</f>
        <v>0</v>
      </c>
      <c r="D35" s="47">
        <f t="shared" ref="D35:N35" si="134">SUM(D36:D37)</f>
        <v>0</v>
      </c>
      <c r="E35" s="47">
        <f t="shared" si="134"/>
        <v>0</v>
      </c>
      <c r="F35" s="47">
        <f t="shared" si="134"/>
        <v>0</v>
      </c>
      <c r="G35" s="47">
        <f t="shared" si="134"/>
        <v>0</v>
      </c>
      <c r="H35" s="47">
        <f t="shared" si="134"/>
        <v>0</v>
      </c>
      <c r="I35" s="47">
        <f t="shared" si="134"/>
        <v>0</v>
      </c>
      <c r="J35" s="47">
        <f t="shared" si="134"/>
        <v>0</v>
      </c>
      <c r="K35" s="47">
        <f t="shared" si="134"/>
        <v>0</v>
      </c>
      <c r="L35" s="47">
        <f t="shared" si="134"/>
        <v>0</v>
      </c>
      <c r="M35" s="47">
        <f t="shared" si="134"/>
        <v>0</v>
      </c>
      <c r="N35" s="47">
        <f t="shared" si="134"/>
        <v>17595</v>
      </c>
      <c r="O35" s="47">
        <f t="shared" si="122"/>
        <v>17595</v>
      </c>
      <c r="P35" s="47">
        <f>SUM(P36:P37)</f>
        <v>25031</v>
      </c>
      <c r="Q35" s="47">
        <f t="shared" ref="Q35:AA35" si="135">SUM(Q36:Q37)</f>
        <v>23771</v>
      </c>
      <c r="R35" s="47">
        <f t="shared" si="135"/>
        <v>25447</v>
      </c>
      <c r="S35" s="47">
        <f t="shared" si="135"/>
        <v>21267</v>
      </c>
      <c r="T35" s="47">
        <f t="shared" si="135"/>
        <v>21108</v>
      </c>
      <c r="U35" s="47">
        <f t="shared" si="135"/>
        <v>20892</v>
      </c>
      <c r="V35" s="47">
        <f t="shared" si="135"/>
        <v>23168</v>
      </c>
      <c r="W35" s="47">
        <f t="shared" si="135"/>
        <v>25427</v>
      </c>
      <c r="X35" s="47">
        <f t="shared" si="135"/>
        <v>25353</v>
      </c>
      <c r="Y35" s="47">
        <f t="shared" si="135"/>
        <v>27029</v>
      </c>
      <c r="Z35" s="47">
        <f t="shared" si="135"/>
        <v>23470</v>
      </c>
      <c r="AA35" s="47">
        <f t="shared" si="135"/>
        <v>23759</v>
      </c>
      <c r="AB35" s="47">
        <f t="shared" si="123"/>
        <v>285722</v>
      </c>
      <c r="AC35" s="47">
        <f>SUM(AC36:AC37)</f>
        <v>23436</v>
      </c>
      <c r="AD35" s="47">
        <f t="shared" ref="AD35:AN35" si="136">SUM(AD36:AD37)</f>
        <v>21539</v>
      </c>
      <c r="AE35" s="47">
        <f t="shared" si="136"/>
        <v>24782</v>
      </c>
      <c r="AF35" s="47">
        <f t="shared" si="136"/>
        <v>25096</v>
      </c>
      <c r="AG35" s="47">
        <f t="shared" si="136"/>
        <v>27339</v>
      </c>
      <c r="AH35" s="47">
        <f t="shared" si="136"/>
        <v>26995</v>
      </c>
      <c r="AI35" s="47">
        <f t="shared" si="136"/>
        <v>28222</v>
      </c>
      <c r="AJ35" s="47">
        <f t="shared" si="136"/>
        <v>28774</v>
      </c>
      <c r="AK35" s="47">
        <f t="shared" si="136"/>
        <v>23305</v>
      </c>
      <c r="AL35" s="47">
        <f t="shared" si="136"/>
        <v>23043</v>
      </c>
      <c r="AM35" s="47">
        <f t="shared" si="136"/>
        <v>25574</v>
      </c>
      <c r="AN35" s="47">
        <f t="shared" si="136"/>
        <v>25873</v>
      </c>
      <c r="AO35" s="47">
        <f t="shared" si="124"/>
        <v>303978</v>
      </c>
      <c r="AP35" s="47">
        <f>SUM(AP36:AP37)</f>
        <v>27311</v>
      </c>
      <c r="AQ35" s="47">
        <f t="shared" ref="AQ35:BA35" si="137">SUM(AQ36:AQ37)</f>
        <v>25374</v>
      </c>
      <c r="AR35" s="47">
        <f t="shared" si="137"/>
        <v>28324</v>
      </c>
      <c r="AS35" s="47">
        <f t="shared" si="137"/>
        <v>25323</v>
      </c>
      <c r="AT35" s="47">
        <f t="shared" si="137"/>
        <v>25747</v>
      </c>
      <c r="AU35" s="47">
        <f t="shared" si="137"/>
        <v>25494</v>
      </c>
      <c r="AV35" s="47">
        <f t="shared" si="137"/>
        <v>26104</v>
      </c>
      <c r="AW35" s="47">
        <f t="shared" si="137"/>
        <v>27115</v>
      </c>
      <c r="AX35" s="47">
        <f t="shared" si="137"/>
        <v>31356</v>
      </c>
      <c r="AY35" s="47">
        <f t="shared" si="137"/>
        <v>31888</v>
      </c>
      <c r="AZ35" s="47">
        <f t="shared" si="137"/>
        <v>32859</v>
      </c>
      <c r="BA35" s="47">
        <f t="shared" si="137"/>
        <v>32400</v>
      </c>
      <c r="BB35" s="47">
        <f t="shared" si="125"/>
        <v>339295</v>
      </c>
      <c r="BC35" s="47">
        <f>SUM(BC36:BC37)</f>
        <v>33399</v>
      </c>
      <c r="BD35" s="47">
        <f t="shared" ref="BD35:BN35" si="138">SUM(BD36:BD37)</f>
        <v>31031</v>
      </c>
      <c r="BE35" s="47">
        <f t="shared" si="138"/>
        <v>32416</v>
      </c>
      <c r="BF35" s="47">
        <f t="shared" si="138"/>
        <v>30045</v>
      </c>
      <c r="BG35" s="47">
        <f t="shared" si="138"/>
        <v>29103</v>
      </c>
      <c r="BH35" s="47">
        <f t="shared" si="138"/>
        <v>33531</v>
      </c>
      <c r="BI35" s="47">
        <f t="shared" si="138"/>
        <v>31076</v>
      </c>
      <c r="BJ35" s="47">
        <f t="shared" si="138"/>
        <v>27847</v>
      </c>
      <c r="BK35" s="47">
        <f t="shared" si="138"/>
        <v>24811</v>
      </c>
      <c r="BL35" s="47">
        <f t="shared" si="138"/>
        <v>29636</v>
      </c>
      <c r="BM35" s="47">
        <f t="shared" si="138"/>
        <v>25794</v>
      </c>
      <c r="BN35" s="47">
        <f t="shared" si="138"/>
        <v>28794</v>
      </c>
      <c r="BO35" s="47">
        <f t="shared" si="126"/>
        <v>357483</v>
      </c>
      <c r="BP35" s="47">
        <f>SUM(BP36:BP37)</f>
        <v>29982</v>
      </c>
      <c r="BQ35" s="47">
        <f t="shared" ref="BQ35:CA35" si="139">SUM(BQ36:BQ37)</f>
        <v>29626</v>
      </c>
      <c r="BR35" s="47">
        <f t="shared" si="139"/>
        <v>29153</v>
      </c>
      <c r="BS35" s="47">
        <f t="shared" si="139"/>
        <v>28522</v>
      </c>
      <c r="BT35" s="47">
        <f t="shared" si="139"/>
        <v>28878</v>
      </c>
      <c r="BU35" s="47">
        <f t="shared" si="139"/>
        <v>28292</v>
      </c>
      <c r="BV35" s="47">
        <f t="shared" si="139"/>
        <v>32517</v>
      </c>
      <c r="BW35" s="47">
        <f t="shared" si="139"/>
        <v>31403</v>
      </c>
      <c r="BX35" s="47">
        <f t="shared" si="139"/>
        <v>29791</v>
      </c>
      <c r="BY35" s="47">
        <f t="shared" si="139"/>
        <v>30704</v>
      </c>
      <c r="BZ35" s="47">
        <f t="shared" si="139"/>
        <v>31369</v>
      </c>
      <c r="CA35" s="47">
        <f t="shared" si="139"/>
        <v>36242</v>
      </c>
      <c r="CB35" s="47">
        <f t="shared" si="127"/>
        <v>366479</v>
      </c>
      <c r="CC35" s="47">
        <f>SUM(CC36:CC37)</f>
        <v>34732</v>
      </c>
      <c r="CD35" s="47">
        <f t="shared" ref="CD35:CN35" si="140">SUM(CD36:CD37)</f>
        <v>31552</v>
      </c>
      <c r="CE35" s="47">
        <f t="shared" si="140"/>
        <v>40707</v>
      </c>
      <c r="CF35" s="47">
        <f t="shared" si="140"/>
        <v>34111</v>
      </c>
      <c r="CG35" s="47">
        <f t="shared" si="140"/>
        <v>34235</v>
      </c>
      <c r="CH35" s="47">
        <f t="shared" si="140"/>
        <v>32652</v>
      </c>
      <c r="CI35" s="47">
        <f t="shared" si="140"/>
        <v>37092</v>
      </c>
      <c r="CJ35" s="47">
        <f t="shared" si="140"/>
        <v>34737</v>
      </c>
      <c r="CK35" s="47">
        <f t="shared" si="140"/>
        <v>33127</v>
      </c>
      <c r="CL35" s="47">
        <f t="shared" si="140"/>
        <v>37973</v>
      </c>
      <c r="CM35" s="47">
        <f t="shared" si="140"/>
        <v>39483</v>
      </c>
      <c r="CN35" s="47">
        <f t="shared" si="140"/>
        <v>43129</v>
      </c>
      <c r="CO35" s="47">
        <f t="shared" si="128"/>
        <v>433530</v>
      </c>
      <c r="CP35" s="47">
        <f>SUM(CP36:CP37)</f>
        <v>43462</v>
      </c>
      <c r="CQ35" s="47">
        <f t="shared" ref="CQ35:DA35" si="141">SUM(CQ36:CQ37)</f>
        <v>44576</v>
      </c>
      <c r="CR35" s="47">
        <f t="shared" si="141"/>
        <v>44752</v>
      </c>
      <c r="CS35" s="47">
        <f t="shared" si="141"/>
        <v>40686</v>
      </c>
      <c r="CT35" s="47">
        <f t="shared" si="141"/>
        <v>42078</v>
      </c>
      <c r="CU35" s="47">
        <f t="shared" si="141"/>
        <v>37452</v>
      </c>
      <c r="CV35" s="47">
        <f t="shared" si="141"/>
        <v>37298</v>
      </c>
      <c r="CW35" s="47">
        <f t="shared" si="141"/>
        <v>38884</v>
      </c>
      <c r="CX35" s="47">
        <f t="shared" si="141"/>
        <v>39384</v>
      </c>
      <c r="CY35" s="47">
        <f t="shared" si="141"/>
        <v>44082</v>
      </c>
      <c r="CZ35" s="47">
        <f t="shared" si="141"/>
        <v>41687</v>
      </c>
      <c r="DA35" s="47">
        <f t="shared" si="141"/>
        <v>45708</v>
      </c>
      <c r="DB35" s="47">
        <f t="shared" si="129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30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31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2">SUM(EI36:EI37)</f>
        <v>46418</v>
      </c>
      <c r="EJ35" s="47">
        <f t="shared" si="142"/>
        <v>49984</v>
      </c>
      <c r="EK35" s="47">
        <f t="shared" si="142"/>
        <v>58082</v>
      </c>
      <c r="EL35" s="47">
        <f t="shared" si="142"/>
        <v>58186</v>
      </c>
      <c r="EM35" s="47">
        <f t="shared" si="142"/>
        <v>54583</v>
      </c>
      <c r="EN35" s="47">
        <f t="shared" si="142"/>
        <v>65566</v>
      </c>
      <c r="EO35" s="47">
        <f t="shared" si="132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3">SUM(ER36:ER37)</f>
        <v>65520</v>
      </c>
      <c r="ES35" s="47">
        <f t="shared" si="143"/>
        <v>58069</v>
      </c>
      <c r="ET35" s="47">
        <f t="shared" si="143"/>
        <v>56419</v>
      </c>
      <c r="EU35" s="47">
        <f t="shared" si="143"/>
        <v>56903</v>
      </c>
      <c r="EV35" s="47">
        <f t="shared" si="143"/>
        <v>55516</v>
      </c>
      <c r="EW35" s="47">
        <f t="shared" si="143"/>
        <v>54832</v>
      </c>
      <c r="EX35" s="47">
        <f t="shared" si="143"/>
        <v>53909</v>
      </c>
      <c r="EY35" s="47">
        <f t="shared" si="143"/>
        <v>53565</v>
      </c>
      <c r="EZ35" s="47">
        <f t="shared" si="143"/>
        <v>58678</v>
      </c>
      <c r="FA35" s="47">
        <f t="shared" si="143"/>
        <v>60792</v>
      </c>
      <c r="FB35" s="47">
        <f t="shared" si="133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4">SUM(FE36:FE37)</f>
        <v>81255</v>
      </c>
      <c r="FF35" s="47">
        <f t="shared" si="144"/>
        <v>98164</v>
      </c>
      <c r="FG35" s="47">
        <f t="shared" si="144"/>
        <v>85467</v>
      </c>
      <c r="FH35" s="47">
        <f t="shared" si="144"/>
        <v>76366</v>
      </c>
      <c r="FI35" s="47">
        <f t="shared" si="144"/>
        <v>78212</v>
      </c>
      <c r="FJ35" s="47">
        <f t="shared" si="144"/>
        <v>76425</v>
      </c>
      <c r="FK35" s="47">
        <f t="shared" si="144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5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>
        <v>117770</v>
      </c>
      <c r="IN35" s="47">
        <v>122336</v>
      </c>
      <c r="IO35" s="47">
        <f>+SUM(IC35:IN35)</f>
        <v>1314166</v>
      </c>
      <c r="IP35" s="204">
        <v>129971</v>
      </c>
      <c r="IQ35" s="84"/>
      <c r="IR35" s="84"/>
      <c r="IS35" s="84"/>
      <c r="IT35" s="84"/>
      <c r="IU35" s="84"/>
      <c r="IV35" s="47"/>
      <c r="IW35" s="47"/>
      <c r="IX35" s="47"/>
      <c r="IY35" s="47"/>
      <c r="IZ35" s="47"/>
      <c r="JA35" s="47"/>
      <c r="JB35" s="47">
        <f t="shared" si="121"/>
        <v>129971</v>
      </c>
    </row>
    <row r="36" spans="2:262" x14ac:dyDescent="0.25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2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3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4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5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6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7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8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9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30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31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2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3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>
        <v>36045</v>
      </c>
      <c r="IN36" s="49">
        <v>40025</v>
      </c>
      <c r="IO36" s="49"/>
      <c r="IP36" s="201">
        <v>40519</v>
      </c>
      <c r="IQ36" s="47"/>
      <c r="IR36" s="47"/>
      <c r="IS36" s="47"/>
      <c r="IT36" s="47"/>
      <c r="IU36" s="47"/>
      <c r="IV36" s="49"/>
      <c r="IW36" s="49"/>
      <c r="IX36" s="49"/>
      <c r="IY36" s="49"/>
      <c r="IZ36" s="49"/>
      <c r="JA36" s="49"/>
      <c r="JB36" s="49">
        <f t="shared" si="121"/>
        <v>40519</v>
      </c>
    </row>
    <row r="37" spans="2:262" x14ac:dyDescent="0.25">
      <c r="B37" s="48" t="s">
        <v>68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2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3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4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5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6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7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8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9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30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31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2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3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>
        <v>81725</v>
      </c>
      <c r="IN37" s="50">
        <v>82311</v>
      </c>
      <c r="IO37" s="50"/>
      <c r="IP37" s="201">
        <v>89452</v>
      </c>
      <c r="IQ37" s="47"/>
      <c r="IR37" s="47"/>
      <c r="IS37" s="47"/>
      <c r="IT37" s="47"/>
      <c r="IU37" s="47"/>
      <c r="IV37" s="50"/>
      <c r="IW37" s="50"/>
      <c r="IX37" s="50"/>
      <c r="IY37" s="50"/>
      <c r="IZ37" s="50"/>
      <c r="JA37" s="50"/>
      <c r="JB37" s="50">
        <f t="shared" si="121"/>
        <v>89452</v>
      </c>
    </row>
    <row r="38" spans="2:262" x14ac:dyDescent="0.25">
      <c r="B38" s="46" t="s">
        <v>147</v>
      </c>
      <c r="C38" s="47">
        <f>SUM(C39:C40)</f>
        <v>0</v>
      </c>
      <c r="D38" s="47">
        <f t="shared" ref="D38:N38" si="146">SUM(D39:D40)</f>
        <v>0</v>
      </c>
      <c r="E38" s="47">
        <f t="shared" si="146"/>
        <v>0</v>
      </c>
      <c r="F38" s="47">
        <f t="shared" si="146"/>
        <v>0</v>
      </c>
      <c r="G38" s="47">
        <f t="shared" si="146"/>
        <v>0</v>
      </c>
      <c r="H38" s="47">
        <f t="shared" si="146"/>
        <v>0</v>
      </c>
      <c r="I38" s="47">
        <f t="shared" si="146"/>
        <v>0</v>
      </c>
      <c r="J38" s="47">
        <f t="shared" si="146"/>
        <v>0</v>
      </c>
      <c r="K38" s="47">
        <f t="shared" si="146"/>
        <v>0</v>
      </c>
      <c r="L38" s="47">
        <f t="shared" si="146"/>
        <v>0</v>
      </c>
      <c r="M38" s="47">
        <f t="shared" si="146"/>
        <v>0</v>
      </c>
      <c r="N38" s="47">
        <f t="shared" si="146"/>
        <v>22193</v>
      </c>
      <c r="O38" s="47">
        <f t="shared" si="122"/>
        <v>22193</v>
      </c>
      <c r="P38" s="47">
        <f>SUM(P39:P40)</f>
        <v>24861</v>
      </c>
      <c r="Q38" s="47">
        <f t="shared" ref="Q38:AA38" si="147">SUM(Q39:Q40)</f>
        <v>22874</v>
      </c>
      <c r="R38" s="47">
        <f t="shared" si="147"/>
        <v>25161</v>
      </c>
      <c r="S38" s="47">
        <f t="shared" si="147"/>
        <v>26323</v>
      </c>
      <c r="T38" s="47">
        <f t="shared" si="147"/>
        <v>27994</v>
      </c>
      <c r="U38" s="47">
        <f t="shared" si="147"/>
        <v>28904</v>
      </c>
      <c r="V38" s="47">
        <f t="shared" si="147"/>
        <v>32044</v>
      </c>
      <c r="W38" s="47">
        <f t="shared" si="147"/>
        <v>35969</v>
      </c>
      <c r="X38" s="47">
        <f t="shared" si="147"/>
        <v>33599</v>
      </c>
      <c r="Y38" s="47">
        <f t="shared" si="147"/>
        <v>35563</v>
      </c>
      <c r="Z38" s="47">
        <f t="shared" si="147"/>
        <v>36258</v>
      </c>
      <c r="AA38" s="47">
        <f t="shared" si="147"/>
        <v>37197</v>
      </c>
      <c r="AB38" s="47">
        <f t="shared" si="123"/>
        <v>366747</v>
      </c>
      <c r="AC38" s="47">
        <f>SUM(AC39:AC40)</f>
        <v>35098</v>
      </c>
      <c r="AD38" s="47">
        <f t="shared" ref="AD38:AN38" si="148">SUM(AD39:AD40)</f>
        <v>28628</v>
      </c>
      <c r="AE38" s="47">
        <f t="shared" si="148"/>
        <v>30157</v>
      </c>
      <c r="AF38" s="47">
        <f t="shared" si="148"/>
        <v>29887</v>
      </c>
      <c r="AG38" s="47">
        <f t="shared" si="148"/>
        <v>30950</v>
      </c>
      <c r="AH38" s="47">
        <f t="shared" si="148"/>
        <v>33581</v>
      </c>
      <c r="AI38" s="47">
        <f t="shared" si="148"/>
        <v>36345</v>
      </c>
      <c r="AJ38" s="47">
        <f t="shared" si="148"/>
        <v>40173</v>
      </c>
      <c r="AK38" s="47">
        <f t="shared" si="148"/>
        <v>37382</v>
      </c>
      <c r="AL38" s="47">
        <f t="shared" si="148"/>
        <v>40474</v>
      </c>
      <c r="AM38" s="47">
        <f t="shared" si="148"/>
        <v>42791</v>
      </c>
      <c r="AN38" s="47">
        <f t="shared" si="148"/>
        <v>42978</v>
      </c>
      <c r="AO38" s="47">
        <f t="shared" si="124"/>
        <v>428444</v>
      </c>
      <c r="AP38" s="47">
        <f>SUM(AP39:AP40)</f>
        <v>37218</v>
      </c>
      <c r="AQ38" s="47">
        <f t="shared" ref="AQ38:BA38" si="149">SUM(AQ39:AQ40)</f>
        <v>30674</v>
      </c>
      <c r="AR38" s="47">
        <f t="shared" si="149"/>
        <v>36250</v>
      </c>
      <c r="AS38" s="47">
        <f t="shared" si="149"/>
        <v>36907</v>
      </c>
      <c r="AT38" s="47">
        <f t="shared" si="149"/>
        <v>39372</v>
      </c>
      <c r="AU38" s="47">
        <f t="shared" si="149"/>
        <v>38700</v>
      </c>
      <c r="AV38" s="47">
        <f t="shared" si="149"/>
        <v>42735</v>
      </c>
      <c r="AW38" s="47">
        <f t="shared" si="149"/>
        <v>43579</v>
      </c>
      <c r="AX38" s="47">
        <f t="shared" si="149"/>
        <v>42511</v>
      </c>
      <c r="AY38" s="47">
        <f t="shared" si="149"/>
        <v>45145</v>
      </c>
      <c r="AZ38" s="47">
        <f t="shared" si="149"/>
        <v>42297</v>
      </c>
      <c r="BA38" s="47">
        <f t="shared" si="149"/>
        <v>43556</v>
      </c>
      <c r="BB38" s="47">
        <f t="shared" si="125"/>
        <v>478944</v>
      </c>
      <c r="BC38" s="47">
        <f>SUM(BC39:BC40)</f>
        <v>39255</v>
      </c>
      <c r="BD38" s="47">
        <f t="shared" ref="BD38:BN38" si="150">SUM(BD39:BD40)</f>
        <v>34696</v>
      </c>
      <c r="BE38" s="47">
        <f t="shared" si="150"/>
        <v>41061</v>
      </c>
      <c r="BF38" s="47">
        <f t="shared" si="150"/>
        <v>42748</v>
      </c>
      <c r="BG38" s="47">
        <f t="shared" si="150"/>
        <v>44666</v>
      </c>
      <c r="BH38" s="47">
        <f t="shared" si="150"/>
        <v>44544</v>
      </c>
      <c r="BI38" s="47">
        <f t="shared" si="150"/>
        <v>48772</v>
      </c>
      <c r="BJ38" s="47">
        <f t="shared" si="150"/>
        <v>50738</v>
      </c>
      <c r="BK38" s="47">
        <f t="shared" si="150"/>
        <v>48785</v>
      </c>
      <c r="BL38" s="47">
        <f t="shared" si="150"/>
        <v>50739</v>
      </c>
      <c r="BM38" s="47">
        <f t="shared" si="150"/>
        <v>51088</v>
      </c>
      <c r="BN38" s="47">
        <f t="shared" si="150"/>
        <v>55201</v>
      </c>
      <c r="BO38" s="47">
        <f t="shared" si="126"/>
        <v>552293</v>
      </c>
      <c r="BP38" s="47">
        <f>SUM(BP39:BP40)</f>
        <v>51999</v>
      </c>
      <c r="BQ38" s="47">
        <f t="shared" ref="BQ38:CA38" si="151">SUM(BQ39:BQ40)</f>
        <v>45999</v>
      </c>
      <c r="BR38" s="47">
        <f t="shared" si="151"/>
        <v>44666</v>
      </c>
      <c r="BS38" s="47">
        <f t="shared" si="151"/>
        <v>45346</v>
      </c>
      <c r="BT38" s="47">
        <f t="shared" si="151"/>
        <v>47817</v>
      </c>
      <c r="BU38" s="47">
        <f t="shared" si="151"/>
        <v>48453</v>
      </c>
      <c r="BV38" s="47">
        <f t="shared" si="151"/>
        <v>53869</v>
      </c>
      <c r="BW38" s="47">
        <f t="shared" si="151"/>
        <v>59428</v>
      </c>
      <c r="BX38" s="47">
        <f t="shared" si="151"/>
        <v>57453</v>
      </c>
      <c r="BY38" s="47">
        <f t="shared" si="151"/>
        <v>58079</v>
      </c>
      <c r="BZ38" s="47">
        <f t="shared" si="151"/>
        <v>57264</v>
      </c>
      <c r="CA38" s="47">
        <f t="shared" si="151"/>
        <v>58295</v>
      </c>
      <c r="CB38" s="47">
        <f t="shared" si="127"/>
        <v>628668</v>
      </c>
      <c r="CC38" s="47">
        <f>SUM(CC39:CC40)</f>
        <v>55195</v>
      </c>
      <c r="CD38" s="47">
        <f t="shared" ref="CD38:CN38" si="152">SUM(CD39:CD40)</f>
        <v>48147</v>
      </c>
      <c r="CE38" s="47">
        <f t="shared" si="152"/>
        <v>54327</v>
      </c>
      <c r="CF38" s="47">
        <f t="shared" si="152"/>
        <v>55237</v>
      </c>
      <c r="CG38" s="47">
        <f t="shared" si="152"/>
        <v>57814</v>
      </c>
      <c r="CH38" s="47">
        <f t="shared" si="152"/>
        <v>57121</v>
      </c>
      <c r="CI38" s="47">
        <f t="shared" si="152"/>
        <v>60871</v>
      </c>
      <c r="CJ38" s="47">
        <f t="shared" si="152"/>
        <v>66242</v>
      </c>
      <c r="CK38" s="47">
        <f t="shared" si="152"/>
        <v>62015</v>
      </c>
      <c r="CL38" s="47">
        <f t="shared" si="152"/>
        <v>64375</v>
      </c>
      <c r="CM38" s="47">
        <f t="shared" si="152"/>
        <v>64808</v>
      </c>
      <c r="CN38" s="47">
        <f t="shared" si="152"/>
        <v>64979</v>
      </c>
      <c r="CO38" s="47">
        <f t="shared" si="128"/>
        <v>711131</v>
      </c>
      <c r="CP38" s="47">
        <f>SUM(CP39:CP40)</f>
        <v>59282</v>
      </c>
      <c r="CQ38" s="47">
        <f t="shared" ref="CQ38:DA38" si="153">SUM(CQ39:CQ40)</f>
        <v>56720</v>
      </c>
      <c r="CR38" s="47">
        <f t="shared" si="153"/>
        <v>59042</v>
      </c>
      <c r="CS38" s="47">
        <f t="shared" si="153"/>
        <v>54917</v>
      </c>
      <c r="CT38" s="47">
        <f t="shared" si="153"/>
        <v>58658</v>
      </c>
      <c r="CU38" s="47">
        <f t="shared" si="153"/>
        <v>58341</v>
      </c>
      <c r="CV38" s="47">
        <f t="shared" si="153"/>
        <v>61893</v>
      </c>
      <c r="CW38" s="47">
        <f t="shared" si="153"/>
        <v>65098</v>
      </c>
      <c r="CX38" s="47">
        <f t="shared" si="153"/>
        <v>61479</v>
      </c>
      <c r="CY38" s="47">
        <f t="shared" si="153"/>
        <v>61605</v>
      </c>
      <c r="CZ38" s="47">
        <f t="shared" si="153"/>
        <v>62193</v>
      </c>
      <c r="DA38" s="47">
        <f t="shared" si="153"/>
        <v>59843</v>
      </c>
      <c r="DB38" s="47">
        <f t="shared" si="129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30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31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4">SUM(EI39:EI40)</f>
        <v>108674</v>
      </c>
      <c r="EJ38" s="47">
        <f t="shared" si="154"/>
        <v>77689</v>
      </c>
      <c r="EK38" s="47">
        <f t="shared" si="154"/>
        <v>71663</v>
      </c>
      <c r="EL38" s="47">
        <f t="shared" si="154"/>
        <v>75457</v>
      </c>
      <c r="EM38" s="47">
        <f t="shared" si="154"/>
        <v>73672</v>
      </c>
      <c r="EN38" s="47">
        <f t="shared" si="154"/>
        <v>74297</v>
      </c>
      <c r="EO38" s="47">
        <f t="shared" si="132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5">SUM(ER39:ER40)</f>
        <v>67740</v>
      </c>
      <c r="ES38" s="47">
        <f t="shared" si="155"/>
        <v>67569</v>
      </c>
      <c r="ET38" s="47">
        <f t="shared" si="155"/>
        <v>73344</v>
      </c>
      <c r="EU38" s="47">
        <f t="shared" si="155"/>
        <v>67873</v>
      </c>
      <c r="EV38" s="47">
        <f t="shared" si="155"/>
        <v>77962</v>
      </c>
      <c r="EW38" s="47">
        <f t="shared" si="155"/>
        <v>84919</v>
      </c>
      <c r="EX38" s="47">
        <f t="shared" si="155"/>
        <v>76682</v>
      </c>
      <c r="EY38" s="47">
        <f t="shared" si="155"/>
        <v>76626</v>
      </c>
      <c r="EZ38" s="47">
        <f t="shared" si="155"/>
        <v>75585</v>
      </c>
      <c r="FA38" s="47">
        <f t="shared" si="155"/>
        <v>79853</v>
      </c>
      <c r="FB38" s="47">
        <f t="shared" si="133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6">SUM(FE39:FE40)</f>
        <v>72795</v>
      </c>
      <c r="FF38" s="47">
        <f t="shared" si="156"/>
        <v>69616</v>
      </c>
      <c r="FG38" s="47">
        <f t="shared" si="156"/>
        <v>76583</v>
      </c>
      <c r="FH38" s="47">
        <f t="shared" si="156"/>
        <v>73813</v>
      </c>
      <c r="FI38" s="47">
        <f t="shared" si="156"/>
        <v>83459</v>
      </c>
      <c r="FJ38" s="47">
        <f t="shared" si="156"/>
        <v>103196</v>
      </c>
      <c r="FK38" s="47">
        <f t="shared" si="156"/>
        <v>79389</v>
      </c>
      <c r="FL38" s="47">
        <v>83306</v>
      </c>
      <c r="FM38" s="47">
        <v>80727</v>
      </c>
      <c r="FN38" s="47">
        <v>82579</v>
      </c>
      <c r="FO38" s="47">
        <f t="shared" si="145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>
        <v>137164</v>
      </c>
      <c r="IN38" s="47">
        <v>140100</v>
      </c>
      <c r="IO38" s="47">
        <f>+SUM(IC38:IN38)</f>
        <v>1423508</v>
      </c>
      <c r="IP38" s="204">
        <v>131090</v>
      </c>
      <c r="IQ38" s="84"/>
      <c r="IR38" s="84"/>
      <c r="IS38" s="84"/>
      <c r="IT38" s="84"/>
      <c r="IU38" s="84"/>
      <c r="IV38" s="47"/>
      <c r="IW38" s="47"/>
      <c r="IX38" s="47"/>
      <c r="IY38" s="47"/>
      <c r="IZ38" s="47"/>
      <c r="JA38" s="47"/>
      <c r="JB38" s="47">
        <f t="shared" si="121"/>
        <v>131090</v>
      </c>
    </row>
    <row r="39" spans="2:262" x14ac:dyDescent="0.25">
      <c r="B39" s="48" t="s">
        <v>67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2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3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4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5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6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7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8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9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30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31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2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3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>
        <v>13259</v>
      </c>
      <c r="IN39" s="49">
        <v>16656</v>
      </c>
      <c r="IO39" s="49"/>
      <c r="IP39" s="201">
        <v>17799</v>
      </c>
      <c r="IQ39" s="47"/>
      <c r="IR39" s="47"/>
      <c r="IS39" s="47"/>
      <c r="IT39" s="47"/>
      <c r="IU39" s="47"/>
      <c r="IV39" s="49"/>
      <c r="IW39" s="49"/>
      <c r="IX39" s="49"/>
      <c r="IY39" s="49"/>
      <c r="IZ39" s="49"/>
      <c r="JA39" s="49"/>
      <c r="JB39" s="49">
        <f t="shared" si="121"/>
        <v>17799</v>
      </c>
    </row>
    <row r="40" spans="2:262" x14ac:dyDescent="0.25">
      <c r="B40" s="48" t="s">
        <v>68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2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3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4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5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6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7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8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9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30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31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2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3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>
        <v>123905</v>
      </c>
      <c r="IN40" s="50">
        <v>123444</v>
      </c>
      <c r="IO40" s="50"/>
      <c r="IP40" s="201">
        <v>113291</v>
      </c>
      <c r="IQ40" s="47"/>
      <c r="IR40" s="47"/>
      <c r="IS40" s="47"/>
      <c r="IT40" s="47"/>
      <c r="IU40" s="47"/>
      <c r="IV40" s="50"/>
      <c r="IW40" s="50"/>
      <c r="IX40" s="50"/>
      <c r="IY40" s="50"/>
      <c r="IZ40" s="50"/>
      <c r="JA40" s="50"/>
      <c r="JB40" s="50">
        <f t="shared" si="121"/>
        <v>113291</v>
      </c>
    </row>
    <row r="41" spans="2:262" x14ac:dyDescent="0.25">
      <c r="B41" s="46" t="s">
        <v>148</v>
      </c>
      <c r="C41" s="47">
        <f>SUM(C42:C43)</f>
        <v>0</v>
      </c>
      <c r="D41" s="47">
        <f>SUM(D42:D43)</f>
        <v>0</v>
      </c>
      <c r="E41" s="47">
        <f t="shared" ref="E41:L41" si="157">SUM(E42:E43)</f>
        <v>0</v>
      </c>
      <c r="F41" s="47">
        <f t="shared" si="157"/>
        <v>0</v>
      </c>
      <c r="G41" s="47">
        <f t="shared" si="157"/>
        <v>0</v>
      </c>
      <c r="H41" s="47">
        <f t="shared" si="157"/>
        <v>0</v>
      </c>
      <c r="I41" s="47">
        <f t="shared" si="157"/>
        <v>0</v>
      </c>
      <c r="J41" s="47">
        <f t="shared" si="157"/>
        <v>0</v>
      </c>
      <c r="K41" s="47">
        <f t="shared" si="157"/>
        <v>0</v>
      </c>
      <c r="L41" s="47">
        <f t="shared" si="157"/>
        <v>0</v>
      </c>
      <c r="M41" s="47">
        <f>SUM(M42:M43)</f>
        <v>0</v>
      </c>
      <c r="N41" s="47">
        <f>SUM(N42:N43)</f>
        <v>18003</v>
      </c>
      <c r="O41" s="47">
        <f t="shared" si="122"/>
        <v>18003</v>
      </c>
      <c r="P41" s="47">
        <f>SUM(P42:P43)</f>
        <v>20983</v>
      </c>
      <c r="Q41" s="47">
        <f>SUM(Q42:Q43)</f>
        <v>19751</v>
      </c>
      <c r="R41" s="47">
        <f t="shared" ref="R41:Y41" si="158">SUM(R42:R43)</f>
        <v>20753</v>
      </c>
      <c r="S41" s="47">
        <f t="shared" si="158"/>
        <v>21752</v>
      </c>
      <c r="T41" s="47">
        <f t="shared" si="158"/>
        <v>23152</v>
      </c>
      <c r="U41" s="47">
        <f t="shared" si="158"/>
        <v>23981</v>
      </c>
      <c r="V41" s="47">
        <f t="shared" si="158"/>
        <v>26189</v>
      </c>
      <c r="W41" s="47">
        <f t="shared" si="158"/>
        <v>29241</v>
      </c>
      <c r="X41" s="47">
        <f t="shared" si="158"/>
        <v>29547</v>
      </c>
      <c r="Y41" s="47">
        <f t="shared" si="158"/>
        <v>29510</v>
      </c>
      <c r="Z41" s="47">
        <f>SUM(Z42:Z43)</f>
        <v>28131</v>
      </c>
      <c r="AA41" s="47">
        <f>SUM(AA42:AA43)</f>
        <v>28112</v>
      </c>
      <c r="AB41" s="47">
        <f t="shared" si="123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9">SUM(AE42:AE43)</f>
        <v>27156</v>
      </c>
      <c r="AF41" s="47">
        <f t="shared" si="159"/>
        <v>24303</v>
      </c>
      <c r="AG41" s="47">
        <f t="shared" si="159"/>
        <v>26014</v>
      </c>
      <c r="AH41" s="47">
        <f t="shared" si="159"/>
        <v>28217</v>
      </c>
      <c r="AI41" s="47">
        <f t="shared" si="159"/>
        <v>29959</v>
      </c>
      <c r="AJ41" s="47">
        <f t="shared" si="159"/>
        <v>33059</v>
      </c>
      <c r="AK41" s="47">
        <f t="shared" si="159"/>
        <v>31747</v>
      </c>
      <c r="AL41" s="47">
        <f t="shared" si="159"/>
        <v>32488</v>
      </c>
      <c r="AM41" s="47">
        <f>SUM(AM42:AM43)</f>
        <v>27752</v>
      </c>
      <c r="AN41" s="47">
        <f>SUM(AN42:AN43)</f>
        <v>31731</v>
      </c>
      <c r="AO41" s="47">
        <f t="shared" si="124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60">SUM(AR42:AR43)</f>
        <v>28787</v>
      </c>
      <c r="AS41" s="47">
        <f t="shared" si="160"/>
        <v>29383</v>
      </c>
      <c r="AT41" s="47">
        <f t="shared" si="160"/>
        <v>32981</v>
      </c>
      <c r="AU41" s="47">
        <f t="shared" si="160"/>
        <v>33076</v>
      </c>
      <c r="AV41" s="47">
        <f t="shared" si="160"/>
        <v>34913</v>
      </c>
      <c r="AW41" s="47">
        <f t="shared" si="160"/>
        <v>35436</v>
      </c>
      <c r="AX41" s="47">
        <f t="shared" si="160"/>
        <v>36627</v>
      </c>
      <c r="AY41" s="47">
        <f t="shared" si="160"/>
        <v>37876</v>
      </c>
      <c r="AZ41" s="47">
        <f>SUM(AZ42:AZ43)</f>
        <v>37697</v>
      </c>
      <c r="BA41" s="47">
        <f>SUM(BA42:BA43)</f>
        <v>37522</v>
      </c>
      <c r="BB41" s="47">
        <f t="shared" si="125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61">SUM(BE42:BE43)</f>
        <v>35947</v>
      </c>
      <c r="BF41" s="47">
        <f t="shared" si="161"/>
        <v>37278</v>
      </c>
      <c r="BG41" s="47">
        <f t="shared" si="161"/>
        <v>39047</v>
      </c>
      <c r="BH41" s="47">
        <f t="shared" si="161"/>
        <v>38167</v>
      </c>
      <c r="BI41" s="47">
        <f t="shared" si="161"/>
        <v>40862</v>
      </c>
      <c r="BJ41" s="47">
        <f t="shared" si="161"/>
        <v>41602</v>
      </c>
      <c r="BK41" s="47">
        <f t="shared" si="161"/>
        <v>40786</v>
      </c>
      <c r="BL41" s="47">
        <f t="shared" si="161"/>
        <v>41179</v>
      </c>
      <c r="BM41" s="47">
        <f>SUM(BM42:BM43)</f>
        <v>42383</v>
      </c>
      <c r="BN41" s="47">
        <f>SUM(BN42:BN43)</f>
        <v>46043</v>
      </c>
      <c r="BO41" s="47">
        <f t="shared" si="126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2">SUM(BR42:BR43)</f>
        <v>36466</v>
      </c>
      <c r="BS41" s="47">
        <f t="shared" si="162"/>
        <v>38060</v>
      </c>
      <c r="BT41" s="47">
        <f t="shared" si="162"/>
        <v>38799</v>
      </c>
      <c r="BU41" s="47">
        <f t="shared" si="162"/>
        <v>39596</v>
      </c>
      <c r="BV41" s="47">
        <f t="shared" si="162"/>
        <v>43873</v>
      </c>
      <c r="BW41" s="47">
        <f t="shared" si="162"/>
        <v>48602</v>
      </c>
      <c r="BX41" s="47">
        <f t="shared" si="162"/>
        <v>48017</v>
      </c>
      <c r="BY41" s="47">
        <f t="shared" si="162"/>
        <v>48897</v>
      </c>
      <c r="BZ41" s="47">
        <f>SUM(BZ42:BZ43)</f>
        <v>48313</v>
      </c>
      <c r="CA41" s="47">
        <f>SUM(CA42:CA43)</f>
        <v>47571</v>
      </c>
      <c r="CB41" s="47">
        <f t="shared" si="127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3">SUM(CE42:CE43)</f>
        <v>45554</v>
      </c>
      <c r="CF41" s="47">
        <f t="shared" si="163"/>
        <v>46446</v>
      </c>
      <c r="CG41" s="47">
        <f t="shared" si="163"/>
        <v>48277</v>
      </c>
      <c r="CH41" s="47">
        <f t="shared" si="163"/>
        <v>47529</v>
      </c>
      <c r="CI41" s="47">
        <f t="shared" si="163"/>
        <v>50856</v>
      </c>
      <c r="CJ41" s="47">
        <f t="shared" si="163"/>
        <v>55059</v>
      </c>
      <c r="CK41" s="47">
        <f t="shared" si="163"/>
        <v>52846</v>
      </c>
      <c r="CL41" s="47">
        <f t="shared" si="163"/>
        <v>53893</v>
      </c>
      <c r="CM41" s="47">
        <f>SUM(CM42:CM43)</f>
        <v>55303</v>
      </c>
      <c r="CN41" s="47">
        <f>SUM(CN42:CN43)</f>
        <v>55034</v>
      </c>
      <c r="CO41" s="47">
        <f t="shared" si="128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4">SUM(CR42:CR43)</f>
        <v>50034</v>
      </c>
      <c r="CS41" s="47">
        <f t="shared" si="164"/>
        <v>44494</v>
      </c>
      <c r="CT41" s="47">
        <f t="shared" si="164"/>
        <v>47764</v>
      </c>
      <c r="CU41" s="47">
        <f t="shared" si="164"/>
        <v>47031</v>
      </c>
      <c r="CV41" s="47">
        <f t="shared" si="164"/>
        <v>50006</v>
      </c>
      <c r="CW41" s="47">
        <f t="shared" si="164"/>
        <v>14980</v>
      </c>
      <c r="CX41" s="47">
        <f t="shared" si="164"/>
        <v>0</v>
      </c>
      <c r="CY41" s="47">
        <f t="shared" si="164"/>
        <v>0</v>
      </c>
      <c r="CZ41" s="47">
        <f>SUM(CZ42:CZ43)</f>
        <v>0</v>
      </c>
      <c r="DA41" s="47">
        <f>SUM(DA42:DA43)</f>
        <v>22716</v>
      </c>
      <c r="DB41" s="47">
        <f t="shared" si="129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30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31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5">SUM(EI42:EI43)</f>
        <v>95367</v>
      </c>
      <c r="EJ41" s="47">
        <f t="shared" si="165"/>
        <v>64820</v>
      </c>
      <c r="EK41" s="47">
        <f t="shared" si="165"/>
        <v>60867</v>
      </c>
      <c r="EL41" s="47">
        <f t="shared" si="165"/>
        <v>60978</v>
      </c>
      <c r="EM41" s="47">
        <f t="shared" si="165"/>
        <v>58569</v>
      </c>
      <c r="EN41" s="47">
        <f t="shared" si="165"/>
        <v>60898</v>
      </c>
      <c r="EO41" s="47">
        <f t="shared" si="132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6">SUM(ER42:ER43)</f>
        <v>56643</v>
      </c>
      <c r="ES41" s="47">
        <f t="shared" si="166"/>
        <v>56153</v>
      </c>
      <c r="ET41" s="47">
        <f t="shared" si="166"/>
        <v>59120</v>
      </c>
      <c r="EU41" s="47">
        <f t="shared" si="166"/>
        <v>55909</v>
      </c>
      <c r="EV41" s="47">
        <f t="shared" si="166"/>
        <v>63276</v>
      </c>
      <c r="EW41" s="47">
        <f t="shared" si="166"/>
        <v>68876</v>
      </c>
      <c r="EX41" s="47">
        <f t="shared" si="166"/>
        <v>63826</v>
      </c>
      <c r="EY41" s="47">
        <f t="shared" si="166"/>
        <v>63862</v>
      </c>
      <c r="EZ41" s="47">
        <f t="shared" si="166"/>
        <v>63044</v>
      </c>
      <c r="FA41" s="47">
        <f t="shared" si="166"/>
        <v>66269</v>
      </c>
      <c r="FB41" s="47">
        <f t="shared" si="133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7">SUM(FE42:FE43)</f>
        <v>61307</v>
      </c>
      <c r="FF41" s="47">
        <f t="shared" si="167"/>
        <v>57246</v>
      </c>
      <c r="FG41" s="47">
        <f t="shared" si="167"/>
        <v>62486</v>
      </c>
      <c r="FH41" s="47">
        <f t="shared" si="167"/>
        <v>59626</v>
      </c>
      <c r="FI41" s="47">
        <f t="shared" si="167"/>
        <v>67922</v>
      </c>
      <c r="FJ41" s="47">
        <f t="shared" si="167"/>
        <v>86277</v>
      </c>
      <c r="FK41" s="47">
        <f t="shared" si="167"/>
        <v>66179</v>
      </c>
      <c r="FL41" s="47">
        <v>67638</v>
      </c>
      <c r="FM41" s="47">
        <v>66331</v>
      </c>
      <c r="FN41" s="47">
        <v>67617</v>
      </c>
      <c r="FO41" s="47">
        <f t="shared" si="145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8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137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>
        <v>0</v>
      </c>
      <c r="IN41" s="47">
        <v>0</v>
      </c>
      <c r="IO41" s="47">
        <f>+SUM(IC41:IN41)</f>
        <v>1678</v>
      </c>
      <c r="IP41" s="84" t="s">
        <v>137</v>
      </c>
      <c r="IQ41" s="84"/>
      <c r="IR41" s="84"/>
      <c r="IS41" s="84"/>
      <c r="IT41" s="84"/>
      <c r="IU41" s="84"/>
      <c r="IV41" s="47"/>
      <c r="IW41" s="47"/>
      <c r="IX41" s="47"/>
      <c r="IY41" s="47"/>
      <c r="IZ41" s="47"/>
      <c r="JA41" s="47"/>
      <c r="JB41" s="47">
        <f t="shared" si="121"/>
        <v>0</v>
      </c>
    </row>
    <row r="42" spans="2:262" x14ac:dyDescent="0.25">
      <c r="B42" s="48" t="s">
        <v>67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2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3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4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5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6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7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8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9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30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31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2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3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137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>
        <v>0</v>
      </c>
      <c r="IN42" s="49">
        <v>0</v>
      </c>
      <c r="IO42" s="49"/>
      <c r="IP42" s="47" t="s">
        <v>137</v>
      </c>
      <c r="IQ42" s="47"/>
      <c r="IR42" s="47"/>
      <c r="IS42" s="47"/>
      <c r="IT42" s="47"/>
      <c r="IU42" s="47"/>
      <c r="IV42" s="49"/>
      <c r="IW42" s="49"/>
      <c r="IX42" s="49"/>
      <c r="IY42" s="49"/>
      <c r="IZ42" s="49"/>
      <c r="JA42" s="49"/>
      <c r="JB42" s="49">
        <f t="shared" si="121"/>
        <v>0</v>
      </c>
    </row>
    <row r="43" spans="2:262" x14ac:dyDescent="0.25">
      <c r="B43" s="48" t="s">
        <v>68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2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3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4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5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6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7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8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9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30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31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2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3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137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>
        <v>0</v>
      </c>
      <c r="IN43" s="50">
        <v>0</v>
      </c>
      <c r="IO43" s="50"/>
      <c r="IP43" s="47" t="s">
        <v>137</v>
      </c>
      <c r="IQ43" s="47"/>
      <c r="IR43" s="47"/>
      <c r="IS43" s="47"/>
      <c r="IT43" s="47"/>
      <c r="IU43" s="47"/>
      <c r="IV43" s="50"/>
      <c r="IW43" s="50"/>
      <c r="IX43" s="50"/>
      <c r="IY43" s="50"/>
      <c r="IZ43" s="50"/>
      <c r="JA43" s="50"/>
      <c r="JB43" s="50">
        <f t="shared" si="121"/>
        <v>0</v>
      </c>
    </row>
    <row r="44" spans="2:262" x14ac:dyDescent="0.25">
      <c r="B44" s="46" t="s">
        <v>149</v>
      </c>
      <c r="C44" s="47">
        <f>SUM(C45:C46)</f>
        <v>0</v>
      </c>
      <c r="D44" s="47">
        <f t="shared" ref="D44:N44" si="169">SUM(D45:D46)</f>
        <v>0</v>
      </c>
      <c r="E44" s="47">
        <f t="shared" si="169"/>
        <v>0</v>
      </c>
      <c r="F44" s="47">
        <f t="shared" si="169"/>
        <v>0</v>
      </c>
      <c r="G44" s="47">
        <f t="shared" si="169"/>
        <v>0</v>
      </c>
      <c r="H44" s="47">
        <f t="shared" si="169"/>
        <v>0</v>
      </c>
      <c r="I44" s="47">
        <f t="shared" si="169"/>
        <v>0</v>
      </c>
      <c r="J44" s="47">
        <f t="shared" si="169"/>
        <v>0</v>
      </c>
      <c r="K44" s="47">
        <f t="shared" si="169"/>
        <v>0</v>
      </c>
      <c r="L44" s="47">
        <f t="shared" si="169"/>
        <v>0</v>
      </c>
      <c r="M44" s="47">
        <f t="shared" si="169"/>
        <v>0</v>
      </c>
      <c r="N44" s="47">
        <f t="shared" si="169"/>
        <v>24178</v>
      </c>
      <c r="O44" s="47">
        <f t="shared" si="122"/>
        <v>24178</v>
      </c>
      <c r="P44" s="47">
        <f>SUM(P45:P46)</f>
        <v>27098</v>
      </c>
      <c r="Q44" s="47">
        <f t="shared" ref="Q44:AA44" si="170">SUM(Q45:Q46)</f>
        <v>25583</v>
      </c>
      <c r="R44" s="47">
        <f t="shared" si="170"/>
        <v>27219</v>
      </c>
      <c r="S44" s="47">
        <f t="shared" si="170"/>
        <v>28036</v>
      </c>
      <c r="T44" s="47">
        <f t="shared" si="170"/>
        <v>29236</v>
      </c>
      <c r="U44" s="47">
        <f t="shared" si="170"/>
        <v>30094</v>
      </c>
      <c r="V44" s="47">
        <f t="shared" si="170"/>
        <v>32486</v>
      </c>
      <c r="W44" s="47">
        <f t="shared" si="170"/>
        <v>35229</v>
      </c>
      <c r="X44" s="47">
        <f t="shared" si="170"/>
        <v>33151</v>
      </c>
      <c r="Y44" s="47">
        <f t="shared" si="170"/>
        <v>33984</v>
      </c>
      <c r="Z44" s="47">
        <f t="shared" si="170"/>
        <v>33185</v>
      </c>
      <c r="AA44" s="47">
        <f t="shared" si="170"/>
        <v>34493</v>
      </c>
      <c r="AB44" s="47">
        <f t="shared" si="123"/>
        <v>369794</v>
      </c>
      <c r="AC44" s="47">
        <f>SUM(AC45:AC46)</f>
        <v>31906</v>
      </c>
      <c r="AD44" s="47">
        <f t="shared" ref="AD44:AN44" si="171">SUM(AD45:AD46)</f>
        <v>29649</v>
      </c>
      <c r="AE44" s="47">
        <f t="shared" si="171"/>
        <v>32778</v>
      </c>
      <c r="AF44" s="47">
        <f t="shared" si="171"/>
        <v>30295</v>
      </c>
      <c r="AG44" s="47">
        <f t="shared" si="171"/>
        <v>31934</v>
      </c>
      <c r="AH44" s="47">
        <f t="shared" si="171"/>
        <v>33638</v>
      </c>
      <c r="AI44" s="47">
        <f t="shared" si="171"/>
        <v>36383</v>
      </c>
      <c r="AJ44" s="47">
        <f t="shared" si="171"/>
        <v>40233</v>
      </c>
      <c r="AK44" s="47">
        <f t="shared" si="171"/>
        <v>38303</v>
      </c>
      <c r="AL44" s="47">
        <f t="shared" si="171"/>
        <v>39302</v>
      </c>
      <c r="AM44" s="47">
        <f t="shared" si="171"/>
        <v>32710</v>
      </c>
      <c r="AN44" s="47">
        <f t="shared" si="171"/>
        <v>38970</v>
      </c>
      <c r="AO44" s="47">
        <f t="shared" si="124"/>
        <v>416101</v>
      </c>
      <c r="AP44" s="47">
        <f>SUM(AP45:AP46)</f>
        <v>34743</v>
      </c>
      <c r="AQ44" s="47">
        <f t="shared" ref="AQ44:BA44" si="172">SUM(AQ45:AQ46)</f>
        <v>28536</v>
      </c>
      <c r="AR44" s="47">
        <f t="shared" si="172"/>
        <v>36638</v>
      </c>
      <c r="AS44" s="47">
        <f t="shared" si="172"/>
        <v>36325</v>
      </c>
      <c r="AT44" s="47">
        <f t="shared" si="172"/>
        <v>40363</v>
      </c>
      <c r="AU44" s="47">
        <f t="shared" si="172"/>
        <v>40866</v>
      </c>
      <c r="AV44" s="47">
        <f t="shared" si="172"/>
        <v>43943</v>
      </c>
      <c r="AW44" s="47">
        <f t="shared" si="172"/>
        <v>44662</v>
      </c>
      <c r="AX44" s="47">
        <f t="shared" si="172"/>
        <v>43824</v>
      </c>
      <c r="AY44" s="47">
        <f t="shared" si="172"/>
        <v>45734</v>
      </c>
      <c r="AZ44" s="47">
        <f t="shared" si="172"/>
        <v>44331</v>
      </c>
      <c r="BA44" s="47">
        <f t="shared" si="172"/>
        <v>44926</v>
      </c>
      <c r="BB44" s="47">
        <f t="shared" si="125"/>
        <v>484891</v>
      </c>
      <c r="BC44" s="47">
        <f>SUM(BC45:BC46)</f>
        <v>40481</v>
      </c>
      <c r="BD44" s="47">
        <f t="shared" ref="BD44:BN44" si="173">SUM(BD45:BD46)</f>
        <v>34678</v>
      </c>
      <c r="BE44" s="47">
        <f t="shared" si="173"/>
        <v>40654</v>
      </c>
      <c r="BF44" s="47">
        <f t="shared" si="173"/>
        <v>42614</v>
      </c>
      <c r="BG44" s="47">
        <f t="shared" si="173"/>
        <v>45895</v>
      </c>
      <c r="BH44" s="47">
        <f t="shared" si="173"/>
        <v>45997</v>
      </c>
      <c r="BI44" s="47">
        <f t="shared" si="173"/>
        <v>49110</v>
      </c>
      <c r="BJ44" s="47">
        <f t="shared" si="173"/>
        <v>50533</v>
      </c>
      <c r="BK44" s="47">
        <f t="shared" si="173"/>
        <v>48355</v>
      </c>
      <c r="BL44" s="47">
        <f t="shared" si="173"/>
        <v>49311</v>
      </c>
      <c r="BM44" s="47">
        <f t="shared" si="173"/>
        <v>50289</v>
      </c>
      <c r="BN44" s="47">
        <f t="shared" si="173"/>
        <v>54302</v>
      </c>
      <c r="BO44" s="47">
        <f t="shared" si="126"/>
        <v>552219</v>
      </c>
      <c r="BP44" s="47">
        <f>SUM(BP45:BP46)</f>
        <v>51167</v>
      </c>
      <c r="BQ44" s="47">
        <f t="shared" ref="BQ44:CA44" si="174">SUM(BQ45:BQ46)</f>
        <v>45010</v>
      </c>
      <c r="BR44" s="47">
        <f t="shared" si="174"/>
        <v>42152</v>
      </c>
      <c r="BS44" s="47">
        <f t="shared" si="174"/>
        <v>45049</v>
      </c>
      <c r="BT44" s="47">
        <f t="shared" si="174"/>
        <v>45688</v>
      </c>
      <c r="BU44" s="47">
        <f t="shared" si="174"/>
        <v>46573</v>
      </c>
      <c r="BV44" s="47">
        <f t="shared" si="174"/>
        <v>51043</v>
      </c>
      <c r="BW44" s="47">
        <f t="shared" si="174"/>
        <v>56984</v>
      </c>
      <c r="BX44" s="47">
        <f t="shared" si="174"/>
        <v>55624</v>
      </c>
      <c r="BY44" s="47">
        <f t="shared" si="174"/>
        <v>56370</v>
      </c>
      <c r="BZ44" s="47">
        <f t="shared" si="174"/>
        <v>56504</v>
      </c>
      <c r="CA44" s="47">
        <f t="shared" si="174"/>
        <v>56640</v>
      </c>
      <c r="CB44" s="47">
        <f t="shared" si="127"/>
        <v>608804</v>
      </c>
      <c r="CC44" s="47">
        <f>SUM(CC45:CC46)</f>
        <v>53297</v>
      </c>
      <c r="CD44" s="47">
        <f t="shared" ref="CD44:CN44" si="175">SUM(CD45:CD46)</f>
        <v>47274</v>
      </c>
      <c r="CE44" s="47">
        <f t="shared" si="175"/>
        <v>52953</v>
      </c>
      <c r="CF44" s="47">
        <f t="shared" si="175"/>
        <v>52600</v>
      </c>
      <c r="CG44" s="47">
        <f t="shared" si="175"/>
        <v>55809</v>
      </c>
      <c r="CH44" s="47">
        <f t="shared" si="175"/>
        <v>54436</v>
      </c>
      <c r="CI44" s="47">
        <f t="shared" si="175"/>
        <v>59313</v>
      </c>
      <c r="CJ44" s="47">
        <f t="shared" si="175"/>
        <v>63952</v>
      </c>
      <c r="CK44" s="47">
        <f t="shared" si="175"/>
        <v>60538</v>
      </c>
      <c r="CL44" s="47">
        <f t="shared" si="175"/>
        <v>61658</v>
      </c>
      <c r="CM44" s="47">
        <f t="shared" si="175"/>
        <v>63047</v>
      </c>
      <c r="CN44" s="47">
        <f t="shared" si="175"/>
        <v>63588</v>
      </c>
      <c r="CO44" s="47">
        <f t="shared" si="128"/>
        <v>688465</v>
      </c>
      <c r="CP44" s="47">
        <f>SUM(CP45:CP46)</f>
        <v>58439</v>
      </c>
      <c r="CQ44" s="47">
        <f t="shared" ref="CQ44:DA44" si="176">SUM(CQ45:CQ46)</f>
        <v>55096</v>
      </c>
      <c r="CR44" s="47">
        <f t="shared" si="176"/>
        <v>57351</v>
      </c>
      <c r="CS44" s="47">
        <f t="shared" si="176"/>
        <v>52773</v>
      </c>
      <c r="CT44" s="47">
        <f t="shared" si="176"/>
        <v>55973</v>
      </c>
      <c r="CU44" s="47">
        <f t="shared" si="176"/>
        <v>56695</v>
      </c>
      <c r="CV44" s="47">
        <f t="shared" si="176"/>
        <v>60781</v>
      </c>
      <c r="CW44" s="47">
        <f t="shared" si="176"/>
        <v>63018</v>
      </c>
      <c r="CX44" s="47">
        <f t="shared" si="176"/>
        <v>60649</v>
      </c>
      <c r="CY44" s="47">
        <f t="shared" si="176"/>
        <v>60201</v>
      </c>
      <c r="CZ44" s="47">
        <f t="shared" si="176"/>
        <v>60403</v>
      </c>
      <c r="DA44" s="47">
        <f t="shared" si="176"/>
        <v>60573</v>
      </c>
      <c r="DB44" s="47">
        <f t="shared" si="129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30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31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7">SUM(EI45:EI46)</f>
        <v>109754</v>
      </c>
      <c r="EJ44" s="47">
        <f t="shared" si="177"/>
        <v>78035</v>
      </c>
      <c r="EK44" s="47">
        <f t="shared" si="177"/>
        <v>72113</v>
      </c>
      <c r="EL44" s="47">
        <f t="shared" si="177"/>
        <v>74128</v>
      </c>
      <c r="EM44" s="47">
        <f t="shared" si="177"/>
        <v>70866</v>
      </c>
      <c r="EN44" s="47">
        <f t="shared" si="177"/>
        <v>76212</v>
      </c>
      <c r="EO44" s="47">
        <f t="shared" si="132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8">SUM(ER45:ER46)</f>
        <v>69245</v>
      </c>
      <c r="ES44" s="47">
        <f t="shared" si="178"/>
        <v>70624</v>
      </c>
      <c r="ET44" s="47">
        <f t="shared" si="178"/>
        <v>74916</v>
      </c>
      <c r="EU44" s="47">
        <f t="shared" si="178"/>
        <v>76324</v>
      </c>
      <c r="EV44" s="47">
        <f t="shared" si="178"/>
        <v>85324</v>
      </c>
      <c r="EW44" s="47">
        <f t="shared" si="178"/>
        <v>88852</v>
      </c>
      <c r="EX44" s="47">
        <f t="shared" si="178"/>
        <v>80644</v>
      </c>
      <c r="EY44" s="47">
        <f t="shared" si="178"/>
        <v>84499</v>
      </c>
      <c r="EZ44" s="47">
        <f t="shared" si="178"/>
        <v>80294</v>
      </c>
      <c r="FA44" s="47">
        <f t="shared" si="178"/>
        <v>87824</v>
      </c>
      <c r="FB44" s="47">
        <f t="shared" si="133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9">SUM(FE45:FE46)</f>
        <v>72011</v>
      </c>
      <c r="FF44" s="47">
        <f t="shared" si="179"/>
        <v>67877</v>
      </c>
      <c r="FG44" s="47">
        <f t="shared" si="179"/>
        <v>75571</v>
      </c>
      <c r="FH44" s="47">
        <f t="shared" si="179"/>
        <v>71235</v>
      </c>
      <c r="FI44" s="47">
        <f t="shared" si="179"/>
        <v>82025</v>
      </c>
      <c r="FJ44" s="47">
        <f t="shared" si="179"/>
        <v>100998</v>
      </c>
      <c r="FK44" s="47">
        <f t="shared" si="179"/>
        <v>79202</v>
      </c>
      <c r="FL44" s="47">
        <v>80801</v>
      </c>
      <c r="FM44" s="47">
        <v>79245</v>
      </c>
      <c r="FN44" s="47">
        <v>83981</v>
      </c>
      <c r="FO44" s="47">
        <f t="shared" si="145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8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>
        <v>127561</v>
      </c>
      <c r="IN44" s="47">
        <v>133205</v>
      </c>
      <c r="IO44" s="47">
        <f>+SUM(IC44:IN44)</f>
        <v>1374273</v>
      </c>
      <c r="IP44" s="204">
        <v>117854</v>
      </c>
      <c r="IQ44" s="84"/>
      <c r="IR44" s="84"/>
      <c r="IS44" s="84"/>
      <c r="IT44" s="84"/>
      <c r="IU44" s="84"/>
      <c r="IV44" s="47"/>
      <c r="IW44" s="47"/>
      <c r="IX44" s="47"/>
      <c r="IY44" s="47"/>
      <c r="IZ44" s="47"/>
      <c r="JA44" s="47"/>
      <c r="JB44" s="47">
        <f t="shared" si="121"/>
        <v>117854</v>
      </c>
    </row>
    <row r="45" spans="2:262" x14ac:dyDescent="0.25">
      <c r="B45" s="48" t="s">
        <v>67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2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3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4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5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6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7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8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9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30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31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2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3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>
        <v>36745</v>
      </c>
      <c r="IN45" s="49">
        <v>41256</v>
      </c>
      <c r="IO45" s="49"/>
      <c r="IP45" s="201">
        <v>37327</v>
      </c>
      <c r="IQ45" s="47"/>
      <c r="IR45" s="47"/>
      <c r="IS45" s="47"/>
      <c r="IT45" s="47"/>
      <c r="IU45" s="47"/>
      <c r="IV45" s="49"/>
      <c r="IW45" s="49"/>
      <c r="IX45" s="49"/>
      <c r="IY45" s="49"/>
      <c r="IZ45" s="49"/>
      <c r="JA45" s="49"/>
      <c r="JB45" s="49">
        <f t="shared" si="121"/>
        <v>37327</v>
      </c>
    </row>
    <row r="46" spans="2:262" x14ac:dyDescent="0.25">
      <c r="B46" s="48" t="s">
        <v>68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2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3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4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5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6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7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8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9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30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31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2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3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>
        <v>90816</v>
      </c>
      <c r="IN46" s="50">
        <v>91949</v>
      </c>
      <c r="IO46" s="50"/>
      <c r="IP46" s="201">
        <v>80527</v>
      </c>
      <c r="IQ46" s="47"/>
      <c r="IR46" s="47"/>
      <c r="IS46" s="47"/>
      <c r="IT46" s="47"/>
      <c r="IU46" s="47"/>
      <c r="IV46" s="50"/>
      <c r="IW46" s="50"/>
      <c r="IX46" s="50"/>
      <c r="IY46" s="50"/>
      <c r="IZ46" s="50"/>
      <c r="JA46" s="50"/>
      <c r="JB46" s="50">
        <f t="shared" si="121"/>
        <v>80527</v>
      </c>
    </row>
    <row r="47" spans="2:262" x14ac:dyDescent="0.25">
      <c r="B47" s="51" t="s">
        <v>72</v>
      </c>
      <c r="C47" s="84">
        <f>SUM(C48:C49)</f>
        <v>0</v>
      </c>
      <c r="D47" s="84">
        <f t="shared" ref="D47:N47" si="180">SUM(D48:D49)</f>
        <v>0</v>
      </c>
      <c r="E47" s="84">
        <f t="shared" si="180"/>
        <v>0</v>
      </c>
      <c r="F47" s="84">
        <f t="shared" si="180"/>
        <v>0</v>
      </c>
      <c r="G47" s="84">
        <f t="shared" si="180"/>
        <v>0</v>
      </c>
      <c r="H47" s="84">
        <f t="shared" si="180"/>
        <v>0</v>
      </c>
      <c r="I47" s="84">
        <f t="shared" si="180"/>
        <v>0</v>
      </c>
      <c r="J47" s="84">
        <f t="shared" si="180"/>
        <v>0</v>
      </c>
      <c r="K47" s="84">
        <f t="shared" si="180"/>
        <v>0</v>
      </c>
      <c r="L47" s="84">
        <f t="shared" si="180"/>
        <v>0</v>
      </c>
      <c r="M47" s="84">
        <f t="shared" si="180"/>
        <v>0</v>
      </c>
      <c r="N47" s="84">
        <f t="shared" si="180"/>
        <v>117457</v>
      </c>
      <c r="O47" s="84">
        <f>SUM(O48:O49)</f>
        <v>117457</v>
      </c>
      <c r="P47" s="84">
        <f>SUM(P48:P49)</f>
        <v>135835</v>
      </c>
      <c r="Q47" s="84">
        <f t="shared" ref="Q47:AA47" si="181">SUM(Q48:Q49)</f>
        <v>126524</v>
      </c>
      <c r="R47" s="84">
        <f t="shared" si="181"/>
        <v>137107</v>
      </c>
      <c r="S47" s="84">
        <f t="shared" si="181"/>
        <v>134213</v>
      </c>
      <c r="T47" s="84">
        <f t="shared" si="181"/>
        <v>141341</v>
      </c>
      <c r="U47" s="84">
        <f t="shared" si="181"/>
        <v>144979</v>
      </c>
      <c r="V47" s="84">
        <f t="shared" si="181"/>
        <v>157471</v>
      </c>
      <c r="W47" s="84">
        <f t="shared" si="181"/>
        <v>169665</v>
      </c>
      <c r="X47" s="84">
        <f t="shared" si="181"/>
        <v>164876</v>
      </c>
      <c r="Y47" s="84">
        <f t="shared" si="181"/>
        <v>167392</v>
      </c>
      <c r="Z47" s="84">
        <f t="shared" si="181"/>
        <v>162232</v>
      </c>
      <c r="AA47" s="84">
        <f t="shared" si="181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2">SUM(AD48:AD49)</f>
        <v>143708</v>
      </c>
      <c r="AE47" s="84">
        <f t="shared" si="182"/>
        <v>156096</v>
      </c>
      <c r="AF47" s="84">
        <f t="shared" si="182"/>
        <v>150950</v>
      </c>
      <c r="AG47" s="84">
        <f t="shared" si="182"/>
        <v>160145</v>
      </c>
      <c r="AH47" s="84">
        <f t="shared" si="182"/>
        <v>168060</v>
      </c>
      <c r="AI47" s="84">
        <f t="shared" si="182"/>
        <v>180920</v>
      </c>
      <c r="AJ47" s="84">
        <f t="shared" si="182"/>
        <v>194250</v>
      </c>
      <c r="AK47" s="84">
        <f t="shared" si="182"/>
        <v>181043</v>
      </c>
      <c r="AL47" s="84">
        <f t="shared" si="182"/>
        <v>187040</v>
      </c>
      <c r="AM47" s="84">
        <f t="shared" si="182"/>
        <v>176180</v>
      </c>
      <c r="AN47" s="84">
        <f t="shared" si="182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3">SUM(AQ48:AQ49)</f>
        <v>139885</v>
      </c>
      <c r="AR47" s="84">
        <f t="shared" si="183"/>
        <v>181415</v>
      </c>
      <c r="AS47" s="84">
        <f t="shared" si="183"/>
        <v>179431</v>
      </c>
      <c r="AT47" s="84">
        <f t="shared" si="183"/>
        <v>200498</v>
      </c>
      <c r="AU47" s="84">
        <f t="shared" si="183"/>
        <v>200287</v>
      </c>
      <c r="AV47" s="84">
        <f t="shared" si="183"/>
        <v>211792</v>
      </c>
      <c r="AW47" s="84">
        <f t="shared" si="183"/>
        <v>209605</v>
      </c>
      <c r="AX47" s="84">
        <f t="shared" si="183"/>
        <v>213031</v>
      </c>
      <c r="AY47" s="84">
        <f t="shared" si="183"/>
        <v>221197</v>
      </c>
      <c r="AZ47" s="84">
        <f t="shared" si="183"/>
        <v>216485</v>
      </c>
      <c r="BA47" s="84">
        <f t="shared" si="183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4">SUM(BD48:BD49)</f>
        <v>180090</v>
      </c>
      <c r="BE47" s="84">
        <f t="shared" si="184"/>
        <v>203030</v>
      </c>
      <c r="BF47" s="84">
        <f t="shared" si="184"/>
        <v>206457</v>
      </c>
      <c r="BG47" s="84">
        <f t="shared" si="184"/>
        <v>214243</v>
      </c>
      <c r="BH47" s="84">
        <f t="shared" si="184"/>
        <v>219186</v>
      </c>
      <c r="BI47" s="84">
        <f t="shared" si="184"/>
        <v>231864</v>
      </c>
      <c r="BJ47" s="84">
        <f t="shared" si="184"/>
        <v>233041</v>
      </c>
      <c r="BK47" s="84">
        <f t="shared" si="184"/>
        <v>224061</v>
      </c>
      <c r="BL47" s="84">
        <f t="shared" si="184"/>
        <v>235096</v>
      </c>
      <c r="BM47" s="84">
        <f t="shared" si="184"/>
        <v>232688</v>
      </c>
      <c r="BN47" s="84">
        <f t="shared" si="184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5">SUM(BQ48:BQ49)</f>
        <v>217965</v>
      </c>
      <c r="BR47" s="84">
        <f t="shared" si="185"/>
        <v>208801</v>
      </c>
      <c r="BS47" s="84">
        <f t="shared" si="185"/>
        <v>215393</v>
      </c>
      <c r="BT47" s="84">
        <f t="shared" si="185"/>
        <v>222095</v>
      </c>
      <c r="BU47" s="84">
        <f t="shared" si="185"/>
        <v>225711</v>
      </c>
      <c r="BV47" s="84">
        <f t="shared" si="185"/>
        <v>248860</v>
      </c>
      <c r="BW47" s="84">
        <f t="shared" si="185"/>
        <v>267263</v>
      </c>
      <c r="BX47" s="84">
        <f t="shared" si="185"/>
        <v>261064</v>
      </c>
      <c r="BY47" s="84">
        <f t="shared" si="185"/>
        <v>265847</v>
      </c>
      <c r="BZ47" s="84">
        <f t="shared" si="185"/>
        <v>266303</v>
      </c>
      <c r="CA47" s="84">
        <f t="shared" si="185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6">SUM(CD48:CD49)</f>
        <v>229451</v>
      </c>
      <c r="CE47" s="84">
        <f t="shared" si="186"/>
        <v>263782</v>
      </c>
      <c r="CF47" s="84">
        <f t="shared" si="186"/>
        <v>257609</v>
      </c>
      <c r="CG47" s="84">
        <f t="shared" si="186"/>
        <v>271205</v>
      </c>
      <c r="CH47" s="84">
        <f t="shared" si="186"/>
        <v>265561</v>
      </c>
      <c r="CI47" s="84">
        <f t="shared" si="186"/>
        <v>288226</v>
      </c>
      <c r="CJ47" s="84">
        <f t="shared" si="186"/>
        <v>299443</v>
      </c>
      <c r="CK47" s="84">
        <f t="shared" si="186"/>
        <v>287075</v>
      </c>
      <c r="CL47" s="84">
        <f t="shared" si="186"/>
        <v>295106</v>
      </c>
      <c r="CM47" s="84">
        <f t="shared" si="186"/>
        <v>303002</v>
      </c>
      <c r="CN47" s="84">
        <f t="shared" si="186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7">SUM(CQ48:CQ49)</f>
        <v>275732</v>
      </c>
      <c r="CR47" s="84">
        <f t="shared" si="187"/>
        <v>287330</v>
      </c>
      <c r="CS47" s="84">
        <f t="shared" si="187"/>
        <v>264439</v>
      </c>
      <c r="CT47" s="84">
        <f t="shared" si="187"/>
        <v>281761</v>
      </c>
      <c r="CU47" s="84">
        <f t="shared" si="187"/>
        <v>274415</v>
      </c>
      <c r="CV47" s="84">
        <f t="shared" si="187"/>
        <v>290549</v>
      </c>
      <c r="CW47" s="84">
        <f t="shared" si="187"/>
        <v>265316</v>
      </c>
      <c r="CX47" s="84">
        <f t="shared" si="187"/>
        <v>247331</v>
      </c>
      <c r="CY47" s="84">
        <f t="shared" si="187"/>
        <v>248318</v>
      </c>
      <c r="CZ47" s="84">
        <f t="shared" si="187"/>
        <v>249685</v>
      </c>
      <c r="DA47" s="84">
        <f t="shared" si="187"/>
        <v>272395</v>
      </c>
      <c r="DB47" s="84">
        <f t="shared" ref="DB47:DH47" si="188">SUM(DB48:DB49)</f>
        <v>3244070</v>
      </c>
      <c r="DC47" s="84">
        <f t="shared" si="188"/>
        <v>281209</v>
      </c>
      <c r="DD47" s="84">
        <f t="shared" si="188"/>
        <v>263971</v>
      </c>
      <c r="DE47" s="84">
        <f t="shared" si="188"/>
        <v>279280</v>
      </c>
      <c r="DF47" s="84">
        <f t="shared" si="188"/>
        <v>280075</v>
      </c>
      <c r="DG47" s="84">
        <f t="shared" si="188"/>
        <v>288593</v>
      </c>
      <c r="DH47" s="84">
        <f t="shared" si="188"/>
        <v>303967</v>
      </c>
      <c r="DI47" s="84">
        <f t="shared" ref="DI47:EA47" si="189">SUM(DI48:DI49)</f>
        <v>323939</v>
      </c>
      <c r="DJ47" s="84">
        <f t="shared" si="189"/>
        <v>345689</v>
      </c>
      <c r="DK47" s="84">
        <f t="shared" si="189"/>
        <v>320700</v>
      </c>
      <c r="DL47" s="84">
        <f t="shared" si="189"/>
        <v>316694</v>
      </c>
      <c r="DM47" s="84">
        <f t="shared" si="189"/>
        <v>311467</v>
      </c>
      <c r="DN47" s="84">
        <f t="shared" si="189"/>
        <v>317240</v>
      </c>
      <c r="DO47" s="84">
        <f>SUM(DO48:DO49)</f>
        <v>3632824</v>
      </c>
      <c r="DP47" s="84">
        <f t="shared" si="189"/>
        <v>311769</v>
      </c>
      <c r="DQ47" s="84">
        <f t="shared" si="189"/>
        <v>293847</v>
      </c>
      <c r="DR47" s="84">
        <f t="shared" si="189"/>
        <v>310024</v>
      </c>
      <c r="DS47" s="84">
        <f t="shared" si="189"/>
        <v>294563</v>
      </c>
      <c r="DT47" s="84">
        <f t="shared" si="189"/>
        <v>272796</v>
      </c>
      <c r="DU47" s="84">
        <f t="shared" si="189"/>
        <v>296878</v>
      </c>
      <c r="DV47" s="84">
        <f t="shared" si="189"/>
        <v>321256</v>
      </c>
      <c r="DW47" s="84">
        <f t="shared" si="189"/>
        <v>331707</v>
      </c>
      <c r="DX47" s="84">
        <f t="shared" si="189"/>
        <v>319145</v>
      </c>
      <c r="DY47" s="84">
        <f t="shared" si="189"/>
        <v>330805</v>
      </c>
      <c r="DZ47" s="84">
        <v>306368</v>
      </c>
      <c r="EA47" s="84">
        <f t="shared" si="189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90">SUM(EE48:EE49)</f>
        <v>313962</v>
      </c>
      <c r="EF47" s="84">
        <f t="shared" si="190"/>
        <v>302121</v>
      </c>
      <c r="EG47" s="84">
        <f t="shared" si="190"/>
        <v>325464</v>
      </c>
      <c r="EH47" s="84">
        <f t="shared" si="190"/>
        <v>319763</v>
      </c>
      <c r="EI47" s="84">
        <f t="shared" si="190"/>
        <v>504951</v>
      </c>
      <c r="EJ47" s="84">
        <f t="shared" si="190"/>
        <v>381594</v>
      </c>
      <c r="EK47" s="84">
        <f t="shared" si="190"/>
        <v>369233</v>
      </c>
      <c r="EL47" s="84">
        <f t="shared" si="190"/>
        <v>370849</v>
      </c>
      <c r="EM47" s="84">
        <f t="shared" si="190"/>
        <v>357725</v>
      </c>
      <c r="EN47" s="84">
        <f t="shared" si="190"/>
        <v>382918</v>
      </c>
      <c r="EO47" s="84">
        <f t="shared" si="132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91">SUM(ER48:ER49)</f>
        <v>360602</v>
      </c>
      <c r="ES47" s="84">
        <f t="shared" si="191"/>
        <v>349817</v>
      </c>
      <c r="ET47" s="84">
        <f t="shared" si="191"/>
        <v>364633</v>
      </c>
      <c r="EU47" s="84">
        <f t="shared" si="191"/>
        <v>350944</v>
      </c>
      <c r="EV47" s="84">
        <f t="shared" si="191"/>
        <v>383930</v>
      </c>
      <c r="EW47" s="84">
        <f t="shared" si="191"/>
        <v>404161</v>
      </c>
      <c r="EX47" s="84">
        <f t="shared" si="191"/>
        <v>379913</v>
      </c>
      <c r="EY47" s="84">
        <f t="shared" si="191"/>
        <v>390890</v>
      </c>
      <c r="EZ47" s="84">
        <f t="shared" si="191"/>
        <v>385935</v>
      </c>
      <c r="FA47" s="84">
        <f t="shared" si="191"/>
        <v>409754</v>
      </c>
      <c r="FB47" s="84">
        <f t="shared" si="133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2">SUM(FE48:FE49)</f>
        <v>396048</v>
      </c>
      <c r="FF47" s="84">
        <f t="shared" si="192"/>
        <v>396473</v>
      </c>
      <c r="FG47" s="84">
        <f t="shared" si="192"/>
        <v>412201</v>
      </c>
      <c r="FH47" s="84">
        <f t="shared" si="192"/>
        <v>389042</v>
      </c>
      <c r="FI47" s="84">
        <f t="shared" si="192"/>
        <v>432124</v>
      </c>
      <c r="FJ47" s="84">
        <f t="shared" si="192"/>
        <v>507837</v>
      </c>
      <c r="FK47" s="84">
        <f t="shared" si="192"/>
        <v>415901</v>
      </c>
      <c r="FL47" s="84">
        <v>423929</v>
      </c>
      <c r="FM47" s="84">
        <f t="shared" si="192"/>
        <v>413267</v>
      </c>
      <c r="FN47" s="84">
        <f t="shared" si="192"/>
        <v>425752</v>
      </c>
      <c r="FO47" s="84">
        <f t="shared" si="145"/>
        <v>4932482</v>
      </c>
      <c r="FP47" s="84">
        <f t="shared" ref="FP47:GA47" si="193">SUM(FP48:FP49)</f>
        <v>393421</v>
      </c>
      <c r="FQ47" s="84">
        <f t="shared" si="193"/>
        <v>381924</v>
      </c>
      <c r="FR47" s="84">
        <f t="shared" si="193"/>
        <v>272351</v>
      </c>
      <c r="FS47" s="84">
        <f t="shared" si="193"/>
        <v>90571</v>
      </c>
      <c r="FT47" s="84">
        <f t="shared" si="193"/>
        <v>147418</v>
      </c>
      <c r="FU47" s="84">
        <f t="shared" si="193"/>
        <v>236255</v>
      </c>
      <c r="FV47" s="84">
        <f t="shared" si="193"/>
        <v>338071</v>
      </c>
      <c r="FW47" s="84">
        <f t="shared" si="193"/>
        <v>343181</v>
      </c>
      <c r="FX47" s="84">
        <f t="shared" si="193"/>
        <v>372976</v>
      </c>
      <c r="FY47" s="84">
        <f t="shared" si="193"/>
        <v>414971</v>
      </c>
      <c r="FZ47" s="84">
        <f t="shared" si="193"/>
        <v>409082</v>
      </c>
      <c r="GA47" s="84">
        <f t="shared" si="193"/>
        <v>395603</v>
      </c>
      <c r="GB47" s="84">
        <f t="shared" si="168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>
        <v>382495</v>
      </c>
      <c r="IN47" s="84">
        <v>395641</v>
      </c>
      <c r="IO47" s="84">
        <f>+SUM(IC47:IN47)</f>
        <v>4113625</v>
      </c>
      <c r="IP47" s="204">
        <v>378915</v>
      </c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>
        <f t="shared" si="121"/>
        <v>378915</v>
      </c>
    </row>
    <row r="48" spans="2:262" x14ac:dyDescent="0.25">
      <c r="B48" s="48" t="s">
        <v>67</v>
      </c>
      <c r="C48" s="125">
        <f>C33+C36+C39+C42+C45</f>
        <v>0</v>
      </c>
      <c r="D48" s="125">
        <f t="shared" ref="D48:N49" si="194">D33+D36+D39+D42+D45</f>
        <v>0</v>
      </c>
      <c r="E48" s="125">
        <f t="shared" si="194"/>
        <v>0</v>
      </c>
      <c r="F48" s="125">
        <f t="shared" si="194"/>
        <v>0</v>
      </c>
      <c r="G48" s="125">
        <f t="shared" si="194"/>
        <v>0</v>
      </c>
      <c r="H48" s="125">
        <f t="shared" si="194"/>
        <v>0</v>
      </c>
      <c r="I48" s="125">
        <f t="shared" si="194"/>
        <v>0</v>
      </c>
      <c r="J48" s="125">
        <f t="shared" si="194"/>
        <v>0</v>
      </c>
      <c r="K48" s="125">
        <f t="shared" si="194"/>
        <v>0</v>
      </c>
      <c r="L48" s="125">
        <f t="shared" si="194"/>
        <v>0</v>
      </c>
      <c r="M48" s="125">
        <f t="shared" si="194"/>
        <v>0</v>
      </c>
      <c r="N48" s="125">
        <f t="shared" si="194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5">Q33+Q36+Q39+Q42+Q45</f>
        <v>34509</v>
      </c>
      <c r="R48" s="125">
        <f t="shared" si="195"/>
        <v>37328</v>
      </c>
      <c r="S48" s="125">
        <f t="shared" si="195"/>
        <v>35129</v>
      </c>
      <c r="T48" s="125">
        <f t="shared" si="195"/>
        <v>38355</v>
      </c>
      <c r="U48" s="125">
        <f t="shared" si="195"/>
        <v>37564</v>
      </c>
      <c r="V48" s="125">
        <f t="shared" si="195"/>
        <v>44297</v>
      </c>
      <c r="W48" s="125">
        <f t="shared" si="195"/>
        <v>45426</v>
      </c>
      <c r="X48" s="125">
        <f t="shared" si="195"/>
        <v>42631</v>
      </c>
      <c r="Y48" s="125">
        <f t="shared" si="195"/>
        <v>41899</v>
      </c>
      <c r="Z48" s="125">
        <f t="shared" si="195"/>
        <v>40659</v>
      </c>
      <c r="AA48" s="125">
        <f t="shared" si="195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6">AD33+AD36+AD39+AD42+AD45</f>
        <v>39484</v>
      </c>
      <c r="AE48" s="125">
        <f t="shared" si="196"/>
        <v>40276</v>
      </c>
      <c r="AF48" s="125">
        <f t="shared" si="196"/>
        <v>40915</v>
      </c>
      <c r="AG48" s="125">
        <f t="shared" si="196"/>
        <v>42877</v>
      </c>
      <c r="AH48" s="125">
        <f t="shared" si="196"/>
        <v>41627</v>
      </c>
      <c r="AI48" s="125">
        <f t="shared" si="196"/>
        <v>49196</v>
      </c>
      <c r="AJ48" s="125">
        <f t="shared" si="196"/>
        <v>50190</v>
      </c>
      <c r="AK48" s="125">
        <f t="shared" si="196"/>
        <v>47123</v>
      </c>
      <c r="AL48" s="125">
        <f t="shared" si="196"/>
        <v>46770</v>
      </c>
      <c r="AM48" s="125">
        <f t="shared" si="196"/>
        <v>44404</v>
      </c>
      <c r="AN48" s="125">
        <f t="shared" si="196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7">AQ33+AQ36+AQ39+AQ42+AQ45</f>
        <v>41858</v>
      </c>
      <c r="AR48" s="125">
        <f t="shared" si="197"/>
        <v>46806</v>
      </c>
      <c r="AS48" s="125">
        <f t="shared" si="197"/>
        <v>47330</v>
      </c>
      <c r="AT48" s="125">
        <f t="shared" si="197"/>
        <v>50995</v>
      </c>
      <c r="AU48" s="125">
        <f t="shared" si="197"/>
        <v>49209</v>
      </c>
      <c r="AV48" s="125">
        <f t="shared" si="197"/>
        <v>55962</v>
      </c>
      <c r="AW48" s="125">
        <f t="shared" si="197"/>
        <v>56762</v>
      </c>
      <c r="AX48" s="125">
        <f t="shared" si="197"/>
        <v>51394</v>
      </c>
      <c r="AY48" s="125">
        <f t="shared" si="197"/>
        <v>52303</v>
      </c>
      <c r="AZ48" s="125">
        <f t="shared" si="197"/>
        <v>49493</v>
      </c>
      <c r="BA48" s="125">
        <f t="shared" si="197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8">BD33+BD36+BD39+BD42+BD45</f>
        <v>48319</v>
      </c>
      <c r="BE48" s="125">
        <f t="shared" si="198"/>
        <v>51089</v>
      </c>
      <c r="BF48" s="125">
        <f t="shared" si="198"/>
        <v>55096</v>
      </c>
      <c r="BG48" s="125">
        <f t="shared" si="198"/>
        <v>53264</v>
      </c>
      <c r="BH48" s="125">
        <f t="shared" si="198"/>
        <v>54412</v>
      </c>
      <c r="BI48" s="125">
        <f t="shared" si="198"/>
        <v>61470</v>
      </c>
      <c r="BJ48" s="125">
        <f t="shared" si="198"/>
        <v>61779</v>
      </c>
      <c r="BK48" s="125">
        <f t="shared" si="198"/>
        <v>55110</v>
      </c>
      <c r="BL48" s="125">
        <f t="shared" si="198"/>
        <v>53546</v>
      </c>
      <c r="BM48" s="125">
        <f t="shared" si="198"/>
        <v>51296</v>
      </c>
      <c r="BN48" s="125">
        <f t="shared" si="198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9">BQ33+BQ36+BQ39+BQ42+BQ45</f>
        <v>55492</v>
      </c>
      <c r="BR48" s="125">
        <f t="shared" si="199"/>
        <v>51004</v>
      </c>
      <c r="BS48" s="125">
        <f t="shared" si="199"/>
        <v>53614</v>
      </c>
      <c r="BT48" s="125">
        <f t="shared" si="199"/>
        <v>54834</v>
      </c>
      <c r="BU48" s="125">
        <f t="shared" si="199"/>
        <v>53946</v>
      </c>
      <c r="BV48" s="125">
        <f t="shared" si="199"/>
        <v>62482</v>
      </c>
      <c r="BW48" s="125">
        <f t="shared" si="199"/>
        <v>65771</v>
      </c>
      <c r="BX48" s="125">
        <f t="shared" si="199"/>
        <v>61259</v>
      </c>
      <c r="BY48" s="125">
        <f t="shared" si="199"/>
        <v>60378</v>
      </c>
      <c r="BZ48" s="125">
        <f t="shared" si="199"/>
        <v>58892</v>
      </c>
      <c r="CA48" s="125">
        <f t="shared" si="199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200">CD33+CD36+CD39+CD42+CD45</f>
        <v>57758</v>
      </c>
      <c r="CE48" s="125">
        <f t="shared" si="200"/>
        <v>63103</v>
      </c>
      <c r="CF48" s="125">
        <f t="shared" si="200"/>
        <v>60085</v>
      </c>
      <c r="CG48" s="125">
        <f t="shared" si="200"/>
        <v>64759</v>
      </c>
      <c r="CH48" s="125">
        <f t="shared" si="200"/>
        <v>63179</v>
      </c>
      <c r="CI48" s="125">
        <f t="shared" si="200"/>
        <v>72802</v>
      </c>
      <c r="CJ48" s="125">
        <f t="shared" si="200"/>
        <v>75073</v>
      </c>
      <c r="CK48" s="125">
        <f t="shared" si="200"/>
        <v>69209</v>
      </c>
      <c r="CL48" s="125">
        <f t="shared" si="200"/>
        <v>67746</v>
      </c>
      <c r="CM48" s="125">
        <f t="shared" si="200"/>
        <v>69012</v>
      </c>
      <c r="CN48" s="125">
        <f t="shared" si="200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201">CQ33+CQ36+CQ39+CQ42+CQ45</f>
        <v>68886</v>
      </c>
      <c r="CR48" s="125">
        <f t="shared" si="201"/>
        <v>75348</v>
      </c>
      <c r="CS48" s="125">
        <f t="shared" si="201"/>
        <v>72157</v>
      </c>
      <c r="CT48" s="125">
        <f t="shared" si="201"/>
        <v>73171</v>
      </c>
      <c r="CU48" s="125">
        <f t="shared" si="201"/>
        <v>69362</v>
      </c>
      <c r="CV48" s="125">
        <f t="shared" si="201"/>
        <v>79915</v>
      </c>
      <c r="CW48" s="125">
        <f t="shared" si="201"/>
        <v>78839</v>
      </c>
      <c r="CX48" s="125">
        <f t="shared" si="201"/>
        <v>69474</v>
      </c>
      <c r="CY48" s="125">
        <f t="shared" si="201"/>
        <v>68937</v>
      </c>
      <c r="CZ48" s="125">
        <f t="shared" si="201"/>
        <v>67052</v>
      </c>
      <c r="DA48" s="125">
        <f t="shared" si="201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2">DD33+DD36+DD39+DD42+DD45</f>
        <v>78045</v>
      </c>
      <c r="DE48" s="125">
        <f t="shared" si="202"/>
        <v>77847</v>
      </c>
      <c r="DF48" s="125">
        <f t="shared" si="202"/>
        <v>78938</v>
      </c>
      <c r="DG48" s="125">
        <f t="shared" si="202"/>
        <v>76567</v>
      </c>
      <c r="DH48" s="125">
        <f t="shared" si="202"/>
        <v>78609</v>
      </c>
      <c r="DI48" s="125">
        <f t="shared" ref="DI48:EA48" si="203">DI33+DI36+DI39+DI42+DI45</f>
        <v>88205</v>
      </c>
      <c r="DJ48" s="125">
        <f t="shared" si="203"/>
        <v>92046</v>
      </c>
      <c r="DK48" s="125">
        <f t="shared" si="203"/>
        <v>84561</v>
      </c>
      <c r="DL48" s="125">
        <f t="shared" si="203"/>
        <v>81706</v>
      </c>
      <c r="DM48" s="125">
        <f t="shared" si="203"/>
        <v>79116</v>
      </c>
      <c r="DN48" s="125">
        <f t="shared" si="203"/>
        <v>87365</v>
      </c>
      <c r="DO48" s="125">
        <f>DO33+DO36+DO39+DO42+DO45</f>
        <v>987522</v>
      </c>
      <c r="DP48" s="125">
        <f t="shared" si="203"/>
        <v>89791</v>
      </c>
      <c r="DQ48" s="125">
        <f t="shared" si="203"/>
        <v>84408</v>
      </c>
      <c r="DR48" s="125">
        <f t="shared" si="203"/>
        <v>85079</v>
      </c>
      <c r="DS48" s="125">
        <f t="shared" si="203"/>
        <v>78095</v>
      </c>
      <c r="DT48" s="125">
        <f t="shared" si="203"/>
        <v>76418</v>
      </c>
      <c r="DU48" s="125">
        <f t="shared" si="203"/>
        <v>76686</v>
      </c>
      <c r="DV48" s="125">
        <f t="shared" si="203"/>
        <v>91776</v>
      </c>
      <c r="DW48" s="125">
        <f t="shared" si="203"/>
        <v>91518</v>
      </c>
      <c r="DX48" s="125">
        <f t="shared" si="203"/>
        <v>83983</v>
      </c>
      <c r="DY48" s="125">
        <f t="shared" si="203"/>
        <v>84164</v>
      </c>
      <c r="DZ48" s="125">
        <v>80780</v>
      </c>
      <c r="EA48" s="125">
        <f t="shared" si="203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4">EE33+EE36+EE39+EE42+EE45</f>
        <v>83946</v>
      </c>
      <c r="EF48" s="125">
        <f t="shared" si="204"/>
        <v>85672</v>
      </c>
      <c r="EG48" s="125">
        <f t="shared" si="204"/>
        <v>85480</v>
      </c>
      <c r="EH48" s="125">
        <f t="shared" si="204"/>
        <v>83575</v>
      </c>
      <c r="EI48" s="125">
        <f t="shared" si="204"/>
        <v>98427</v>
      </c>
      <c r="EJ48" s="125">
        <f t="shared" si="204"/>
        <v>95086</v>
      </c>
      <c r="EK48" s="125">
        <f t="shared" si="204"/>
        <v>88181</v>
      </c>
      <c r="EL48" s="125">
        <f t="shared" si="204"/>
        <v>84231</v>
      </c>
      <c r="EM48" s="125">
        <f t="shared" si="204"/>
        <v>82398</v>
      </c>
      <c r="EN48" s="125">
        <f t="shared" si="204"/>
        <v>96666</v>
      </c>
      <c r="EO48" s="125">
        <f t="shared" si="132"/>
        <v>1059925</v>
      </c>
      <c r="EP48" s="125">
        <f t="shared" ref="EP48:EU48" si="205">EP33+EP36+EP39+EP42+EP45</f>
        <v>104171</v>
      </c>
      <c r="EQ48" s="125">
        <f t="shared" si="205"/>
        <v>90821</v>
      </c>
      <c r="ER48" s="125">
        <f t="shared" si="205"/>
        <v>91901</v>
      </c>
      <c r="ES48" s="125">
        <f t="shared" si="205"/>
        <v>85309</v>
      </c>
      <c r="ET48" s="125">
        <f t="shared" si="205"/>
        <v>85946</v>
      </c>
      <c r="EU48" s="125">
        <f t="shared" si="205"/>
        <v>78047</v>
      </c>
      <c r="EV48" s="125">
        <f t="shared" ref="EV48:FA48" si="206">EV33+EV36+EV39+EV42+EV45</f>
        <v>93521</v>
      </c>
      <c r="EW48" s="125">
        <f t="shared" si="206"/>
        <v>98357</v>
      </c>
      <c r="EX48" s="125">
        <f t="shared" si="206"/>
        <v>91843</v>
      </c>
      <c r="EY48" s="125">
        <f t="shared" si="206"/>
        <v>98833</v>
      </c>
      <c r="EZ48" s="125">
        <f t="shared" si="206"/>
        <v>95296</v>
      </c>
      <c r="FA48" s="125">
        <f t="shared" si="206"/>
        <v>111380</v>
      </c>
      <c r="FB48" s="125">
        <f t="shared" si="133"/>
        <v>1125425</v>
      </c>
      <c r="FC48" s="125">
        <f t="shared" ref="FC48:FH48" si="207">FC33+FC36+FC39+FC42+FC45</f>
        <v>116585</v>
      </c>
      <c r="FD48" s="125">
        <f t="shared" si="207"/>
        <v>87104</v>
      </c>
      <c r="FE48" s="125">
        <f t="shared" si="207"/>
        <v>101819</v>
      </c>
      <c r="FF48" s="125">
        <f t="shared" si="207"/>
        <v>96637</v>
      </c>
      <c r="FG48" s="125">
        <f t="shared" si="207"/>
        <v>101104</v>
      </c>
      <c r="FH48" s="125">
        <f t="shared" si="207"/>
        <v>96620</v>
      </c>
      <c r="FI48" s="125">
        <f t="shared" ref="FI48:FN48" si="208">FI33+FI36+FI39+FI42+FI45</f>
        <v>112193</v>
      </c>
      <c r="FJ48" s="125">
        <f t="shared" si="208"/>
        <v>119934</v>
      </c>
      <c r="FK48" s="125">
        <f t="shared" si="208"/>
        <v>105028</v>
      </c>
      <c r="FL48" s="125">
        <v>101020</v>
      </c>
      <c r="FM48" s="125">
        <f t="shared" si="208"/>
        <v>100753</v>
      </c>
      <c r="FN48" s="125">
        <f t="shared" si="208"/>
        <v>113791</v>
      </c>
      <c r="FO48" s="125">
        <f t="shared" si="145"/>
        <v>1252588</v>
      </c>
      <c r="FP48" s="125">
        <f t="shared" ref="FP48:GA48" si="209">FP33+FP36+FP39+FP42+FP45</f>
        <v>117580</v>
      </c>
      <c r="FQ48" s="125">
        <f t="shared" si="209"/>
        <v>111930</v>
      </c>
      <c r="FR48" s="125">
        <f t="shared" si="209"/>
        <v>69651</v>
      </c>
      <c r="FS48" s="125">
        <f t="shared" si="209"/>
        <v>17782</v>
      </c>
      <c r="FT48" s="125">
        <f t="shared" si="209"/>
        <v>33241</v>
      </c>
      <c r="FU48" s="125">
        <f t="shared" si="209"/>
        <v>53468</v>
      </c>
      <c r="FV48" s="125">
        <f t="shared" si="209"/>
        <v>87476</v>
      </c>
      <c r="FW48" s="125">
        <f t="shared" si="209"/>
        <v>75799</v>
      </c>
      <c r="FX48" s="125">
        <f t="shared" si="209"/>
        <v>93279</v>
      </c>
      <c r="FY48" s="125">
        <f t="shared" si="209"/>
        <v>107236</v>
      </c>
      <c r="FZ48" s="125">
        <f t="shared" si="209"/>
        <v>107837</v>
      </c>
      <c r="GA48" s="125">
        <f t="shared" si="209"/>
        <v>115629</v>
      </c>
      <c r="GB48" s="125">
        <f t="shared" si="168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>
        <v>86049</v>
      </c>
      <c r="IN48" s="125">
        <v>97937</v>
      </c>
      <c r="IO48" s="125">
        <f>+SUM(IC48:IN48)</f>
        <v>1012401</v>
      </c>
      <c r="IP48" s="201">
        <v>95645</v>
      </c>
      <c r="IQ48" s="47"/>
      <c r="IR48" s="47"/>
      <c r="IS48" s="47"/>
      <c r="IT48" s="47"/>
      <c r="IU48" s="47"/>
      <c r="IV48" s="125"/>
      <c r="IW48" s="125"/>
      <c r="IX48" s="125"/>
      <c r="IY48" s="125"/>
      <c r="IZ48" s="125"/>
      <c r="JA48" s="125"/>
      <c r="JB48" s="125">
        <f t="shared" si="121"/>
        <v>95645</v>
      </c>
    </row>
    <row r="49" spans="2:262" x14ac:dyDescent="0.25">
      <c r="B49" s="48" t="s">
        <v>68</v>
      </c>
      <c r="C49" s="125">
        <f>C34+C37+C40+C43+C46</f>
        <v>0</v>
      </c>
      <c r="D49" s="125">
        <f t="shared" si="194"/>
        <v>0</v>
      </c>
      <c r="E49" s="125">
        <f t="shared" si="194"/>
        <v>0</v>
      </c>
      <c r="F49" s="125">
        <f t="shared" si="194"/>
        <v>0</v>
      </c>
      <c r="G49" s="125">
        <f t="shared" si="194"/>
        <v>0</v>
      </c>
      <c r="H49" s="125">
        <f t="shared" si="194"/>
        <v>0</v>
      </c>
      <c r="I49" s="125">
        <f t="shared" si="194"/>
        <v>0</v>
      </c>
      <c r="J49" s="125">
        <f t="shared" si="194"/>
        <v>0</v>
      </c>
      <c r="K49" s="125">
        <f t="shared" si="194"/>
        <v>0</v>
      </c>
      <c r="L49" s="125">
        <f t="shared" si="194"/>
        <v>0</v>
      </c>
      <c r="M49" s="125">
        <f t="shared" si="194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5"/>
        <v>92015</v>
      </c>
      <c r="R49" s="125">
        <f t="shared" si="195"/>
        <v>99779</v>
      </c>
      <c r="S49" s="125">
        <f t="shared" si="195"/>
        <v>99084</v>
      </c>
      <c r="T49" s="125">
        <f t="shared" si="195"/>
        <v>102986</v>
      </c>
      <c r="U49" s="125">
        <f t="shared" si="195"/>
        <v>107415</v>
      </c>
      <c r="V49" s="125">
        <f t="shared" si="195"/>
        <v>113174</v>
      </c>
      <c r="W49" s="125">
        <f t="shared" si="195"/>
        <v>124239</v>
      </c>
      <c r="X49" s="125">
        <f t="shared" si="195"/>
        <v>122245</v>
      </c>
      <c r="Y49" s="125">
        <f t="shared" si="195"/>
        <v>125493</v>
      </c>
      <c r="Z49" s="125">
        <f t="shared" si="195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6"/>
        <v>104224</v>
      </c>
      <c r="AE49" s="125">
        <f t="shared" si="196"/>
        <v>115820</v>
      </c>
      <c r="AF49" s="125">
        <f t="shared" si="196"/>
        <v>110035</v>
      </c>
      <c r="AG49" s="125">
        <f t="shared" si="196"/>
        <v>117268</v>
      </c>
      <c r="AH49" s="125">
        <f t="shared" si="196"/>
        <v>126433</v>
      </c>
      <c r="AI49" s="125">
        <f t="shared" si="196"/>
        <v>131724</v>
      </c>
      <c r="AJ49" s="125">
        <f t="shared" si="196"/>
        <v>144060</v>
      </c>
      <c r="AK49" s="125">
        <f t="shared" si="196"/>
        <v>133920</v>
      </c>
      <c r="AL49" s="125">
        <f t="shared" si="196"/>
        <v>140270</v>
      </c>
      <c r="AM49" s="125">
        <f t="shared" si="196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7"/>
        <v>98027</v>
      </c>
      <c r="AR49" s="125">
        <f t="shared" si="197"/>
        <v>134609</v>
      </c>
      <c r="AS49" s="125">
        <f t="shared" si="197"/>
        <v>132101</v>
      </c>
      <c r="AT49" s="125">
        <f t="shared" si="197"/>
        <v>149503</v>
      </c>
      <c r="AU49" s="125">
        <f t="shared" si="197"/>
        <v>151078</v>
      </c>
      <c r="AV49" s="125">
        <f t="shared" si="197"/>
        <v>155830</v>
      </c>
      <c r="AW49" s="125">
        <f t="shared" si="197"/>
        <v>152843</v>
      </c>
      <c r="AX49" s="125">
        <f t="shared" si="197"/>
        <v>161637</v>
      </c>
      <c r="AY49" s="125">
        <f t="shared" si="197"/>
        <v>168894</v>
      </c>
      <c r="AZ49" s="125">
        <f t="shared" si="197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8"/>
        <v>131771</v>
      </c>
      <c r="BE49" s="125">
        <f t="shared" si="198"/>
        <v>151941</v>
      </c>
      <c r="BF49" s="125">
        <f t="shared" si="198"/>
        <v>151361</v>
      </c>
      <c r="BG49" s="125">
        <f t="shared" si="198"/>
        <v>160979</v>
      </c>
      <c r="BH49" s="125">
        <f t="shared" si="198"/>
        <v>164774</v>
      </c>
      <c r="BI49" s="125">
        <f t="shared" si="198"/>
        <v>170394</v>
      </c>
      <c r="BJ49" s="125">
        <f t="shared" si="198"/>
        <v>171262</v>
      </c>
      <c r="BK49" s="125">
        <f t="shared" si="198"/>
        <v>168951</v>
      </c>
      <c r="BL49" s="125">
        <f t="shared" si="198"/>
        <v>181550</v>
      </c>
      <c r="BM49" s="125">
        <f t="shared" si="198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9"/>
        <v>162473</v>
      </c>
      <c r="BR49" s="125">
        <f t="shared" si="199"/>
        <v>157797</v>
      </c>
      <c r="BS49" s="125">
        <f t="shared" si="199"/>
        <v>161779</v>
      </c>
      <c r="BT49" s="125">
        <f t="shared" si="199"/>
        <v>167261</v>
      </c>
      <c r="BU49" s="125">
        <f t="shared" si="199"/>
        <v>171765</v>
      </c>
      <c r="BV49" s="125">
        <f t="shared" si="199"/>
        <v>186378</v>
      </c>
      <c r="BW49" s="125">
        <f t="shared" si="199"/>
        <v>201492</v>
      </c>
      <c r="BX49" s="125">
        <f t="shared" si="199"/>
        <v>199805</v>
      </c>
      <c r="BY49" s="125">
        <f t="shared" si="199"/>
        <v>205469</v>
      </c>
      <c r="BZ49" s="125">
        <f t="shared" si="199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200"/>
        <v>171693</v>
      </c>
      <c r="CE49" s="125">
        <f t="shared" si="200"/>
        <v>200679</v>
      </c>
      <c r="CF49" s="125">
        <f t="shared" si="200"/>
        <v>197524</v>
      </c>
      <c r="CG49" s="125">
        <f t="shared" si="200"/>
        <v>206446</v>
      </c>
      <c r="CH49" s="125">
        <f t="shared" si="200"/>
        <v>202382</v>
      </c>
      <c r="CI49" s="125">
        <f t="shared" si="200"/>
        <v>215424</v>
      </c>
      <c r="CJ49" s="125">
        <f t="shared" si="200"/>
        <v>224370</v>
      </c>
      <c r="CK49" s="125">
        <f t="shared" si="200"/>
        <v>217866</v>
      </c>
      <c r="CL49" s="125">
        <f t="shared" si="200"/>
        <v>227360</v>
      </c>
      <c r="CM49" s="125">
        <f t="shared" si="200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201"/>
        <v>206846</v>
      </c>
      <c r="CR49" s="125">
        <f t="shared" si="201"/>
        <v>211982</v>
      </c>
      <c r="CS49" s="125">
        <f t="shared" si="201"/>
        <v>192282</v>
      </c>
      <c r="CT49" s="125">
        <f t="shared" si="201"/>
        <v>208590</v>
      </c>
      <c r="CU49" s="125">
        <f t="shared" si="201"/>
        <v>205053</v>
      </c>
      <c r="CV49" s="125">
        <f t="shared" si="201"/>
        <v>210634</v>
      </c>
      <c r="CW49" s="125">
        <f t="shared" si="201"/>
        <v>186477</v>
      </c>
      <c r="CX49" s="125">
        <f t="shared" si="201"/>
        <v>177857</v>
      </c>
      <c r="CY49" s="125">
        <f t="shared" si="201"/>
        <v>179381</v>
      </c>
      <c r="CZ49" s="125">
        <f t="shared" si="201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2"/>
        <v>185926</v>
      </c>
      <c r="DE49" s="125">
        <f t="shared" si="202"/>
        <v>201433</v>
      </c>
      <c r="DF49" s="125">
        <f t="shared" si="202"/>
        <v>201137</v>
      </c>
      <c r="DG49" s="125">
        <f t="shared" si="202"/>
        <v>212026</v>
      </c>
      <c r="DH49" s="125">
        <f t="shared" si="202"/>
        <v>225358</v>
      </c>
      <c r="DI49" s="125">
        <f t="shared" ref="DI49:EA49" si="210">DI34+DI37+DI40+DI43+DI46</f>
        <v>235734</v>
      </c>
      <c r="DJ49" s="125">
        <f t="shared" si="210"/>
        <v>253643</v>
      </c>
      <c r="DK49" s="125">
        <f t="shared" si="210"/>
        <v>236139</v>
      </c>
      <c r="DL49" s="125">
        <f t="shared" si="210"/>
        <v>234988</v>
      </c>
      <c r="DM49" s="125">
        <f t="shared" si="210"/>
        <v>232351</v>
      </c>
      <c r="DN49" s="125">
        <f t="shared" si="210"/>
        <v>229875</v>
      </c>
      <c r="DO49" s="125">
        <f>DO34+DO37+DO40+DO43+DO46</f>
        <v>2645302</v>
      </c>
      <c r="DP49" s="125">
        <f t="shared" si="210"/>
        <v>221978</v>
      </c>
      <c r="DQ49" s="125">
        <f t="shared" si="210"/>
        <v>209439</v>
      </c>
      <c r="DR49" s="125">
        <f t="shared" si="210"/>
        <v>224945</v>
      </c>
      <c r="DS49" s="125">
        <f t="shared" si="210"/>
        <v>216468</v>
      </c>
      <c r="DT49" s="125">
        <f t="shared" si="210"/>
        <v>196378</v>
      </c>
      <c r="DU49" s="125">
        <f t="shared" si="210"/>
        <v>220192</v>
      </c>
      <c r="DV49" s="125">
        <f t="shared" si="210"/>
        <v>229480</v>
      </c>
      <c r="DW49" s="125">
        <f t="shared" si="210"/>
        <v>240189</v>
      </c>
      <c r="DX49" s="125">
        <f t="shared" si="210"/>
        <v>235162</v>
      </c>
      <c r="DY49" s="125">
        <f t="shared" si="210"/>
        <v>246641</v>
      </c>
      <c r="DZ49" s="125">
        <v>225588</v>
      </c>
      <c r="EA49" s="125">
        <f t="shared" si="210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11">EE34+EE37+EE40+EE43+EE46</f>
        <v>230016</v>
      </c>
      <c r="EF49" s="125">
        <f t="shared" si="211"/>
        <v>216449</v>
      </c>
      <c r="EG49" s="125">
        <f t="shared" si="211"/>
        <v>239984</v>
      </c>
      <c r="EH49" s="125">
        <f t="shared" si="211"/>
        <v>236188</v>
      </c>
      <c r="EI49" s="125">
        <f t="shared" si="211"/>
        <v>406524</v>
      </c>
      <c r="EJ49" s="125">
        <f t="shared" si="211"/>
        <v>286508</v>
      </c>
      <c r="EK49" s="125">
        <f t="shared" si="211"/>
        <v>281052</v>
      </c>
      <c r="EL49" s="125">
        <f t="shared" si="211"/>
        <v>286618</v>
      </c>
      <c r="EM49" s="125">
        <f t="shared" si="211"/>
        <v>275327</v>
      </c>
      <c r="EN49" s="125">
        <f t="shared" si="211"/>
        <v>286252</v>
      </c>
      <c r="EO49" s="125">
        <f t="shared" si="132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2">ER34+ER37+ER40+ER43+ER46</f>
        <v>268701</v>
      </c>
      <c r="ES49" s="125">
        <f t="shared" si="212"/>
        <v>264508</v>
      </c>
      <c r="ET49" s="125">
        <f t="shared" si="212"/>
        <v>278687</v>
      </c>
      <c r="EU49" s="125">
        <f t="shared" si="212"/>
        <v>272897</v>
      </c>
      <c r="EV49" s="125">
        <f t="shared" si="212"/>
        <v>290409</v>
      </c>
      <c r="EW49" s="125">
        <f t="shared" si="212"/>
        <v>305804</v>
      </c>
      <c r="EX49" s="125">
        <f t="shared" si="212"/>
        <v>288070</v>
      </c>
      <c r="EY49" s="125">
        <f t="shared" si="212"/>
        <v>292057</v>
      </c>
      <c r="EZ49" s="125">
        <f t="shared" si="212"/>
        <v>290639</v>
      </c>
      <c r="FA49" s="125">
        <f t="shared" si="212"/>
        <v>298374</v>
      </c>
      <c r="FB49" s="125">
        <f t="shared" si="133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3">FE34+FE37+FE40+FE43+FE46</f>
        <v>294229</v>
      </c>
      <c r="FF49" s="125">
        <f t="shared" si="213"/>
        <v>299836</v>
      </c>
      <c r="FG49" s="125">
        <f t="shared" si="213"/>
        <v>311097</v>
      </c>
      <c r="FH49" s="125">
        <f t="shared" si="213"/>
        <v>292422</v>
      </c>
      <c r="FI49" s="125">
        <f t="shared" si="213"/>
        <v>319931</v>
      </c>
      <c r="FJ49" s="125">
        <f t="shared" si="213"/>
        <v>387903</v>
      </c>
      <c r="FK49" s="125">
        <f t="shared" si="213"/>
        <v>310873</v>
      </c>
      <c r="FL49" s="125">
        <v>322909</v>
      </c>
      <c r="FM49" s="125">
        <f t="shared" si="213"/>
        <v>312514</v>
      </c>
      <c r="FN49" s="125">
        <f t="shared" si="213"/>
        <v>311961</v>
      </c>
      <c r="FO49" s="125">
        <f t="shared" si="145"/>
        <v>3679894</v>
      </c>
      <c r="FP49" s="125">
        <f t="shared" ref="FP49:GA49" si="214">FP34+FP37+FP40+FP43+FP46</f>
        <v>275841</v>
      </c>
      <c r="FQ49" s="125">
        <f t="shared" si="214"/>
        <v>269994</v>
      </c>
      <c r="FR49" s="125">
        <f t="shared" si="214"/>
        <v>202700</v>
      </c>
      <c r="FS49" s="125">
        <f t="shared" si="214"/>
        <v>72789</v>
      </c>
      <c r="FT49" s="125">
        <f t="shared" si="214"/>
        <v>114177</v>
      </c>
      <c r="FU49" s="125">
        <f t="shared" si="214"/>
        <v>182787</v>
      </c>
      <c r="FV49" s="125">
        <f t="shared" si="214"/>
        <v>250595</v>
      </c>
      <c r="FW49" s="125">
        <f t="shared" si="214"/>
        <v>267382</v>
      </c>
      <c r="FX49" s="125">
        <f t="shared" si="214"/>
        <v>279697</v>
      </c>
      <c r="FY49" s="125">
        <f t="shared" si="214"/>
        <v>307735</v>
      </c>
      <c r="FZ49" s="125">
        <f t="shared" si="214"/>
        <v>301245</v>
      </c>
      <c r="GA49" s="125">
        <f t="shared" si="214"/>
        <v>279974</v>
      </c>
      <c r="GB49" s="125">
        <f t="shared" si="168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>
        <v>296446</v>
      </c>
      <c r="IN49" s="125">
        <v>297704</v>
      </c>
      <c r="IO49" s="125">
        <f>+SUM(IC49:IN49)</f>
        <v>3101224</v>
      </c>
      <c r="IP49" s="201">
        <v>283270</v>
      </c>
      <c r="IQ49" s="47"/>
      <c r="IR49" s="47"/>
      <c r="IS49" s="47"/>
      <c r="IT49" s="47"/>
      <c r="IU49" s="47"/>
      <c r="IV49" s="125"/>
      <c r="IW49" s="125"/>
      <c r="IX49" s="125"/>
      <c r="IY49" s="125"/>
      <c r="IZ49" s="125"/>
      <c r="JA49" s="125"/>
      <c r="JB49" s="125">
        <f t="shared" si="121"/>
        <v>283270</v>
      </c>
    </row>
    <row r="52" spans="2:262" x14ac:dyDescent="0.25">
      <c r="B52" s="5" t="s">
        <v>74</v>
      </c>
    </row>
    <row r="53" spans="2:262" ht="15" customHeight="1" x14ac:dyDescent="0.25">
      <c r="B53" s="12" t="s">
        <v>75</v>
      </c>
      <c r="C53" s="181">
        <v>2007</v>
      </c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3"/>
      <c r="O53" s="184" t="s">
        <v>113</v>
      </c>
      <c r="P53" s="181">
        <v>2008</v>
      </c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3"/>
      <c r="AB53" s="184" t="s">
        <v>114</v>
      </c>
      <c r="AC53" s="181">
        <v>2009</v>
      </c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3"/>
      <c r="AO53" s="184" t="s">
        <v>93</v>
      </c>
      <c r="AP53" s="181">
        <v>2010</v>
      </c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3"/>
      <c r="BB53" s="184" t="s">
        <v>82</v>
      </c>
      <c r="BC53" s="181">
        <v>2011</v>
      </c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3"/>
      <c r="BO53" s="184" t="s">
        <v>83</v>
      </c>
      <c r="BP53" s="181">
        <v>2012</v>
      </c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3"/>
      <c r="CB53" s="184" t="s">
        <v>84</v>
      </c>
      <c r="CC53" s="181">
        <v>2013</v>
      </c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3"/>
      <c r="CO53" s="184" t="s">
        <v>40</v>
      </c>
      <c r="CP53" s="181">
        <v>2014</v>
      </c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3"/>
      <c r="DB53" s="184" t="s">
        <v>41</v>
      </c>
      <c r="DC53" s="181">
        <v>2015</v>
      </c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3"/>
      <c r="DO53" s="184" t="s">
        <v>42</v>
      </c>
      <c r="DP53" s="181">
        <v>2016</v>
      </c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3"/>
      <c r="EB53" s="184" t="s">
        <v>43</v>
      </c>
      <c r="EC53" s="181">
        <v>2017</v>
      </c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3"/>
      <c r="EO53" s="184" t="s">
        <v>44</v>
      </c>
      <c r="EP53" s="181">
        <v>2018</v>
      </c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3"/>
      <c r="FB53" s="184" t="s">
        <v>45</v>
      </c>
      <c r="FC53" s="181">
        <v>2019</v>
      </c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3"/>
      <c r="FO53" s="184" t="s">
        <v>46</v>
      </c>
      <c r="FP53" s="191">
        <v>2020</v>
      </c>
      <c r="FQ53" s="192"/>
      <c r="FR53" s="192"/>
      <c r="FS53" s="192"/>
      <c r="FT53" s="192"/>
      <c r="FU53" s="192"/>
      <c r="FV53" s="192"/>
      <c r="FW53" s="192"/>
      <c r="FX53" s="192"/>
      <c r="FY53" s="192"/>
      <c r="FZ53" s="192"/>
      <c r="GA53" s="193"/>
      <c r="GB53" s="184" t="s">
        <v>47</v>
      </c>
      <c r="GC53" s="191">
        <v>2021</v>
      </c>
      <c r="GD53" s="192"/>
      <c r="GE53" s="192"/>
      <c r="GF53" s="192"/>
      <c r="GG53" s="192"/>
      <c r="GH53" s="192"/>
      <c r="GI53" s="192"/>
      <c r="GJ53" s="192"/>
      <c r="GK53" s="192"/>
      <c r="GL53" s="192"/>
      <c r="GM53" s="192"/>
      <c r="GN53" s="193"/>
      <c r="GO53" s="184" t="s">
        <v>48</v>
      </c>
      <c r="GP53" s="191">
        <v>2022</v>
      </c>
      <c r="GQ53" s="192"/>
      <c r="GR53" s="192"/>
      <c r="GS53" s="192"/>
      <c r="GT53" s="192"/>
      <c r="GU53" s="192"/>
      <c r="GV53" s="192"/>
      <c r="GW53" s="192"/>
      <c r="GX53" s="192"/>
      <c r="GY53" s="192"/>
      <c r="GZ53" s="192"/>
      <c r="HA53" s="193"/>
      <c r="HB53" s="184" t="s">
        <v>49</v>
      </c>
      <c r="HC53" s="191">
        <v>2023</v>
      </c>
      <c r="HD53" s="192"/>
      <c r="HE53" s="192"/>
      <c r="HF53" s="192"/>
      <c r="HG53" s="192"/>
      <c r="HH53" s="192"/>
      <c r="HI53" s="192"/>
      <c r="HJ53" s="192"/>
      <c r="HK53" s="192"/>
      <c r="HL53" s="192"/>
      <c r="HM53" s="192"/>
      <c r="HN53" s="193"/>
      <c r="HO53" s="184" t="s">
        <v>50</v>
      </c>
      <c r="HP53" s="191">
        <v>2024</v>
      </c>
      <c r="HQ53" s="192"/>
      <c r="HR53" s="192"/>
      <c r="HS53" s="192"/>
      <c r="HT53" s="192"/>
      <c r="HU53" s="192"/>
      <c r="HV53" s="192"/>
      <c r="HW53" s="192"/>
      <c r="HX53" s="192"/>
      <c r="HY53" s="192"/>
      <c r="HZ53" s="192"/>
      <c r="IA53" s="193"/>
      <c r="IB53" s="184" t="s">
        <v>51</v>
      </c>
      <c r="IC53" s="191">
        <v>2025</v>
      </c>
      <c r="ID53" s="192"/>
      <c r="IE53" s="192"/>
      <c r="IF53" s="192"/>
      <c r="IG53" s="192"/>
      <c r="IH53" s="192"/>
      <c r="II53" s="192"/>
      <c r="IJ53" s="192"/>
      <c r="IK53" s="192"/>
      <c r="IL53" s="192"/>
      <c r="IM53" s="192"/>
      <c r="IN53" s="193"/>
      <c r="IO53" s="184" t="s">
        <v>52</v>
      </c>
      <c r="IP53" s="191">
        <v>2026</v>
      </c>
      <c r="IQ53" s="192"/>
      <c r="IR53" s="192"/>
      <c r="IS53" s="192"/>
      <c r="IT53" s="192"/>
      <c r="IU53" s="192"/>
      <c r="IV53" s="192"/>
      <c r="IW53" s="192"/>
      <c r="IX53" s="192"/>
      <c r="IY53" s="192"/>
      <c r="IZ53" s="192"/>
      <c r="JA53" s="193"/>
      <c r="JB53" s="184" t="s">
        <v>53</v>
      </c>
    </row>
    <row r="54" spans="2:262" x14ac:dyDescent="0.25">
      <c r="B54" s="13" t="s">
        <v>76</v>
      </c>
      <c r="C54" s="156" t="s">
        <v>54</v>
      </c>
      <c r="D54" s="156" t="s">
        <v>55</v>
      </c>
      <c r="E54" s="156" t="s">
        <v>56</v>
      </c>
      <c r="F54" s="156" t="s">
        <v>57</v>
      </c>
      <c r="G54" s="156" t="s">
        <v>58</v>
      </c>
      <c r="H54" s="156" t="s">
        <v>59</v>
      </c>
      <c r="I54" s="156" t="s">
        <v>60</v>
      </c>
      <c r="J54" s="156" t="s">
        <v>61</v>
      </c>
      <c r="K54" s="156" t="s">
        <v>62</v>
      </c>
      <c r="L54" s="156" t="s">
        <v>63</v>
      </c>
      <c r="M54" s="156" t="s">
        <v>64</v>
      </c>
      <c r="N54" s="156" t="s">
        <v>65</v>
      </c>
      <c r="O54" s="185"/>
      <c r="P54" s="156" t="s">
        <v>54</v>
      </c>
      <c r="Q54" s="156" t="s">
        <v>55</v>
      </c>
      <c r="R54" s="156" t="s">
        <v>56</v>
      </c>
      <c r="S54" s="156" t="s">
        <v>57</v>
      </c>
      <c r="T54" s="156" t="s">
        <v>58</v>
      </c>
      <c r="U54" s="156" t="s">
        <v>59</v>
      </c>
      <c r="V54" s="156" t="s">
        <v>60</v>
      </c>
      <c r="W54" s="156" t="s">
        <v>61</v>
      </c>
      <c r="X54" s="156" t="s">
        <v>62</v>
      </c>
      <c r="Y54" s="156" t="s">
        <v>63</v>
      </c>
      <c r="Z54" s="156" t="s">
        <v>64</v>
      </c>
      <c r="AA54" s="156" t="s">
        <v>65</v>
      </c>
      <c r="AB54" s="185"/>
      <c r="AC54" s="156" t="s">
        <v>54</v>
      </c>
      <c r="AD54" s="156" t="s">
        <v>55</v>
      </c>
      <c r="AE54" s="156" t="s">
        <v>56</v>
      </c>
      <c r="AF54" s="156" t="s">
        <v>57</v>
      </c>
      <c r="AG54" s="156" t="s">
        <v>58</v>
      </c>
      <c r="AH54" s="156" t="s">
        <v>59</v>
      </c>
      <c r="AI54" s="156" t="s">
        <v>60</v>
      </c>
      <c r="AJ54" s="156" t="s">
        <v>61</v>
      </c>
      <c r="AK54" s="156" t="s">
        <v>62</v>
      </c>
      <c r="AL54" s="156" t="s">
        <v>63</v>
      </c>
      <c r="AM54" s="156" t="s">
        <v>64</v>
      </c>
      <c r="AN54" s="156" t="s">
        <v>65</v>
      </c>
      <c r="AO54" s="185"/>
      <c r="AP54" s="156" t="s">
        <v>54</v>
      </c>
      <c r="AQ54" s="156" t="s">
        <v>55</v>
      </c>
      <c r="AR54" s="156" t="s">
        <v>56</v>
      </c>
      <c r="AS54" s="156" t="s">
        <v>57</v>
      </c>
      <c r="AT54" s="156" t="s">
        <v>58</v>
      </c>
      <c r="AU54" s="156" t="s">
        <v>59</v>
      </c>
      <c r="AV54" s="156" t="s">
        <v>60</v>
      </c>
      <c r="AW54" s="156" t="s">
        <v>61</v>
      </c>
      <c r="AX54" s="156" t="s">
        <v>62</v>
      </c>
      <c r="AY54" s="156" t="s">
        <v>63</v>
      </c>
      <c r="AZ54" s="156" t="s">
        <v>64</v>
      </c>
      <c r="BA54" s="156" t="s">
        <v>65</v>
      </c>
      <c r="BB54" s="185"/>
      <c r="BC54" s="156" t="s">
        <v>54</v>
      </c>
      <c r="BD54" s="156" t="s">
        <v>55</v>
      </c>
      <c r="BE54" s="156" t="s">
        <v>56</v>
      </c>
      <c r="BF54" s="156" t="s">
        <v>57</v>
      </c>
      <c r="BG54" s="156" t="s">
        <v>58</v>
      </c>
      <c r="BH54" s="156" t="s">
        <v>59</v>
      </c>
      <c r="BI54" s="156" t="s">
        <v>60</v>
      </c>
      <c r="BJ54" s="156" t="s">
        <v>61</v>
      </c>
      <c r="BK54" s="156" t="s">
        <v>62</v>
      </c>
      <c r="BL54" s="156" t="s">
        <v>63</v>
      </c>
      <c r="BM54" s="156" t="s">
        <v>64</v>
      </c>
      <c r="BN54" s="156" t="s">
        <v>65</v>
      </c>
      <c r="BO54" s="185"/>
      <c r="BP54" s="156" t="s">
        <v>54</v>
      </c>
      <c r="BQ54" s="156" t="s">
        <v>55</v>
      </c>
      <c r="BR54" s="156" t="s">
        <v>56</v>
      </c>
      <c r="BS54" s="156" t="s">
        <v>57</v>
      </c>
      <c r="BT54" s="156" t="s">
        <v>58</v>
      </c>
      <c r="BU54" s="156" t="s">
        <v>59</v>
      </c>
      <c r="BV54" s="156" t="s">
        <v>60</v>
      </c>
      <c r="BW54" s="156" t="s">
        <v>61</v>
      </c>
      <c r="BX54" s="156" t="s">
        <v>62</v>
      </c>
      <c r="BY54" s="156" t="s">
        <v>63</v>
      </c>
      <c r="BZ54" s="156" t="s">
        <v>64</v>
      </c>
      <c r="CA54" s="156" t="s">
        <v>65</v>
      </c>
      <c r="CB54" s="185"/>
      <c r="CC54" s="156" t="s">
        <v>54</v>
      </c>
      <c r="CD54" s="156" t="s">
        <v>55</v>
      </c>
      <c r="CE54" s="156" t="s">
        <v>56</v>
      </c>
      <c r="CF54" s="156" t="s">
        <v>57</v>
      </c>
      <c r="CG54" s="156" t="s">
        <v>58</v>
      </c>
      <c r="CH54" s="156" t="s">
        <v>59</v>
      </c>
      <c r="CI54" s="156" t="s">
        <v>60</v>
      </c>
      <c r="CJ54" s="156" t="s">
        <v>61</v>
      </c>
      <c r="CK54" s="156" t="s">
        <v>62</v>
      </c>
      <c r="CL54" s="156" t="s">
        <v>63</v>
      </c>
      <c r="CM54" s="156" t="s">
        <v>64</v>
      </c>
      <c r="CN54" s="156" t="s">
        <v>65</v>
      </c>
      <c r="CO54" s="185"/>
      <c r="CP54" s="156" t="s">
        <v>54</v>
      </c>
      <c r="CQ54" s="156" t="s">
        <v>55</v>
      </c>
      <c r="CR54" s="156" t="s">
        <v>56</v>
      </c>
      <c r="CS54" s="156" t="s">
        <v>57</v>
      </c>
      <c r="CT54" s="156" t="s">
        <v>58</v>
      </c>
      <c r="CU54" s="156" t="s">
        <v>59</v>
      </c>
      <c r="CV54" s="156" t="s">
        <v>60</v>
      </c>
      <c r="CW54" s="156" t="s">
        <v>61</v>
      </c>
      <c r="CX54" s="156" t="s">
        <v>62</v>
      </c>
      <c r="CY54" s="156" t="s">
        <v>63</v>
      </c>
      <c r="CZ54" s="156" t="s">
        <v>64</v>
      </c>
      <c r="DA54" s="156" t="s">
        <v>65</v>
      </c>
      <c r="DB54" s="185"/>
      <c r="DC54" s="156" t="s">
        <v>54</v>
      </c>
      <c r="DD54" s="156" t="s">
        <v>55</v>
      </c>
      <c r="DE54" s="156" t="s">
        <v>56</v>
      </c>
      <c r="DF54" s="156" t="s">
        <v>57</v>
      </c>
      <c r="DG54" s="156" t="s">
        <v>58</v>
      </c>
      <c r="DH54" s="156" t="s">
        <v>59</v>
      </c>
      <c r="DI54" s="156" t="s">
        <v>60</v>
      </c>
      <c r="DJ54" s="156" t="s">
        <v>61</v>
      </c>
      <c r="DK54" s="156" t="s">
        <v>62</v>
      </c>
      <c r="DL54" s="156" t="s">
        <v>63</v>
      </c>
      <c r="DM54" s="156" t="s">
        <v>64</v>
      </c>
      <c r="DN54" s="156" t="s">
        <v>65</v>
      </c>
      <c r="DO54" s="185"/>
      <c r="DP54" s="156" t="s">
        <v>54</v>
      </c>
      <c r="DQ54" s="156" t="s">
        <v>55</v>
      </c>
      <c r="DR54" s="156" t="s">
        <v>56</v>
      </c>
      <c r="DS54" s="156" t="s">
        <v>57</v>
      </c>
      <c r="DT54" s="156" t="s">
        <v>58</v>
      </c>
      <c r="DU54" s="156" t="s">
        <v>59</v>
      </c>
      <c r="DV54" s="156" t="s">
        <v>60</v>
      </c>
      <c r="DW54" s="156" t="s">
        <v>61</v>
      </c>
      <c r="DX54" s="156" t="s">
        <v>62</v>
      </c>
      <c r="DY54" s="156" t="s">
        <v>63</v>
      </c>
      <c r="DZ54" s="156" t="s">
        <v>64</v>
      </c>
      <c r="EA54" s="156" t="s">
        <v>65</v>
      </c>
      <c r="EB54" s="185"/>
      <c r="EC54" s="45" t="s">
        <v>54</v>
      </c>
      <c r="ED54" s="45" t="s">
        <v>55</v>
      </c>
      <c r="EE54" s="45" t="s">
        <v>56</v>
      </c>
      <c r="EF54" s="45" t="s">
        <v>57</v>
      </c>
      <c r="EG54" s="45" t="s">
        <v>58</v>
      </c>
      <c r="EH54" s="45" t="s">
        <v>59</v>
      </c>
      <c r="EI54" s="45" t="s">
        <v>60</v>
      </c>
      <c r="EJ54" s="45" t="s">
        <v>61</v>
      </c>
      <c r="EK54" s="45" t="s">
        <v>62</v>
      </c>
      <c r="EL54" s="45" t="s">
        <v>63</v>
      </c>
      <c r="EM54" s="45" t="s">
        <v>64</v>
      </c>
      <c r="EN54" s="45" t="s">
        <v>65</v>
      </c>
      <c r="EO54" s="185"/>
      <c r="EP54" s="45" t="s">
        <v>54</v>
      </c>
      <c r="EQ54" s="45" t="s">
        <v>55</v>
      </c>
      <c r="ER54" s="45" t="s">
        <v>56</v>
      </c>
      <c r="ES54" s="45" t="s">
        <v>57</v>
      </c>
      <c r="ET54" s="45" t="s">
        <v>58</v>
      </c>
      <c r="EU54" s="45" t="s">
        <v>59</v>
      </c>
      <c r="EV54" s="45" t="s">
        <v>60</v>
      </c>
      <c r="EW54" s="45" t="s">
        <v>61</v>
      </c>
      <c r="EX54" s="45" t="s">
        <v>62</v>
      </c>
      <c r="EY54" s="45" t="s">
        <v>63</v>
      </c>
      <c r="EZ54" s="45" t="s">
        <v>64</v>
      </c>
      <c r="FA54" s="45" t="s">
        <v>65</v>
      </c>
      <c r="FB54" s="185"/>
      <c r="FC54" s="45" t="s">
        <v>54</v>
      </c>
      <c r="FD54" s="45" t="s">
        <v>55</v>
      </c>
      <c r="FE54" s="45" t="s">
        <v>56</v>
      </c>
      <c r="FF54" s="45" t="s">
        <v>57</v>
      </c>
      <c r="FG54" s="45" t="s">
        <v>58</v>
      </c>
      <c r="FH54" s="45" t="s">
        <v>59</v>
      </c>
      <c r="FI54" s="45" t="s">
        <v>60</v>
      </c>
      <c r="FJ54" s="45" t="s">
        <v>61</v>
      </c>
      <c r="FK54" s="45" t="s">
        <v>62</v>
      </c>
      <c r="FL54" s="45" t="s">
        <v>63</v>
      </c>
      <c r="FM54" s="45" t="s">
        <v>64</v>
      </c>
      <c r="FN54" s="45" t="s">
        <v>65</v>
      </c>
      <c r="FO54" s="185"/>
      <c r="FP54" s="45" t="s">
        <v>54</v>
      </c>
      <c r="FQ54" s="45" t="s">
        <v>55</v>
      </c>
      <c r="FR54" s="45" t="s">
        <v>56</v>
      </c>
      <c r="FS54" s="45" t="s">
        <v>57</v>
      </c>
      <c r="FT54" s="45" t="s">
        <v>58</v>
      </c>
      <c r="FU54" s="45" t="s">
        <v>59</v>
      </c>
      <c r="FV54" s="45" t="s">
        <v>60</v>
      </c>
      <c r="FW54" s="45" t="s">
        <v>61</v>
      </c>
      <c r="FX54" s="45" t="s">
        <v>62</v>
      </c>
      <c r="FY54" s="45" t="s">
        <v>63</v>
      </c>
      <c r="FZ54" s="45" t="s">
        <v>64</v>
      </c>
      <c r="GA54" s="45" t="s">
        <v>65</v>
      </c>
      <c r="GB54" s="185"/>
      <c r="GC54" s="45" t="s">
        <v>54</v>
      </c>
      <c r="GD54" s="45" t="s">
        <v>55</v>
      </c>
      <c r="GE54" s="45" t="s">
        <v>56</v>
      </c>
      <c r="GF54" s="45" t="s">
        <v>57</v>
      </c>
      <c r="GG54" s="45" t="s">
        <v>58</v>
      </c>
      <c r="GH54" s="45" t="s">
        <v>59</v>
      </c>
      <c r="GI54" s="45" t="s">
        <v>60</v>
      </c>
      <c r="GJ54" s="45" t="s">
        <v>61</v>
      </c>
      <c r="GK54" s="45" t="s">
        <v>62</v>
      </c>
      <c r="GL54" s="45" t="s">
        <v>63</v>
      </c>
      <c r="GM54" s="45" t="s">
        <v>64</v>
      </c>
      <c r="GN54" s="45" t="s">
        <v>65</v>
      </c>
      <c r="GO54" s="185"/>
      <c r="GP54" s="45" t="s">
        <v>54</v>
      </c>
      <c r="GQ54" s="45" t="s">
        <v>55</v>
      </c>
      <c r="GR54" s="45" t="s">
        <v>56</v>
      </c>
      <c r="GS54" s="45" t="s">
        <v>57</v>
      </c>
      <c r="GT54" s="45" t="s">
        <v>58</v>
      </c>
      <c r="GU54" s="45" t="s">
        <v>59</v>
      </c>
      <c r="GV54" s="45" t="s">
        <v>60</v>
      </c>
      <c r="GW54" s="45" t="s">
        <v>61</v>
      </c>
      <c r="GX54" s="45" t="s">
        <v>62</v>
      </c>
      <c r="GY54" s="45" t="s">
        <v>63</v>
      </c>
      <c r="GZ54" s="45" t="s">
        <v>64</v>
      </c>
      <c r="HA54" s="45" t="s">
        <v>65</v>
      </c>
      <c r="HB54" s="185"/>
      <c r="HC54" s="45" t="s">
        <v>54</v>
      </c>
      <c r="HD54" s="45" t="s">
        <v>55</v>
      </c>
      <c r="HE54" s="45" t="s">
        <v>56</v>
      </c>
      <c r="HF54" s="45" t="s">
        <v>57</v>
      </c>
      <c r="HG54" s="45" t="s">
        <v>58</v>
      </c>
      <c r="HH54" s="45" t="s">
        <v>59</v>
      </c>
      <c r="HI54" s="45" t="s">
        <v>60</v>
      </c>
      <c r="HJ54" s="45" t="s">
        <v>61</v>
      </c>
      <c r="HK54" s="45" t="s">
        <v>62</v>
      </c>
      <c r="HL54" s="45" t="s">
        <v>63</v>
      </c>
      <c r="HM54" s="45" t="s">
        <v>64</v>
      </c>
      <c r="HN54" s="45" t="s">
        <v>65</v>
      </c>
      <c r="HO54" s="185"/>
      <c r="HP54" s="45" t="s">
        <v>54</v>
      </c>
      <c r="HQ54" s="45" t="s">
        <v>55</v>
      </c>
      <c r="HR54" s="45" t="s">
        <v>56</v>
      </c>
      <c r="HS54" s="45" t="s">
        <v>57</v>
      </c>
      <c r="HT54" s="45" t="s">
        <v>58</v>
      </c>
      <c r="HU54" s="45" t="s">
        <v>59</v>
      </c>
      <c r="HV54" s="45" t="s">
        <v>60</v>
      </c>
      <c r="HW54" s="45" t="s">
        <v>61</v>
      </c>
      <c r="HX54" s="45" t="s">
        <v>62</v>
      </c>
      <c r="HY54" s="45" t="s">
        <v>63</v>
      </c>
      <c r="HZ54" s="45" t="s">
        <v>64</v>
      </c>
      <c r="IA54" s="45" t="s">
        <v>65</v>
      </c>
      <c r="IB54" s="185"/>
      <c r="IC54" s="45" t="s">
        <v>54</v>
      </c>
      <c r="ID54" s="45" t="s">
        <v>55</v>
      </c>
      <c r="IE54" s="45" t="s">
        <v>56</v>
      </c>
      <c r="IF54" s="45" t="s">
        <v>57</v>
      </c>
      <c r="IG54" s="45" t="s">
        <v>58</v>
      </c>
      <c r="IH54" s="45" t="s">
        <v>59</v>
      </c>
      <c r="II54" s="45" t="s">
        <v>60</v>
      </c>
      <c r="IJ54" s="45" t="s">
        <v>61</v>
      </c>
      <c r="IK54" s="45" t="s">
        <v>62</v>
      </c>
      <c r="IL54" s="45" t="s">
        <v>63</v>
      </c>
      <c r="IM54" s="45" t="s">
        <v>64</v>
      </c>
      <c r="IN54" s="45" t="s">
        <v>65</v>
      </c>
      <c r="IO54" s="185"/>
      <c r="IP54" s="45" t="s">
        <v>54</v>
      </c>
      <c r="IQ54" s="45" t="s">
        <v>55</v>
      </c>
      <c r="IR54" s="45" t="s">
        <v>56</v>
      </c>
      <c r="IS54" s="45" t="s">
        <v>57</v>
      </c>
      <c r="IT54" s="45" t="s">
        <v>58</v>
      </c>
      <c r="IU54" s="45" t="s">
        <v>59</v>
      </c>
      <c r="IV54" s="45" t="s">
        <v>60</v>
      </c>
      <c r="IW54" s="45" t="s">
        <v>61</v>
      </c>
      <c r="IX54" s="45" t="s">
        <v>62</v>
      </c>
      <c r="IY54" s="45" t="s">
        <v>63</v>
      </c>
      <c r="IZ54" s="45" t="s">
        <v>64</v>
      </c>
      <c r="JA54" s="45" t="s">
        <v>65</v>
      </c>
      <c r="JB54" s="185"/>
    </row>
    <row r="55" spans="2:262" s="5" customFormat="1" x14ac:dyDescent="0.25">
      <c r="B55" s="51" t="s">
        <v>77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5">+SUM(P56:P57)</f>
        <v>513950.69999999995</v>
      </c>
      <c r="Q55" s="84">
        <f t="shared" si="215"/>
        <v>482108.2</v>
      </c>
      <c r="R55" s="84">
        <f t="shared" si="215"/>
        <v>521399.39999999997</v>
      </c>
      <c r="S55" s="84">
        <f t="shared" si="215"/>
        <v>510011.80000000005</v>
      </c>
      <c r="T55" s="84">
        <f t="shared" si="215"/>
        <v>537566.9</v>
      </c>
      <c r="U55" s="84">
        <f t="shared" si="215"/>
        <v>552048.1</v>
      </c>
      <c r="V55" s="84">
        <f t="shared" si="215"/>
        <v>601093.5</v>
      </c>
      <c r="W55" s="84">
        <f t="shared" si="215"/>
        <v>647816.5</v>
      </c>
      <c r="X55" s="84">
        <f t="shared" si="215"/>
        <v>632564.69999999995</v>
      </c>
      <c r="Y55" s="84">
        <f t="shared" si="215"/>
        <v>643091.19999999995</v>
      </c>
      <c r="Z55" s="84">
        <f t="shared" si="215"/>
        <v>619819.80000000005</v>
      </c>
      <c r="AA55" s="84">
        <f t="shared" si="215"/>
        <v>633068</v>
      </c>
      <c r="AB55" s="84">
        <f>+SUM(AB56:AB57)</f>
        <v>6894538.7999999998</v>
      </c>
      <c r="AC55" s="84">
        <f t="shared" si="215"/>
        <v>597852.1</v>
      </c>
      <c r="AD55" s="84">
        <f t="shared" si="215"/>
        <v>548485.69999999995</v>
      </c>
      <c r="AE55" s="84">
        <f t="shared" si="215"/>
        <v>598163</v>
      </c>
      <c r="AF55" s="84">
        <f t="shared" si="215"/>
        <v>577998.1</v>
      </c>
      <c r="AG55" s="84">
        <f t="shared" si="215"/>
        <v>613576.30000000005</v>
      </c>
      <c r="AH55" s="84">
        <f t="shared" si="215"/>
        <v>644843.5</v>
      </c>
      <c r="AI55" s="84">
        <f t="shared" si="215"/>
        <v>695685.89999999991</v>
      </c>
      <c r="AJ55" s="84">
        <f t="shared" si="215"/>
        <v>745586.00000000012</v>
      </c>
      <c r="AK55" s="84">
        <f t="shared" si="215"/>
        <v>695655.1</v>
      </c>
      <c r="AL55" s="84">
        <f t="shared" si="215"/>
        <v>722583.1</v>
      </c>
      <c r="AM55" s="84">
        <f t="shared" si="215"/>
        <v>677115.1</v>
      </c>
      <c r="AN55" s="84">
        <f t="shared" si="215"/>
        <v>740392.19999999984</v>
      </c>
      <c r="AO55" s="84">
        <f>+SUM(AO56:AO57)</f>
        <v>7857936.0999999996</v>
      </c>
      <c r="AP55" s="84">
        <f t="shared" si="215"/>
        <v>640091.80000000005</v>
      </c>
      <c r="AQ55" s="84">
        <f t="shared" si="215"/>
        <v>536046.09999999986</v>
      </c>
      <c r="AR55" s="84">
        <f t="shared" si="215"/>
        <v>697690.6</v>
      </c>
      <c r="AS55" s="84">
        <f t="shared" si="215"/>
        <v>690069.2</v>
      </c>
      <c r="AT55" s="84">
        <f t="shared" si="215"/>
        <v>770065.10000000009</v>
      </c>
      <c r="AU55" s="84">
        <f t="shared" si="215"/>
        <v>769755.70000000007</v>
      </c>
      <c r="AV55" s="84">
        <f t="shared" si="215"/>
        <v>815376.60000000021</v>
      </c>
      <c r="AW55" s="84">
        <f t="shared" si="215"/>
        <v>805964.5</v>
      </c>
      <c r="AX55" s="84">
        <f t="shared" si="215"/>
        <v>819410.2</v>
      </c>
      <c r="AY55" s="84">
        <f t="shared" si="215"/>
        <v>852609.89999999991</v>
      </c>
      <c r="AZ55" s="84">
        <f t="shared" si="215"/>
        <v>839460</v>
      </c>
      <c r="BA55" s="84">
        <f t="shared" si="215"/>
        <v>838814</v>
      </c>
      <c r="BB55" s="84">
        <f>+SUM(BB56:BB57)</f>
        <v>9075353.7000000011</v>
      </c>
      <c r="BC55" s="84">
        <f t="shared" si="215"/>
        <v>778803.3</v>
      </c>
      <c r="BD55" s="84">
        <f t="shared" si="215"/>
        <v>692115.39999999991</v>
      </c>
      <c r="BE55" s="84">
        <f t="shared" si="215"/>
        <v>776342.2</v>
      </c>
      <c r="BF55" s="84">
        <f t="shared" si="215"/>
        <v>790610.39999999991</v>
      </c>
      <c r="BG55" s="84">
        <f t="shared" si="215"/>
        <v>821833.2</v>
      </c>
      <c r="BH55" s="84">
        <f t="shared" si="215"/>
        <v>841704.6</v>
      </c>
      <c r="BI55" s="84">
        <f t="shared" si="215"/>
        <v>891271.20000000019</v>
      </c>
      <c r="BJ55" s="84">
        <f t="shared" si="215"/>
        <v>895339.79999999993</v>
      </c>
      <c r="BK55" s="84">
        <f t="shared" si="215"/>
        <v>856288.2</v>
      </c>
      <c r="BL55" s="84">
        <f t="shared" si="215"/>
        <v>895399.10000000009</v>
      </c>
      <c r="BM55" s="84">
        <f t="shared" si="215"/>
        <v>894794.5</v>
      </c>
      <c r="BN55" s="84">
        <f t="shared" si="215"/>
        <v>970458.4</v>
      </c>
      <c r="BO55" s="84">
        <f>+SUM(BO56:BO57)</f>
        <v>10104960.300000001</v>
      </c>
      <c r="BP55" s="84">
        <f t="shared" si="215"/>
        <v>933224.59999999986</v>
      </c>
      <c r="BQ55" s="84">
        <f t="shared" si="215"/>
        <v>842438.89999999991</v>
      </c>
      <c r="BR55" s="84">
        <f t="shared" si="215"/>
        <v>806895.10000000009</v>
      </c>
      <c r="BS55" s="84">
        <f t="shared" si="215"/>
        <v>832418.29999999993</v>
      </c>
      <c r="BT55" s="84">
        <f t="shared" si="215"/>
        <v>858321.1</v>
      </c>
      <c r="BU55" s="84">
        <f t="shared" si="215"/>
        <v>872210.79999999993</v>
      </c>
      <c r="BV55" s="84">
        <f t="shared" si="215"/>
        <v>961781.89999999991</v>
      </c>
      <c r="BW55" s="84">
        <f t="shared" si="215"/>
        <v>1032878.2000000001</v>
      </c>
      <c r="BX55" s="84">
        <f t="shared" si="215"/>
        <v>1008713.4</v>
      </c>
      <c r="BY55" s="84">
        <f t="shared" si="215"/>
        <v>1027114.5</v>
      </c>
      <c r="BZ55" s="84">
        <f t="shared" si="215"/>
        <v>1028786.7000000002</v>
      </c>
      <c r="CA55" s="84">
        <f t="shared" si="215"/>
        <v>1046974.4</v>
      </c>
      <c r="CB55" s="84">
        <f>+SUM(CB56:CB57)</f>
        <v>11251757.899999999</v>
      </c>
      <c r="CC55" s="84">
        <f t="shared" si="215"/>
        <v>997879.20000000007</v>
      </c>
      <c r="CD55" s="84">
        <f t="shared" si="215"/>
        <v>886806.5</v>
      </c>
      <c r="CE55" s="84">
        <f t="shared" si="215"/>
        <v>1019357</v>
      </c>
      <c r="CF55" s="84">
        <f t="shared" si="215"/>
        <v>995388.4</v>
      </c>
      <c r="CG55" s="84">
        <f t="shared" ref="CG55:EA55" si="216">+SUM(CG56:CG57)</f>
        <v>1048000.5</v>
      </c>
      <c r="CH55" s="84">
        <f t="shared" si="216"/>
        <v>1026219.1</v>
      </c>
      <c r="CI55" s="84">
        <f t="shared" si="216"/>
        <v>1114014.1000000001</v>
      </c>
      <c r="CJ55" s="84">
        <f t="shared" si="216"/>
        <v>1157288.3999999999</v>
      </c>
      <c r="CK55" s="84">
        <f t="shared" si="216"/>
        <v>1109308</v>
      </c>
      <c r="CL55" s="84">
        <f t="shared" si="216"/>
        <v>1140174.8</v>
      </c>
      <c r="CM55" s="84">
        <f t="shared" si="216"/>
        <v>1170612.3</v>
      </c>
      <c r="CN55" s="84">
        <f t="shared" si="216"/>
        <v>1187180.3999999999</v>
      </c>
      <c r="CO55" s="84">
        <f>+SUM(CO56:CO57)</f>
        <v>12852228.699999999</v>
      </c>
      <c r="CP55" s="84">
        <f t="shared" si="216"/>
        <v>1108558.6000000001</v>
      </c>
      <c r="CQ55" s="84">
        <f t="shared" si="216"/>
        <v>1065640.8</v>
      </c>
      <c r="CR55" s="84">
        <f t="shared" si="216"/>
        <v>1110675</v>
      </c>
      <c r="CS55" s="84">
        <f t="shared" si="216"/>
        <v>1022368.1</v>
      </c>
      <c r="CT55" s="84">
        <f t="shared" si="216"/>
        <v>1089149.2999999998</v>
      </c>
      <c r="CU55" s="84">
        <f t="shared" si="216"/>
        <v>1060662.3999999999</v>
      </c>
      <c r="CV55" s="84">
        <f t="shared" si="216"/>
        <v>1123348.8</v>
      </c>
      <c r="CW55" s="84">
        <f t="shared" si="216"/>
        <v>1026073.8</v>
      </c>
      <c r="CX55" s="84">
        <f t="shared" si="216"/>
        <v>956281.7</v>
      </c>
      <c r="CY55" s="84">
        <f t="shared" si="216"/>
        <v>960069.10000000009</v>
      </c>
      <c r="CZ55" s="84">
        <f t="shared" si="216"/>
        <v>965208</v>
      </c>
      <c r="DA55" s="84">
        <f t="shared" si="216"/>
        <v>1053395.3</v>
      </c>
      <c r="DB55" s="84">
        <f>+SUM(DB56:DB57)</f>
        <v>12541430.899999999</v>
      </c>
      <c r="DC55" s="84">
        <f t="shared" si="216"/>
        <v>1087624.8</v>
      </c>
      <c r="DD55" s="84">
        <f t="shared" si="216"/>
        <v>1020943.6000000001</v>
      </c>
      <c r="DE55" s="84">
        <f>+SUM(DE56:DE57)</f>
        <v>1079857</v>
      </c>
      <c r="DF55" s="84">
        <f t="shared" si="216"/>
        <v>1082926.1000000001</v>
      </c>
      <c r="DG55" s="84">
        <f t="shared" si="216"/>
        <v>1115628.5</v>
      </c>
      <c r="DH55" s="84">
        <f t="shared" si="216"/>
        <v>1174936.7999999998</v>
      </c>
      <c r="DI55" s="84">
        <f t="shared" si="216"/>
        <v>1252397.4000000001</v>
      </c>
      <c r="DJ55" s="84">
        <f t="shared" si="216"/>
        <v>1336351.3999999999</v>
      </c>
      <c r="DK55" s="84">
        <f t="shared" si="216"/>
        <v>1239656.3999999999</v>
      </c>
      <c r="DL55" s="84">
        <f t="shared" si="216"/>
        <v>1224089.7</v>
      </c>
      <c r="DM55" s="84">
        <f t="shared" si="216"/>
        <v>1203822.5</v>
      </c>
      <c r="DN55" s="84">
        <f t="shared" si="216"/>
        <v>1226494.1000000001</v>
      </c>
      <c r="DO55" s="84">
        <f>+SUM(DO56:DO57)</f>
        <v>14044728.300000001</v>
      </c>
      <c r="DP55" s="84">
        <f t="shared" si="216"/>
        <v>1205556.1000000001</v>
      </c>
      <c r="DQ55" s="84">
        <f t="shared" si="216"/>
        <v>1136278</v>
      </c>
      <c r="DR55" s="84">
        <f t="shared" si="216"/>
        <v>1198667.3999999999</v>
      </c>
      <c r="DS55" s="84">
        <f t="shared" si="216"/>
        <v>1138746.3999999999</v>
      </c>
      <c r="DT55" s="84">
        <f t="shared" si="216"/>
        <v>1054751.2000000002</v>
      </c>
      <c r="DU55" s="84">
        <f t="shared" si="216"/>
        <v>1147569</v>
      </c>
      <c r="DV55" s="84">
        <f t="shared" si="216"/>
        <v>1242245.1000000001</v>
      </c>
      <c r="DW55" s="84">
        <f t="shared" si="216"/>
        <v>1282484.6000000001</v>
      </c>
      <c r="DX55" s="84">
        <f t="shared" si="216"/>
        <v>1233674.5</v>
      </c>
      <c r="DY55" s="84">
        <f t="shared" si="216"/>
        <v>1278569.0999999999</v>
      </c>
      <c r="DZ55" s="84">
        <f t="shared" si="216"/>
        <v>1184259.7999999998</v>
      </c>
      <c r="EA55" s="84">
        <f t="shared" si="216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7">+SUM(EE56:EE57)</f>
        <v>1213682.2</v>
      </c>
      <c r="EF55" s="84">
        <f t="shared" si="217"/>
        <v>1168147.5</v>
      </c>
      <c r="EG55" s="84">
        <f t="shared" si="217"/>
        <v>1258073</v>
      </c>
      <c r="EH55" s="84">
        <f t="shared" si="217"/>
        <v>1235998.2000000002</v>
      </c>
      <c r="EI55" s="84">
        <f t="shared" si="217"/>
        <v>1949738.2999999998</v>
      </c>
      <c r="EJ55" s="84">
        <f t="shared" si="217"/>
        <v>1474742.5</v>
      </c>
      <c r="EK55" s="84">
        <f t="shared" si="217"/>
        <v>1426787.6999999997</v>
      </c>
      <c r="EL55" s="84">
        <f t="shared" si="217"/>
        <v>1432781.5</v>
      </c>
      <c r="EM55" s="84">
        <f t="shared" si="217"/>
        <v>1382175.0999999999</v>
      </c>
      <c r="EN55" s="84">
        <f t="shared" si="217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8">+SUM(ER56:ER57)</f>
        <v>1393691.8</v>
      </c>
      <c r="ES55" s="84">
        <f t="shared" si="218"/>
        <v>1351870.3</v>
      </c>
      <c r="ET55" s="84">
        <f t="shared" si="218"/>
        <v>1408995.1999999997</v>
      </c>
      <c r="EU55" s="84">
        <f t="shared" si="218"/>
        <v>1355931.4000000001</v>
      </c>
      <c r="EV55" s="84">
        <f t="shared" si="218"/>
        <v>1483739.3999999997</v>
      </c>
      <c r="EW55" s="84">
        <f t="shared" si="218"/>
        <v>1561910.7000000002</v>
      </c>
      <c r="EX55" s="84">
        <f t="shared" si="218"/>
        <v>1468126.8</v>
      </c>
      <c r="EY55" s="84">
        <f t="shared" si="218"/>
        <v>1510775.7</v>
      </c>
      <c r="EZ55" s="84">
        <f t="shared" si="218"/>
        <v>1491504.5</v>
      </c>
      <c r="FA55" s="84">
        <f t="shared" si="218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9">+SUM(FE56:FE57)</f>
        <v>1530961</v>
      </c>
      <c r="FF55" s="84">
        <f t="shared" si="219"/>
        <v>1532554.5</v>
      </c>
      <c r="FG55" s="84">
        <f t="shared" si="219"/>
        <v>1593099.8000000003</v>
      </c>
      <c r="FH55" s="84">
        <f t="shared" si="219"/>
        <v>1503587.8</v>
      </c>
      <c r="FI55" s="84">
        <f t="shared" si="219"/>
        <v>1670256.8000000003</v>
      </c>
      <c r="FJ55" s="84">
        <f t="shared" si="219"/>
        <v>1962221.2999999998</v>
      </c>
      <c r="FK55" s="84">
        <f t="shared" si="219"/>
        <v>1607364</v>
      </c>
      <c r="FL55" s="84">
        <f>+SUM(FL56:FL57)</f>
        <v>1638106.1999999997</v>
      </c>
      <c r="FM55" s="84">
        <f t="shared" si="219"/>
        <v>1596969.4</v>
      </c>
      <c r="FN55" s="84">
        <f t="shared" si="219"/>
        <v>1645714.9000000001</v>
      </c>
      <c r="FO55" s="84">
        <f>+SUM(FC55:FN55)</f>
        <v>19064387.399999999</v>
      </c>
      <c r="FP55" s="84">
        <f t="shared" si="219"/>
        <v>1521397.7</v>
      </c>
      <c r="FQ55" s="84">
        <f t="shared" si="219"/>
        <v>1476826.6999999997</v>
      </c>
      <c r="FR55" s="84">
        <f t="shared" si="219"/>
        <v>1052556.7999999998</v>
      </c>
      <c r="FS55" s="84">
        <f t="shared" si="219"/>
        <v>23159.200000000001</v>
      </c>
      <c r="FT55" s="84">
        <f t="shared" si="219"/>
        <v>0</v>
      </c>
      <c r="FU55" s="84">
        <f t="shared" si="219"/>
        <v>0</v>
      </c>
      <c r="FV55" s="84">
        <f t="shared" si="219"/>
        <v>1306425.9999999998</v>
      </c>
      <c r="FW55" s="84">
        <f t="shared" si="219"/>
        <v>1325492.2999999991</v>
      </c>
      <c r="FX55" s="84">
        <f t="shared" si="219"/>
        <v>1441076.9</v>
      </c>
      <c r="FY55" s="84">
        <f t="shared" si="219"/>
        <v>1603610.6999999997</v>
      </c>
      <c r="FZ55" s="84">
        <f t="shared" si="219"/>
        <v>1581013.5</v>
      </c>
      <c r="GA55" s="84">
        <f t="shared" si="219"/>
        <v>1529485.3999999994</v>
      </c>
      <c r="GB55" s="84">
        <f>+SUM(FP55:GA55)</f>
        <v>12861045.199999996</v>
      </c>
      <c r="GC55" s="84">
        <f t="shared" ref="GC55:GH55" si="220">+SUM(GC56:GC57)</f>
        <v>1599301.0000000005</v>
      </c>
      <c r="GD55" s="84">
        <f t="shared" si="220"/>
        <v>1242112.1000000003</v>
      </c>
      <c r="GE55" s="84">
        <f t="shared" si="220"/>
        <v>1437424.1000000003</v>
      </c>
      <c r="GF55" s="84">
        <f t="shared" si="220"/>
        <v>1481469.6</v>
      </c>
      <c r="GG55" s="84">
        <f t="shared" si="220"/>
        <v>1650689.4999999993</v>
      </c>
      <c r="GH55" s="84">
        <f t="shared" si="220"/>
        <v>1647046.6000000006</v>
      </c>
      <c r="GI55" s="84">
        <f t="shared" ref="GI55:GN55" si="221">+SUM(GI56:GI57)</f>
        <v>1741933.9</v>
      </c>
      <c r="GJ55" s="84">
        <f t="shared" si="221"/>
        <v>1796067.5000000014</v>
      </c>
      <c r="GK55" s="84">
        <f t="shared" si="221"/>
        <v>1745637.0999999999</v>
      </c>
      <c r="GL55" s="84">
        <f t="shared" si="221"/>
        <v>1793292.799999997</v>
      </c>
      <c r="GM55" s="84">
        <f t="shared" si="221"/>
        <v>1709723.1</v>
      </c>
      <c r="GN55" s="84">
        <f t="shared" si="221"/>
        <v>1812983</v>
      </c>
      <c r="GO55" s="84">
        <f>+SUM(GC55:GN55)</f>
        <v>19657680.300000001</v>
      </c>
      <c r="GP55" s="84">
        <f t="shared" ref="GP55:GU55" si="222">+SUM(GP56:GP57)</f>
        <v>1667299.3</v>
      </c>
      <c r="GQ55" s="84">
        <f t="shared" si="222"/>
        <v>1561823.6999999997</v>
      </c>
      <c r="GR55" s="84">
        <f t="shared" si="222"/>
        <v>1663806</v>
      </c>
      <c r="GS55" s="84">
        <f t="shared" si="222"/>
        <v>1625604.7</v>
      </c>
      <c r="GT55" s="84">
        <f t="shared" si="222"/>
        <v>1757164.8999999994</v>
      </c>
      <c r="GU55" s="84">
        <f t="shared" si="222"/>
        <v>1673505.5</v>
      </c>
      <c r="GV55" s="84">
        <f t="shared" ref="GV55:HA55" si="223">+SUM(GV56:GV57)</f>
        <v>1940696.5</v>
      </c>
      <c r="GW55" s="84">
        <f t="shared" si="223"/>
        <v>1911316.8000000003</v>
      </c>
      <c r="GX55" s="84">
        <f t="shared" si="223"/>
        <v>1808005.5</v>
      </c>
      <c r="GY55" s="84">
        <f t="shared" si="223"/>
        <v>1908673.3000000003</v>
      </c>
      <c r="GZ55" s="84">
        <f t="shared" si="223"/>
        <v>1674180.2000000002</v>
      </c>
      <c r="HA55" s="84">
        <f t="shared" si="223"/>
        <v>660868.30000000005</v>
      </c>
      <c r="HB55" s="84">
        <f>+SUM(GP55:HA55)</f>
        <v>19852944.699999999</v>
      </c>
      <c r="HC55" s="84">
        <f t="shared" ref="HC55:HM55" si="224">+SUM(HC56:HC57)</f>
        <v>0</v>
      </c>
      <c r="HD55" s="84">
        <f t="shared" si="224"/>
        <v>35759.699999999997</v>
      </c>
      <c r="HE55" s="84">
        <f t="shared" si="224"/>
        <v>821986.39999999991</v>
      </c>
      <c r="HF55" s="84">
        <f t="shared" si="224"/>
        <v>999956.00000000012</v>
      </c>
      <c r="HG55" s="84">
        <f t="shared" si="224"/>
        <v>1039231.8999999999</v>
      </c>
      <c r="HH55" s="84">
        <f t="shared" si="224"/>
        <v>1061790.2999999998</v>
      </c>
      <c r="HI55" s="84">
        <f t="shared" si="224"/>
        <v>1147864</v>
      </c>
      <c r="HJ55" s="84">
        <f t="shared" si="224"/>
        <v>1124739.6999999997</v>
      </c>
      <c r="HK55" s="84">
        <v>1037047.5999999999</v>
      </c>
      <c r="HL55" s="84">
        <f t="shared" si="224"/>
        <v>1104072.8</v>
      </c>
      <c r="HM55" s="84">
        <f t="shared" si="224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>
        <v>1477689.4</v>
      </c>
      <c r="IN55" s="84">
        <v>1528891.2999999998</v>
      </c>
      <c r="IO55" s="84">
        <f>+SUM(IC55:IN55)</f>
        <v>15896079.899999995</v>
      </c>
      <c r="IP55" s="226">
        <v>1464325</v>
      </c>
      <c r="IQ55" s="148"/>
      <c r="IR55" s="148"/>
      <c r="IS55" s="84"/>
      <c r="IT55" s="84"/>
      <c r="IU55" s="84"/>
      <c r="IV55" s="84"/>
      <c r="IW55" s="84"/>
      <c r="IX55" s="84"/>
      <c r="IY55" s="84"/>
      <c r="IZ55" s="84"/>
      <c r="JA55" s="84"/>
      <c r="JB55" s="84">
        <f t="shared" ref="JB55:JB57" si="225">SUM(IP55:JA55)</f>
        <v>1464325</v>
      </c>
    </row>
    <row r="56" spans="2:262" ht="14.4" x14ac:dyDescent="0.3">
      <c r="B56" s="48" t="s">
        <v>78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>
        <v>335591.1</v>
      </c>
      <c r="IN56" s="125">
        <v>381954.29999999993</v>
      </c>
      <c r="IO56" s="125">
        <f>+SUM(IC56:IN56)</f>
        <v>3948363.9</v>
      </c>
      <c r="IP56" s="220">
        <v>373016</v>
      </c>
      <c r="IQ56" s="125"/>
      <c r="IR56" s="125"/>
      <c r="IS56" s="125"/>
      <c r="IT56" s="125"/>
      <c r="IU56" s="125"/>
      <c r="IV56" s="125"/>
      <c r="IW56" s="125"/>
      <c r="IX56" s="125"/>
      <c r="IY56" s="125"/>
      <c r="IZ56" s="125"/>
      <c r="JA56" s="125"/>
      <c r="JB56" s="125">
        <f t="shared" si="225"/>
        <v>373016</v>
      </c>
    </row>
    <row r="57" spans="2:262" ht="14.4" x14ac:dyDescent="0.3">
      <c r="B57" s="48" t="s">
        <v>79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>
        <v>1142098.3</v>
      </c>
      <c r="IN57" s="125">
        <v>1146937</v>
      </c>
      <c r="IO57" s="125">
        <f>+SUM(IC57:IN57)</f>
        <v>11947716</v>
      </c>
      <c r="IP57" s="220">
        <v>1091310</v>
      </c>
      <c r="IQ57" s="125"/>
      <c r="IR57" s="125"/>
      <c r="IS57" s="125"/>
      <c r="IT57" s="125"/>
      <c r="IU57" s="125"/>
      <c r="IV57" s="125"/>
      <c r="IW57" s="125"/>
      <c r="IX57" s="125"/>
      <c r="IY57" s="125"/>
      <c r="IZ57" s="125"/>
      <c r="JA57" s="125"/>
      <c r="JB57" s="125">
        <f t="shared" si="225"/>
        <v>1091310</v>
      </c>
    </row>
    <row r="59" spans="2:262" x14ac:dyDescent="0.25">
      <c r="B59" s="5"/>
    </row>
    <row r="62" spans="2:262" x14ac:dyDescent="0.25">
      <c r="DC62" s="22"/>
      <c r="DD62" s="22"/>
      <c r="DE62" s="22"/>
      <c r="DF62" s="22"/>
      <c r="DG62" s="22"/>
      <c r="DH62" s="22"/>
      <c r="DI62" s="22"/>
      <c r="DJ62" s="22"/>
    </row>
    <row r="63" spans="2:262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62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24">
    <mergeCell ref="IP6:JA6"/>
    <mergeCell ref="JB6:JB7"/>
    <mergeCell ref="IP30:JA30"/>
    <mergeCell ref="JB30:JB31"/>
    <mergeCell ref="IP53:JA53"/>
    <mergeCell ref="JB53:JB54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BO6:BO7"/>
    <mergeCell ref="DC53:DN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EB53:EB54"/>
    <mergeCell ref="DP6:EA6"/>
    <mergeCell ref="DP30:EA30"/>
    <mergeCell ref="DP53:EA53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N39"/>
  <sheetViews>
    <sheetView showGridLines="0" zoomScale="60" zoomScaleNormal="60" workbookViewId="0">
      <pane xSplit="2" ySplit="3" topLeftCell="FZ4" activePane="bottomRight" state="frozen"/>
      <selection pane="topRight" activeCell="C1" sqref="C1"/>
      <selection pane="bottomLeft" activeCell="A4" sqref="A4"/>
      <selection pane="bottomRight" activeCell="GD19" sqref="GD19:GD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96" x14ac:dyDescent="0.25">
      <c r="A1" s="194" t="s">
        <v>0</v>
      </c>
      <c r="B1" s="194"/>
    </row>
    <row r="2" spans="1:196" ht="30" customHeight="1" x14ac:dyDescent="0.25">
      <c r="A2" s="187" t="s">
        <v>150</v>
      </c>
      <c r="B2" s="188"/>
    </row>
    <row r="3" spans="1:196" x14ac:dyDescent="0.25">
      <c r="A3" s="39" t="s">
        <v>151</v>
      </c>
    </row>
    <row r="5" spans="1:196" x14ac:dyDescent="0.25">
      <c r="B5" s="5" t="s">
        <v>38</v>
      </c>
    </row>
    <row r="6" spans="1:196" ht="15" customHeight="1" x14ac:dyDescent="0.25">
      <c r="B6" s="189" t="s">
        <v>39</v>
      </c>
      <c r="C6" s="181">
        <v>2012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84</v>
      </c>
      <c r="P6" s="181">
        <v>2013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40</v>
      </c>
      <c r="AC6" s="181">
        <v>2014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41</v>
      </c>
      <c r="AP6" s="181">
        <v>2015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42</v>
      </c>
      <c r="BC6" s="181">
        <v>2016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43</v>
      </c>
      <c r="BP6" s="181">
        <v>2017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44</v>
      </c>
      <c r="CC6" s="181">
        <v>2018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45</v>
      </c>
      <c r="CP6" s="181">
        <v>2019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8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84" t="s">
        <v>48</v>
      </c>
      <c r="EC6" s="181">
        <v>2022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49</v>
      </c>
      <c r="EP6" s="181">
        <v>2023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50</v>
      </c>
      <c r="FC6" s="181">
        <v>2024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51</v>
      </c>
      <c r="FP6" s="181">
        <v>2025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52</v>
      </c>
      <c r="GC6" s="181">
        <v>2026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</row>
    <row r="7" spans="1:196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>
        <v>32457</v>
      </c>
      <c r="GA8" s="47">
        <v>38737</v>
      </c>
      <c r="GB8" s="84">
        <f t="shared" ref="GB8:GB13" si="14">+SUM(FP8:GA8)</f>
        <v>367376</v>
      </c>
      <c r="GC8" s="231">
        <v>37875</v>
      </c>
      <c r="GD8" s="227"/>
      <c r="GE8" s="47"/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>
        <v>21701</v>
      </c>
      <c r="GA9" s="49">
        <v>27759</v>
      </c>
      <c r="GB9" s="47">
        <f t="shared" si="14"/>
        <v>255616</v>
      </c>
      <c r="GC9" s="210">
        <v>28487</v>
      </c>
      <c r="GD9" s="228"/>
      <c r="GE9" s="49"/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>
        <v>10756</v>
      </c>
      <c r="GA10" s="50">
        <v>10978</v>
      </c>
      <c r="GB10" s="47">
        <f t="shared" si="14"/>
        <v>111760</v>
      </c>
      <c r="GC10" s="210">
        <v>9388</v>
      </c>
      <c r="GD10" s="228"/>
      <c r="GE10" s="50"/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25">
      <c r="B11" s="51" t="s">
        <v>72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>
        <v>32457</v>
      </c>
      <c r="GA11" s="52">
        <v>38737</v>
      </c>
      <c r="GB11" s="84">
        <f t="shared" si="14"/>
        <v>367376</v>
      </c>
      <c r="GC11" s="211">
        <v>37875</v>
      </c>
      <c r="GD11" s="229"/>
      <c r="GE11" s="52"/>
      <c r="GF11" s="52"/>
      <c r="GG11" s="52"/>
      <c r="GH11" s="52"/>
      <c r="GI11" s="52"/>
      <c r="GJ11" s="52"/>
      <c r="GK11" s="52"/>
      <c r="GL11" s="52"/>
      <c r="GM11" s="52"/>
      <c r="GN11" s="52"/>
    </row>
    <row r="12" spans="1:196" x14ac:dyDescent="0.25">
      <c r="B12" s="48" t="s">
        <v>67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>
        <v>21701</v>
      </c>
      <c r="GA12" s="56">
        <v>27759</v>
      </c>
      <c r="GB12" s="47">
        <f t="shared" si="14"/>
        <v>255616</v>
      </c>
      <c r="GC12" s="212">
        <v>28487</v>
      </c>
      <c r="GD12" s="230"/>
      <c r="GE12" s="56"/>
      <c r="GF12" s="56"/>
      <c r="GG12" s="56"/>
      <c r="GH12" s="56"/>
      <c r="GI12" s="56"/>
      <c r="GJ12" s="56"/>
      <c r="GK12" s="56"/>
      <c r="GL12" s="56"/>
      <c r="GM12" s="56"/>
      <c r="GN12" s="56"/>
    </row>
    <row r="13" spans="1:196" x14ac:dyDescent="0.25">
      <c r="B13" s="48" t="s">
        <v>68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>
        <v>10756</v>
      </c>
      <c r="GA13" s="56">
        <v>10978</v>
      </c>
      <c r="GB13" s="47">
        <f t="shared" si="14"/>
        <v>111760</v>
      </c>
      <c r="GC13" s="212">
        <v>9388</v>
      </c>
      <c r="GD13" s="230"/>
      <c r="GE13" s="56"/>
      <c r="GF13" s="56"/>
      <c r="GG13" s="56"/>
      <c r="GH13" s="56"/>
      <c r="GI13" s="56"/>
      <c r="GJ13" s="56"/>
      <c r="GK13" s="56"/>
      <c r="GL13" s="56"/>
      <c r="GM13" s="56"/>
      <c r="GN13" s="56"/>
    </row>
    <row r="14" spans="1:196" x14ac:dyDescent="0.25">
      <c r="B14" s="31"/>
      <c r="O14" s="24"/>
      <c r="AB14" s="24"/>
      <c r="AO14" s="24"/>
      <c r="BB14" s="24"/>
      <c r="BO14" s="24"/>
    </row>
    <row r="15" spans="1:196" ht="15" customHeight="1" x14ac:dyDescent="0.25">
      <c r="B15" s="31"/>
    </row>
    <row r="16" spans="1:196" x14ac:dyDescent="0.25">
      <c r="B16" s="5" t="s">
        <v>73</v>
      </c>
    </row>
    <row r="17" spans="2:196" ht="15" customHeight="1" x14ac:dyDescent="0.25">
      <c r="B17" s="189" t="s">
        <v>39</v>
      </c>
      <c r="C17" s="181">
        <v>2012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84" t="s">
        <v>84</v>
      </c>
      <c r="P17" s="181">
        <v>2013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84" t="s">
        <v>40</v>
      </c>
      <c r="AC17" s="181">
        <v>2014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84" t="s">
        <v>41</v>
      </c>
      <c r="AP17" s="181">
        <v>2015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4" t="s">
        <v>42</v>
      </c>
      <c r="BC17" s="181">
        <v>2016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84" t="s">
        <v>43</v>
      </c>
      <c r="BP17" s="181">
        <v>2017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84" t="s">
        <v>44</v>
      </c>
      <c r="CC17" s="181">
        <v>2018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84" t="s">
        <v>45</v>
      </c>
      <c r="CP17" s="181">
        <v>2019</v>
      </c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3"/>
      <c r="DB17" s="184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84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84" t="s">
        <v>48</v>
      </c>
      <c r="EC17" s="181">
        <v>2022</v>
      </c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3"/>
      <c r="EO17" s="184" t="s">
        <v>49</v>
      </c>
      <c r="EP17" s="181">
        <v>2023</v>
      </c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3"/>
      <c r="FB17" s="184" t="s">
        <v>50</v>
      </c>
      <c r="FC17" s="181">
        <v>2024</v>
      </c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3"/>
      <c r="FO17" s="184" t="s">
        <v>51</v>
      </c>
      <c r="FP17" s="181">
        <v>2025</v>
      </c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3"/>
      <c r="GB17" s="184" t="s">
        <v>52</v>
      </c>
      <c r="GC17" s="181">
        <v>2026</v>
      </c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3"/>
    </row>
    <row r="18" spans="2:196" x14ac:dyDescent="0.25">
      <c r="B18" s="19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85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85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85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85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85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85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85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85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85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85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85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85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85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85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</row>
    <row r="19" spans="2:196" x14ac:dyDescent="0.25">
      <c r="B19" s="46" t="s">
        <v>152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>
        <v>62846</v>
      </c>
      <c r="GA19" s="47">
        <v>69359</v>
      </c>
      <c r="GB19" s="84">
        <f t="shared" ref="GB19:GB24" si="51">+SUM(FP19:GA19)</f>
        <v>678733</v>
      </c>
      <c r="GC19" s="231">
        <v>64091</v>
      </c>
      <c r="GD19" s="227"/>
      <c r="GE19" s="47"/>
      <c r="GF19" s="47"/>
      <c r="GG19" s="47"/>
      <c r="GH19" s="47"/>
      <c r="GI19" s="47"/>
      <c r="GJ19" s="47"/>
      <c r="GK19" s="79"/>
      <c r="GL19" s="47"/>
      <c r="GM19" s="47"/>
      <c r="GN19" s="47"/>
    </row>
    <row r="20" spans="2:196" x14ac:dyDescent="0.25">
      <c r="B20" s="48" t="s">
        <v>67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>
        <v>21701</v>
      </c>
      <c r="GA20" s="49">
        <v>27759</v>
      </c>
      <c r="GB20" s="47">
        <f t="shared" si="51"/>
        <v>255616</v>
      </c>
      <c r="GC20" s="210">
        <v>28487</v>
      </c>
      <c r="GD20" s="228"/>
      <c r="GE20" s="49"/>
      <c r="GF20" s="49"/>
      <c r="GG20" s="49"/>
      <c r="GH20" s="49"/>
      <c r="GI20" s="49"/>
      <c r="GJ20" s="49"/>
      <c r="GK20" s="131"/>
      <c r="GL20" s="49"/>
      <c r="GM20" s="49"/>
      <c r="GN20" s="49"/>
    </row>
    <row r="21" spans="2:196" x14ac:dyDescent="0.25">
      <c r="B21" s="48" t="s">
        <v>68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>
        <v>41145</v>
      </c>
      <c r="GA21" s="50">
        <v>41600</v>
      </c>
      <c r="GB21" s="47">
        <f t="shared" si="51"/>
        <v>423117</v>
      </c>
      <c r="GC21" s="210">
        <v>35604</v>
      </c>
      <c r="GD21" s="228"/>
      <c r="GE21" s="50"/>
      <c r="GF21" s="50"/>
      <c r="GG21" s="50"/>
      <c r="GH21" s="50"/>
      <c r="GI21" s="50"/>
      <c r="GJ21" s="50"/>
      <c r="GK21" s="132"/>
      <c r="GL21" s="50"/>
      <c r="GM21" s="50"/>
      <c r="GN21" s="50"/>
    </row>
    <row r="22" spans="2:196" x14ac:dyDescent="0.25">
      <c r="B22" s="51" t="s">
        <v>72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>
        <v>62846</v>
      </c>
      <c r="GA22" s="52">
        <v>69359</v>
      </c>
      <c r="GB22" s="84">
        <f t="shared" si="51"/>
        <v>678733</v>
      </c>
      <c r="GC22" s="211">
        <v>64091</v>
      </c>
      <c r="GD22" s="229"/>
      <c r="GE22" s="52"/>
      <c r="GF22" s="52"/>
      <c r="GG22" s="52"/>
      <c r="GH22" s="52"/>
      <c r="GI22" s="52"/>
      <c r="GJ22" s="52"/>
      <c r="GK22" s="86"/>
      <c r="GL22" s="52"/>
      <c r="GM22" s="52"/>
      <c r="GN22" s="52"/>
    </row>
    <row r="23" spans="2:196" x14ac:dyDescent="0.25">
      <c r="B23" s="48" t="s">
        <v>67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>
        <v>21701</v>
      </c>
      <c r="GA23" s="56">
        <v>27759</v>
      </c>
      <c r="GB23" s="47">
        <f t="shared" si="51"/>
        <v>255616</v>
      </c>
      <c r="GC23" s="212">
        <v>28487</v>
      </c>
      <c r="GD23" s="230"/>
      <c r="GE23" s="56"/>
      <c r="GF23" s="56"/>
      <c r="GG23" s="56"/>
      <c r="GH23" s="56"/>
      <c r="GI23" s="56"/>
      <c r="GJ23" s="56"/>
      <c r="GK23" s="88"/>
      <c r="GL23" s="56"/>
      <c r="GM23" s="56"/>
      <c r="GN23" s="56"/>
    </row>
    <row r="24" spans="2:196" x14ac:dyDescent="0.25">
      <c r="B24" s="48" t="s">
        <v>68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>
        <v>41145</v>
      </c>
      <c r="GA24" s="56">
        <v>41600</v>
      </c>
      <c r="GB24" s="47">
        <f t="shared" si="51"/>
        <v>423117</v>
      </c>
      <c r="GC24" s="212">
        <v>35604</v>
      </c>
      <c r="GD24" s="230"/>
      <c r="GE24" s="56"/>
      <c r="GF24" s="56"/>
      <c r="GG24" s="56"/>
      <c r="GH24" s="56"/>
      <c r="GI24" s="56"/>
      <c r="GJ24" s="56"/>
      <c r="GK24" s="88"/>
      <c r="GL24" s="56"/>
      <c r="GM24" s="56"/>
      <c r="GN24" s="56"/>
    </row>
    <row r="27" spans="2:196" x14ac:dyDescent="0.25">
      <c r="B27" s="5" t="s">
        <v>153</v>
      </c>
    </row>
    <row r="28" spans="2:196" ht="15" customHeight="1" x14ac:dyDescent="0.25">
      <c r="B28" s="12" t="s">
        <v>75</v>
      </c>
      <c r="C28" s="181">
        <v>2012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84" t="s">
        <v>84</v>
      </c>
      <c r="P28" s="181">
        <v>2013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84" t="s">
        <v>40</v>
      </c>
      <c r="AC28" s="181">
        <v>2014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84" t="s">
        <v>41</v>
      </c>
      <c r="AP28" s="181">
        <v>2015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84" t="s">
        <v>42</v>
      </c>
      <c r="BC28" s="181">
        <v>2016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84" t="s">
        <v>43</v>
      </c>
      <c r="BP28" s="181">
        <v>2017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84" t="s">
        <v>44</v>
      </c>
      <c r="CC28" s="181">
        <v>2018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84" t="s">
        <v>45</v>
      </c>
      <c r="CP28" s="181">
        <v>2019</v>
      </c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3"/>
      <c r="DB28" s="184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84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84" t="s">
        <v>48</v>
      </c>
      <c r="EC28" s="181">
        <v>2022</v>
      </c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3"/>
      <c r="EO28" s="184" t="s">
        <v>49</v>
      </c>
      <c r="EP28" s="181">
        <v>2023</v>
      </c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3"/>
      <c r="FB28" s="184" t="s">
        <v>50</v>
      </c>
      <c r="FC28" s="181">
        <v>2024</v>
      </c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3"/>
      <c r="FO28" s="184" t="s">
        <v>51</v>
      </c>
      <c r="FP28" s="181">
        <v>2025</v>
      </c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3"/>
      <c r="GB28" s="184" t="s">
        <v>52</v>
      </c>
      <c r="GC28" s="181">
        <v>2026</v>
      </c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3"/>
    </row>
    <row r="29" spans="2:196" x14ac:dyDescent="0.25">
      <c r="B29" s="32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85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85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85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85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85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85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85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85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85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85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85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85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85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85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</row>
    <row r="30" spans="2:196" s="5" customFormat="1" ht="12.75" customHeight="1" x14ac:dyDescent="0.25">
      <c r="B30" s="51" t="s">
        <v>77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>
        <v>0</v>
      </c>
      <c r="GA30" s="52">
        <v>0</v>
      </c>
      <c r="GB30" s="84">
        <f>+SUM(FP30:GA30)</f>
        <v>0</v>
      </c>
      <c r="GC30" s="52">
        <v>0</v>
      </c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</row>
    <row r="31" spans="2:196" x14ac:dyDescent="0.25">
      <c r="B31" s="48" t="s">
        <v>78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47">
        <f>+SUM(FP31:GA31)</f>
        <v>0</v>
      </c>
      <c r="GC31" s="56">
        <v>0</v>
      </c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</row>
    <row r="32" spans="2:196" x14ac:dyDescent="0.25">
      <c r="B32" s="48" t="s">
        <v>79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>
        <v>0</v>
      </c>
      <c r="GA32" s="56">
        <v>0</v>
      </c>
      <c r="GB32" s="47">
        <f>+SUM(FP32:GA32)</f>
        <v>0</v>
      </c>
      <c r="GC32" s="56">
        <v>0</v>
      </c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</row>
    <row r="34" spans="2:175" x14ac:dyDescent="0.25">
      <c r="B34" s="5" t="s">
        <v>154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5">
    <mergeCell ref="GC6:GN6"/>
    <mergeCell ref="GC17:GN17"/>
    <mergeCell ref="GC28:GN28"/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N52"/>
  <sheetViews>
    <sheetView showGridLines="0" zoomScale="70" zoomScaleNormal="70" workbookViewId="0">
      <pane xSplit="2" ySplit="3" topLeftCell="GA4" activePane="bottomRight" state="frozen"/>
      <selection pane="topRight" activeCell="C1" sqref="C1"/>
      <selection pane="bottomLeft" activeCell="A4" sqref="A4"/>
      <selection pane="bottomRight" activeCell="GC42" sqref="GC42:GC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96" x14ac:dyDescent="0.25">
      <c r="A1" s="194" t="s">
        <v>0</v>
      </c>
      <c r="B1" s="194"/>
    </row>
    <row r="2" spans="1:196" ht="30" customHeight="1" x14ac:dyDescent="0.25">
      <c r="A2" s="187" t="s">
        <v>155</v>
      </c>
      <c r="B2" s="188"/>
    </row>
    <row r="3" spans="1:196" x14ac:dyDescent="0.25">
      <c r="A3" s="39" t="s">
        <v>156</v>
      </c>
    </row>
    <row r="5" spans="1:196" x14ac:dyDescent="0.25">
      <c r="B5" s="5" t="s">
        <v>38</v>
      </c>
    </row>
    <row r="6" spans="1:196" ht="15" customHeight="1" x14ac:dyDescent="0.25">
      <c r="B6" s="189" t="s">
        <v>39</v>
      </c>
      <c r="C6" s="181">
        <v>2012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84</v>
      </c>
      <c r="P6" s="181">
        <v>2013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40</v>
      </c>
      <c r="AC6" s="181">
        <v>2014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41</v>
      </c>
      <c r="AP6" s="181">
        <v>2015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42</v>
      </c>
      <c r="BC6" s="181">
        <v>2016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43</v>
      </c>
      <c r="BP6" s="181">
        <v>2017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44</v>
      </c>
      <c r="CC6" s="181">
        <v>2018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45</v>
      </c>
      <c r="CP6" s="181">
        <v>2019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8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84" t="s">
        <v>48</v>
      </c>
      <c r="EC6" s="181">
        <v>2022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49</v>
      </c>
      <c r="EP6" s="181">
        <v>2023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50</v>
      </c>
      <c r="FC6" s="181">
        <v>2024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51</v>
      </c>
      <c r="FP6" s="181">
        <v>2025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52</v>
      </c>
      <c r="GC6" s="181">
        <v>2026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</row>
    <row r="7" spans="1:196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</row>
    <row r="8" spans="1:196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>
        <v>28481</v>
      </c>
      <c r="GA8" s="47">
        <v>29432</v>
      </c>
      <c r="GB8" s="47">
        <f>+SUM(FP8:GA8)</f>
        <v>325918</v>
      </c>
      <c r="GC8" s="232">
        <v>27311</v>
      </c>
      <c r="GD8" s="172"/>
      <c r="GE8" s="47"/>
      <c r="GF8" s="47"/>
      <c r="GG8" s="47"/>
      <c r="GH8" s="47"/>
      <c r="GI8" s="47"/>
      <c r="GJ8" s="47"/>
      <c r="GK8" s="47"/>
      <c r="GL8" s="47"/>
      <c r="GM8" s="47"/>
      <c r="GN8" s="47"/>
    </row>
    <row r="9" spans="1:196" x14ac:dyDescent="0.25">
      <c r="B9" s="48" t="s">
        <v>67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>
        <v>23266</v>
      </c>
      <c r="GA9" s="49">
        <v>24646</v>
      </c>
      <c r="GB9" s="49"/>
      <c r="GC9" s="216">
        <v>23264</v>
      </c>
      <c r="GD9" s="173"/>
      <c r="GE9" s="49"/>
      <c r="GF9" s="49"/>
      <c r="GG9" s="49"/>
      <c r="GH9" s="49"/>
      <c r="GI9" s="49"/>
      <c r="GJ9" s="49"/>
      <c r="GK9" s="49"/>
      <c r="GL9" s="49"/>
      <c r="GM9" s="49"/>
      <c r="GN9" s="49"/>
    </row>
    <row r="10" spans="1:196" x14ac:dyDescent="0.25">
      <c r="B10" s="48" t="s">
        <v>68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>
        <v>5215</v>
      </c>
      <c r="GA10" s="50">
        <v>4786</v>
      </c>
      <c r="GB10" s="50"/>
      <c r="GC10" s="216">
        <v>4047</v>
      </c>
      <c r="GD10" s="173"/>
      <c r="GE10" s="50"/>
      <c r="GF10" s="50"/>
      <c r="GG10" s="50"/>
      <c r="GH10" s="50"/>
      <c r="GI10" s="50"/>
      <c r="GJ10" s="50"/>
      <c r="GK10" s="50"/>
      <c r="GL10" s="50"/>
      <c r="GM10" s="50"/>
      <c r="GN10" s="50"/>
    </row>
    <row r="11" spans="1:196" x14ac:dyDescent="0.25">
      <c r="B11" s="46" t="s">
        <v>158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>
        <v>11272</v>
      </c>
      <c r="GA11" s="47">
        <v>11795</v>
      </c>
      <c r="GB11" s="47">
        <f>+SUM(FP11:GA11)</f>
        <v>130293</v>
      </c>
      <c r="GC11" s="218">
        <v>11813</v>
      </c>
      <c r="GD11" s="174"/>
      <c r="GE11" s="47"/>
      <c r="GF11" s="47"/>
      <c r="GG11" s="47"/>
      <c r="GH11" s="47"/>
      <c r="GI11" s="47"/>
      <c r="GJ11" s="47"/>
      <c r="GK11" s="47"/>
      <c r="GL11" s="47"/>
      <c r="GM11" s="47"/>
      <c r="GN11" s="47"/>
    </row>
    <row r="12" spans="1:196" x14ac:dyDescent="0.25">
      <c r="B12" s="48" t="s">
        <v>67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>
        <v>8962</v>
      </c>
      <c r="GA12" s="49">
        <v>9758</v>
      </c>
      <c r="GB12" s="49"/>
      <c r="GC12" s="216">
        <v>9878</v>
      </c>
      <c r="GD12" s="173"/>
      <c r="GE12" s="49"/>
      <c r="GF12" s="49"/>
      <c r="GG12" s="49"/>
      <c r="GH12" s="49"/>
      <c r="GI12" s="49"/>
      <c r="GJ12" s="49"/>
      <c r="GK12" s="49"/>
      <c r="GL12" s="49"/>
      <c r="GM12" s="49"/>
      <c r="GN12" s="49"/>
    </row>
    <row r="13" spans="1:196" x14ac:dyDescent="0.25">
      <c r="B13" s="48" t="s">
        <v>68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>
        <v>2310</v>
      </c>
      <c r="GA13" s="50">
        <v>2037</v>
      </c>
      <c r="GB13" s="50"/>
      <c r="GC13" s="216">
        <v>1935</v>
      </c>
      <c r="GD13" s="173"/>
      <c r="GE13" s="50"/>
      <c r="GF13" s="50"/>
      <c r="GG13" s="50"/>
      <c r="GH13" s="50"/>
      <c r="GI13" s="50"/>
      <c r="GJ13" s="50"/>
      <c r="GK13" s="50"/>
      <c r="GL13" s="50"/>
      <c r="GM13" s="50"/>
      <c r="GN13" s="50"/>
    </row>
    <row r="14" spans="1:196" x14ac:dyDescent="0.25">
      <c r="B14" s="46" t="s">
        <v>159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>
        <v>79064</v>
      </c>
      <c r="GA14" s="47">
        <v>84116</v>
      </c>
      <c r="GB14" s="47">
        <f>+SUM(FP14:GA14)</f>
        <v>869821</v>
      </c>
      <c r="GC14" s="218">
        <v>80439</v>
      </c>
      <c r="GD14" s="174"/>
      <c r="GE14" s="47"/>
      <c r="GF14" s="47"/>
      <c r="GG14" s="47"/>
      <c r="GH14" s="47"/>
      <c r="GI14" s="47"/>
      <c r="GJ14" s="47"/>
      <c r="GK14" s="47"/>
      <c r="GL14" s="47"/>
      <c r="GM14" s="47"/>
      <c r="GN14" s="47"/>
    </row>
    <row r="15" spans="1:196" x14ac:dyDescent="0.25">
      <c r="B15" s="48" t="s">
        <v>67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>
        <v>64037</v>
      </c>
      <c r="GA15" s="49">
        <v>68929</v>
      </c>
      <c r="GB15" s="49"/>
      <c r="GC15" s="216">
        <v>66713</v>
      </c>
      <c r="GD15" s="173"/>
      <c r="GE15" s="49"/>
      <c r="GF15" s="49"/>
      <c r="GG15" s="49"/>
      <c r="GH15" s="49"/>
      <c r="GI15" s="49"/>
      <c r="GJ15" s="49"/>
      <c r="GK15" s="49"/>
      <c r="GL15" s="49"/>
      <c r="GM15" s="49"/>
      <c r="GN15" s="49"/>
    </row>
    <row r="16" spans="1:196" x14ac:dyDescent="0.25">
      <c r="B16" s="48" t="s">
        <v>68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>
        <v>15027</v>
      </c>
      <c r="GA16" s="50">
        <v>15187</v>
      </c>
      <c r="GB16" s="50"/>
      <c r="GC16" s="216">
        <v>13726</v>
      </c>
      <c r="GD16" s="173"/>
      <c r="GE16" s="50"/>
      <c r="GF16" s="50"/>
      <c r="GG16" s="50"/>
      <c r="GH16" s="50"/>
      <c r="GI16" s="50"/>
      <c r="GJ16" s="50"/>
      <c r="GK16" s="50"/>
      <c r="GL16" s="50"/>
      <c r="GM16" s="50"/>
      <c r="GN16" s="50"/>
    </row>
    <row r="17" spans="2:196" x14ac:dyDescent="0.25">
      <c r="B17" s="51" t="s">
        <v>72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>
        <v>118817</v>
      </c>
      <c r="GA17" s="52">
        <v>125343</v>
      </c>
      <c r="GB17" s="52">
        <f>+SUM(FP17:GA17)</f>
        <v>1326032</v>
      </c>
      <c r="GC17" s="233">
        <v>119563</v>
      </c>
      <c r="GD17" s="175"/>
      <c r="GE17" s="52"/>
      <c r="GF17" s="52"/>
      <c r="GG17" s="52"/>
      <c r="GH17" s="52"/>
      <c r="GI17" s="52"/>
      <c r="GJ17" s="52"/>
      <c r="GK17" s="52"/>
      <c r="GL17" s="52"/>
      <c r="GM17" s="52"/>
      <c r="GN17" s="52"/>
    </row>
    <row r="18" spans="2:196" x14ac:dyDescent="0.25">
      <c r="B18" s="48" t="s">
        <v>67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>
        <v>96265</v>
      </c>
      <c r="GA18" s="56">
        <v>103333</v>
      </c>
      <c r="GB18" s="56">
        <f>+SUM(FP18:GA18)</f>
        <v>1068488</v>
      </c>
      <c r="GC18" s="218">
        <v>99855</v>
      </c>
      <c r="GD18" s="174"/>
      <c r="GE18" s="56"/>
      <c r="GF18" s="56"/>
      <c r="GG18" s="56"/>
      <c r="GH18" s="56"/>
      <c r="GI18" s="56"/>
      <c r="GJ18" s="56"/>
      <c r="GK18" s="56"/>
      <c r="GL18" s="56"/>
      <c r="GM18" s="56"/>
      <c r="GN18" s="56"/>
    </row>
    <row r="19" spans="2:196" x14ac:dyDescent="0.25">
      <c r="B19" s="48" t="s">
        <v>68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>
        <v>22552</v>
      </c>
      <c r="GA19" s="56">
        <v>22010</v>
      </c>
      <c r="GB19" s="56">
        <f>+SUM(FP19:GA19)</f>
        <v>257544</v>
      </c>
      <c r="GC19" s="218">
        <v>19708</v>
      </c>
      <c r="GD19" s="174"/>
      <c r="GE19" s="56"/>
      <c r="GF19" s="56"/>
      <c r="GG19" s="56"/>
      <c r="GH19" s="56"/>
      <c r="GI19" s="56"/>
      <c r="GJ19" s="56"/>
      <c r="GK19" s="56"/>
      <c r="GL19" s="56"/>
      <c r="GM19" s="56"/>
      <c r="GN19" s="56"/>
    </row>
    <row r="22" spans="2:196" x14ac:dyDescent="0.25">
      <c r="B22" s="5" t="s">
        <v>73</v>
      </c>
    </row>
    <row r="23" spans="2:196" ht="15" customHeight="1" x14ac:dyDescent="0.25">
      <c r="B23" s="189" t="s">
        <v>39</v>
      </c>
      <c r="C23" s="181">
        <v>2012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3"/>
      <c r="O23" s="184" t="s">
        <v>84</v>
      </c>
      <c r="P23" s="181">
        <v>2013</v>
      </c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3"/>
      <c r="AB23" s="184" t="s">
        <v>40</v>
      </c>
      <c r="AC23" s="181">
        <v>2014</v>
      </c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3"/>
      <c r="AO23" s="184" t="s">
        <v>41</v>
      </c>
      <c r="AP23" s="181">
        <v>2015</v>
      </c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3"/>
      <c r="BB23" s="184" t="s">
        <v>42</v>
      </c>
      <c r="BC23" s="181">
        <v>2016</v>
      </c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3"/>
      <c r="BO23" s="184" t="s">
        <v>43</v>
      </c>
      <c r="BP23" s="181">
        <v>2017</v>
      </c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3"/>
      <c r="CB23" s="184" t="s">
        <v>44</v>
      </c>
      <c r="CC23" s="181">
        <v>2018</v>
      </c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3"/>
      <c r="CO23" s="184" t="s">
        <v>45</v>
      </c>
      <c r="CP23" s="181">
        <v>2019</v>
      </c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3"/>
      <c r="DB23" s="184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84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84" t="s">
        <v>48</v>
      </c>
      <c r="EC23" s="181">
        <v>2022</v>
      </c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3"/>
      <c r="EO23" s="184" t="s">
        <v>49</v>
      </c>
      <c r="EP23" s="181">
        <v>2023</v>
      </c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3"/>
      <c r="FB23" s="184" t="s">
        <v>50</v>
      </c>
      <c r="FC23" s="181">
        <v>2024</v>
      </c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3"/>
      <c r="FO23" s="184" t="s">
        <v>51</v>
      </c>
      <c r="FP23" s="181">
        <v>2025</v>
      </c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3"/>
      <c r="GB23" s="184" t="s">
        <v>52</v>
      </c>
      <c r="GC23" s="181">
        <v>2026</v>
      </c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3"/>
    </row>
    <row r="24" spans="2:196" ht="15" customHeight="1" x14ac:dyDescent="0.25">
      <c r="B24" s="19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85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85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85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85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85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85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85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85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85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85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85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85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85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85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</row>
    <row r="25" spans="2:196" x14ac:dyDescent="0.25">
      <c r="B25" s="46" t="s">
        <v>157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>
        <v>42217</v>
      </c>
      <c r="GA25" s="47">
        <v>41734</v>
      </c>
      <c r="GB25" s="47">
        <f>+SUM(FP25:GA25)</f>
        <v>489099</v>
      </c>
      <c r="GC25" s="232">
        <v>37623</v>
      </c>
      <c r="GD25" s="172"/>
      <c r="GE25" s="47"/>
      <c r="GF25" s="47"/>
      <c r="GG25" s="47"/>
      <c r="GH25" s="47"/>
      <c r="GI25" s="47"/>
      <c r="GJ25" s="47"/>
      <c r="GK25" s="47"/>
      <c r="GL25" s="47"/>
      <c r="GM25" s="47"/>
      <c r="GN25" s="47"/>
    </row>
    <row r="26" spans="2:196" x14ac:dyDescent="0.25">
      <c r="B26" s="48" t="s">
        <v>67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>
        <v>23266</v>
      </c>
      <c r="GA26" s="49">
        <v>24646</v>
      </c>
      <c r="GB26" s="49"/>
      <c r="GC26" s="216">
        <v>23264</v>
      </c>
      <c r="GD26" s="173"/>
      <c r="GE26" s="49"/>
      <c r="GF26" s="49"/>
      <c r="GG26" s="49"/>
      <c r="GH26" s="49"/>
      <c r="GI26" s="49"/>
      <c r="GJ26" s="49"/>
      <c r="GK26" s="49"/>
      <c r="GL26" s="49"/>
      <c r="GM26" s="49"/>
      <c r="GN26" s="49"/>
    </row>
    <row r="27" spans="2:196" x14ac:dyDescent="0.25">
      <c r="B27" s="48" t="s">
        <v>68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>
        <v>18951</v>
      </c>
      <c r="GA27" s="50">
        <v>17088</v>
      </c>
      <c r="GB27" s="50"/>
      <c r="GC27" s="216">
        <v>14359</v>
      </c>
      <c r="GD27" s="173"/>
      <c r="GE27" s="50"/>
      <c r="GF27" s="50"/>
      <c r="GG27" s="50"/>
      <c r="GH27" s="50"/>
      <c r="GI27" s="50"/>
      <c r="GJ27" s="50"/>
      <c r="GK27" s="50"/>
      <c r="GL27" s="50"/>
      <c r="GM27" s="50"/>
      <c r="GN27" s="50"/>
    </row>
    <row r="28" spans="2:196" x14ac:dyDescent="0.25">
      <c r="B28" s="46" t="s">
        <v>158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>
        <v>18260</v>
      </c>
      <c r="GA28" s="47">
        <v>17636</v>
      </c>
      <c r="GB28" s="47">
        <f>+SUM(FP28:GA28)</f>
        <v>215815</v>
      </c>
      <c r="GC28" s="218">
        <v>17458</v>
      </c>
      <c r="GD28" s="174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2:196" x14ac:dyDescent="0.25">
      <c r="B29" s="48" t="s">
        <v>67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>
        <v>8962</v>
      </c>
      <c r="GA29" s="49">
        <v>9758</v>
      </c>
      <c r="GB29" s="49"/>
      <c r="GC29" s="216">
        <v>9878</v>
      </c>
      <c r="GD29" s="173"/>
      <c r="GE29" s="49"/>
      <c r="GF29" s="49"/>
      <c r="GG29" s="49"/>
      <c r="GH29" s="49"/>
      <c r="GI29" s="49"/>
      <c r="GJ29" s="49"/>
      <c r="GK29" s="49"/>
      <c r="GL29" s="49"/>
      <c r="GM29" s="49"/>
      <c r="GN29" s="49"/>
    </row>
    <row r="30" spans="2:196" x14ac:dyDescent="0.25">
      <c r="B30" s="48" t="s">
        <v>68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>
        <v>9298</v>
      </c>
      <c r="GA30" s="50">
        <v>7878</v>
      </c>
      <c r="GB30" s="50"/>
      <c r="GC30" s="216">
        <v>7580</v>
      </c>
      <c r="GD30" s="173"/>
      <c r="GE30" s="50"/>
      <c r="GF30" s="50"/>
      <c r="GG30" s="50"/>
      <c r="GH30" s="50"/>
      <c r="GI30" s="50"/>
      <c r="GJ30" s="50"/>
      <c r="GK30" s="50"/>
      <c r="GL30" s="50"/>
      <c r="GM30" s="50"/>
      <c r="GN30" s="50"/>
    </row>
    <row r="31" spans="2:196" x14ac:dyDescent="0.25">
      <c r="B31" s="46" t="s">
        <v>159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>
        <v>120760</v>
      </c>
      <c r="GA31" s="47">
        <v>125097</v>
      </c>
      <c r="GB31" s="47">
        <f>+SUM(FP31:GA31)</f>
        <v>1342179</v>
      </c>
      <c r="GC31" s="218">
        <v>117478</v>
      </c>
      <c r="GD31" s="174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2:196" x14ac:dyDescent="0.25">
      <c r="B32" s="48" t="s">
        <v>67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>
        <v>64037</v>
      </c>
      <c r="GA32" s="49">
        <v>68929</v>
      </c>
      <c r="GB32" s="49"/>
      <c r="GC32" s="216">
        <v>66713</v>
      </c>
      <c r="GD32" s="173"/>
      <c r="GE32" s="49"/>
      <c r="GF32" s="49"/>
      <c r="GG32" s="49"/>
      <c r="GH32" s="49"/>
      <c r="GI32" s="49"/>
      <c r="GJ32" s="49"/>
      <c r="GK32" s="49"/>
      <c r="GL32" s="49"/>
      <c r="GM32" s="49"/>
      <c r="GN32" s="49"/>
    </row>
    <row r="33" spans="2:196" x14ac:dyDescent="0.25">
      <c r="B33" s="48" t="s">
        <v>68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>
        <v>56723</v>
      </c>
      <c r="GA33" s="50">
        <v>56168</v>
      </c>
      <c r="GB33" s="50"/>
      <c r="GC33" s="216">
        <v>50765</v>
      </c>
      <c r="GD33" s="173"/>
      <c r="GE33" s="50"/>
      <c r="GF33" s="50"/>
      <c r="GG33" s="50"/>
      <c r="GH33" s="50"/>
      <c r="GI33" s="50"/>
      <c r="GJ33" s="50"/>
      <c r="GK33" s="50"/>
      <c r="GL33" s="50"/>
      <c r="GM33" s="50"/>
      <c r="GN33" s="50"/>
    </row>
    <row r="34" spans="2:196" x14ac:dyDescent="0.25">
      <c r="B34" s="51" t="s">
        <v>72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>
        <v>181237</v>
      </c>
      <c r="GA34" s="52">
        <v>184467</v>
      </c>
      <c r="GB34" s="52">
        <f>+SUM(FP34:GA34)</f>
        <v>2047093</v>
      </c>
      <c r="GC34" s="233">
        <v>172559</v>
      </c>
      <c r="GD34" s="175"/>
      <c r="GE34" s="52"/>
      <c r="GF34" s="52"/>
      <c r="GG34" s="52"/>
      <c r="GH34" s="52"/>
      <c r="GI34" s="52"/>
      <c r="GJ34" s="52"/>
      <c r="GK34" s="52"/>
      <c r="GL34" s="52"/>
      <c r="GM34" s="52"/>
      <c r="GN34" s="52"/>
    </row>
    <row r="35" spans="2:196" x14ac:dyDescent="0.25">
      <c r="B35" s="48" t="s">
        <v>67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>
        <v>96265</v>
      </c>
      <c r="GA35" s="56">
        <v>103333</v>
      </c>
      <c r="GB35" s="56">
        <f>+SUM(FP35:GA35)</f>
        <v>1068488</v>
      </c>
      <c r="GC35" s="218">
        <v>99855</v>
      </c>
      <c r="GD35" s="174"/>
      <c r="GE35" s="56"/>
      <c r="GF35" s="56"/>
      <c r="GG35" s="56"/>
      <c r="GH35" s="56"/>
      <c r="GI35" s="56"/>
      <c r="GJ35" s="56"/>
      <c r="GK35" s="56"/>
      <c r="GL35" s="56"/>
      <c r="GM35" s="56"/>
      <c r="GN35" s="56"/>
    </row>
    <row r="36" spans="2:196" x14ac:dyDescent="0.25">
      <c r="B36" s="48" t="s">
        <v>68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>
        <v>84972</v>
      </c>
      <c r="GA36" s="56">
        <v>81134</v>
      </c>
      <c r="GB36" s="56">
        <f>+SUM(FP36:GA36)</f>
        <v>978605</v>
      </c>
      <c r="GC36" s="218">
        <v>72704</v>
      </c>
      <c r="GD36" s="174"/>
      <c r="GE36" s="56"/>
      <c r="GF36" s="56"/>
      <c r="GG36" s="56"/>
      <c r="GH36" s="56"/>
      <c r="GI36" s="56"/>
      <c r="GJ36" s="56"/>
      <c r="GK36" s="56"/>
      <c r="GL36" s="56"/>
      <c r="GM36" s="56"/>
      <c r="GN36" s="56"/>
    </row>
    <row r="39" spans="2:196" x14ac:dyDescent="0.25">
      <c r="B39" s="5" t="s">
        <v>74</v>
      </c>
    </row>
    <row r="40" spans="2:196" ht="15" customHeight="1" x14ac:dyDescent="0.25">
      <c r="B40" s="12" t="s">
        <v>75</v>
      </c>
      <c r="C40" s="181">
        <v>2012</v>
      </c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3"/>
      <c r="O40" s="184" t="s">
        <v>84</v>
      </c>
      <c r="P40" s="181">
        <v>2013</v>
      </c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3"/>
      <c r="AB40" s="184" t="s">
        <v>40</v>
      </c>
      <c r="AC40" s="181">
        <v>2014</v>
      </c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3"/>
      <c r="AO40" s="184" t="s">
        <v>41</v>
      </c>
      <c r="AP40" s="181">
        <v>2015</v>
      </c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3"/>
      <c r="BB40" s="184" t="s">
        <v>42</v>
      </c>
      <c r="BC40" s="181">
        <v>2016</v>
      </c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3"/>
      <c r="BO40" s="184" t="s">
        <v>43</v>
      </c>
      <c r="BP40" s="181">
        <v>2017</v>
      </c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3"/>
      <c r="CB40" s="184" t="s">
        <v>44</v>
      </c>
      <c r="CC40" s="181">
        <v>2018</v>
      </c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3"/>
      <c r="CO40" s="184" t="s">
        <v>45</v>
      </c>
      <c r="CP40" s="181">
        <v>2019</v>
      </c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3"/>
      <c r="DB40" s="184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84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84" t="s">
        <v>48</v>
      </c>
      <c r="EC40" s="181">
        <v>2022</v>
      </c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3"/>
      <c r="EO40" s="184" t="s">
        <v>49</v>
      </c>
      <c r="EP40" s="181">
        <v>2023</v>
      </c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3"/>
      <c r="FB40" s="184" t="s">
        <v>50</v>
      </c>
      <c r="FC40" s="181">
        <v>2024</v>
      </c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3"/>
      <c r="FO40" s="184" t="s">
        <v>51</v>
      </c>
      <c r="FP40" s="181">
        <v>2025</v>
      </c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3"/>
      <c r="GB40" s="184" t="s">
        <v>52</v>
      </c>
      <c r="GC40" s="181">
        <v>2026</v>
      </c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3"/>
    </row>
    <row r="41" spans="2:196" ht="15" customHeight="1" x14ac:dyDescent="0.25">
      <c r="B41" s="13" t="s">
        <v>76</v>
      </c>
      <c r="C41" s="156" t="s">
        <v>54</v>
      </c>
      <c r="D41" s="156" t="s">
        <v>55</v>
      </c>
      <c r="E41" s="45" t="s">
        <v>56</v>
      </c>
      <c r="F41" s="45" t="s">
        <v>57</v>
      </c>
      <c r="G41" s="45" t="s">
        <v>58</v>
      </c>
      <c r="H41" s="45" t="s">
        <v>59</v>
      </c>
      <c r="I41" s="45" t="s">
        <v>60</v>
      </c>
      <c r="J41" s="45" t="s">
        <v>61</v>
      </c>
      <c r="K41" s="45" t="s">
        <v>62</v>
      </c>
      <c r="L41" s="45" t="s">
        <v>63</v>
      </c>
      <c r="M41" s="45" t="s">
        <v>64</v>
      </c>
      <c r="N41" s="45" t="s">
        <v>65</v>
      </c>
      <c r="O41" s="185"/>
      <c r="P41" s="45" t="s">
        <v>54</v>
      </c>
      <c r="Q41" s="45" t="s">
        <v>55</v>
      </c>
      <c r="R41" s="45" t="s">
        <v>56</v>
      </c>
      <c r="S41" s="45" t="s">
        <v>57</v>
      </c>
      <c r="T41" s="45" t="s">
        <v>58</v>
      </c>
      <c r="U41" s="45" t="s">
        <v>59</v>
      </c>
      <c r="V41" s="45" t="s">
        <v>60</v>
      </c>
      <c r="W41" s="45" t="s">
        <v>61</v>
      </c>
      <c r="X41" s="45" t="s">
        <v>62</v>
      </c>
      <c r="Y41" s="45" t="s">
        <v>63</v>
      </c>
      <c r="Z41" s="45" t="s">
        <v>64</v>
      </c>
      <c r="AA41" s="45" t="s">
        <v>65</v>
      </c>
      <c r="AB41" s="185"/>
      <c r="AC41" s="45" t="s">
        <v>54</v>
      </c>
      <c r="AD41" s="45" t="s">
        <v>55</v>
      </c>
      <c r="AE41" s="45" t="s">
        <v>56</v>
      </c>
      <c r="AF41" s="45" t="s">
        <v>57</v>
      </c>
      <c r="AG41" s="45" t="s">
        <v>58</v>
      </c>
      <c r="AH41" s="45" t="s">
        <v>59</v>
      </c>
      <c r="AI41" s="45" t="s">
        <v>60</v>
      </c>
      <c r="AJ41" s="45" t="s">
        <v>61</v>
      </c>
      <c r="AK41" s="45" t="s">
        <v>62</v>
      </c>
      <c r="AL41" s="45" t="s">
        <v>63</v>
      </c>
      <c r="AM41" s="45" t="s">
        <v>64</v>
      </c>
      <c r="AN41" s="45" t="s">
        <v>65</v>
      </c>
      <c r="AO41" s="185"/>
      <c r="AP41" s="45" t="s">
        <v>54</v>
      </c>
      <c r="AQ41" s="45" t="s">
        <v>55</v>
      </c>
      <c r="AR41" s="45" t="s">
        <v>56</v>
      </c>
      <c r="AS41" s="45" t="s">
        <v>57</v>
      </c>
      <c r="AT41" s="45" t="s">
        <v>58</v>
      </c>
      <c r="AU41" s="45" t="s">
        <v>59</v>
      </c>
      <c r="AV41" s="45" t="s">
        <v>60</v>
      </c>
      <c r="AW41" s="45" t="s">
        <v>61</v>
      </c>
      <c r="AX41" s="45" t="s">
        <v>62</v>
      </c>
      <c r="AY41" s="45" t="s">
        <v>63</v>
      </c>
      <c r="AZ41" s="45" t="s">
        <v>64</v>
      </c>
      <c r="BA41" s="45" t="s">
        <v>65</v>
      </c>
      <c r="BB41" s="185"/>
      <c r="BC41" s="45" t="s">
        <v>54</v>
      </c>
      <c r="BD41" s="45" t="s">
        <v>55</v>
      </c>
      <c r="BE41" s="45" t="s">
        <v>56</v>
      </c>
      <c r="BF41" s="45" t="s">
        <v>57</v>
      </c>
      <c r="BG41" s="45" t="s">
        <v>58</v>
      </c>
      <c r="BH41" s="45" t="s">
        <v>59</v>
      </c>
      <c r="BI41" s="45" t="s">
        <v>60</v>
      </c>
      <c r="BJ41" s="45" t="s">
        <v>61</v>
      </c>
      <c r="BK41" s="45" t="s">
        <v>62</v>
      </c>
      <c r="BL41" s="45" t="s">
        <v>63</v>
      </c>
      <c r="BM41" s="45" t="s">
        <v>64</v>
      </c>
      <c r="BN41" s="45" t="s">
        <v>65</v>
      </c>
      <c r="BO41" s="185"/>
      <c r="BP41" s="45" t="s">
        <v>54</v>
      </c>
      <c r="BQ41" s="45" t="s">
        <v>55</v>
      </c>
      <c r="BR41" s="45" t="s">
        <v>56</v>
      </c>
      <c r="BS41" s="45" t="s">
        <v>57</v>
      </c>
      <c r="BT41" s="45" t="s">
        <v>58</v>
      </c>
      <c r="BU41" s="45" t="s">
        <v>59</v>
      </c>
      <c r="BV41" s="45" t="s">
        <v>60</v>
      </c>
      <c r="BW41" s="45" t="s">
        <v>61</v>
      </c>
      <c r="BX41" s="45" t="s">
        <v>62</v>
      </c>
      <c r="BY41" s="45" t="s">
        <v>63</v>
      </c>
      <c r="BZ41" s="45" t="s">
        <v>64</v>
      </c>
      <c r="CA41" s="45" t="s">
        <v>65</v>
      </c>
      <c r="CB41" s="185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85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85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85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85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85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85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85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85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</row>
    <row r="42" spans="2:196" ht="14.4" x14ac:dyDescent="0.3">
      <c r="B42" s="51" t="s">
        <v>77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>
        <v>1594885.5999999999</v>
      </c>
      <c r="GA42" s="52">
        <v>1623309.6</v>
      </c>
      <c r="GB42" s="52">
        <f>+SUM(FP42:GA42)</f>
        <v>17985246.800000001</v>
      </c>
      <c r="GC42" s="234">
        <v>1480875</v>
      </c>
      <c r="GD42" s="176"/>
      <c r="GE42" s="52"/>
      <c r="GF42" s="52"/>
      <c r="GG42" s="52"/>
      <c r="GH42" s="52"/>
      <c r="GI42" s="52"/>
      <c r="GJ42" s="52"/>
      <c r="GK42" s="52"/>
      <c r="GL42" s="52"/>
      <c r="GM42" s="52"/>
      <c r="GN42" s="52"/>
    </row>
    <row r="43" spans="2:196" ht="14.4" x14ac:dyDescent="0.3">
      <c r="B43" s="48" t="s">
        <v>78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>
        <v>847131.99999999988</v>
      </c>
      <c r="GA43" s="56">
        <v>909330.4</v>
      </c>
      <c r="GB43" s="56">
        <f>+SUM(FP43:GA43)</f>
        <v>9386996.1999999993</v>
      </c>
      <c r="GC43" s="219">
        <v>857603</v>
      </c>
      <c r="GD43" s="177"/>
      <c r="GE43" s="56"/>
      <c r="GF43" s="56"/>
      <c r="GG43" s="56"/>
      <c r="GH43" s="56"/>
      <c r="GI43" s="56"/>
      <c r="GK43" s="56"/>
      <c r="GL43" s="56"/>
      <c r="GM43" s="56"/>
      <c r="GN43" s="56"/>
    </row>
    <row r="44" spans="2:196" ht="14.4" x14ac:dyDescent="0.3">
      <c r="B44" s="48" t="s">
        <v>79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>
        <v>747753.6</v>
      </c>
      <c r="GA44" s="56">
        <v>713979.2</v>
      </c>
      <c r="GB44" s="56">
        <f>+SUM(FP44:GA44)</f>
        <v>8598250.5999999996</v>
      </c>
      <c r="GC44" s="219">
        <v>623272</v>
      </c>
      <c r="GD44" s="177"/>
      <c r="GE44" s="56"/>
      <c r="GF44" s="56"/>
      <c r="GG44" s="56"/>
      <c r="GH44" s="56"/>
      <c r="GI44" s="56"/>
      <c r="GJ44" s="56"/>
      <c r="GK44" s="56"/>
      <c r="GL44" s="56"/>
      <c r="GM44" s="56"/>
      <c r="GN44" s="56"/>
    </row>
    <row r="45" spans="2:196" x14ac:dyDescent="0.25">
      <c r="O45" s="135"/>
      <c r="AB45" s="135"/>
      <c r="AO45" s="136">
        <f>SUM(AC45:AN45)</f>
        <v>0</v>
      </c>
      <c r="BB45" s="137"/>
      <c r="BO45" s="137"/>
    </row>
    <row r="48" spans="2:196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5">
    <mergeCell ref="GC6:GN6"/>
    <mergeCell ref="GC23:GN23"/>
    <mergeCell ref="GC40:GN40"/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M4" activePane="bottomRight" state="frozen"/>
      <selection pane="topRight" activeCell="C1" sqref="C1"/>
      <selection pane="bottomLeft" activeCell="A4" sqref="A4"/>
      <selection pane="bottomRight" activeCell="GO23" sqref="GO23:GO2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98" t="s">
        <v>0</v>
      </c>
      <c r="B1" s="198"/>
    </row>
    <row r="2" spans="1:213" ht="30" customHeight="1" x14ac:dyDescent="0.25">
      <c r="A2" s="187" t="s">
        <v>160</v>
      </c>
      <c r="B2" s="188"/>
    </row>
    <row r="3" spans="1:213" x14ac:dyDescent="0.25">
      <c r="A3" s="39" t="s">
        <v>161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89" t="s">
        <v>39</v>
      </c>
      <c r="C6" s="181">
        <v>2011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83</v>
      </c>
      <c r="P6" s="181">
        <v>2012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84</v>
      </c>
      <c r="AC6" s="181">
        <v>2013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40</v>
      </c>
      <c r="AP6" s="181">
        <v>2014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41</v>
      </c>
      <c r="BC6" s="181">
        <v>2015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42</v>
      </c>
      <c r="BP6" s="181">
        <v>2016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43</v>
      </c>
      <c r="CC6" s="181">
        <v>2017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44</v>
      </c>
      <c r="CP6" s="181">
        <v>2018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45</v>
      </c>
      <c r="DC6" s="181">
        <v>2019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46</v>
      </c>
      <c r="DP6" s="191">
        <v>2020</v>
      </c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3"/>
      <c r="EB6" s="184" t="s">
        <v>47</v>
      </c>
      <c r="EC6" s="191">
        <v>2021</v>
      </c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3"/>
      <c r="EO6" s="184" t="s">
        <v>48</v>
      </c>
      <c r="EP6" s="191">
        <v>2022</v>
      </c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3"/>
      <c r="FB6" s="184" t="s">
        <v>49</v>
      </c>
      <c r="FC6" s="191">
        <v>2023</v>
      </c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3"/>
      <c r="FO6" s="184" t="s">
        <v>50</v>
      </c>
      <c r="FP6" s="191">
        <v>2024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51</v>
      </c>
      <c r="GC6" s="191">
        <v>2025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52</v>
      </c>
      <c r="GP6" s="191">
        <v>2026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/>
      <c r="HC6"/>
      <c r="HD6"/>
      <c r="HE6"/>
    </row>
    <row r="7" spans="1:213" ht="14.4" x14ac:dyDescent="0.3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/>
      <c r="HC7"/>
      <c r="HD7"/>
      <c r="HE7"/>
    </row>
    <row r="8" spans="1:213" ht="14.4" x14ac:dyDescent="0.3">
      <c r="B8" s="46" t="s">
        <v>162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>
        <v>16614</v>
      </c>
      <c r="GN8" s="47">
        <v>18467</v>
      </c>
      <c r="GO8" s="47">
        <f>+SUM(GC8:GN8)</f>
        <v>195990</v>
      </c>
      <c r="GP8" s="47">
        <v>17438</v>
      </c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/>
      <c r="HC8"/>
      <c r="HD8"/>
      <c r="HE8"/>
    </row>
    <row r="9" spans="1:213" ht="14.4" x14ac:dyDescent="0.3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>
        <v>8714</v>
      </c>
      <c r="GN9" s="49">
        <v>10574</v>
      </c>
      <c r="GO9" s="49"/>
      <c r="GP9" s="49">
        <v>10311</v>
      </c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/>
      <c r="HC9"/>
      <c r="HD9"/>
      <c r="HE9"/>
    </row>
    <row r="10" spans="1:213" ht="14.4" x14ac:dyDescent="0.3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>
        <v>7900</v>
      </c>
      <c r="GN10" s="50">
        <v>7893</v>
      </c>
      <c r="GO10" s="50"/>
      <c r="GP10" s="50">
        <v>7127</v>
      </c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/>
      <c r="HC10"/>
      <c r="HD10"/>
      <c r="HE10"/>
    </row>
    <row r="11" spans="1:213" ht="14.4" x14ac:dyDescent="0.3">
      <c r="B11" s="46" t="s">
        <v>163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>
        <v>20322</v>
      </c>
      <c r="GN11" s="47">
        <v>22976</v>
      </c>
      <c r="GO11" s="47">
        <f>+SUM(GC11:GN11)</f>
        <v>237563</v>
      </c>
      <c r="GP11" s="47">
        <v>20788</v>
      </c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/>
      <c r="HC11"/>
      <c r="HD11"/>
      <c r="HE11"/>
    </row>
    <row r="12" spans="1:213" ht="14.4" x14ac:dyDescent="0.3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>
        <v>11902</v>
      </c>
      <c r="GN12" s="49">
        <v>14707</v>
      </c>
      <c r="GO12" s="49"/>
      <c r="GP12" s="49">
        <v>13285</v>
      </c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/>
      <c r="HC12"/>
      <c r="HD12"/>
      <c r="HE12"/>
    </row>
    <row r="13" spans="1:213" ht="14.4" x14ac:dyDescent="0.3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>
        <v>8420</v>
      </c>
      <c r="GN13" s="50">
        <v>8269</v>
      </c>
      <c r="GO13" s="50"/>
      <c r="GP13" s="50">
        <v>7503</v>
      </c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/>
      <c r="HC13"/>
      <c r="HD13"/>
      <c r="HE13"/>
    </row>
    <row r="14" spans="1:213" ht="14.4" x14ac:dyDescent="0.3">
      <c r="B14" s="46" t="s">
        <v>164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137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>
        <v>60504</v>
      </c>
      <c r="GN14" s="47">
        <v>69688</v>
      </c>
      <c r="GO14" s="47">
        <f>+SUM(GC14:GN14)</f>
        <v>677468</v>
      </c>
      <c r="GP14" s="47">
        <v>59127</v>
      </c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/>
      <c r="HC14"/>
      <c r="HD14"/>
      <c r="HE14"/>
    </row>
    <row r="15" spans="1:213" ht="14.4" x14ac:dyDescent="0.3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137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>
        <v>43119</v>
      </c>
      <c r="GN15" s="49">
        <v>51748</v>
      </c>
      <c r="GO15" s="49"/>
      <c r="GP15" s="49">
        <v>43240</v>
      </c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/>
      <c r="HC15"/>
      <c r="HD15"/>
      <c r="HE15"/>
    </row>
    <row r="16" spans="1:213" ht="14.4" x14ac:dyDescent="0.3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137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>
        <v>17385</v>
      </c>
      <c r="GN16" s="50">
        <v>17940</v>
      </c>
      <c r="GO16" s="50"/>
      <c r="GP16" s="50">
        <v>15887</v>
      </c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/>
      <c r="HC16"/>
      <c r="HD16"/>
      <c r="HE16"/>
    </row>
    <row r="17" spans="2:213" ht="14.4" x14ac:dyDescent="0.3">
      <c r="B17" s="51" t="s">
        <v>72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>
        <v>97440</v>
      </c>
      <c r="GN17" s="52">
        <v>111131</v>
      </c>
      <c r="GO17" s="52">
        <f>+SUM(GC17:GN17)</f>
        <v>1111021</v>
      </c>
      <c r="GP17" s="52">
        <v>97353</v>
      </c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/>
      <c r="HC17"/>
      <c r="HD17"/>
      <c r="HE17"/>
    </row>
    <row r="18" spans="2:213" ht="14.4" x14ac:dyDescent="0.3">
      <c r="B18" s="48" t="s">
        <v>67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>
        <v>63735</v>
      </c>
      <c r="GN18" s="56">
        <v>77029</v>
      </c>
      <c r="GO18" s="56">
        <f>+SUM(GC18:GN18)</f>
        <v>744964</v>
      </c>
      <c r="GP18" s="56">
        <v>66836</v>
      </c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/>
      <c r="HC18"/>
      <c r="HD18"/>
      <c r="HE18"/>
    </row>
    <row r="19" spans="2:213" ht="14.4" x14ac:dyDescent="0.3">
      <c r="B19" s="48" t="s">
        <v>68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>
        <v>33705</v>
      </c>
      <c r="GN19" s="56">
        <v>34102</v>
      </c>
      <c r="GO19" s="56">
        <f>+SUM(GC19:GN19)</f>
        <v>366057</v>
      </c>
      <c r="GP19" s="56">
        <v>30517</v>
      </c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/>
      <c r="HC19"/>
      <c r="HD19"/>
      <c r="HE19"/>
    </row>
    <row r="20" spans="2:213" ht="14.4" x14ac:dyDescent="0.3">
      <c r="HB20"/>
      <c r="HC20"/>
      <c r="HD20"/>
      <c r="HE20"/>
    </row>
    <row r="21" spans="2:213" ht="14.4" x14ac:dyDescent="0.3">
      <c r="HB21"/>
      <c r="HC21"/>
      <c r="HD21"/>
      <c r="HE21"/>
    </row>
    <row r="22" spans="2:213" ht="14.4" x14ac:dyDescent="0.3">
      <c r="B22" s="5" t="s">
        <v>73</v>
      </c>
      <c r="HB22"/>
      <c r="HC22"/>
      <c r="HD22"/>
      <c r="HE22"/>
    </row>
    <row r="23" spans="2:213" ht="15" customHeight="1" x14ac:dyDescent="0.3">
      <c r="B23" s="189" t="s">
        <v>39</v>
      </c>
      <c r="C23" s="181">
        <v>2011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3"/>
      <c r="O23" s="184" t="s">
        <v>83</v>
      </c>
      <c r="P23" s="181">
        <v>2012</v>
      </c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3"/>
      <c r="AB23" s="184" t="s">
        <v>84</v>
      </c>
      <c r="AC23" s="181">
        <v>2013</v>
      </c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3"/>
      <c r="AO23" s="184" t="s">
        <v>40</v>
      </c>
      <c r="AP23" s="181">
        <v>2014</v>
      </c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3"/>
      <c r="BB23" s="184" t="s">
        <v>41</v>
      </c>
      <c r="BC23" s="181">
        <v>2015</v>
      </c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3"/>
      <c r="BO23" s="184" t="s">
        <v>42</v>
      </c>
      <c r="BP23" s="181">
        <v>2016</v>
      </c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3"/>
      <c r="CB23" s="184" t="s">
        <v>43</v>
      </c>
      <c r="CC23" s="181">
        <v>2017</v>
      </c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3"/>
      <c r="CO23" s="184" t="s">
        <v>44</v>
      </c>
      <c r="CP23" s="181">
        <v>2018</v>
      </c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3"/>
      <c r="DB23" s="184" t="s">
        <v>45</v>
      </c>
      <c r="DC23" s="181">
        <v>2019</v>
      </c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3"/>
      <c r="DO23" s="184" t="s">
        <v>46</v>
      </c>
      <c r="DP23" s="191">
        <v>2020</v>
      </c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3"/>
      <c r="EB23" s="184" t="s">
        <v>47</v>
      </c>
      <c r="EC23" s="191">
        <v>2021</v>
      </c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3"/>
      <c r="EO23" s="184" t="s">
        <v>48</v>
      </c>
      <c r="EP23" s="191">
        <v>2022</v>
      </c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3"/>
      <c r="FB23" s="184" t="s">
        <v>49</v>
      </c>
      <c r="FC23" s="191">
        <v>2023</v>
      </c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3"/>
      <c r="FO23" s="184" t="s">
        <v>50</v>
      </c>
      <c r="FP23" s="191">
        <v>2024</v>
      </c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3"/>
      <c r="GB23" s="184" t="s">
        <v>51</v>
      </c>
      <c r="GC23" s="191">
        <v>2025</v>
      </c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3"/>
      <c r="GO23" s="184" t="s">
        <v>52</v>
      </c>
      <c r="GP23" s="191">
        <v>2026</v>
      </c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3"/>
      <c r="HB23"/>
      <c r="HC23"/>
      <c r="HD23"/>
      <c r="HE23"/>
    </row>
    <row r="24" spans="2:213" ht="14.4" x14ac:dyDescent="0.3">
      <c r="B24" s="19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85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85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85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85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85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85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85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85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85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85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85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85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85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85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85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/>
      <c r="HC24"/>
      <c r="HD24"/>
      <c r="HE24"/>
    </row>
    <row r="25" spans="2:213" ht="14.4" x14ac:dyDescent="0.3">
      <c r="B25" s="46" t="s">
        <v>162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>
        <v>43532</v>
      </c>
      <c r="GN25" s="47">
        <v>44719</v>
      </c>
      <c r="GO25" s="47">
        <f>+SUM(GC25:GN25)</f>
        <v>498560</v>
      </c>
      <c r="GP25" s="47">
        <v>40858</v>
      </c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/>
      <c r="HC25"/>
      <c r="HD25"/>
      <c r="HE25"/>
    </row>
    <row r="26" spans="2:213" ht="14.4" x14ac:dyDescent="0.3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>
        <v>8714</v>
      </c>
      <c r="GN26" s="49">
        <v>10574</v>
      </c>
      <c r="GO26" s="49"/>
      <c r="GP26" s="49">
        <v>10311</v>
      </c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/>
      <c r="HC26"/>
      <c r="HD26"/>
      <c r="HE26"/>
    </row>
    <row r="27" spans="2:213" ht="14.4" x14ac:dyDescent="0.3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>
        <v>34818</v>
      </c>
      <c r="GN27" s="50">
        <v>34145</v>
      </c>
      <c r="GO27" s="50"/>
      <c r="GP27" s="50">
        <v>30547</v>
      </c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/>
      <c r="HC27"/>
      <c r="HD27"/>
      <c r="HE27"/>
    </row>
    <row r="28" spans="2:213" ht="14.4" x14ac:dyDescent="0.3">
      <c r="B28" s="46" t="s">
        <v>163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>
        <v>48773</v>
      </c>
      <c r="GN28" s="47">
        <v>49918</v>
      </c>
      <c r="GO28" s="47">
        <f>+SUM(GC28:GN28)</f>
        <v>545593</v>
      </c>
      <c r="GP28" s="47">
        <v>44929</v>
      </c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/>
      <c r="HC28"/>
      <c r="HD28"/>
      <c r="HE28"/>
    </row>
    <row r="29" spans="2:213" ht="14.4" x14ac:dyDescent="0.3">
      <c r="B29" s="48" t="s">
        <v>67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>
        <v>11902</v>
      </c>
      <c r="GN29" s="49">
        <v>14707</v>
      </c>
      <c r="GO29" s="49"/>
      <c r="GP29" s="49">
        <v>13285</v>
      </c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/>
      <c r="HC29"/>
      <c r="HD29"/>
      <c r="HE29"/>
    </row>
    <row r="30" spans="2:213" ht="14.4" x14ac:dyDescent="0.3">
      <c r="B30" s="48" t="s">
        <v>68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>
        <v>36871</v>
      </c>
      <c r="GN30" s="50">
        <v>35211</v>
      </c>
      <c r="GO30" s="50"/>
      <c r="GP30" s="50">
        <v>31644</v>
      </c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/>
      <c r="HC30"/>
      <c r="HD30"/>
      <c r="HE30"/>
    </row>
    <row r="31" spans="2:213" ht="14.4" x14ac:dyDescent="0.3">
      <c r="B31" s="46" t="s">
        <v>164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137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>
        <v>105087</v>
      </c>
      <c r="GN31" s="47">
        <v>113857</v>
      </c>
      <c r="GO31" s="47">
        <f>+SUM(GC31:GN31)</f>
        <v>1164220</v>
      </c>
      <c r="GP31" s="47">
        <v>99196</v>
      </c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/>
      <c r="HC31"/>
      <c r="HD31"/>
      <c r="HE31"/>
    </row>
    <row r="32" spans="2:213" ht="14.4" x14ac:dyDescent="0.3">
      <c r="B32" s="48" t="s">
        <v>67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137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>
        <v>43119</v>
      </c>
      <c r="GN32" s="49">
        <v>51748</v>
      </c>
      <c r="GO32" s="49"/>
      <c r="GP32" s="49">
        <v>43240</v>
      </c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/>
      <c r="HC32"/>
      <c r="HD32"/>
      <c r="HE32"/>
    </row>
    <row r="33" spans="2:213" ht="14.4" x14ac:dyDescent="0.3">
      <c r="B33" s="48" t="s">
        <v>68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137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>
        <v>61968</v>
      </c>
      <c r="GN33" s="50">
        <v>62109</v>
      </c>
      <c r="GO33" s="50"/>
      <c r="GP33" s="50">
        <v>55956</v>
      </c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/>
      <c r="HC33"/>
      <c r="HD33"/>
      <c r="HE33"/>
    </row>
    <row r="34" spans="2:213" ht="14.4" x14ac:dyDescent="0.3">
      <c r="B34" s="51" t="s">
        <v>72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>
        <v>197392</v>
      </c>
      <c r="GN34" s="52">
        <v>208494</v>
      </c>
      <c r="GO34" s="52">
        <f>+SUM(GC34:GN34)</f>
        <v>2208373</v>
      </c>
      <c r="GP34" s="52">
        <v>184983</v>
      </c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/>
      <c r="HC34"/>
      <c r="HD34"/>
      <c r="HE34"/>
    </row>
    <row r="35" spans="2:213" ht="14.4" x14ac:dyDescent="0.3">
      <c r="B35" s="48" t="s">
        <v>67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>
        <v>63735</v>
      </c>
      <c r="GN35" s="56">
        <v>77029</v>
      </c>
      <c r="GO35" s="56">
        <f>+SUM(GC35:GN35)</f>
        <v>744964</v>
      </c>
      <c r="GP35" s="56">
        <v>66836</v>
      </c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/>
      <c r="HC35"/>
      <c r="HD35"/>
      <c r="HE35"/>
    </row>
    <row r="36" spans="2:213" ht="14.4" x14ac:dyDescent="0.3">
      <c r="B36" s="48" t="s">
        <v>68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>
        <v>133657</v>
      </c>
      <c r="GN36" s="56">
        <v>131465</v>
      </c>
      <c r="GO36" s="56">
        <f>+SUM(GC36:GN36)</f>
        <v>1463409</v>
      </c>
      <c r="GP36" s="56">
        <v>118147</v>
      </c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/>
      <c r="HC36"/>
      <c r="HD36"/>
      <c r="HE36"/>
    </row>
    <row r="37" spans="2:213" ht="14.4" x14ac:dyDescent="0.3">
      <c r="HB37"/>
      <c r="HC37"/>
      <c r="HD37"/>
      <c r="HE37"/>
    </row>
    <row r="39" spans="2:213" x14ac:dyDescent="0.25">
      <c r="B39" s="5" t="s">
        <v>74</v>
      </c>
    </row>
    <row r="40" spans="2:213" x14ac:dyDescent="0.25">
      <c r="B40" s="12" t="s">
        <v>75</v>
      </c>
      <c r="C40" s="181">
        <v>2011</v>
      </c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3"/>
      <c r="O40" s="184" t="s">
        <v>83</v>
      </c>
      <c r="P40" s="181">
        <v>2012</v>
      </c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3"/>
      <c r="AB40" s="184" t="s">
        <v>84</v>
      </c>
      <c r="AC40" s="181">
        <v>2013</v>
      </c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3"/>
      <c r="AO40" s="184" t="s">
        <v>40</v>
      </c>
      <c r="AP40" s="181">
        <v>2014</v>
      </c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3"/>
      <c r="BB40" s="184" t="s">
        <v>41</v>
      </c>
      <c r="BC40" s="181">
        <v>2015</v>
      </c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3"/>
      <c r="BO40" s="184" t="s">
        <v>42</v>
      </c>
      <c r="BP40" s="181">
        <v>2016</v>
      </c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3"/>
      <c r="CB40" s="184" t="s">
        <v>43</v>
      </c>
      <c r="CC40" s="181">
        <v>2017</v>
      </c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3"/>
      <c r="CO40" s="184" t="s">
        <v>44</v>
      </c>
      <c r="CP40" s="181">
        <v>2018</v>
      </c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3"/>
      <c r="DB40" s="184" t="s">
        <v>45</v>
      </c>
      <c r="DC40" s="181">
        <v>2019</v>
      </c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3"/>
      <c r="DO40" s="184" t="s">
        <v>46</v>
      </c>
      <c r="DP40" s="191">
        <v>2020</v>
      </c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3"/>
      <c r="EB40" s="184" t="s">
        <v>47</v>
      </c>
      <c r="EC40" s="191">
        <v>2021</v>
      </c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3"/>
      <c r="EO40" s="184" t="s">
        <v>48</v>
      </c>
      <c r="EP40" s="191">
        <v>2022</v>
      </c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3"/>
      <c r="FB40" s="184" t="s">
        <v>49</v>
      </c>
      <c r="FC40" s="191">
        <v>2023</v>
      </c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3"/>
      <c r="FO40" s="184" t="s">
        <v>50</v>
      </c>
      <c r="FP40" s="191">
        <v>2024</v>
      </c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3"/>
      <c r="GB40" s="184" t="s">
        <v>51</v>
      </c>
      <c r="GC40" s="191">
        <v>2025</v>
      </c>
      <c r="GD40" s="192"/>
      <c r="GE40" s="192"/>
      <c r="GF40" s="192"/>
      <c r="GG40" s="192"/>
      <c r="GH40" s="192"/>
      <c r="GI40" s="192"/>
      <c r="GJ40" s="192"/>
      <c r="GK40" s="192"/>
      <c r="GL40" s="192"/>
      <c r="GM40" s="192"/>
      <c r="GN40" s="193"/>
      <c r="GO40" s="184" t="s">
        <v>52</v>
      </c>
      <c r="GP40" s="191">
        <v>2026</v>
      </c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3"/>
    </row>
    <row r="41" spans="2:213" x14ac:dyDescent="0.25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85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85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85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85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85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85"/>
      <c r="CC41" s="45" t="s">
        <v>54</v>
      </c>
      <c r="CD41" s="45" t="s">
        <v>55</v>
      </c>
      <c r="CE41" s="45" t="s">
        <v>56</v>
      </c>
      <c r="CF41" s="45" t="s">
        <v>57</v>
      </c>
      <c r="CG41" s="45" t="s">
        <v>58</v>
      </c>
      <c r="CH41" s="45" t="s">
        <v>59</v>
      </c>
      <c r="CI41" s="45" t="s">
        <v>60</v>
      </c>
      <c r="CJ41" s="45" t="s">
        <v>61</v>
      </c>
      <c r="CK41" s="45" t="s">
        <v>62</v>
      </c>
      <c r="CL41" s="45" t="s">
        <v>63</v>
      </c>
      <c r="CM41" s="45" t="s">
        <v>64</v>
      </c>
      <c r="CN41" s="45" t="s">
        <v>65</v>
      </c>
      <c r="CO41" s="185"/>
      <c r="CP41" s="45" t="s">
        <v>54</v>
      </c>
      <c r="CQ41" s="45" t="s">
        <v>55</v>
      </c>
      <c r="CR41" s="45" t="s">
        <v>56</v>
      </c>
      <c r="CS41" s="45" t="s">
        <v>57</v>
      </c>
      <c r="CT41" s="45" t="s">
        <v>58</v>
      </c>
      <c r="CU41" s="45" t="s">
        <v>59</v>
      </c>
      <c r="CV41" s="45" t="s">
        <v>60</v>
      </c>
      <c r="CW41" s="45" t="s">
        <v>61</v>
      </c>
      <c r="CX41" s="45" t="s">
        <v>62</v>
      </c>
      <c r="CY41" s="45" t="s">
        <v>63</v>
      </c>
      <c r="CZ41" s="45" t="s">
        <v>64</v>
      </c>
      <c r="DA41" s="45" t="s">
        <v>65</v>
      </c>
      <c r="DB41" s="185"/>
      <c r="DC41" s="45" t="s">
        <v>54</v>
      </c>
      <c r="DD41" s="45" t="s">
        <v>55</v>
      </c>
      <c r="DE41" s="45" t="s">
        <v>56</v>
      </c>
      <c r="DF41" s="45" t="s">
        <v>57</v>
      </c>
      <c r="DG41" s="45" t="s">
        <v>58</v>
      </c>
      <c r="DH41" s="45" t="s">
        <v>59</v>
      </c>
      <c r="DI41" s="45" t="s">
        <v>60</v>
      </c>
      <c r="DJ41" s="45" t="s">
        <v>61</v>
      </c>
      <c r="DK41" s="45" t="s">
        <v>62</v>
      </c>
      <c r="DL41" s="45" t="s">
        <v>63</v>
      </c>
      <c r="DM41" s="45" t="s">
        <v>64</v>
      </c>
      <c r="DN41" s="45" t="s">
        <v>65</v>
      </c>
      <c r="DO41" s="185"/>
      <c r="DP41" s="45" t="s">
        <v>54</v>
      </c>
      <c r="DQ41" s="45" t="s">
        <v>55</v>
      </c>
      <c r="DR41" s="45" t="s">
        <v>56</v>
      </c>
      <c r="DS41" s="45" t="s">
        <v>57</v>
      </c>
      <c r="DT41" s="45" t="s">
        <v>58</v>
      </c>
      <c r="DU41" s="45" t="s">
        <v>59</v>
      </c>
      <c r="DV41" s="45" t="s">
        <v>60</v>
      </c>
      <c r="DW41" s="45" t="s">
        <v>61</v>
      </c>
      <c r="DX41" s="45" t="s">
        <v>62</v>
      </c>
      <c r="DY41" s="45" t="s">
        <v>63</v>
      </c>
      <c r="DZ41" s="45" t="s">
        <v>64</v>
      </c>
      <c r="EA41" s="45" t="s">
        <v>65</v>
      </c>
      <c r="EB41" s="185"/>
      <c r="EC41" s="45" t="s">
        <v>54</v>
      </c>
      <c r="ED41" s="45" t="s">
        <v>55</v>
      </c>
      <c r="EE41" s="45" t="s">
        <v>56</v>
      </c>
      <c r="EF41" s="45" t="s">
        <v>57</v>
      </c>
      <c r="EG41" s="45" t="s">
        <v>58</v>
      </c>
      <c r="EH41" s="45" t="s">
        <v>59</v>
      </c>
      <c r="EI41" s="45" t="s">
        <v>60</v>
      </c>
      <c r="EJ41" s="45" t="s">
        <v>61</v>
      </c>
      <c r="EK41" s="45" t="s">
        <v>62</v>
      </c>
      <c r="EL41" s="45" t="s">
        <v>63</v>
      </c>
      <c r="EM41" s="45" t="s">
        <v>64</v>
      </c>
      <c r="EN41" s="45" t="s">
        <v>65</v>
      </c>
      <c r="EO41" s="185"/>
      <c r="EP41" s="45" t="s">
        <v>54</v>
      </c>
      <c r="EQ41" s="45" t="s">
        <v>55</v>
      </c>
      <c r="ER41" s="45" t="s">
        <v>56</v>
      </c>
      <c r="ES41" s="45" t="s">
        <v>57</v>
      </c>
      <c r="ET41" s="45" t="s">
        <v>58</v>
      </c>
      <c r="EU41" s="45" t="s">
        <v>59</v>
      </c>
      <c r="EV41" s="45" t="s">
        <v>60</v>
      </c>
      <c r="EW41" s="45" t="s">
        <v>61</v>
      </c>
      <c r="EX41" s="45" t="s">
        <v>62</v>
      </c>
      <c r="EY41" s="45" t="s">
        <v>63</v>
      </c>
      <c r="EZ41" s="45" t="s">
        <v>64</v>
      </c>
      <c r="FA41" s="45" t="s">
        <v>65</v>
      </c>
      <c r="FB41" s="185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85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85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85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</row>
    <row r="42" spans="2:213" s="5" customFormat="1" ht="16.5" customHeight="1" x14ac:dyDescent="0.25">
      <c r="B42" s="100" t="s">
        <v>99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>
        <v>1577622.1</v>
      </c>
      <c r="GN42" s="52">
        <v>1655175.1999999997</v>
      </c>
      <c r="GO42" s="52">
        <f>+SUM(GC42:GN42)</f>
        <v>17723372.600000001</v>
      </c>
      <c r="GP42" s="47">
        <v>1436336.7</v>
      </c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</row>
    <row r="43" spans="2:213" ht="14.4" x14ac:dyDescent="0.3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>
        <v>487145.30000000005</v>
      </c>
      <c r="GN43" s="56">
        <v>588664.9</v>
      </c>
      <c r="GO43" s="56">
        <f>+SUM(GC43:GN43)</f>
        <v>5762398.9000000013</v>
      </c>
      <c r="GP43" s="49">
        <v>501338.29999999993</v>
      </c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</row>
    <row r="44" spans="2:213" x14ac:dyDescent="0.25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>
        <v>1090476.8</v>
      </c>
      <c r="GN44" s="56">
        <v>1066510.2999999998</v>
      </c>
      <c r="GO44" s="56">
        <f>+SUM(GC44:GN44)</f>
        <v>11960973.700000003</v>
      </c>
      <c r="GP44" s="50">
        <v>934998.4</v>
      </c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7">
    <mergeCell ref="GP6:HA6"/>
    <mergeCell ref="GP23:HA23"/>
    <mergeCell ref="GP40:HA40"/>
    <mergeCell ref="FP6:GA6"/>
    <mergeCell ref="GB6:GB7"/>
    <mergeCell ref="FP23:GA23"/>
    <mergeCell ref="GB23:GB24"/>
    <mergeCell ref="FP40:GA40"/>
    <mergeCell ref="GB40:GB41"/>
    <mergeCell ref="GC6:GN6"/>
    <mergeCell ref="GO6:GO7"/>
    <mergeCell ref="GC23:GN23"/>
    <mergeCell ref="GO23:GO24"/>
    <mergeCell ref="GC40:GN40"/>
    <mergeCell ref="GO40:GO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JA76"/>
  <sheetViews>
    <sheetView showGridLines="0" zoomScale="60" zoomScaleNormal="60" workbookViewId="0">
      <pane xSplit="2" ySplit="3" topLeftCell="IN45" activePane="bottomRight" state="frozen"/>
      <selection pane="topRight" activeCell="C1" sqref="C1"/>
      <selection pane="bottomLeft" activeCell="A4" sqref="A4"/>
      <selection pane="bottomRight" activeCell="IP67" sqref="IP67:IP6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6640625" style="2" customWidth="1"/>
    <col min="244" max="244" width="13.109375" style="2" customWidth="1"/>
    <col min="245" max="245" width="13.5546875" style="2" bestFit="1" customWidth="1"/>
    <col min="246" max="246" width="13.33203125" style="2" customWidth="1"/>
    <col min="247" max="247" width="13.88671875" style="2" customWidth="1"/>
    <col min="248" max="248" width="12.88671875" style="2" customWidth="1"/>
    <col min="249" max="249" width="15.88671875" style="2" customWidth="1"/>
    <col min="250" max="250" width="14" style="2" customWidth="1"/>
    <col min="251" max="16384" width="11.44140625" style="2"/>
  </cols>
  <sheetData>
    <row r="1" spans="1:261" x14ac:dyDescent="0.25">
      <c r="A1" s="198">
        <v>14</v>
      </c>
      <c r="B1" s="198"/>
    </row>
    <row r="2" spans="1:261" ht="30" customHeight="1" x14ac:dyDescent="0.25">
      <c r="A2" s="187" t="s">
        <v>165</v>
      </c>
      <c r="B2" s="18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61" x14ac:dyDescent="0.25">
      <c r="A3" s="39" t="s">
        <v>166</v>
      </c>
    </row>
    <row r="4" spans="1:261" ht="14.4" x14ac:dyDescent="0.3">
      <c r="A4" s="36"/>
    </row>
    <row r="5" spans="1:261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61" x14ac:dyDescent="0.25">
      <c r="B6" s="189" t="s">
        <v>39</v>
      </c>
      <c r="C6" s="200">
        <v>2007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184" t="s">
        <v>113</v>
      </c>
      <c r="P6" s="181">
        <v>2008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114</v>
      </c>
      <c r="AC6" s="181">
        <v>2009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93</v>
      </c>
      <c r="AP6" s="181">
        <v>2010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82</v>
      </c>
      <c r="BC6" s="181">
        <v>2011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83</v>
      </c>
      <c r="BP6" s="181">
        <v>2012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84</v>
      </c>
      <c r="CC6" s="181">
        <v>2013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40</v>
      </c>
      <c r="CP6" s="181">
        <v>2014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41</v>
      </c>
      <c r="DC6" s="181">
        <v>2015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42</v>
      </c>
      <c r="DP6" s="181">
        <v>2016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43</v>
      </c>
      <c r="EC6" s="181">
        <v>2017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44</v>
      </c>
      <c r="EP6" s="181">
        <v>2018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45</v>
      </c>
      <c r="FC6" s="181">
        <v>2019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46</v>
      </c>
      <c r="FP6" s="191">
        <v>2020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47</v>
      </c>
      <c r="GC6" s="191">
        <v>2021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48</v>
      </c>
      <c r="GP6" s="191">
        <v>2022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 s="184" t="s">
        <v>49</v>
      </c>
      <c r="HC6" s="191">
        <v>2023</v>
      </c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3"/>
      <c r="HO6" s="184" t="s">
        <v>50</v>
      </c>
      <c r="HP6" s="191">
        <v>2024</v>
      </c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3"/>
      <c r="IB6" s="184" t="s">
        <v>51</v>
      </c>
      <c r="IC6" s="191">
        <v>2025</v>
      </c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3"/>
      <c r="IO6" s="184" t="s">
        <v>52</v>
      </c>
      <c r="IP6" s="191">
        <v>2026</v>
      </c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3"/>
    </row>
    <row r="7" spans="1:261" x14ac:dyDescent="0.25">
      <c r="B7" s="19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85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</row>
    <row r="8" spans="1:261" x14ac:dyDescent="0.25">
      <c r="B8" s="46" t="s">
        <v>167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>
        <v>0</v>
      </c>
      <c r="IN8" s="47">
        <v>0</v>
      </c>
      <c r="IO8" s="47">
        <f>+SUM(IC8:IN8)</f>
        <v>0</v>
      </c>
      <c r="IP8" s="47" t="s">
        <v>137</v>
      </c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</row>
    <row r="9" spans="1:261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>
        <v>0</v>
      </c>
      <c r="IN9" s="49">
        <v>0</v>
      </c>
      <c r="IO9" s="49"/>
      <c r="IP9" s="49" t="s">
        <v>137</v>
      </c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</row>
    <row r="10" spans="1:261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>
        <v>0</v>
      </c>
      <c r="IN10" s="50">
        <v>0</v>
      </c>
      <c r="IO10" s="50"/>
      <c r="IP10" s="50" t="s">
        <v>137</v>
      </c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</row>
    <row r="11" spans="1:261" x14ac:dyDescent="0.25">
      <c r="B11" s="46" t="s">
        <v>168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>
        <v>53584</v>
      </c>
      <c r="IN11" s="47">
        <v>58049</v>
      </c>
      <c r="IO11" s="47">
        <f>+SUM(IC11:IN11)</f>
        <v>661859</v>
      </c>
      <c r="IP11" s="201">
        <v>69283</v>
      </c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</row>
    <row r="12" spans="1:261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>
        <v>36927</v>
      </c>
      <c r="IN12" s="49">
        <v>42862</v>
      </c>
      <c r="IO12" s="49"/>
      <c r="IP12" s="202">
        <v>53665</v>
      </c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</row>
    <row r="13" spans="1:261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>
        <v>16657</v>
      </c>
      <c r="IN13" s="50">
        <v>15187</v>
      </c>
      <c r="IO13" s="50"/>
      <c r="IP13" s="203">
        <v>15618</v>
      </c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</row>
    <row r="14" spans="1:261" x14ac:dyDescent="0.25">
      <c r="B14" s="46" t="s">
        <v>169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>
        <v>106385</v>
      </c>
      <c r="IN14" s="47">
        <v>134516</v>
      </c>
      <c r="IO14" s="47">
        <f>+SUM(IC14:IN14)</f>
        <v>1315831</v>
      </c>
      <c r="IP14" s="201">
        <v>189999</v>
      </c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</row>
    <row r="15" spans="1:261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>
        <v>51170</v>
      </c>
      <c r="IN15" s="49">
        <v>77449</v>
      </c>
      <c r="IO15" s="49"/>
      <c r="IP15" s="202">
        <v>134118</v>
      </c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</row>
    <row r="16" spans="1:261" x14ac:dyDescent="0.25">
      <c r="B16" s="48" t="s">
        <v>68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>
        <v>55215</v>
      </c>
      <c r="IN16" s="50">
        <v>57067</v>
      </c>
      <c r="IO16" s="50"/>
      <c r="IP16" s="203">
        <v>55881</v>
      </c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</row>
    <row r="17" spans="2:261" x14ac:dyDescent="0.25">
      <c r="B17" s="46" t="s">
        <v>170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>
        <v>34805</v>
      </c>
      <c r="IN17" s="47">
        <v>38961</v>
      </c>
      <c r="IO17" s="47">
        <f>+SUM(IC17:IN17)</f>
        <v>427602</v>
      </c>
      <c r="IP17" s="201">
        <v>42448</v>
      </c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</row>
    <row r="18" spans="2:261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>
        <v>17530</v>
      </c>
      <c r="IN18" s="49">
        <v>21594</v>
      </c>
      <c r="IO18" s="49"/>
      <c r="IP18" s="202">
        <v>26010</v>
      </c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</row>
    <row r="19" spans="2:261" x14ac:dyDescent="0.25">
      <c r="B19" s="48" t="s">
        <v>68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>
        <v>17275</v>
      </c>
      <c r="IN19" s="50">
        <v>17367</v>
      </c>
      <c r="IO19" s="50"/>
      <c r="IP19" s="203">
        <v>16438</v>
      </c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</row>
    <row r="20" spans="2:261" x14ac:dyDescent="0.25">
      <c r="B20" s="46" t="s">
        <v>171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>
        <v>154509</v>
      </c>
      <c r="IN20" s="47">
        <v>168743</v>
      </c>
      <c r="IO20" s="47">
        <f>+SUM(IC20:IN20)</f>
        <v>1800150</v>
      </c>
      <c r="IP20" s="201">
        <v>164914</v>
      </c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</row>
    <row r="21" spans="2:261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>
        <v>75038</v>
      </c>
      <c r="IN21" s="49">
        <v>90584</v>
      </c>
      <c r="IO21" s="49"/>
      <c r="IP21" s="202">
        <v>92409</v>
      </c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</row>
    <row r="22" spans="2:261" x14ac:dyDescent="0.25">
      <c r="B22" s="48" t="s">
        <v>68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>
        <v>79471</v>
      </c>
      <c r="IN22" s="50">
        <v>78159</v>
      </c>
      <c r="IO22" s="50"/>
      <c r="IP22" s="203">
        <v>72505</v>
      </c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</row>
    <row r="23" spans="2:261" x14ac:dyDescent="0.25">
      <c r="B23" s="46" t="s">
        <v>172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>
        <v>62602</v>
      </c>
      <c r="IN23" s="47">
        <v>76217</v>
      </c>
      <c r="IO23" s="47">
        <f>+SUM(IC23:IN23)</f>
        <v>842314</v>
      </c>
      <c r="IP23" s="201">
        <v>81711</v>
      </c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</row>
    <row r="24" spans="2:261" x14ac:dyDescent="0.25">
      <c r="B24" s="48" t="s">
        <v>67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>
        <v>34205</v>
      </c>
      <c r="IN24" s="49">
        <v>43979</v>
      </c>
      <c r="IO24" s="49"/>
      <c r="IP24" s="202">
        <v>49025</v>
      </c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</row>
    <row r="25" spans="2:261" x14ac:dyDescent="0.25">
      <c r="B25" s="48" t="s">
        <v>68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>
        <v>28397</v>
      </c>
      <c r="IN25" s="50">
        <v>32238</v>
      </c>
      <c r="IO25" s="50"/>
      <c r="IP25" s="203">
        <v>32686</v>
      </c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</row>
    <row r="26" spans="2:261" x14ac:dyDescent="0.25">
      <c r="B26" s="46" t="s">
        <v>173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>
        <v>314057</v>
      </c>
      <c r="IN26" s="47">
        <v>346293</v>
      </c>
      <c r="IO26" s="47">
        <f>+SUM(IC26:IN26)</f>
        <v>3623326</v>
      </c>
      <c r="IP26" s="201">
        <v>369952</v>
      </c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</row>
    <row r="27" spans="2:261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>
        <v>157797</v>
      </c>
      <c r="IN27" s="49">
        <v>183709</v>
      </c>
      <c r="IO27" s="49"/>
      <c r="IP27" s="202">
        <v>211802</v>
      </c>
      <c r="IQ27" s="49"/>
      <c r="IR27" s="49"/>
      <c r="IS27" s="49"/>
      <c r="IT27" s="49"/>
      <c r="IU27" s="49"/>
      <c r="IV27" s="49"/>
      <c r="IW27" s="49"/>
      <c r="IX27" s="49"/>
      <c r="IY27" s="49"/>
      <c r="IZ27" s="49"/>
      <c r="JA27" s="49"/>
    </row>
    <row r="28" spans="2:261" x14ac:dyDescent="0.25">
      <c r="B28" s="48" t="s">
        <v>68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>
        <v>156260</v>
      </c>
      <c r="IN28" s="50">
        <v>162584</v>
      </c>
      <c r="IO28" s="50"/>
      <c r="IP28" s="203">
        <v>158150</v>
      </c>
      <c r="IQ28" s="50"/>
      <c r="IR28" s="50"/>
      <c r="IS28" s="50"/>
      <c r="IT28" s="50"/>
      <c r="IU28" s="50"/>
      <c r="IV28" s="50"/>
      <c r="IW28" s="50"/>
      <c r="IX28" s="50"/>
      <c r="IY28" s="50"/>
      <c r="IZ28" s="50"/>
      <c r="JA28" s="50"/>
    </row>
    <row r="29" spans="2:261" x14ac:dyDescent="0.25">
      <c r="B29" s="51" t="s">
        <v>72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>
        <v>725942</v>
      </c>
      <c r="IN29" s="84">
        <v>822779</v>
      </c>
      <c r="IO29" s="84">
        <f>+SUM(IC29:IN29)</f>
        <v>8671082</v>
      </c>
      <c r="IP29" s="204">
        <v>918307</v>
      </c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</row>
    <row r="30" spans="2:261" x14ac:dyDescent="0.25">
      <c r="B30" s="48" t="s">
        <v>67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>
        <v>372667</v>
      </c>
      <c r="IN30" s="125">
        <v>460177</v>
      </c>
      <c r="IO30" s="125">
        <f>+SUM(IC30:IN30)</f>
        <v>4820899</v>
      </c>
      <c r="IP30" s="220">
        <v>567029</v>
      </c>
      <c r="IQ30" s="125"/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</row>
    <row r="31" spans="2:261" x14ac:dyDescent="0.25">
      <c r="B31" s="48" t="s">
        <v>68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>
        <v>353275</v>
      </c>
      <c r="IN31" s="125">
        <v>362602</v>
      </c>
      <c r="IO31" s="125">
        <f>+SUM(IC31:IN31)</f>
        <v>3850183</v>
      </c>
      <c r="IP31" s="220">
        <v>351278</v>
      </c>
      <c r="IQ31" s="125"/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</row>
    <row r="34" spans="2:261" x14ac:dyDescent="0.25">
      <c r="B34" s="5" t="s">
        <v>73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61" ht="15" customHeight="1" x14ac:dyDescent="0.25">
      <c r="B35" s="189" t="s">
        <v>39</v>
      </c>
      <c r="C35" s="200">
        <v>2007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184" t="s">
        <v>113</v>
      </c>
      <c r="P35" s="181">
        <v>2008</v>
      </c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3"/>
      <c r="AB35" s="184" t="s">
        <v>114</v>
      </c>
      <c r="AC35" s="181">
        <v>2009</v>
      </c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3"/>
      <c r="AO35" s="184" t="s">
        <v>93</v>
      </c>
      <c r="AP35" s="181">
        <v>2010</v>
      </c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3"/>
      <c r="BB35" s="184" t="s">
        <v>82</v>
      </c>
      <c r="BC35" s="181">
        <v>2011</v>
      </c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3"/>
      <c r="BO35" s="184" t="s">
        <v>83</v>
      </c>
      <c r="BP35" s="181">
        <v>2012</v>
      </c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3"/>
      <c r="CB35" s="184" t="s">
        <v>84</v>
      </c>
      <c r="CC35" s="181">
        <v>2013</v>
      </c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3"/>
      <c r="CO35" s="184" t="s">
        <v>40</v>
      </c>
      <c r="CP35" s="181">
        <v>2014</v>
      </c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3"/>
      <c r="DB35" s="184" t="s">
        <v>41</v>
      </c>
      <c r="DC35" s="181">
        <v>2015</v>
      </c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3"/>
      <c r="DO35" s="184" t="s">
        <v>42</v>
      </c>
      <c r="DP35" s="181">
        <v>2016</v>
      </c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3"/>
      <c r="EB35" s="184" t="s">
        <v>43</v>
      </c>
      <c r="EC35" s="181">
        <v>2017</v>
      </c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3"/>
      <c r="EO35" s="184" t="s">
        <v>44</v>
      </c>
      <c r="EP35" s="181">
        <v>2018</v>
      </c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3"/>
      <c r="FB35" s="184" t="s">
        <v>45</v>
      </c>
      <c r="FC35" s="181">
        <v>2019</v>
      </c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3"/>
      <c r="FO35" s="184" t="s">
        <v>46</v>
      </c>
      <c r="FP35" s="191">
        <v>2020</v>
      </c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3"/>
      <c r="GB35" s="184" t="s">
        <v>47</v>
      </c>
      <c r="GC35" s="191">
        <v>2021</v>
      </c>
      <c r="GD35" s="192"/>
      <c r="GE35" s="192"/>
      <c r="GF35" s="192"/>
      <c r="GG35" s="192"/>
      <c r="GH35" s="192"/>
      <c r="GI35" s="192"/>
      <c r="GJ35" s="192"/>
      <c r="GK35" s="192"/>
      <c r="GL35" s="192"/>
      <c r="GM35" s="192"/>
      <c r="GN35" s="193"/>
      <c r="GO35" s="184" t="s">
        <v>48</v>
      </c>
      <c r="GP35" s="191">
        <v>2022</v>
      </c>
      <c r="GQ35" s="192"/>
      <c r="GR35" s="192"/>
      <c r="GS35" s="192"/>
      <c r="GT35" s="192"/>
      <c r="GU35" s="192"/>
      <c r="GV35" s="192"/>
      <c r="GW35" s="192"/>
      <c r="GX35" s="192"/>
      <c r="GY35" s="192"/>
      <c r="GZ35" s="192"/>
      <c r="HA35" s="193"/>
      <c r="HB35" s="184" t="s">
        <v>49</v>
      </c>
      <c r="HC35" s="191">
        <v>2023</v>
      </c>
      <c r="HD35" s="192"/>
      <c r="HE35" s="192"/>
      <c r="HF35" s="192"/>
      <c r="HG35" s="192"/>
      <c r="HH35" s="192"/>
      <c r="HI35" s="192"/>
      <c r="HJ35" s="192"/>
      <c r="HK35" s="192"/>
      <c r="HL35" s="192"/>
      <c r="HM35" s="192"/>
      <c r="HN35" s="193"/>
      <c r="HO35" s="184" t="s">
        <v>50</v>
      </c>
      <c r="HP35" s="191">
        <v>2024</v>
      </c>
      <c r="HQ35" s="192"/>
      <c r="HR35" s="192"/>
      <c r="HS35" s="192"/>
      <c r="HT35" s="192"/>
      <c r="HU35" s="192"/>
      <c r="HV35" s="192"/>
      <c r="HW35" s="192"/>
      <c r="HX35" s="192"/>
      <c r="HY35" s="192"/>
      <c r="HZ35" s="192"/>
      <c r="IA35" s="193"/>
      <c r="IB35" s="184" t="s">
        <v>51</v>
      </c>
      <c r="IC35" s="191">
        <v>2025</v>
      </c>
      <c r="ID35" s="192"/>
      <c r="IE35" s="192"/>
      <c r="IF35" s="192"/>
      <c r="IG35" s="192"/>
      <c r="IH35" s="192"/>
      <c r="II35" s="192"/>
      <c r="IJ35" s="192"/>
      <c r="IK35" s="192"/>
      <c r="IL35" s="192"/>
      <c r="IM35" s="192"/>
      <c r="IN35" s="193"/>
      <c r="IO35" s="184" t="s">
        <v>52</v>
      </c>
      <c r="IP35" s="191">
        <v>2026</v>
      </c>
      <c r="IQ35" s="192"/>
      <c r="IR35" s="192"/>
      <c r="IS35" s="192"/>
      <c r="IT35" s="192"/>
      <c r="IU35" s="192"/>
      <c r="IV35" s="192"/>
      <c r="IW35" s="192"/>
      <c r="IX35" s="192"/>
      <c r="IY35" s="192"/>
      <c r="IZ35" s="192"/>
      <c r="JA35" s="193"/>
    </row>
    <row r="36" spans="2:261" x14ac:dyDescent="0.25">
      <c r="B36" s="190"/>
      <c r="C36" s="71" t="s">
        <v>54</v>
      </c>
      <c r="D36" s="71" t="s">
        <v>55</v>
      </c>
      <c r="E36" s="71" t="s">
        <v>56</v>
      </c>
      <c r="F36" s="71" t="s">
        <v>57</v>
      </c>
      <c r="G36" s="71" t="s">
        <v>58</v>
      </c>
      <c r="H36" s="71" t="s">
        <v>59</v>
      </c>
      <c r="I36" s="71" t="s">
        <v>60</v>
      </c>
      <c r="J36" s="71" t="s">
        <v>61</v>
      </c>
      <c r="K36" s="71" t="s">
        <v>62</v>
      </c>
      <c r="L36" s="71" t="s">
        <v>63</v>
      </c>
      <c r="M36" s="71" t="s">
        <v>64</v>
      </c>
      <c r="N36" s="71" t="s">
        <v>65</v>
      </c>
      <c r="O36" s="185"/>
      <c r="P36" s="45" t="s">
        <v>54</v>
      </c>
      <c r="Q36" s="45" t="s">
        <v>55</v>
      </c>
      <c r="R36" s="45" t="s">
        <v>56</v>
      </c>
      <c r="S36" s="45" t="s">
        <v>57</v>
      </c>
      <c r="T36" s="45" t="s">
        <v>58</v>
      </c>
      <c r="U36" s="45" t="s">
        <v>59</v>
      </c>
      <c r="V36" s="45" t="s">
        <v>60</v>
      </c>
      <c r="W36" s="45" t="s">
        <v>61</v>
      </c>
      <c r="X36" s="45" t="s">
        <v>62</v>
      </c>
      <c r="Y36" s="45" t="s">
        <v>63</v>
      </c>
      <c r="Z36" s="45" t="s">
        <v>64</v>
      </c>
      <c r="AA36" s="45" t="s">
        <v>65</v>
      </c>
      <c r="AB36" s="185"/>
      <c r="AC36" s="45" t="s">
        <v>54</v>
      </c>
      <c r="AD36" s="45" t="s">
        <v>55</v>
      </c>
      <c r="AE36" s="45" t="s">
        <v>56</v>
      </c>
      <c r="AF36" s="45" t="s">
        <v>57</v>
      </c>
      <c r="AG36" s="45" t="s">
        <v>58</v>
      </c>
      <c r="AH36" s="45" t="s">
        <v>59</v>
      </c>
      <c r="AI36" s="45" t="s">
        <v>60</v>
      </c>
      <c r="AJ36" s="45" t="s">
        <v>61</v>
      </c>
      <c r="AK36" s="45" t="s">
        <v>62</v>
      </c>
      <c r="AL36" s="45" t="s">
        <v>63</v>
      </c>
      <c r="AM36" s="45" t="s">
        <v>64</v>
      </c>
      <c r="AN36" s="45" t="s">
        <v>65</v>
      </c>
      <c r="AO36" s="185"/>
      <c r="AP36" s="45" t="s">
        <v>54</v>
      </c>
      <c r="AQ36" s="45" t="s">
        <v>55</v>
      </c>
      <c r="AR36" s="45" t="s">
        <v>56</v>
      </c>
      <c r="AS36" s="45" t="s">
        <v>57</v>
      </c>
      <c r="AT36" s="45" t="s">
        <v>58</v>
      </c>
      <c r="AU36" s="45" t="s">
        <v>59</v>
      </c>
      <c r="AV36" s="45" t="s">
        <v>60</v>
      </c>
      <c r="AW36" s="45" t="s">
        <v>61</v>
      </c>
      <c r="AX36" s="45" t="s">
        <v>62</v>
      </c>
      <c r="AY36" s="45" t="s">
        <v>63</v>
      </c>
      <c r="AZ36" s="45" t="s">
        <v>64</v>
      </c>
      <c r="BA36" s="45" t="s">
        <v>65</v>
      </c>
      <c r="BB36" s="185"/>
      <c r="BC36" s="45" t="s">
        <v>54</v>
      </c>
      <c r="BD36" s="45" t="s">
        <v>55</v>
      </c>
      <c r="BE36" s="45" t="s">
        <v>56</v>
      </c>
      <c r="BF36" s="45" t="s">
        <v>57</v>
      </c>
      <c r="BG36" s="45" t="s">
        <v>58</v>
      </c>
      <c r="BH36" s="45" t="s">
        <v>59</v>
      </c>
      <c r="BI36" s="45" t="s">
        <v>60</v>
      </c>
      <c r="BJ36" s="45" t="s">
        <v>61</v>
      </c>
      <c r="BK36" s="45" t="s">
        <v>62</v>
      </c>
      <c r="BL36" s="45" t="s">
        <v>63</v>
      </c>
      <c r="BM36" s="45" t="s">
        <v>64</v>
      </c>
      <c r="BN36" s="45" t="s">
        <v>65</v>
      </c>
      <c r="BO36" s="185"/>
      <c r="BP36" s="45" t="s">
        <v>54</v>
      </c>
      <c r="BQ36" s="45" t="s">
        <v>55</v>
      </c>
      <c r="BR36" s="45" t="s">
        <v>56</v>
      </c>
      <c r="BS36" s="45" t="s">
        <v>57</v>
      </c>
      <c r="BT36" s="45" t="s">
        <v>58</v>
      </c>
      <c r="BU36" s="45" t="s">
        <v>59</v>
      </c>
      <c r="BV36" s="45" t="s">
        <v>60</v>
      </c>
      <c r="BW36" s="45" t="s">
        <v>61</v>
      </c>
      <c r="BX36" s="45" t="s">
        <v>62</v>
      </c>
      <c r="BY36" s="45" t="s">
        <v>63</v>
      </c>
      <c r="BZ36" s="45" t="s">
        <v>64</v>
      </c>
      <c r="CA36" s="45" t="s">
        <v>65</v>
      </c>
      <c r="CB36" s="185"/>
      <c r="CC36" s="45" t="s">
        <v>54</v>
      </c>
      <c r="CD36" s="45" t="s">
        <v>55</v>
      </c>
      <c r="CE36" s="45" t="s">
        <v>56</v>
      </c>
      <c r="CF36" s="45" t="s">
        <v>57</v>
      </c>
      <c r="CG36" s="45" t="s">
        <v>58</v>
      </c>
      <c r="CH36" s="45" t="s">
        <v>59</v>
      </c>
      <c r="CI36" s="45" t="s">
        <v>60</v>
      </c>
      <c r="CJ36" s="45" t="s">
        <v>61</v>
      </c>
      <c r="CK36" s="45" t="s">
        <v>62</v>
      </c>
      <c r="CL36" s="45" t="s">
        <v>63</v>
      </c>
      <c r="CM36" s="45" t="s">
        <v>64</v>
      </c>
      <c r="CN36" s="45" t="s">
        <v>65</v>
      </c>
      <c r="CO36" s="185"/>
      <c r="CP36" s="45" t="s">
        <v>54</v>
      </c>
      <c r="CQ36" s="45" t="s">
        <v>55</v>
      </c>
      <c r="CR36" s="45" t="s">
        <v>56</v>
      </c>
      <c r="CS36" s="45" t="s">
        <v>57</v>
      </c>
      <c r="CT36" s="45" t="s">
        <v>58</v>
      </c>
      <c r="CU36" s="45" t="s">
        <v>59</v>
      </c>
      <c r="CV36" s="45" t="s">
        <v>60</v>
      </c>
      <c r="CW36" s="45" t="s">
        <v>61</v>
      </c>
      <c r="CX36" s="45" t="s">
        <v>62</v>
      </c>
      <c r="CY36" s="45" t="s">
        <v>63</v>
      </c>
      <c r="CZ36" s="45" t="s">
        <v>64</v>
      </c>
      <c r="DA36" s="45" t="s">
        <v>65</v>
      </c>
      <c r="DB36" s="185"/>
      <c r="DC36" s="45" t="s">
        <v>54</v>
      </c>
      <c r="DD36" s="45" t="s">
        <v>55</v>
      </c>
      <c r="DE36" s="45" t="s">
        <v>56</v>
      </c>
      <c r="DF36" s="45" t="s">
        <v>57</v>
      </c>
      <c r="DG36" s="45" t="s">
        <v>58</v>
      </c>
      <c r="DH36" s="45" t="s">
        <v>59</v>
      </c>
      <c r="DI36" s="45" t="s">
        <v>60</v>
      </c>
      <c r="DJ36" s="45" t="s">
        <v>61</v>
      </c>
      <c r="DK36" s="45" t="s">
        <v>62</v>
      </c>
      <c r="DL36" s="45" t="s">
        <v>63</v>
      </c>
      <c r="DM36" s="45" t="s">
        <v>64</v>
      </c>
      <c r="DN36" s="45" t="s">
        <v>65</v>
      </c>
      <c r="DO36" s="185"/>
      <c r="DP36" s="45" t="s">
        <v>54</v>
      </c>
      <c r="DQ36" s="45" t="s">
        <v>55</v>
      </c>
      <c r="DR36" s="45" t="s">
        <v>56</v>
      </c>
      <c r="DS36" s="45" t="s">
        <v>57</v>
      </c>
      <c r="DT36" s="45" t="s">
        <v>58</v>
      </c>
      <c r="DU36" s="45" t="s">
        <v>59</v>
      </c>
      <c r="DV36" s="45" t="s">
        <v>60</v>
      </c>
      <c r="DW36" s="45" t="s">
        <v>61</v>
      </c>
      <c r="DX36" s="45" t="s">
        <v>62</v>
      </c>
      <c r="DY36" s="45" t="s">
        <v>63</v>
      </c>
      <c r="DZ36" s="45" t="s">
        <v>64</v>
      </c>
      <c r="EA36" s="45" t="s">
        <v>65</v>
      </c>
      <c r="EB36" s="185"/>
      <c r="EC36" s="45" t="s">
        <v>54</v>
      </c>
      <c r="ED36" s="45" t="s">
        <v>55</v>
      </c>
      <c r="EE36" s="45" t="s">
        <v>56</v>
      </c>
      <c r="EF36" s="45" t="s">
        <v>57</v>
      </c>
      <c r="EG36" s="45" t="s">
        <v>58</v>
      </c>
      <c r="EH36" s="45" t="s">
        <v>59</v>
      </c>
      <c r="EI36" s="45" t="s">
        <v>60</v>
      </c>
      <c r="EJ36" s="45" t="s">
        <v>61</v>
      </c>
      <c r="EK36" s="45" t="s">
        <v>62</v>
      </c>
      <c r="EL36" s="45" t="s">
        <v>63</v>
      </c>
      <c r="EM36" s="45" t="s">
        <v>64</v>
      </c>
      <c r="EN36" s="45" t="s">
        <v>65</v>
      </c>
      <c r="EO36" s="185"/>
      <c r="EP36" s="45" t="s">
        <v>54</v>
      </c>
      <c r="EQ36" s="45" t="s">
        <v>55</v>
      </c>
      <c r="ER36" s="45" t="s">
        <v>56</v>
      </c>
      <c r="ES36" s="45" t="s">
        <v>57</v>
      </c>
      <c r="ET36" s="45" t="s">
        <v>58</v>
      </c>
      <c r="EU36" s="45" t="s">
        <v>59</v>
      </c>
      <c r="EV36" s="45" t="s">
        <v>60</v>
      </c>
      <c r="EW36" s="45" t="s">
        <v>61</v>
      </c>
      <c r="EX36" s="45" t="s">
        <v>62</v>
      </c>
      <c r="EY36" s="45" t="s">
        <v>63</v>
      </c>
      <c r="EZ36" s="45" t="s">
        <v>64</v>
      </c>
      <c r="FA36" s="45" t="s">
        <v>65</v>
      </c>
      <c r="FB36" s="185"/>
      <c r="FC36" s="45" t="s">
        <v>54</v>
      </c>
      <c r="FD36" s="45" t="s">
        <v>55</v>
      </c>
      <c r="FE36" s="45" t="s">
        <v>56</v>
      </c>
      <c r="FF36" s="45" t="s">
        <v>57</v>
      </c>
      <c r="FG36" s="45" t="s">
        <v>58</v>
      </c>
      <c r="FH36" s="45" t="s">
        <v>59</v>
      </c>
      <c r="FI36" s="45" t="s">
        <v>60</v>
      </c>
      <c r="FJ36" s="45" t="s">
        <v>61</v>
      </c>
      <c r="FK36" s="45" t="s">
        <v>62</v>
      </c>
      <c r="FL36" s="45" t="s">
        <v>63</v>
      </c>
      <c r="FM36" s="45" t="s">
        <v>64</v>
      </c>
      <c r="FN36" s="45" t="s">
        <v>65</v>
      </c>
      <c r="FO36" s="185"/>
      <c r="FP36" s="45" t="s">
        <v>54</v>
      </c>
      <c r="FQ36" s="45" t="s">
        <v>55</v>
      </c>
      <c r="FR36" s="45" t="s">
        <v>56</v>
      </c>
      <c r="FS36" s="45" t="s">
        <v>57</v>
      </c>
      <c r="FT36" s="45" t="s">
        <v>58</v>
      </c>
      <c r="FU36" s="45" t="s">
        <v>59</v>
      </c>
      <c r="FV36" s="45" t="s">
        <v>60</v>
      </c>
      <c r="FW36" s="45" t="s">
        <v>61</v>
      </c>
      <c r="FX36" s="45" t="s">
        <v>62</v>
      </c>
      <c r="FY36" s="45" t="s">
        <v>63</v>
      </c>
      <c r="FZ36" s="45" t="s">
        <v>64</v>
      </c>
      <c r="GA36" s="45" t="s">
        <v>65</v>
      </c>
      <c r="GB36" s="185"/>
      <c r="GC36" s="45" t="s">
        <v>54</v>
      </c>
      <c r="GD36" s="45" t="s">
        <v>55</v>
      </c>
      <c r="GE36" s="45" t="s">
        <v>56</v>
      </c>
      <c r="GF36" s="45" t="s">
        <v>57</v>
      </c>
      <c r="GG36" s="45" t="s">
        <v>58</v>
      </c>
      <c r="GH36" s="45" t="s">
        <v>59</v>
      </c>
      <c r="GI36" s="45" t="s">
        <v>60</v>
      </c>
      <c r="GJ36" s="45" t="s">
        <v>61</v>
      </c>
      <c r="GK36" s="45" t="s">
        <v>62</v>
      </c>
      <c r="GL36" s="45" t="s">
        <v>63</v>
      </c>
      <c r="GM36" s="45" t="s">
        <v>64</v>
      </c>
      <c r="GN36" s="45" t="s">
        <v>65</v>
      </c>
      <c r="GO36" s="185"/>
      <c r="GP36" s="45" t="s">
        <v>54</v>
      </c>
      <c r="GQ36" s="45" t="s">
        <v>55</v>
      </c>
      <c r="GR36" s="45" t="s">
        <v>56</v>
      </c>
      <c r="GS36" s="45" t="s">
        <v>57</v>
      </c>
      <c r="GT36" s="45" t="s">
        <v>58</v>
      </c>
      <c r="GU36" s="45" t="s">
        <v>59</v>
      </c>
      <c r="GV36" s="45" t="s">
        <v>60</v>
      </c>
      <c r="GW36" s="45" t="s">
        <v>61</v>
      </c>
      <c r="GX36" s="45" t="s">
        <v>62</v>
      </c>
      <c r="GY36" s="45" t="s">
        <v>63</v>
      </c>
      <c r="GZ36" s="45" t="s">
        <v>64</v>
      </c>
      <c r="HA36" s="45" t="s">
        <v>65</v>
      </c>
      <c r="HB36" s="185"/>
      <c r="HC36" s="45" t="s">
        <v>54</v>
      </c>
      <c r="HD36" s="45" t="s">
        <v>55</v>
      </c>
      <c r="HE36" s="45" t="s">
        <v>56</v>
      </c>
      <c r="HF36" s="45" t="s">
        <v>57</v>
      </c>
      <c r="HG36" s="45" t="s">
        <v>58</v>
      </c>
      <c r="HH36" s="45" t="s">
        <v>59</v>
      </c>
      <c r="HI36" s="45" t="s">
        <v>60</v>
      </c>
      <c r="HJ36" s="45" t="s">
        <v>61</v>
      </c>
      <c r="HK36" s="45" t="s">
        <v>62</v>
      </c>
      <c r="HL36" s="45" t="s">
        <v>63</v>
      </c>
      <c r="HM36" s="45" t="s">
        <v>64</v>
      </c>
      <c r="HN36" s="45" t="s">
        <v>65</v>
      </c>
      <c r="HO36" s="185"/>
      <c r="HP36" s="45" t="s">
        <v>54</v>
      </c>
      <c r="HQ36" s="45" t="s">
        <v>55</v>
      </c>
      <c r="HR36" s="45" t="s">
        <v>56</v>
      </c>
      <c r="HS36" s="45" t="s">
        <v>57</v>
      </c>
      <c r="HT36" s="45" t="s">
        <v>58</v>
      </c>
      <c r="HU36" s="45" t="s">
        <v>59</v>
      </c>
      <c r="HV36" s="45" t="s">
        <v>60</v>
      </c>
      <c r="HW36" s="45" t="s">
        <v>61</v>
      </c>
      <c r="HX36" s="45" t="s">
        <v>62</v>
      </c>
      <c r="HY36" s="45" t="s">
        <v>63</v>
      </c>
      <c r="HZ36" s="45" t="s">
        <v>64</v>
      </c>
      <c r="IA36" s="45" t="s">
        <v>65</v>
      </c>
      <c r="IB36" s="185"/>
      <c r="IC36" s="45" t="s">
        <v>54</v>
      </c>
      <c r="ID36" s="45" t="s">
        <v>55</v>
      </c>
      <c r="IE36" s="45" t="s">
        <v>56</v>
      </c>
      <c r="IF36" s="45" t="s">
        <v>57</v>
      </c>
      <c r="IG36" s="45" t="s">
        <v>58</v>
      </c>
      <c r="IH36" s="45" t="s">
        <v>59</v>
      </c>
      <c r="II36" s="45" t="s">
        <v>60</v>
      </c>
      <c r="IJ36" s="45" t="s">
        <v>61</v>
      </c>
      <c r="IK36" s="45" t="s">
        <v>62</v>
      </c>
      <c r="IL36" s="45" t="s">
        <v>63</v>
      </c>
      <c r="IM36" s="45" t="s">
        <v>64</v>
      </c>
      <c r="IN36" s="45" t="s">
        <v>65</v>
      </c>
      <c r="IO36" s="185"/>
      <c r="IP36" s="45" t="s">
        <v>54</v>
      </c>
      <c r="IQ36" s="45" t="s">
        <v>55</v>
      </c>
      <c r="IR36" s="45" t="s">
        <v>56</v>
      </c>
      <c r="IS36" s="45" t="s">
        <v>57</v>
      </c>
      <c r="IT36" s="45" t="s">
        <v>58</v>
      </c>
      <c r="IU36" s="45" t="s">
        <v>59</v>
      </c>
      <c r="IV36" s="45" t="s">
        <v>60</v>
      </c>
      <c r="IW36" s="45" t="s">
        <v>61</v>
      </c>
      <c r="IX36" s="45" t="s">
        <v>62</v>
      </c>
      <c r="IY36" s="45" t="s">
        <v>63</v>
      </c>
      <c r="IZ36" s="45" t="s">
        <v>64</v>
      </c>
      <c r="JA36" s="45" t="s">
        <v>65</v>
      </c>
    </row>
    <row r="37" spans="2:261" x14ac:dyDescent="0.25">
      <c r="B37" s="46" t="s">
        <v>167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>
        <v>0</v>
      </c>
      <c r="IN37" s="47">
        <v>0</v>
      </c>
      <c r="IO37" s="47">
        <f>+SUM(IC37:IN37)</f>
        <v>0</v>
      </c>
      <c r="IP37" s="47" t="s">
        <v>137</v>
      </c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</row>
    <row r="38" spans="2:261" x14ac:dyDescent="0.25">
      <c r="B38" s="48" t="s">
        <v>67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>
        <v>0</v>
      </c>
      <c r="IN38" s="49">
        <v>0</v>
      </c>
      <c r="IO38" s="49"/>
      <c r="IP38" s="49" t="s">
        <v>137</v>
      </c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</row>
    <row r="39" spans="2:261" x14ac:dyDescent="0.25">
      <c r="B39" s="48" t="s">
        <v>68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/>
      <c r="IP39" s="50" t="s">
        <v>137</v>
      </c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</row>
    <row r="40" spans="2:261" x14ac:dyDescent="0.25">
      <c r="B40" s="46" t="s">
        <v>168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>
        <v>113797</v>
      </c>
      <c r="IN40" s="47">
        <v>111539</v>
      </c>
      <c r="IO40" s="47">
        <f>+SUM(IC40:IN40)</f>
        <v>1367658</v>
      </c>
      <c r="IP40" s="201">
        <v>123919</v>
      </c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</row>
    <row r="41" spans="2:261" x14ac:dyDescent="0.25">
      <c r="B41" s="48" t="s">
        <v>67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>
        <v>36927</v>
      </c>
      <c r="IN41" s="49">
        <v>42862</v>
      </c>
      <c r="IO41" s="49"/>
      <c r="IP41" s="202">
        <v>53665</v>
      </c>
      <c r="IQ41" s="49"/>
      <c r="IR41" s="49"/>
      <c r="IS41" s="49"/>
      <c r="IT41" s="49"/>
      <c r="IU41" s="49"/>
      <c r="IV41" s="49"/>
      <c r="IW41" s="49"/>
      <c r="IX41" s="49"/>
      <c r="IY41" s="49"/>
      <c r="IZ41" s="49"/>
      <c r="JA41" s="49"/>
    </row>
    <row r="42" spans="2:261" x14ac:dyDescent="0.25">
      <c r="B42" s="48" t="s">
        <v>68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>
        <v>76870</v>
      </c>
      <c r="IN42" s="50">
        <v>68677</v>
      </c>
      <c r="IO42" s="50"/>
      <c r="IP42" s="203">
        <v>70254</v>
      </c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</row>
    <row r="43" spans="2:261" x14ac:dyDescent="0.25">
      <c r="B43" s="46" t="s">
        <v>169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>
        <v>341770</v>
      </c>
      <c r="IN43" s="47">
        <v>372927</v>
      </c>
      <c r="IO43" s="47">
        <f>+SUM(IC43:IN43)</f>
        <v>3676243</v>
      </c>
      <c r="IP43" s="201">
        <v>407078</v>
      </c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</row>
    <row r="44" spans="2:261" x14ac:dyDescent="0.25">
      <c r="B44" s="48" t="s">
        <v>67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>
        <v>51170</v>
      </c>
      <c r="IN44" s="49">
        <v>77449</v>
      </c>
      <c r="IO44" s="49"/>
      <c r="IP44" s="202">
        <v>134118</v>
      </c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</row>
    <row r="45" spans="2:261" x14ac:dyDescent="0.25">
      <c r="B45" s="48" t="s">
        <v>68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>
        <v>290600</v>
      </c>
      <c r="IN45" s="50">
        <v>295478</v>
      </c>
      <c r="IO45" s="50"/>
      <c r="IP45" s="203">
        <v>272960</v>
      </c>
      <c r="IQ45" s="50"/>
      <c r="IR45" s="50"/>
      <c r="IS45" s="50"/>
      <c r="IT45" s="50"/>
      <c r="IU45" s="50"/>
      <c r="IV45" s="50"/>
      <c r="IW45" s="50"/>
      <c r="IX45" s="50"/>
      <c r="IY45" s="50"/>
      <c r="IZ45" s="50"/>
      <c r="JA45" s="50"/>
    </row>
    <row r="46" spans="2:261" x14ac:dyDescent="0.25">
      <c r="B46" s="46" t="s">
        <v>170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>
        <v>90527</v>
      </c>
      <c r="IN46" s="47">
        <v>94552</v>
      </c>
      <c r="IO46" s="47">
        <f>+SUM(IC46:IN46)</f>
        <v>1095550</v>
      </c>
      <c r="IP46" s="201">
        <v>94125</v>
      </c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</row>
    <row r="47" spans="2:261" x14ac:dyDescent="0.25">
      <c r="B47" s="48" t="s">
        <v>67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>
        <v>17530</v>
      </c>
      <c r="IN47" s="49">
        <v>21594</v>
      </c>
      <c r="IO47" s="49"/>
      <c r="IP47" s="202">
        <v>26010</v>
      </c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</row>
    <row r="48" spans="2:261" x14ac:dyDescent="0.25">
      <c r="B48" s="48" t="s">
        <v>68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>
        <v>72997</v>
      </c>
      <c r="IN48" s="50">
        <v>72958</v>
      </c>
      <c r="IO48" s="50"/>
      <c r="IP48" s="203">
        <v>68115</v>
      </c>
      <c r="IQ48" s="50"/>
      <c r="IR48" s="50"/>
      <c r="IS48" s="50"/>
      <c r="IT48" s="50"/>
      <c r="IU48" s="50"/>
      <c r="IV48" s="50"/>
      <c r="IW48" s="50"/>
      <c r="IX48" s="50"/>
      <c r="IY48" s="50"/>
      <c r="IZ48" s="50"/>
      <c r="JA48" s="50"/>
    </row>
    <row r="49" spans="2:261" x14ac:dyDescent="0.25">
      <c r="B49" s="46" t="s">
        <v>171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>
        <v>428623</v>
      </c>
      <c r="IN49" s="47">
        <v>436927</v>
      </c>
      <c r="IO49" s="47">
        <f>+SUM(IC49:IN49)</f>
        <v>4689685</v>
      </c>
      <c r="IP49" s="201">
        <v>410163</v>
      </c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</row>
    <row r="50" spans="2:261" x14ac:dyDescent="0.25">
      <c r="B50" s="48" t="s">
        <v>67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>
        <v>75038</v>
      </c>
      <c r="IN50" s="49">
        <v>90584</v>
      </c>
      <c r="IO50" s="49"/>
      <c r="IP50" s="202">
        <v>92409</v>
      </c>
      <c r="IQ50" s="49"/>
      <c r="IR50" s="49"/>
      <c r="IS50" s="49"/>
      <c r="IT50" s="49"/>
      <c r="IU50" s="49"/>
      <c r="IV50" s="49"/>
      <c r="IW50" s="49"/>
      <c r="IX50" s="49"/>
      <c r="IY50" s="49"/>
      <c r="IZ50" s="49"/>
      <c r="JA50" s="49"/>
    </row>
    <row r="51" spans="2:261" x14ac:dyDescent="0.25">
      <c r="B51" s="48" t="s">
        <v>68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>
        <v>353585</v>
      </c>
      <c r="IN51" s="50">
        <v>346343</v>
      </c>
      <c r="IO51" s="50"/>
      <c r="IP51" s="203">
        <v>317754</v>
      </c>
      <c r="IQ51" s="50"/>
      <c r="IR51" s="50"/>
      <c r="IS51" s="50"/>
      <c r="IT51" s="50"/>
      <c r="IU51" s="50"/>
      <c r="IV51" s="50"/>
      <c r="IW51" s="50"/>
      <c r="IX51" s="50"/>
      <c r="IY51" s="50"/>
      <c r="IZ51" s="50"/>
      <c r="JA51" s="50"/>
    </row>
    <row r="52" spans="2:261" x14ac:dyDescent="0.25">
      <c r="B52" s="46" t="s">
        <v>172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>
        <v>156499</v>
      </c>
      <c r="IN52" s="47">
        <v>185426</v>
      </c>
      <c r="IO52" s="47">
        <f>+SUM(IC52:IN52)</f>
        <v>2026414</v>
      </c>
      <c r="IP52" s="201">
        <v>190871</v>
      </c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</row>
    <row r="53" spans="2:261" x14ac:dyDescent="0.25">
      <c r="B53" s="48" t="s">
        <v>67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>
        <v>34205</v>
      </c>
      <c r="IN53" s="49">
        <v>43979</v>
      </c>
      <c r="IO53" s="49"/>
      <c r="IP53" s="202">
        <v>49025</v>
      </c>
      <c r="IQ53" s="49"/>
      <c r="IR53" s="49"/>
      <c r="IS53" s="49"/>
      <c r="IT53" s="49"/>
      <c r="IU53" s="49"/>
      <c r="IV53" s="49"/>
      <c r="IW53" s="49"/>
      <c r="IX53" s="49"/>
      <c r="IY53" s="49"/>
      <c r="IZ53" s="49"/>
      <c r="JA53" s="49"/>
    </row>
    <row r="54" spans="2:261" x14ac:dyDescent="0.25">
      <c r="B54" s="48" t="s">
        <v>68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>
        <v>122294</v>
      </c>
      <c r="IN54" s="50">
        <v>141447</v>
      </c>
      <c r="IO54" s="50"/>
      <c r="IP54" s="203">
        <v>141846</v>
      </c>
      <c r="IQ54" s="50"/>
      <c r="IR54" s="50"/>
      <c r="IS54" s="50"/>
      <c r="IT54" s="50"/>
      <c r="IU54" s="50"/>
      <c r="IV54" s="50"/>
      <c r="IW54" s="50"/>
      <c r="IX54" s="50"/>
      <c r="IY54" s="50"/>
      <c r="IZ54" s="50"/>
      <c r="JA54" s="50"/>
    </row>
    <row r="55" spans="2:261" x14ac:dyDescent="0.25">
      <c r="B55" s="46" t="s">
        <v>173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>
        <v>793999</v>
      </c>
      <c r="IN55" s="47">
        <v>837817</v>
      </c>
      <c r="IO55" s="47">
        <f>+SUM(IC55:IN55)</f>
        <v>8848581</v>
      </c>
      <c r="IP55" s="201">
        <v>839639</v>
      </c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</row>
    <row r="56" spans="2:261" x14ac:dyDescent="0.25">
      <c r="B56" s="48" t="s">
        <v>67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>
        <v>157797</v>
      </c>
      <c r="IN56" s="49">
        <v>183709</v>
      </c>
      <c r="IO56" s="49"/>
      <c r="IP56" s="202">
        <v>211802</v>
      </c>
      <c r="IQ56" s="49"/>
      <c r="IR56" s="49"/>
      <c r="IS56" s="49"/>
      <c r="IT56" s="49"/>
      <c r="IU56" s="49"/>
      <c r="IV56" s="49"/>
      <c r="IW56" s="49"/>
      <c r="IX56" s="49"/>
      <c r="IY56" s="49"/>
      <c r="IZ56" s="49"/>
      <c r="JA56" s="49"/>
    </row>
    <row r="57" spans="2:261" x14ac:dyDescent="0.25">
      <c r="B57" s="48" t="s">
        <v>68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>
        <v>636202</v>
      </c>
      <c r="IN57" s="50">
        <v>654108</v>
      </c>
      <c r="IO57" s="50"/>
      <c r="IP57" s="203">
        <v>627837</v>
      </c>
      <c r="IQ57" s="50"/>
      <c r="IR57" s="50"/>
      <c r="IS57" s="50"/>
      <c r="IT57" s="50"/>
      <c r="IU57" s="50"/>
      <c r="IV57" s="50"/>
      <c r="IW57" s="50"/>
      <c r="IX57" s="50"/>
      <c r="IY57" s="50"/>
      <c r="IZ57" s="50"/>
      <c r="JA57" s="50"/>
    </row>
    <row r="58" spans="2:261" x14ac:dyDescent="0.25">
      <c r="B58" s="51" t="s">
        <v>72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>
        <v>1925215</v>
      </c>
      <c r="IN58" s="84">
        <v>2039188</v>
      </c>
      <c r="IO58" s="84">
        <f>+SUM(IC58:IN58)</f>
        <v>21704131</v>
      </c>
      <c r="IP58" s="204">
        <v>2065795</v>
      </c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</row>
    <row r="59" spans="2:261" x14ac:dyDescent="0.25">
      <c r="B59" s="48" t="s">
        <v>67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>
        <v>372667</v>
      </c>
      <c r="IN59" s="125">
        <v>460177</v>
      </c>
      <c r="IO59" s="125">
        <f>+SUM(IC59:IN59)</f>
        <v>4820899</v>
      </c>
      <c r="IP59" s="220">
        <v>567029</v>
      </c>
      <c r="IQ59" s="125"/>
      <c r="IR59" s="125"/>
      <c r="IS59" s="125"/>
      <c r="IT59" s="125"/>
      <c r="IU59" s="125"/>
      <c r="IV59" s="125"/>
      <c r="IW59" s="125"/>
      <c r="IX59" s="125"/>
      <c r="IY59" s="125"/>
      <c r="IZ59" s="125"/>
      <c r="JA59" s="125"/>
    </row>
    <row r="60" spans="2:261" x14ac:dyDescent="0.25">
      <c r="B60" s="48" t="s">
        <v>68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>
        <v>1552548</v>
      </c>
      <c r="IN60" s="125">
        <v>1579011</v>
      </c>
      <c r="IO60" s="125">
        <f>+SUM(IC60:IN60)</f>
        <v>16883232</v>
      </c>
      <c r="IP60" s="220">
        <v>1498766</v>
      </c>
      <c r="IQ60" s="125"/>
      <c r="IR60" s="125"/>
      <c r="IS60" s="125"/>
      <c r="IT60" s="125"/>
      <c r="IU60" s="125"/>
      <c r="IV60" s="125"/>
      <c r="IW60" s="125"/>
      <c r="IX60" s="125"/>
      <c r="IY60" s="125"/>
      <c r="IZ60" s="125"/>
      <c r="JA60" s="125"/>
    </row>
    <row r="63" spans="2:261" x14ac:dyDescent="0.25">
      <c r="B63" s="5" t="s">
        <v>74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61" ht="15" customHeight="1" x14ac:dyDescent="0.25">
      <c r="B64" s="37" t="s">
        <v>75</v>
      </c>
      <c r="C64" s="200">
        <v>2007</v>
      </c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184" t="s">
        <v>113</v>
      </c>
      <c r="P64" s="199">
        <v>2008</v>
      </c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84" t="s">
        <v>114</v>
      </c>
      <c r="AC64" s="199">
        <v>2009</v>
      </c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84" t="s">
        <v>93</v>
      </c>
      <c r="AP64" s="199">
        <v>2010</v>
      </c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84" t="s">
        <v>82</v>
      </c>
      <c r="BC64" s="199">
        <v>2011</v>
      </c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84" t="s">
        <v>83</v>
      </c>
      <c r="BP64" s="199">
        <v>2012</v>
      </c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84" t="s">
        <v>84</v>
      </c>
      <c r="CC64" s="199">
        <v>2013</v>
      </c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84" t="s">
        <v>40</v>
      </c>
      <c r="CP64" s="199">
        <v>2014</v>
      </c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84" t="s">
        <v>41</v>
      </c>
      <c r="DC64" s="199">
        <v>2015</v>
      </c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84" t="s">
        <v>42</v>
      </c>
      <c r="DP64" s="199">
        <v>2016</v>
      </c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84" t="s">
        <v>43</v>
      </c>
      <c r="EC64" s="181">
        <v>2017</v>
      </c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3"/>
      <c r="EO64" s="184" t="s">
        <v>44</v>
      </c>
      <c r="EP64" s="181">
        <v>2018</v>
      </c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3"/>
      <c r="FB64" s="184" t="s">
        <v>45</v>
      </c>
      <c r="FC64" s="181">
        <v>2019</v>
      </c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3"/>
      <c r="FO64" s="184" t="s">
        <v>46</v>
      </c>
      <c r="FP64" s="191">
        <v>2020</v>
      </c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3"/>
      <c r="GB64" s="184" t="s">
        <v>47</v>
      </c>
      <c r="GC64" s="191">
        <v>2021</v>
      </c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3"/>
      <c r="GO64" s="184" t="s">
        <v>48</v>
      </c>
      <c r="GP64" s="191">
        <v>2022</v>
      </c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3"/>
      <c r="HB64" s="184" t="s">
        <v>49</v>
      </c>
      <c r="HC64" s="191">
        <v>2023</v>
      </c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3"/>
      <c r="HO64" s="184" t="s">
        <v>50</v>
      </c>
      <c r="HP64" s="191">
        <v>2024</v>
      </c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3"/>
      <c r="IB64" s="184" t="s">
        <v>51</v>
      </c>
      <c r="IC64" s="191">
        <v>2025</v>
      </c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3"/>
      <c r="IO64" s="184" t="s">
        <v>52</v>
      </c>
      <c r="IP64" s="191">
        <v>2026</v>
      </c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3"/>
    </row>
    <row r="65" spans="2:261" x14ac:dyDescent="0.25">
      <c r="B65" s="38" t="s">
        <v>76</v>
      </c>
      <c r="C65" s="71" t="s">
        <v>54</v>
      </c>
      <c r="D65" s="71" t="s">
        <v>55</v>
      </c>
      <c r="E65" s="71" t="s">
        <v>56</v>
      </c>
      <c r="F65" s="71" t="s">
        <v>57</v>
      </c>
      <c r="G65" s="71" t="s">
        <v>58</v>
      </c>
      <c r="H65" s="71" t="s">
        <v>59</v>
      </c>
      <c r="I65" s="71" t="s">
        <v>60</v>
      </c>
      <c r="J65" s="71" t="s">
        <v>61</v>
      </c>
      <c r="K65" s="71" t="s">
        <v>62</v>
      </c>
      <c r="L65" s="71" t="s">
        <v>63</v>
      </c>
      <c r="M65" s="71" t="s">
        <v>64</v>
      </c>
      <c r="N65" s="71" t="s">
        <v>65</v>
      </c>
      <c r="O65" s="185"/>
      <c r="P65" s="45" t="s">
        <v>54</v>
      </c>
      <c r="Q65" s="45" t="s">
        <v>55</v>
      </c>
      <c r="R65" s="45" t="s">
        <v>56</v>
      </c>
      <c r="S65" s="45" t="s">
        <v>57</v>
      </c>
      <c r="T65" s="45" t="s">
        <v>58</v>
      </c>
      <c r="U65" s="45" t="s">
        <v>59</v>
      </c>
      <c r="V65" s="45" t="s">
        <v>60</v>
      </c>
      <c r="W65" s="45" t="s">
        <v>61</v>
      </c>
      <c r="X65" s="45" t="s">
        <v>62</v>
      </c>
      <c r="Y65" s="45" t="s">
        <v>63</v>
      </c>
      <c r="Z65" s="45" t="s">
        <v>64</v>
      </c>
      <c r="AA65" s="45" t="s">
        <v>65</v>
      </c>
      <c r="AB65" s="185"/>
      <c r="AC65" s="45" t="s">
        <v>54</v>
      </c>
      <c r="AD65" s="45" t="s">
        <v>55</v>
      </c>
      <c r="AE65" s="45" t="s">
        <v>56</v>
      </c>
      <c r="AF65" s="45" t="s">
        <v>57</v>
      </c>
      <c r="AG65" s="45" t="s">
        <v>58</v>
      </c>
      <c r="AH65" s="45" t="s">
        <v>59</v>
      </c>
      <c r="AI65" s="45" t="s">
        <v>60</v>
      </c>
      <c r="AJ65" s="45" t="s">
        <v>61</v>
      </c>
      <c r="AK65" s="45" t="s">
        <v>62</v>
      </c>
      <c r="AL65" s="45" t="s">
        <v>63</v>
      </c>
      <c r="AM65" s="45" t="s">
        <v>64</v>
      </c>
      <c r="AN65" s="45" t="s">
        <v>65</v>
      </c>
      <c r="AO65" s="185"/>
      <c r="AP65" s="45" t="s">
        <v>54</v>
      </c>
      <c r="AQ65" s="45" t="s">
        <v>55</v>
      </c>
      <c r="AR65" s="45" t="s">
        <v>56</v>
      </c>
      <c r="AS65" s="45" t="s">
        <v>57</v>
      </c>
      <c r="AT65" s="45" t="s">
        <v>58</v>
      </c>
      <c r="AU65" s="45" t="s">
        <v>59</v>
      </c>
      <c r="AV65" s="45" t="s">
        <v>60</v>
      </c>
      <c r="AW65" s="45" t="s">
        <v>61</v>
      </c>
      <c r="AX65" s="45" t="s">
        <v>62</v>
      </c>
      <c r="AY65" s="45" t="s">
        <v>63</v>
      </c>
      <c r="AZ65" s="45" t="s">
        <v>64</v>
      </c>
      <c r="BA65" s="45" t="s">
        <v>65</v>
      </c>
      <c r="BB65" s="185"/>
      <c r="BC65" s="45" t="s">
        <v>54</v>
      </c>
      <c r="BD65" s="45" t="s">
        <v>55</v>
      </c>
      <c r="BE65" s="45" t="s">
        <v>56</v>
      </c>
      <c r="BF65" s="45" t="s">
        <v>57</v>
      </c>
      <c r="BG65" s="45" t="s">
        <v>58</v>
      </c>
      <c r="BH65" s="45" t="s">
        <v>59</v>
      </c>
      <c r="BI65" s="45" t="s">
        <v>60</v>
      </c>
      <c r="BJ65" s="45" t="s">
        <v>61</v>
      </c>
      <c r="BK65" s="45" t="s">
        <v>62</v>
      </c>
      <c r="BL65" s="45" t="s">
        <v>63</v>
      </c>
      <c r="BM65" s="45" t="s">
        <v>64</v>
      </c>
      <c r="BN65" s="45" t="s">
        <v>65</v>
      </c>
      <c r="BO65" s="185"/>
      <c r="BP65" s="45" t="s">
        <v>54</v>
      </c>
      <c r="BQ65" s="45" t="s">
        <v>55</v>
      </c>
      <c r="BR65" s="45" t="s">
        <v>56</v>
      </c>
      <c r="BS65" s="45" t="s">
        <v>57</v>
      </c>
      <c r="BT65" s="45" t="s">
        <v>58</v>
      </c>
      <c r="BU65" s="45" t="s">
        <v>59</v>
      </c>
      <c r="BV65" s="45" t="s">
        <v>60</v>
      </c>
      <c r="BW65" s="45" t="s">
        <v>61</v>
      </c>
      <c r="BX65" s="45" t="s">
        <v>62</v>
      </c>
      <c r="BY65" s="45" t="s">
        <v>63</v>
      </c>
      <c r="BZ65" s="45" t="s">
        <v>64</v>
      </c>
      <c r="CA65" s="45" t="s">
        <v>65</v>
      </c>
      <c r="CB65" s="185"/>
      <c r="CC65" s="45" t="s">
        <v>54</v>
      </c>
      <c r="CD65" s="45" t="s">
        <v>55</v>
      </c>
      <c r="CE65" s="45" t="s">
        <v>56</v>
      </c>
      <c r="CF65" s="45" t="s">
        <v>57</v>
      </c>
      <c r="CG65" s="45" t="s">
        <v>58</v>
      </c>
      <c r="CH65" s="45" t="s">
        <v>59</v>
      </c>
      <c r="CI65" s="45" t="s">
        <v>60</v>
      </c>
      <c r="CJ65" s="45" t="s">
        <v>61</v>
      </c>
      <c r="CK65" s="45" t="s">
        <v>62</v>
      </c>
      <c r="CL65" s="45" t="s">
        <v>63</v>
      </c>
      <c r="CM65" s="45" t="s">
        <v>64</v>
      </c>
      <c r="CN65" s="45" t="s">
        <v>65</v>
      </c>
      <c r="CO65" s="185"/>
      <c r="CP65" s="45" t="s">
        <v>54</v>
      </c>
      <c r="CQ65" s="45" t="s">
        <v>55</v>
      </c>
      <c r="CR65" s="45" t="s">
        <v>56</v>
      </c>
      <c r="CS65" s="45" t="s">
        <v>57</v>
      </c>
      <c r="CT65" s="45" t="s">
        <v>58</v>
      </c>
      <c r="CU65" s="45" t="s">
        <v>59</v>
      </c>
      <c r="CV65" s="45" t="s">
        <v>60</v>
      </c>
      <c r="CW65" s="45" t="s">
        <v>61</v>
      </c>
      <c r="CX65" s="45" t="s">
        <v>62</v>
      </c>
      <c r="CY65" s="45" t="s">
        <v>63</v>
      </c>
      <c r="CZ65" s="45" t="s">
        <v>64</v>
      </c>
      <c r="DA65" s="45" t="s">
        <v>65</v>
      </c>
      <c r="DB65" s="185"/>
      <c r="DC65" s="45" t="s">
        <v>54</v>
      </c>
      <c r="DD65" s="45" t="s">
        <v>55</v>
      </c>
      <c r="DE65" s="45" t="s">
        <v>56</v>
      </c>
      <c r="DF65" s="45" t="s">
        <v>57</v>
      </c>
      <c r="DG65" s="45" t="s">
        <v>58</v>
      </c>
      <c r="DH65" s="45" t="s">
        <v>59</v>
      </c>
      <c r="DI65" s="45" t="s">
        <v>60</v>
      </c>
      <c r="DJ65" s="45" t="s">
        <v>61</v>
      </c>
      <c r="DK65" s="45" t="s">
        <v>62</v>
      </c>
      <c r="DL65" s="45" t="s">
        <v>63</v>
      </c>
      <c r="DM65" s="45" t="s">
        <v>64</v>
      </c>
      <c r="DN65" s="45" t="s">
        <v>65</v>
      </c>
      <c r="DO65" s="185"/>
      <c r="DP65" s="45" t="s">
        <v>54</v>
      </c>
      <c r="DQ65" s="45" t="s">
        <v>55</v>
      </c>
      <c r="DR65" s="45" t="s">
        <v>56</v>
      </c>
      <c r="DS65" s="45" t="s">
        <v>57</v>
      </c>
      <c r="DT65" s="45" t="s">
        <v>58</v>
      </c>
      <c r="DU65" s="45" t="s">
        <v>59</v>
      </c>
      <c r="DV65" s="45" t="s">
        <v>60</v>
      </c>
      <c r="DW65" s="45" t="s">
        <v>61</v>
      </c>
      <c r="DX65" s="45" t="s">
        <v>62</v>
      </c>
      <c r="DY65" s="45" t="s">
        <v>63</v>
      </c>
      <c r="DZ65" s="45" t="s">
        <v>64</v>
      </c>
      <c r="EA65" s="45" t="s">
        <v>65</v>
      </c>
      <c r="EB65" s="185"/>
      <c r="EC65" s="45" t="s">
        <v>54</v>
      </c>
      <c r="ED65" s="45" t="s">
        <v>55</v>
      </c>
      <c r="EE65" s="45" t="s">
        <v>56</v>
      </c>
      <c r="EF65" s="45" t="s">
        <v>57</v>
      </c>
      <c r="EG65" s="45" t="s">
        <v>58</v>
      </c>
      <c r="EH65" s="45" t="s">
        <v>59</v>
      </c>
      <c r="EI65" s="45" t="s">
        <v>60</v>
      </c>
      <c r="EJ65" s="45" t="s">
        <v>61</v>
      </c>
      <c r="EK65" s="45" t="s">
        <v>62</v>
      </c>
      <c r="EL65" s="45" t="s">
        <v>63</v>
      </c>
      <c r="EM65" s="45" t="s">
        <v>64</v>
      </c>
      <c r="EN65" s="45" t="s">
        <v>65</v>
      </c>
      <c r="EO65" s="185"/>
      <c r="EP65" s="45" t="s">
        <v>54</v>
      </c>
      <c r="EQ65" s="45" t="s">
        <v>55</v>
      </c>
      <c r="ER65" s="45" t="s">
        <v>56</v>
      </c>
      <c r="ES65" s="45" t="s">
        <v>57</v>
      </c>
      <c r="ET65" s="45" t="s">
        <v>58</v>
      </c>
      <c r="EU65" s="45" t="s">
        <v>59</v>
      </c>
      <c r="EV65" s="45" t="s">
        <v>60</v>
      </c>
      <c r="EW65" s="45" t="s">
        <v>61</v>
      </c>
      <c r="EX65" s="45" t="s">
        <v>62</v>
      </c>
      <c r="EY65" s="45" t="s">
        <v>63</v>
      </c>
      <c r="EZ65" s="45" t="s">
        <v>64</v>
      </c>
      <c r="FA65" s="45" t="s">
        <v>65</v>
      </c>
      <c r="FB65" s="185"/>
      <c r="FC65" s="45" t="s">
        <v>54</v>
      </c>
      <c r="FD65" s="45" t="s">
        <v>55</v>
      </c>
      <c r="FE65" s="45" t="s">
        <v>56</v>
      </c>
      <c r="FF65" s="45" t="s">
        <v>57</v>
      </c>
      <c r="FG65" s="45" t="s">
        <v>58</v>
      </c>
      <c r="FH65" s="45" t="s">
        <v>59</v>
      </c>
      <c r="FI65" s="45" t="s">
        <v>60</v>
      </c>
      <c r="FJ65" s="45" t="s">
        <v>61</v>
      </c>
      <c r="FK65" s="45" t="s">
        <v>62</v>
      </c>
      <c r="FL65" s="45" t="s">
        <v>63</v>
      </c>
      <c r="FM65" s="45" t="s">
        <v>64</v>
      </c>
      <c r="FN65" s="45" t="s">
        <v>65</v>
      </c>
      <c r="FO65" s="185"/>
      <c r="FP65" s="45" t="s">
        <v>54</v>
      </c>
      <c r="FQ65" s="45" t="s">
        <v>55</v>
      </c>
      <c r="FR65" s="45" t="s">
        <v>56</v>
      </c>
      <c r="FS65" s="45" t="s">
        <v>57</v>
      </c>
      <c r="FT65" s="45" t="s">
        <v>58</v>
      </c>
      <c r="FU65" s="45" t="s">
        <v>59</v>
      </c>
      <c r="FV65" s="45" t="s">
        <v>60</v>
      </c>
      <c r="FW65" s="45" t="s">
        <v>61</v>
      </c>
      <c r="FX65" s="45" t="s">
        <v>62</v>
      </c>
      <c r="FY65" s="45" t="s">
        <v>63</v>
      </c>
      <c r="FZ65" s="45" t="s">
        <v>64</v>
      </c>
      <c r="GA65" s="45" t="s">
        <v>65</v>
      </c>
      <c r="GB65" s="185"/>
      <c r="GC65" s="45" t="s">
        <v>54</v>
      </c>
      <c r="GD65" s="45" t="s">
        <v>55</v>
      </c>
      <c r="GE65" s="45" t="s">
        <v>56</v>
      </c>
      <c r="GF65" s="45" t="s">
        <v>57</v>
      </c>
      <c r="GG65" s="45" t="s">
        <v>58</v>
      </c>
      <c r="GH65" s="45" t="s">
        <v>59</v>
      </c>
      <c r="GI65" s="45" t="s">
        <v>60</v>
      </c>
      <c r="GJ65" s="45" t="s">
        <v>61</v>
      </c>
      <c r="GK65" s="45" t="s">
        <v>62</v>
      </c>
      <c r="GL65" s="45" t="s">
        <v>63</v>
      </c>
      <c r="GM65" s="45" t="s">
        <v>64</v>
      </c>
      <c r="GN65" s="45" t="s">
        <v>65</v>
      </c>
      <c r="GO65" s="185"/>
      <c r="GP65" s="45" t="s">
        <v>54</v>
      </c>
      <c r="GQ65" s="45" t="s">
        <v>55</v>
      </c>
      <c r="GR65" s="45" t="s">
        <v>56</v>
      </c>
      <c r="GS65" s="45" t="s">
        <v>57</v>
      </c>
      <c r="GT65" s="45" t="s">
        <v>58</v>
      </c>
      <c r="GU65" s="45" t="s">
        <v>59</v>
      </c>
      <c r="GV65" s="45" t="s">
        <v>60</v>
      </c>
      <c r="GW65" s="45" t="s">
        <v>61</v>
      </c>
      <c r="GX65" s="45" t="s">
        <v>62</v>
      </c>
      <c r="GY65" s="45" t="s">
        <v>63</v>
      </c>
      <c r="GZ65" s="45" t="s">
        <v>64</v>
      </c>
      <c r="HA65" s="45" t="s">
        <v>65</v>
      </c>
      <c r="HB65" s="185"/>
      <c r="HC65" s="45" t="s">
        <v>54</v>
      </c>
      <c r="HD65" s="45" t="s">
        <v>55</v>
      </c>
      <c r="HE65" s="45" t="s">
        <v>56</v>
      </c>
      <c r="HF65" s="45" t="s">
        <v>57</v>
      </c>
      <c r="HG65" s="45" t="s">
        <v>58</v>
      </c>
      <c r="HH65" s="45" t="s">
        <v>59</v>
      </c>
      <c r="HI65" s="45" t="s">
        <v>60</v>
      </c>
      <c r="HJ65" s="45" t="s">
        <v>61</v>
      </c>
      <c r="HK65" s="45" t="s">
        <v>62</v>
      </c>
      <c r="HL65" s="45" t="s">
        <v>63</v>
      </c>
      <c r="HM65" s="45" t="s">
        <v>64</v>
      </c>
      <c r="HN65" s="45" t="s">
        <v>65</v>
      </c>
      <c r="HO65" s="185"/>
      <c r="HP65" s="45" t="s">
        <v>54</v>
      </c>
      <c r="HQ65" s="45" t="s">
        <v>55</v>
      </c>
      <c r="HR65" s="45" t="s">
        <v>56</v>
      </c>
      <c r="HS65" s="45" t="s">
        <v>57</v>
      </c>
      <c r="HT65" s="45" t="s">
        <v>58</v>
      </c>
      <c r="HU65" s="45" t="s">
        <v>59</v>
      </c>
      <c r="HV65" s="45" t="s">
        <v>60</v>
      </c>
      <c r="HW65" s="45" t="s">
        <v>61</v>
      </c>
      <c r="HX65" s="45" t="s">
        <v>62</v>
      </c>
      <c r="HY65" s="45" t="s">
        <v>63</v>
      </c>
      <c r="HZ65" s="45" t="s">
        <v>64</v>
      </c>
      <c r="IA65" s="45" t="s">
        <v>65</v>
      </c>
      <c r="IB65" s="185"/>
      <c r="IC65" s="45" t="s">
        <v>54</v>
      </c>
      <c r="ID65" s="45" t="s">
        <v>55</v>
      </c>
      <c r="IE65" s="45" t="s">
        <v>56</v>
      </c>
      <c r="IF65" s="45" t="s">
        <v>57</v>
      </c>
      <c r="IG65" s="45" t="s">
        <v>58</v>
      </c>
      <c r="IH65" s="45" t="s">
        <v>59</v>
      </c>
      <c r="II65" s="45" t="s">
        <v>60</v>
      </c>
      <c r="IJ65" s="45" t="s">
        <v>61</v>
      </c>
      <c r="IK65" s="45" t="s">
        <v>62</v>
      </c>
      <c r="IL65" s="45" t="s">
        <v>63</v>
      </c>
      <c r="IM65" s="45" t="s">
        <v>64</v>
      </c>
      <c r="IN65" s="45" t="s">
        <v>65</v>
      </c>
      <c r="IO65" s="185"/>
      <c r="IP65" s="45" t="s">
        <v>54</v>
      </c>
      <c r="IQ65" s="45" t="s">
        <v>55</v>
      </c>
      <c r="IR65" s="45" t="s">
        <v>56</v>
      </c>
      <c r="IS65" s="45" t="s">
        <v>57</v>
      </c>
      <c r="IT65" s="45" t="s">
        <v>58</v>
      </c>
      <c r="IU65" s="45" t="s">
        <v>59</v>
      </c>
      <c r="IV65" s="45" t="s">
        <v>60</v>
      </c>
      <c r="IW65" s="45" t="s">
        <v>61</v>
      </c>
      <c r="IX65" s="45" t="s">
        <v>62</v>
      </c>
      <c r="IY65" s="45" t="s">
        <v>63</v>
      </c>
      <c r="IZ65" s="45" t="s">
        <v>64</v>
      </c>
      <c r="JA65" s="45" t="s">
        <v>65</v>
      </c>
    </row>
    <row r="66" spans="2:261" s="5" customFormat="1" x14ac:dyDescent="0.25">
      <c r="B66" s="51" t="s">
        <v>77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>
        <v>7799763.2999999989</v>
      </c>
      <c r="IN66" s="84">
        <v>8303846.7000000002</v>
      </c>
      <c r="IO66" s="84">
        <f>+SUM(IC66:IN66)</f>
        <v>88238632.599999994</v>
      </c>
      <c r="IP66" s="204">
        <v>8497651</v>
      </c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</row>
    <row r="67" spans="2:261" x14ac:dyDescent="0.25">
      <c r="B67" s="48" t="s">
        <v>78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>
        <v>1683205.6</v>
      </c>
      <c r="IN67" s="125">
        <v>2081861.8</v>
      </c>
      <c r="IO67" s="125">
        <f>+SUM(IC67:IN67)</f>
        <v>21760031.000000004</v>
      </c>
      <c r="IP67" s="220">
        <v>2591823</v>
      </c>
      <c r="IQ67" s="125"/>
      <c r="IR67" s="125"/>
      <c r="IS67" s="125"/>
      <c r="IT67" s="125"/>
      <c r="IU67" s="125"/>
      <c r="IV67" s="125"/>
      <c r="IW67" s="125"/>
      <c r="IX67" s="125"/>
      <c r="IY67" s="125"/>
      <c r="IZ67" s="125"/>
      <c r="JA67" s="125"/>
    </row>
    <row r="68" spans="2:261" x14ac:dyDescent="0.25">
      <c r="B68" s="48" t="s">
        <v>79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>
        <v>6116557.6999999993</v>
      </c>
      <c r="IN68" s="125">
        <v>6221984.9000000004</v>
      </c>
      <c r="IO68" s="125">
        <f>+SUM(IC68:IN68)</f>
        <v>66478601.600000001</v>
      </c>
      <c r="IP68" s="220">
        <v>5905829</v>
      </c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</row>
    <row r="70" spans="2:261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61" x14ac:dyDescent="0.25">
      <c r="DC73" s="22"/>
      <c r="DD73" s="22"/>
      <c r="DE73" s="22"/>
      <c r="DF73" s="22"/>
      <c r="DG73" s="22"/>
      <c r="DH73" s="22"/>
      <c r="DI73" s="22"/>
      <c r="DJ73" s="22"/>
    </row>
    <row r="74" spans="2:261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61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61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21">
    <mergeCell ref="IP6:JA6"/>
    <mergeCell ref="IP35:JA35"/>
    <mergeCell ref="IP64:JA64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L40"/>
  <sheetViews>
    <sheetView showGridLines="0" zoomScale="60" zoomScaleNormal="60" workbookViewId="0">
      <pane xSplit="2" ySplit="3" topLeftCell="CX4" activePane="bottomRight" state="frozen"/>
      <selection pane="topRight" activeCell="C1" sqref="C1"/>
      <selection pane="bottomLeft" activeCell="A4" sqref="A4"/>
      <selection pane="bottomRight" activeCell="DA30" sqref="DA30:DA32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16" x14ac:dyDescent="0.25">
      <c r="A1" s="186" t="s">
        <v>0</v>
      </c>
      <c r="B1" s="186"/>
    </row>
    <row r="2" spans="1:116" ht="30" customHeight="1" x14ac:dyDescent="0.25">
      <c r="A2" s="187" t="s">
        <v>174</v>
      </c>
      <c r="B2" s="188"/>
    </row>
    <row r="3" spans="1:116" x14ac:dyDescent="0.25">
      <c r="A3" s="39" t="s">
        <v>175</v>
      </c>
    </row>
    <row r="5" spans="1:116" x14ac:dyDescent="0.25">
      <c r="B5" s="5" t="s">
        <v>38</v>
      </c>
    </row>
    <row r="6" spans="1:116" ht="15" customHeight="1" x14ac:dyDescent="0.25">
      <c r="B6" s="189" t="s">
        <v>39</v>
      </c>
      <c r="C6" s="182">
        <v>2018</v>
      </c>
      <c r="D6" s="182"/>
      <c r="E6" s="182"/>
      <c r="F6" s="182"/>
      <c r="G6" s="182"/>
      <c r="H6" s="182"/>
      <c r="I6" s="182"/>
      <c r="J6" s="182"/>
      <c r="K6" s="182"/>
      <c r="L6" s="183"/>
      <c r="M6" s="184" t="s">
        <v>45</v>
      </c>
      <c r="N6" s="191">
        <v>2019</v>
      </c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3"/>
      <c r="Z6" s="184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84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84" t="s">
        <v>48</v>
      </c>
      <c r="BA6" s="181">
        <v>2022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3"/>
      <c r="BM6" s="184" t="s">
        <v>49</v>
      </c>
      <c r="BN6" s="181">
        <v>2023</v>
      </c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3"/>
      <c r="BZ6" s="184" t="s">
        <v>50</v>
      </c>
      <c r="CA6" s="181">
        <v>2024</v>
      </c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3"/>
      <c r="CM6" s="184" t="s">
        <v>51</v>
      </c>
      <c r="CN6" s="181">
        <v>2025</v>
      </c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3"/>
      <c r="CZ6" s="184" t="s">
        <v>52</v>
      </c>
      <c r="DA6" s="181">
        <v>2026</v>
      </c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3"/>
    </row>
    <row r="7" spans="1:116" x14ac:dyDescent="0.25">
      <c r="B7" s="190"/>
      <c r="C7" s="45" t="s">
        <v>56</v>
      </c>
      <c r="D7" s="45" t="s">
        <v>57</v>
      </c>
      <c r="E7" s="45" t="s">
        <v>58</v>
      </c>
      <c r="F7" s="45" t="s">
        <v>59</v>
      </c>
      <c r="G7" s="45" t="s">
        <v>60</v>
      </c>
      <c r="H7" s="45" t="s">
        <v>61</v>
      </c>
      <c r="I7" s="45" t="s">
        <v>62</v>
      </c>
      <c r="J7" s="45" t="s">
        <v>63</v>
      </c>
      <c r="K7" s="45" t="s">
        <v>64</v>
      </c>
      <c r="L7" s="45" t="s">
        <v>65</v>
      </c>
      <c r="M7" s="185"/>
      <c r="N7" s="45" t="s">
        <v>54</v>
      </c>
      <c r="O7" s="45" t="s">
        <v>55</v>
      </c>
      <c r="P7" s="45" t="s">
        <v>56</v>
      </c>
      <c r="Q7" s="45" t="s">
        <v>57</v>
      </c>
      <c r="R7" s="45" t="s">
        <v>58</v>
      </c>
      <c r="S7" s="45" t="s">
        <v>59</v>
      </c>
      <c r="T7" s="45" t="s">
        <v>60</v>
      </c>
      <c r="U7" s="45" t="s">
        <v>61</v>
      </c>
      <c r="V7" s="45" t="s">
        <v>62</v>
      </c>
      <c r="W7" s="45" t="s">
        <v>63</v>
      </c>
      <c r="X7" s="45" t="s">
        <v>64</v>
      </c>
      <c r="Y7" s="45" t="s">
        <v>65</v>
      </c>
      <c r="Z7" s="185"/>
      <c r="AA7" s="45" t="s">
        <v>54</v>
      </c>
      <c r="AB7" s="45" t="s">
        <v>55</v>
      </c>
      <c r="AC7" s="45" t="s">
        <v>56</v>
      </c>
      <c r="AD7" s="45" t="s">
        <v>57</v>
      </c>
      <c r="AE7" s="45" t="s">
        <v>58</v>
      </c>
      <c r="AF7" s="45" t="s">
        <v>59</v>
      </c>
      <c r="AG7" s="45" t="s">
        <v>60</v>
      </c>
      <c r="AH7" s="45" t="s">
        <v>61</v>
      </c>
      <c r="AI7" s="45" t="s">
        <v>62</v>
      </c>
      <c r="AJ7" s="45" t="s">
        <v>63</v>
      </c>
      <c r="AK7" s="45" t="s">
        <v>64</v>
      </c>
      <c r="AL7" s="45" t="s">
        <v>65</v>
      </c>
      <c r="AM7" s="185"/>
      <c r="AN7" s="45" t="s">
        <v>54</v>
      </c>
      <c r="AO7" s="45" t="s">
        <v>55</v>
      </c>
      <c r="AP7" s="45" t="s">
        <v>56</v>
      </c>
      <c r="AQ7" s="45" t="s">
        <v>57</v>
      </c>
      <c r="AR7" s="45" t="s">
        <v>58</v>
      </c>
      <c r="AS7" s="45" t="s">
        <v>59</v>
      </c>
      <c r="AT7" s="45" t="s">
        <v>60</v>
      </c>
      <c r="AU7" s="45" t="s">
        <v>61</v>
      </c>
      <c r="AV7" s="45" t="s">
        <v>62</v>
      </c>
      <c r="AW7" s="45" t="s">
        <v>63</v>
      </c>
      <c r="AX7" s="45" t="s">
        <v>64</v>
      </c>
      <c r="AY7" s="45" t="s">
        <v>65</v>
      </c>
      <c r="AZ7" s="185"/>
      <c r="BA7" s="45" t="s">
        <v>54</v>
      </c>
      <c r="BB7" s="45" t="s">
        <v>55</v>
      </c>
      <c r="BC7" s="45" t="s">
        <v>56</v>
      </c>
      <c r="BD7" s="45" t="s">
        <v>57</v>
      </c>
      <c r="BE7" s="45" t="s">
        <v>58</v>
      </c>
      <c r="BF7" s="45" t="s">
        <v>59</v>
      </c>
      <c r="BG7" s="45" t="s">
        <v>60</v>
      </c>
      <c r="BH7" s="45" t="s">
        <v>61</v>
      </c>
      <c r="BI7" s="45" t="s">
        <v>62</v>
      </c>
      <c r="BJ7" s="45" t="s">
        <v>63</v>
      </c>
      <c r="BK7" s="45" t="s">
        <v>64</v>
      </c>
      <c r="BL7" s="45" t="s">
        <v>65</v>
      </c>
      <c r="BM7" s="185"/>
      <c r="BN7" s="45" t="s">
        <v>54</v>
      </c>
      <c r="BO7" s="45" t="s">
        <v>55</v>
      </c>
      <c r="BP7" s="45" t="s">
        <v>56</v>
      </c>
      <c r="BQ7" s="45" t="s">
        <v>57</v>
      </c>
      <c r="BR7" s="45" t="s">
        <v>58</v>
      </c>
      <c r="BS7" s="45" t="s">
        <v>59</v>
      </c>
      <c r="BT7" s="45" t="s">
        <v>60</v>
      </c>
      <c r="BU7" s="45" t="s">
        <v>61</v>
      </c>
      <c r="BV7" s="45" t="s">
        <v>62</v>
      </c>
      <c r="BW7" s="45" t="s">
        <v>63</v>
      </c>
      <c r="BX7" s="45" t="s">
        <v>64</v>
      </c>
      <c r="BY7" s="45" t="s">
        <v>65</v>
      </c>
      <c r="BZ7" s="185"/>
      <c r="CA7" s="45" t="s">
        <v>54</v>
      </c>
      <c r="CB7" s="45" t="s">
        <v>55</v>
      </c>
      <c r="CC7" s="45" t="s">
        <v>56</v>
      </c>
      <c r="CD7" s="45" t="s">
        <v>57</v>
      </c>
      <c r="CE7" s="45" t="s">
        <v>58</v>
      </c>
      <c r="CF7" s="45" t="s">
        <v>59</v>
      </c>
      <c r="CG7" s="45" t="s">
        <v>60</v>
      </c>
      <c r="CH7" s="45" t="s">
        <v>61</v>
      </c>
      <c r="CI7" s="45" t="s">
        <v>62</v>
      </c>
      <c r="CJ7" s="45" t="s">
        <v>63</v>
      </c>
      <c r="CK7" s="45" t="s">
        <v>64</v>
      </c>
      <c r="CL7" s="45" t="s">
        <v>65</v>
      </c>
      <c r="CM7" s="185"/>
      <c r="CN7" s="45" t="s">
        <v>54</v>
      </c>
      <c r="CO7" s="45" t="s">
        <v>55</v>
      </c>
      <c r="CP7" s="45" t="s">
        <v>56</v>
      </c>
      <c r="CQ7" s="45" t="s">
        <v>57</v>
      </c>
      <c r="CR7" s="45" t="s">
        <v>58</v>
      </c>
      <c r="CS7" s="45" t="s">
        <v>59</v>
      </c>
      <c r="CT7" s="45" t="s">
        <v>60</v>
      </c>
      <c r="CU7" s="45" t="s">
        <v>61</v>
      </c>
      <c r="CV7" s="45" t="s">
        <v>62</v>
      </c>
      <c r="CW7" s="45" t="s">
        <v>63</v>
      </c>
      <c r="CX7" s="45" t="s">
        <v>64</v>
      </c>
      <c r="CY7" s="45" t="s">
        <v>65</v>
      </c>
      <c r="CZ7" s="185"/>
      <c r="DA7" s="45" t="s">
        <v>54</v>
      </c>
      <c r="DB7" s="45" t="s">
        <v>55</v>
      </c>
      <c r="DC7" s="45" t="s">
        <v>56</v>
      </c>
      <c r="DD7" s="45" t="s">
        <v>57</v>
      </c>
      <c r="DE7" s="45" t="s">
        <v>58</v>
      </c>
      <c r="DF7" s="45" t="s">
        <v>59</v>
      </c>
      <c r="DG7" s="45" t="s">
        <v>60</v>
      </c>
      <c r="DH7" s="45" t="s">
        <v>61</v>
      </c>
      <c r="DI7" s="45" t="s">
        <v>62</v>
      </c>
      <c r="DJ7" s="45" t="s">
        <v>63</v>
      </c>
      <c r="DK7" s="45" t="s">
        <v>64</v>
      </c>
      <c r="DL7" s="45" t="s">
        <v>65</v>
      </c>
    </row>
    <row r="8" spans="1:116" x14ac:dyDescent="0.25">
      <c r="B8" s="46" t="s">
        <v>176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>
        <v>23990</v>
      </c>
      <c r="CY8" s="47">
        <v>24777</v>
      </c>
      <c r="CZ8" s="47">
        <f t="shared" ref="CZ8:CZ13" si="9">+SUM(CN8:CY8)</f>
        <v>279854</v>
      </c>
      <c r="DA8" s="84">
        <v>23407</v>
      </c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</row>
    <row r="9" spans="1:116" x14ac:dyDescent="0.25">
      <c r="B9" s="48" t="s">
        <v>67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>
        <v>21577</v>
      </c>
      <c r="CY9" s="49">
        <v>22630</v>
      </c>
      <c r="CZ9" s="47">
        <f t="shared" si="9"/>
        <v>254733</v>
      </c>
      <c r="DA9" s="47">
        <v>21135</v>
      </c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</row>
    <row r="10" spans="1:116" x14ac:dyDescent="0.25">
      <c r="B10" s="48" t="s">
        <v>68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>
        <v>2413</v>
      </c>
      <c r="CY10" s="50">
        <v>2147</v>
      </c>
      <c r="CZ10" s="47">
        <f t="shared" si="9"/>
        <v>25121</v>
      </c>
      <c r="DA10" s="47">
        <v>2272</v>
      </c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</row>
    <row r="11" spans="1:116" x14ac:dyDescent="0.25">
      <c r="B11" s="51" t="s">
        <v>72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>
        <v>23990</v>
      </c>
      <c r="CY11" s="139">
        <v>24777</v>
      </c>
      <c r="CZ11" s="84">
        <f t="shared" si="9"/>
        <v>279854</v>
      </c>
      <c r="DA11" s="84">
        <v>23407</v>
      </c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</row>
    <row r="12" spans="1:116" x14ac:dyDescent="0.25">
      <c r="B12" s="48" t="s">
        <v>67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>
        <v>21577</v>
      </c>
      <c r="CY12" s="50">
        <v>22630</v>
      </c>
      <c r="CZ12" s="47">
        <f t="shared" si="9"/>
        <v>254733</v>
      </c>
      <c r="DA12" s="47">
        <v>21135</v>
      </c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</row>
    <row r="13" spans="1:116" x14ac:dyDescent="0.25">
      <c r="B13" s="48" t="s">
        <v>68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>
        <v>2413</v>
      </c>
      <c r="CY13" s="47">
        <v>2147</v>
      </c>
      <c r="CZ13" s="47">
        <f t="shared" si="9"/>
        <v>25121</v>
      </c>
      <c r="DA13" s="47">
        <v>2272</v>
      </c>
      <c r="DB13" s="50"/>
      <c r="DC13" s="50"/>
      <c r="DD13" s="50"/>
      <c r="DE13" s="50"/>
      <c r="DF13" s="50"/>
      <c r="DG13" s="50"/>
      <c r="DH13" s="50"/>
      <c r="DI13" s="50"/>
      <c r="DJ13" s="47"/>
      <c r="DK13" s="47"/>
      <c r="DL13" s="47"/>
    </row>
    <row r="16" spans="1:116" x14ac:dyDescent="0.25">
      <c r="B16" s="5" t="s">
        <v>73</v>
      </c>
    </row>
    <row r="17" spans="2:116" ht="15" customHeight="1" x14ac:dyDescent="0.25">
      <c r="B17" s="189" t="s">
        <v>39</v>
      </c>
      <c r="C17" s="182">
        <v>2018</v>
      </c>
      <c r="D17" s="182"/>
      <c r="E17" s="182"/>
      <c r="F17" s="182"/>
      <c r="G17" s="182"/>
      <c r="H17" s="182"/>
      <c r="I17" s="182"/>
      <c r="J17" s="182"/>
      <c r="K17" s="182"/>
      <c r="L17" s="183"/>
      <c r="M17" s="184" t="s">
        <v>45</v>
      </c>
      <c r="N17" s="140"/>
      <c r="O17" s="140"/>
      <c r="P17" s="182">
        <v>2019</v>
      </c>
      <c r="Q17" s="182"/>
      <c r="R17" s="182"/>
      <c r="S17" s="182"/>
      <c r="T17" s="182"/>
      <c r="U17" s="182"/>
      <c r="V17" s="182"/>
      <c r="W17" s="182"/>
      <c r="X17" s="182"/>
      <c r="Y17" s="183"/>
      <c r="Z17" s="184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84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84" t="s">
        <v>48</v>
      </c>
      <c r="BA17" s="181">
        <v>2022</v>
      </c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3"/>
      <c r="BM17" s="184" t="s">
        <v>49</v>
      </c>
      <c r="BN17" s="181">
        <v>2023</v>
      </c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4" t="s">
        <v>50</v>
      </c>
      <c r="CA17" s="181">
        <v>2024</v>
      </c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3"/>
      <c r="CM17" s="184" t="s">
        <v>51</v>
      </c>
      <c r="CN17" s="181">
        <v>2025</v>
      </c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3"/>
      <c r="CZ17" s="184" t="s">
        <v>52</v>
      </c>
      <c r="DA17" s="181">
        <v>2026</v>
      </c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3"/>
    </row>
    <row r="18" spans="2:116" x14ac:dyDescent="0.25">
      <c r="B18" s="190"/>
      <c r="C18" s="45" t="s">
        <v>56</v>
      </c>
      <c r="D18" s="45" t="s">
        <v>57</v>
      </c>
      <c r="E18" s="45" t="s">
        <v>58</v>
      </c>
      <c r="F18" s="45" t="s">
        <v>59</v>
      </c>
      <c r="G18" s="45" t="s">
        <v>60</v>
      </c>
      <c r="H18" s="45" t="s">
        <v>61</v>
      </c>
      <c r="I18" s="45" t="s">
        <v>62</v>
      </c>
      <c r="J18" s="45" t="s">
        <v>63</v>
      </c>
      <c r="K18" s="45" t="s">
        <v>64</v>
      </c>
      <c r="L18" s="45" t="s">
        <v>65</v>
      </c>
      <c r="M18" s="185"/>
      <c r="N18" s="45" t="s">
        <v>54</v>
      </c>
      <c r="O18" s="45" t="s">
        <v>55</v>
      </c>
      <c r="P18" s="45" t="s">
        <v>56</v>
      </c>
      <c r="Q18" s="45" t="s">
        <v>57</v>
      </c>
      <c r="R18" s="45" t="s">
        <v>58</v>
      </c>
      <c r="S18" s="45" t="s">
        <v>59</v>
      </c>
      <c r="T18" s="45" t="s">
        <v>60</v>
      </c>
      <c r="U18" s="45" t="s">
        <v>61</v>
      </c>
      <c r="V18" s="45" t="s">
        <v>62</v>
      </c>
      <c r="W18" s="45" t="s">
        <v>63</v>
      </c>
      <c r="X18" s="45" t="s">
        <v>64</v>
      </c>
      <c r="Y18" s="45" t="s">
        <v>65</v>
      </c>
      <c r="Z18" s="185"/>
      <c r="AA18" s="45" t="s">
        <v>54</v>
      </c>
      <c r="AB18" s="45" t="s">
        <v>55</v>
      </c>
      <c r="AC18" s="45" t="s">
        <v>56</v>
      </c>
      <c r="AD18" s="45" t="s">
        <v>57</v>
      </c>
      <c r="AE18" s="45" t="s">
        <v>58</v>
      </c>
      <c r="AF18" s="45" t="s">
        <v>59</v>
      </c>
      <c r="AG18" s="45" t="s">
        <v>60</v>
      </c>
      <c r="AH18" s="45" t="s">
        <v>61</v>
      </c>
      <c r="AI18" s="45" t="s">
        <v>62</v>
      </c>
      <c r="AJ18" s="45" t="s">
        <v>63</v>
      </c>
      <c r="AK18" s="45" t="s">
        <v>64</v>
      </c>
      <c r="AL18" s="45" t="s">
        <v>65</v>
      </c>
      <c r="AM18" s="185"/>
      <c r="AN18" s="45" t="s">
        <v>54</v>
      </c>
      <c r="AO18" s="45" t="s">
        <v>55</v>
      </c>
      <c r="AP18" s="45" t="s">
        <v>56</v>
      </c>
      <c r="AQ18" s="45" t="s">
        <v>57</v>
      </c>
      <c r="AR18" s="45" t="s">
        <v>58</v>
      </c>
      <c r="AS18" s="45" t="s">
        <v>59</v>
      </c>
      <c r="AT18" s="45" t="s">
        <v>60</v>
      </c>
      <c r="AU18" s="45" t="s">
        <v>61</v>
      </c>
      <c r="AV18" s="45" t="s">
        <v>62</v>
      </c>
      <c r="AW18" s="45" t="s">
        <v>63</v>
      </c>
      <c r="AX18" s="45" t="s">
        <v>64</v>
      </c>
      <c r="AY18" s="45" t="s">
        <v>65</v>
      </c>
      <c r="AZ18" s="185"/>
      <c r="BA18" s="45" t="s">
        <v>54</v>
      </c>
      <c r="BB18" s="45" t="s">
        <v>55</v>
      </c>
      <c r="BC18" s="45" t="s">
        <v>56</v>
      </c>
      <c r="BD18" s="45" t="s">
        <v>57</v>
      </c>
      <c r="BE18" s="45" t="s">
        <v>58</v>
      </c>
      <c r="BF18" s="45" t="s">
        <v>59</v>
      </c>
      <c r="BG18" s="45" t="s">
        <v>60</v>
      </c>
      <c r="BH18" s="45" t="s">
        <v>61</v>
      </c>
      <c r="BI18" s="45" t="s">
        <v>62</v>
      </c>
      <c r="BJ18" s="45" t="s">
        <v>63</v>
      </c>
      <c r="BK18" s="45" t="s">
        <v>64</v>
      </c>
      <c r="BL18" s="45" t="s">
        <v>65</v>
      </c>
      <c r="BM18" s="185"/>
      <c r="BN18" s="45" t="s">
        <v>54</v>
      </c>
      <c r="BO18" s="45" t="s">
        <v>55</v>
      </c>
      <c r="BP18" s="45" t="s">
        <v>56</v>
      </c>
      <c r="BQ18" s="45" t="s">
        <v>57</v>
      </c>
      <c r="BR18" s="45" t="s">
        <v>58</v>
      </c>
      <c r="BS18" s="45" t="s">
        <v>59</v>
      </c>
      <c r="BT18" s="45" t="s">
        <v>60</v>
      </c>
      <c r="BU18" s="45" t="s">
        <v>61</v>
      </c>
      <c r="BV18" s="45" t="s">
        <v>62</v>
      </c>
      <c r="BW18" s="45" t="s">
        <v>63</v>
      </c>
      <c r="BX18" s="45" t="s">
        <v>64</v>
      </c>
      <c r="BY18" s="45" t="s">
        <v>65</v>
      </c>
      <c r="BZ18" s="185"/>
      <c r="CA18" s="45" t="s">
        <v>54</v>
      </c>
      <c r="CB18" s="45" t="s">
        <v>55</v>
      </c>
      <c r="CC18" s="45" t="s">
        <v>56</v>
      </c>
      <c r="CD18" s="45" t="s">
        <v>57</v>
      </c>
      <c r="CE18" s="45" t="s">
        <v>58</v>
      </c>
      <c r="CF18" s="45" t="s">
        <v>59</v>
      </c>
      <c r="CG18" s="45" t="s">
        <v>60</v>
      </c>
      <c r="CH18" s="45" t="s">
        <v>61</v>
      </c>
      <c r="CI18" s="45" t="s">
        <v>62</v>
      </c>
      <c r="CJ18" s="45" t="s">
        <v>63</v>
      </c>
      <c r="CK18" s="45" t="s">
        <v>64</v>
      </c>
      <c r="CL18" s="45" t="s">
        <v>65</v>
      </c>
      <c r="CM18" s="185"/>
      <c r="CN18" s="45" t="s">
        <v>54</v>
      </c>
      <c r="CO18" s="45" t="s">
        <v>55</v>
      </c>
      <c r="CP18" s="45" t="s">
        <v>56</v>
      </c>
      <c r="CQ18" s="45" t="s">
        <v>57</v>
      </c>
      <c r="CR18" s="45" t="s">
        <v>58</v>
      </c>
      <c r="CS18" s="45" t="s">
        <v>59</v>
      </c>
      <c r="CT18" s="45" t="s">
        <v>60</v>
      </c>
      <c r="CU18" s="45" t="s">
        <v>61</v>
      </c>
      <c r="CV18" s="45" t="s">
        <v>62</v>
      </c>
      <c r="CW18" s="45" t="s">
        <v>63</v>
      </c>
      <c r="CX18" s="45" t="s">
        <v>64</v>
      </c>
      <c r="CY18" s="45" t="s">
        <v>65</v>
      </c>
      <c r="CZ18" s="185"/>
      <c r="DA18" s="45" t="s">
        <v>54</v>
      </c>
      <c r="DB18" s="45" t="s">
        <v>55</v>
      </c>
      <c r="DC18" s="45" t="s">
        <v>56</v>
      </c>
      <c r="DD18" s="45" t="s">
        <v>57</v>
      </c>
      <c r="DE18" s="45" t="s">
        <v>58</v>
      </c>
      <c r="DF18" s="45" t="s">
        <v>59</v>
      </c>
      <c r="DG18" s="45" t="s">
        <v>60</v>
      </c>
      <c r="DH18" s="45" t="s">
        <v>61</v>
      </c>
      <c r="DI18" s="45" t="s">
        <v>62</v>
      </c>
      <c r="DJ18" s="45" t="s">
        <v>63</v>
      </c>
      <c r="DK18" s="45" t="s">
        <v>64</v>
      </c>
      <c r="DL18" s="45" t="s">
        <v>65</v>
      </c>
    </row>
    <row r="19" spans="2:116" x14ac:dyDescent="0.25">
      <c r="B19" s="46" t="s">
        <v>176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>
        <v>26837</v>
      </c>
      <c r="CY19" s="47">
        <v>27314</v>
      </c>
      <c r="CZ19" s="47">
        <f t="shared" ref="CZ19:CZ24" si="30">+SUM(CN19:CY19)</f>
        <v>309317</v>
      </c>
      <c r="DA19" s="149">
        <v>26077</v>
      </c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</row>
    <row r="20" spans="2:116" x14ac:dyDescent="0.25">
      <c r="B20" s="48" t="s">
        <v>67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>
        <v>21577</v>
      </c>
      <c r="CY20" s="49">
        <v>22630</v>
      </c>
      <c r="CZ20" s="47">
        <f t="shared" si="30"/>
        <v>254733</v>
      </c>
      <c r="DA20" s="150">
        <v>21135</v>
      </c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</row>
    <row r="21" spans="2:116" x14ac:dyDescent="0.25">
      <c r="B21" s="48" t="s">
        <v>68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>
        <v>5260</v>
      </c>
      <c r="CY21" s="50">
        <v>4684</v>
      </c>
      <c r="CZ21" s="47">
        <f t="shared" si="30"/>
        <v>54584</v>
      </c>
      <c r="DA21" s="151">
        <v>4942</v>
      </c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</row>
    <row r="22" spans="2:116" x14ac:dyDescent="0.25">
      <c r="B22" s="51" t="s">
        <v>72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>
        <v>26837</v>
      </c>
      <c r="CY22" s="139">
        <v>27314</v>
      </c>
      <c r="CZ22" s="84">
        <f t="shared" si="30"/>
        <v>309317</v>
      </c>
      <c r="DA22" s="149">
        <v>26077</v>
      </c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</row>
    <row r="23" spans="2:116" x14ac:dyDescent="0.25">
      <c r="B23" s="48" t="s">
        <v>67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>
        <v>21577</v>
      </c>
      <c r="CY23" s="50">
        <v>22630</v>
      </c>
      <c r="CZ23" s="47">
        <f t="shared" si="30"/>
        <v>254733</v>
      </c>
      <c r="DA23" s="150">
        <v>21135</v>
      </c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</row>
    <row r="24" spans="2:116" x14ac:dyDescent="0.25">
      <c r="B24" s="48" t="s">
        <v>68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>
        <v>5260</v>
      </c>
      <c r="CY24" s="47">
        <v>4684</v>
      </c>
      <c r="CZ24" s="47">
        <f t="shared" si="30"/>
        <v>54584</v>
      </c>
      <c r="DA24" s="151">
        <v>4942</v>
      </c>
      <c r="DB24" s="50"/>
      <c r="DC24" s="50"/>
      <c r="DD24" s="50"/>
      <c r="DE24" s="50"/>
      <c r="DF24" s="50"/>
      <c r="DG24" s="50"/>
      <c r="DH24" s="50"/>
      <c r="DI24" s="50"/>
      <c r="DJ24" s="47"/>
      <c r="DK24" s="47"/>
      <c r="DL24" s="47"/>
    </row>
    <row r="27" spans="2:116" x14ac:dyDescent="0.25">
      <c r="B27" s="5" t="s">
        <v>74</v>
      </c>
    </row>
    <row r="28" spans="2:116" ht="15" customHeight="1" x14ac:dyDescent="0.25">
      <c r="B28" s="12" t="s">
        <v>75</v>
      </c>
      <c r="C28" s="182">
        <v>2018</v>
      </c>
      <c r="D28" s="182"/>
      <c r="E28" s="182"/>
      <c r="F28" s="182"/>
      <c r="G28" s="182"/>
      <c r="H28" s="182"/>
      <c r="I28" s="182"/>
      <c r="J28" s="182"/>
      <c r="K28" s="182"/>
      <c r="L28" s="183"/>
      <c r="M28" s="184" t="s">
        <v>45</v>
      </c>
      <c r="N28" s="140"/>
      <c r="O28" s="140"/>
      <c r="P28" s="182">
        <v>2019</v>
      </c>
      <c r="Q28" s="182"/>
      <c r="R28" s="182"/>
      <c r="S28" s="182"/>
      <c r="T28" s="182"/>
      <c r="U28" s="182"/>
      <c r="V28" s="182"/>
      <c r="W28" s="182"/>
      <c r="X28" s="182"/>
      <c r="Y28" s="183"/>
      <c r="Z28" s="184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84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84" t="s">
        <v>48</v>
      </c>
      <c r="BA28" s="181">
        <v>2022</v>
      </c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3"/>
      <c r="BM28" s="184" t="s">
        <v>49</v>
      </c>
      <c r="BN28" s="181">
        <v>2023</v>
      </c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3"/>
      <c r="BZ28" s="184" t="s">
        <v>50</v>
      </c>
      <c r="CA28" s="181">
        <v>2024</v>
      </c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3"/>
      <c r="CM28" s="184" t="s">
        <v>51</v>
      </c>
      <c r="CN28" s="181">
        <v>2025</v>
      </c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3"/>
      <c r="CZ28" s="184" t="s">
        <v>52</v>
      </c>
      <c r="DA28" s="181">
        <v>2026</v>
      </c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3"/>
    </row>
    <row r="29" spans="2:116" x14ac:dyDescent="0.25">
      <c r="B29" s="13" t="s">
        <v>76</v>
      </c>
      <c r="C29" s="45" t="s">
        <v>56</v>
      </c>
      <c r="D29" s="45" t="s">
        <v>57</v>
      </c>
      <c r="E29" s="45" t="s">
        <v>58</v>
      </c>
      <c r="F29" s="45" t="s">
        <v>59</v>
      </c>
      <c r="G29" s="45" t="s">
        <v>60</v>
      </c>
      <c r="H29" s="45" t="s">
        <v>61</v>
      </c>
      <c r="I29" s="45" t="s">
        <v>62</v>
      </c>
      <c r="J29" s="45" t="s">
        <v>63</v>
      </c>
      <c r="K29" s="45" t="s">
        <v>64</v>
      </c>
      <c r="L29" s="45" t="s">
        <v>65</v>
      </c>
      <c r="M29" s="185"/>
      <c r="N29" s="45" t="s">
        <v>54</v>
      </c>
      <c r="O29" s="45" t="s">
        <v>55</v>
      </c>
      <c r="P29" s="45" t="s">
        <v>56</v>
      </c>
      <c r="Q29" s="45" t="s">
        <v>57</v>
      </c>
      <c r="R29" s="45" t="s">
        <v>58</v>
      </c>
      <c r="S29" s="45" t="s">
        <v>59</v>
      </c>
      <c r="T29" s="45" t="s">
        <v>60</v>
      </c>
      <c r="U29" s="45" t="s">
        <v>61</v>
      </c>
      <c r="V29" s="45" t="s">
        <v>62</v>
      </c>
      <c r="W29" s="45" t="s">
        <v>63</v>
      </c>
      <c r="X29" s="45" t="s">
        <v>64</v>
      </c>
      <c r="Y29" s="45" t="s">
        <v>65</v>
      </c>
      <c r="Z29" s="185"/>
      <c r="AA29" s="45" t="s">
        <v>54</v>
      </c>
      <c r="AB29" s="45" t="s">
        <v>55</v>
      </c>
      <c r="AC29" s="45" t="s">
        <v>56</v>
      </c>
      <c r="AD29" s="45" t="s">
        <v>57</v>
      </c>
      <c r="AE29" s="45" t="s">
        <v>58</v>
      </c>
      <c r="AF29" s="45" t="s">
        <v>59</v>
      </c>
      <c r="AG29" s="45" t="s">
        <v>60</v>
      </c>
      <c r="AH29" s="45" t="s">
        <v>61</v>
      </c>
      <c r="AI29" s="45" t="s">
        <v>62</v>
      </c>
      <c r="AJ29" s="45" t="s">
        <v>63</v>
      </c>
      <c r="AK29" s="45" t="s">
        <v>64</v>
      </c>
      <c r="AL29" s="45" t="s">
        <v>65</v>
      </c>
      <c r="AM29" s="185"/>
      <c r="AN29" s="45" t="s">
        <v>54</v>
      </c>
      <c r="AO29" s="45" t="s">
        <v>55</v>
      </c>
      <c r="AP29" s="45" t="s">
        <v>56</v>
      </c>
      <c r="AQ29" s="45" t="s">
        <v>57</v>
      </c>
      <c r="AR29" s="45" t="s">
        <v>58</v>
      </c>
      <c r="AS29" s="45" t="s">
        <v>59</v>
      </c>
      <c r="AT29" s="45" t="s">
        <v>60</v>
      </c>
      <c r="AU29" s="45" t="s">
        <v>61</v>
      </c>
      <c r="AV29" s="45" t="s">
        <v>62</v>
      </c>
      <c r="AW29" s="45" t="s">
        <v>63</v>
      </c>
      <c r="AX29" s="45" t="s">
        <v>64</v>
      </c>
      <c r="AY29" s="45" t="s">
        <v>65</v>
      </c>
      <c r="AZ29" s="185"/>
      <c r="BA29" s="45" t="s">
        <v>54</v>
      </c>
      <c r="BB29" s="45" t="s">
        <v>55</v>
      </c>
      <c r="BC29" s="45" t="s">
        <v>56</v>
      </c>
      <c r="BD29" s="45" t="s">
        <v>57</v>
      </c>
      <c r="BE29" s="45" t="s">
        <v>58</v>
      </c>
      <c r="BF29" s="45" t="s">
        <v>59</v>
      </c>
      <c r="BG29" s="45" t="s">
        <v>60</v>
      </c>
      <c r="BH29" s="45" t="s">
        <v>61</v>
      </c>
      <c r="BI29" s="45" t="s">
        <v>62</v>
      </c>
      <c r="BJ29" s="45" t="s">
        <v>63</v>
      </c>
      <c r="BK29" s="45" t="s">
        <v>64</v>
      </c>
      <c r="BL29" s="45" t="s">
        <v>65</v>
      </c>
      <c r="BM29" s="185"/>
      <c r="BN29" s="45" t="s">
        <v>54</v>
      </c>
      <c r="BO29" s="45" t="s">
        <v>55</v>
      </c>
      <c r="BP29" s="45" t="s">
        <v>56</v>
      </c>
      <c r="BQ29" s="45" t="s">
        <v>57</v>
      </c>
      <c r="BR29" s="45" t="s">
        <v>58</v>
      </c>
      <c r="BS29" s="45" t="s">
        <v>59</v>
      </c>
      <c r="BT29" s="45" t="s">
        <v>60</v>
      </c>
      <c r="BU29" s="45" t="s">
        <v>61</v>
      </c>
      <c r="BV29" s="45" t="s">
        <v>62</v>
      </c>
      <c r="BW29" s="45" t="s">
        <v>63</v>
      </c>
      <c r="BX29" s="45" t="s">
        <v>64</v>
      </c>
      <c r="BY29" s="45" t="s">
        <v>65</v>
      </c>
      <c r="BZ29" s="185"/>
      <c r="CA29" s="45" t="s">
        <v>54</v>
      </c>
      <c r="CB29" s="45" t="s">
        <v>55</v>
      </c>
      <c r="CC29" s="45" t="s">
        <v>56</v>
      </c>
      <c r="CD29" s="45" t="s">
        <v>57</v>
      </c>
      <c r="CE29" s="45" t="s">
        <v>58</v>
      </c>
      <c r="CF29" s="45" t="s">
        <v>59</v>
      </c>
      <c r="CG29" s="45" t="s">
        <v>60</v>
      </c>
      <c r="CH29" s="45" t="s">
        <v>61</v>
      </c>
      <c r="CI29" s="45" t="s">
        <v>62</v>
      </c>
      <c r="CJ29" s="45" t="s">
        <v>63</v>
      </c>
      <c r="CK29" s="45" t="s">
        <v>64</v>
      </c>
      <c r="CL29" s="45" t="s">
        <v>65</v>
      </c>
      <c r="CM29" s="185"/>
      <c r="CN29" s="45" t="s">
        <v>54</v>
      </c>
      <c r="CO29" s="45" t="s">
        <v>55</v>
      </c>
      <c r="CP29" s="45" t="s">
        <v>56</v>
      </c>
      <c r="CQ29" s="45" t="s">
        <v>57</v>
      </c>
      <c r="CR29" s="45" t="s">
        <v>58</v>
      </c>
      <c r="CS29" s="45" t="s">
        <v>59</v>
      </c>
      <c r="CT29" s="45" t="s">
        <v>60</v>
      </c>
      <c r="CU29" s="45" t="s">
        <v>61</v>
      </c>
      <c r="CV29" s="45" t="s">
        <v>62</v>
      </c>
      <c r="CW29" s="45" t="s">
        <v>63</v>
      </c>
      <c r="CX29" s="45" t="s">
        <v>64</v>
      </c>
      <c r="CY29" s="45" t="s">
        <v>65</v>
      </c>
      <c r="CZ29" s="185"/>
      <c r="DA29" s="45" t="s">
        <v>54</v>
      </c>
      <c r="DB29" s="45" t="s">
        <v>55</v>
      </c>
      <c r="DC29" s="45" t="s">
        <v>56</v>
      </c>
      <c r="DD29" s="45" t="s">
        <v>57</v>
      </c>
      <c r="DE29" s="45" t="s">
        <v>58</v>
      </c>
      <c r="DF29" s="45" t="s">
        <v>59</v>
      </c>
      <c r="DG29" s="45" t="s">
        <v>60</v>
      </c>
      <c r="DH29" s="45" t="s">
        <v>61</v>
      </c>
      <c r="DI29" s="45" t="s">
        <v>62</v>
      </c>
      <c r="DJ29" s="45" t="s">
        <v>63</v>
      </c>
      <c r="DK29" s="45" t="s">
        <v>64</v>
      </c>
      <c r="DL29" s="45" t="s">
        <v>65</v>
      </c>
    </row>
    <row r="30" spans="2:116" x14ac:dyDescent="0.25">
      <c r="B30" s="51" t="s">
        <v>77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>
        <v>80511</v>
      </c>
      <c r="CY30" s="84">
        <v>81942</v>
      </c>
      <c r="CZ30" s="84">
        <f>+SUM(CN30:CY30)</f>
        <v>927951</v>
      </c>
      <c r="DA30" s="153">
        <v>78231</v>
      </c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</row>
    <row r="31" spans="2:116" x14ac:dyDescent="0.25">
      <c r="B31" s="48" t="s">
        <v>78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>
        <v>64731</v>
      </c>
      <c r="CY31" s="80">
        <v>67890</v>
      </c>
      <c r="CZ31" s="47">
        <f>+SUM(CN31:CY31)</f>
        <v>764199</v>
      </c>
      <c r="DA31" s="152">
        <v>63405</v>
      </c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</row>
    <row r="32" spans="2:116" x14ac:dyDescent="0.25">
      <c r="B32" s="48" t="s">
        <v>79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>
        <v>15780</v>
      </c>
      <c r="CY32" s="82">
        <v>14052</v>
      </c>
      <c r="CZ32" s="47">
        <f>+SUM(CN32:CY32)</f>
        <v>163752</v>
      </c>
      <c r="DA32" s="152">
        <v>14826</v>
      </c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9">
    <mergeCell ref="DA6:DL6"/>
    <mergeCell ref="DA17:DL17"/>
    <mergeCell ref="DA28:DL28"/>
    <mergeCell ref="CA6:CL6"/>
    <mergeCell ref="CM6:CM7"/>
    <mergeCell ref="CA17:CL17"/>
    <mergeCell ref="CM17:CM18"/>
    <mergeCell ref="CA28:CL28"/>
    <mergeCell ref="CM28:CM29"/>
    <mergeCell ref="CN6:CY6"/>
    <mergeCell ref="CZ6:CZ7"/>
    <mergeCell ref="CN17:CY17"/>
    <mergeCell ref="CZ17:CZ18"/>
    <mergeCell ref="CN28:CY28"/>
    <mergeCell ref="CZ28:CZ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A40"/>
  <sheetViews>
    <sheetView showGridLines="0" zoomScale="70" zoomScaleNormal="80" workbookViewId="0">
      <pane xSplit="2" ySplit="3" topLeftCell="CM4" activePane="bottomRight" state="frozen"/>
      <selection pane="topRight" activeCell="C1" sqref="C1"/>
      <selection pane="bottomLeft" activeCell="A4" sqref="A4"/>
      <selection pane="bottomRight" activeCell="CT37" sqref="CT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105" x14ac:dyDescent="0.25">
      <c r="A1" s="186" t="s">
        <v>0</v>
      </c>
      <c r="B1" s="186"/>
    </row>
    <row r="2" spans="1:105" ht="30" customHeight="1" x14ac:dyDescent="0.3">
      <c r="A2" s="187" t="s">
        <v>177</v>
      </c>
      <c r="B2" s="188"/>
      <c r="CJ2"/>
      <c r="CK2"/>
    </row>
    <row r="3" spans="1:105" ht="14.4" x14ac:dyDescent="0.3">
      <c r="A3" s="39" t="s">
        <v>178</v>
      </c>
      <c r="CJ3"/>
      <c r="CK3"/>
    </row>
    <row r="5" spans="1:105" x14ac:dyDescent="0.25">
      <c r="B5" s="5" t="s">
        <v>38</v>
      </c>
    </row>
    <row r="6" spans="1:105" ht="15" customHeight="1" x14ac:dyDescent="0.25">
      <c r="B6" s="189" t="s">
        <v>39</v>
      </c>
      <c r="C6" s="191">
        <v>2019</v>
      </c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3"/>
      <c r="O6" s="184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84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84" t="s">
        <v>48</v>
      </c>
      <c r="AP6" s="181">
        <v>2022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49</v>
      </c>
      <c r="BC6" s="181">
        <v>2023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50</v>
      </c>
      <c r="BP6" s="181">
        <v>2024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51</v>
      </c>
      <c r="CC6" s="181">
        <v>2025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52</v>
      </c>
      <c r="CP6" s="181">
        <v>2026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</row>
    <row r="7" spans="1:105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</row>
    <row r="8" spans="1:105" x14ac:dyDescent="0.25">
      <c r="B8" s="46" t="s">
        <v>179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>
        <v>63755</v>
      </c>
      <c r="CN8" s="47">
        <v>71398</v>
      </c>
      <c r="CO8" s="84">
        <f t="shared" ref="CO8:CO13" si="6">+SUM(CC8:CN8)</f>
        <v>761723</v>
      </c>
      <c r="CP8" s="201">
        <v>69621</v>
      </c>
      <c r="CQ8" s="47"/>
      <c r="CR8" s="47"/>
      <c r="CS8" s="47"/>
      <c r="CT8" s="47"/>
      <c r="CU8" s="47"/>
      <c r="CV8" s="47"/>
      <c r="CW8" s="47"/>
      <c r="CX8" s="142"/>
      <c r="CY8" s="47"/>
      <c r="CZ8" s="47"/>
      <c r="DA8" s="47"/>
    </row>
    <row r="9" spans="1:105" x14ac:dyDescent="0.25">
      <c r="B9" s="48" t="s">
        <v>67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>
        <v>55619</v>
      </c>
      <c r="CN9" s="49">
        <v>62408</v>
      </c>
      <c r="CO9" s="47">
        <f t="shared" si="6"/>
        <v>662283</v>
      </c>
      <c r="CP9" s="202">
        <v>61110</v>
      </c>
      <c r="CQ9" s="49"/>
      <c r="CR9" s="49"/>
      <c r="CS9" s="49"/>
      <c r="CT9" s="49"/>
      <c r="CU9" s="49"/>
      <c r="CV9" s="49"/>
      <c r="CW9" s="49"/>
      <c r="CX9" s="143"/>
      <c r="CY9" s="49"/>
      <c r="CZ9" s="49"/>
      <c r="DA9" s="49"/>
    </row>
    <row r="10" spans="1:105" x14ac:dyDescent="0.25">
      <c r="B10" s="48" t="s">
        <v>68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>
        <v>8136</v>
      </c>
      <c r="CN10" s="50">
        <v>8990</v>
      </c>
      <c r="CO10" s="47">
        <f t="shared" si="6"/>
        <v>99440</v>
      </c>
      <c r="CP10" s="203">
        <v>8511</v>
      </c>
      <c r="CQ10" s="50"/>
      <c r="CR10" s="50"/>
      <c r="CS10" s="50"/>
      <c r="CT10" s="50"/>
      <c r="CU10" s="50"/>
      <c r="CV10" s="50"/>
      <c r="CW10" s="50"/>
      <c r="CX10" s="144"/>
      <c r="CY10" s="50"/>
      <c r="CZ10" s="50"/>
      <c r="DA10" s="50"/>
    </row>
    <row r="11" spans="1:105" x14ac:dyDescent="0.25">
      <c r="B11" s="51" t="s">
        <v>72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>
        <v>63755</v>
      </c>
      <c r="CN11" s="139">
        <v>71398</v>
      </c>
      <c r="CO11" s="84">
        <f t="shared" si="6"/>
        <v>755046</v>
      </c>
      <c r="CP11" s="235">
        <v>69621</v>
      </c>
      <c r="CQ11" s="139"/>
      <c r="CR11" s="139"/>
      <c r="CS11" s="139"/>
      <c r="CT11" s="139"/>
      <c r="CU11" s="139"/>
      <c r="CV11" s="139"/>
      <c r="CW11" s="139"/>
      <c r="CX11" s="145"/>
      <c r="CY11" s="139"/>
      <c r="CZ11" s="139"/>
      <c r="DA11" s="139"/>
    </row>
    <row r="12" spans="1:105" x14ac:dyDescent="0.25">
      <c r="B12" s="48" t="s">
        <v>67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>
        <v>55619</v>
      </c>
      <c r="CN12" s="50">
        <v>62408</v>
      </c>
      <c r="CO12" s="47">
        <f t="shared" si="6"/>
        <v>662283</v>
      </c>
      <c r="CP12" s="203">
        <v>61110</v>
      </c>
      <c r="CQ12" s="50"/>
      <c r="CR12" s="50"/>
      <c r="CS12" s="50"/>
      <c r="CT12" s="50"/>
      <c r="CU12" s="50"/>
      <c r="CV12" s="50"/>
      <c r="CW12" s="50"/>
      <c r="CX12" s="146"/>
      <c r="CY12" s="50"/>
      <c r="CZ12" s="50"/>
      <c r="DA12" s="50"/>
    </row>
    <row r="13" spans="1:105" x14ac:dyDescent="0.25">
      <c r="B13" s="48" t="s">
        <v>68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>
        <v>8136</v>
      </c>
      <c r="CN13" s="50">
        <v>8990</v>
      </c>
      <c r="CO13" s="47">
        <f t="shared" si="6"/>
        <v>99440</v>
      </c>
      <c r="CP13" s="203">
        <v>8511</v>
      </c>
      <c r="CQ13" s="50"/>
      <c r="CR13" s="50"/>
      <c r="CS13" s="50"/>
      <c r="CT13" s="50"/>
      <c r="CU13" s="50"/>
      <c r="CV13" s="50"/>
      <c r="CW13" s="50"/>
      <c r="CX13" s="146"/>
      <c r="CY13" s="50"/>
      <c r="CZ13" s="50"/>
      <c r="DA13" s="50"/>
    </row>
    <row r="16" spans="1:105" x14ac:dyDescent="0.25">
      <c r="B16" s="5" t="s">
        <v>73</v>
      </c>
    </row>
    <row r="17" spans="2:105" ht="15" customHeight="1" x14ac:dyDescent="0.25">
      <c r="B17" s="189" t="s">
        <v>39</v>
      </c>
      <c r="C17" s="140"/>
      <c r="D17" s="140"/>
      <c r="E17" s="182">
        <v>2019</v>
      </c>
      <c r="F17" s="182"/>
      <c r="G17" s="182"/>
      <c r="H17" s="182"/>
      <c r="I17" s="182"/>
      <c r="J17" s="182"/>
      <c r="K17" s="182"/>
      <c r="L17" s="182"/>
      <c r="M17" s="182"/>
      <c r="N17" s="183"/>
      <c r="O17" s="184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84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84" t="s">
        <v>48</v>
      </c>
      <c r="AP17" s="181">
        <v>2022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4" t="s">
        <v>49</v>
      </c>
      <c r="BC17" s="181">
        <v>2023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84" t="s">
        <v>50</v>
      </c>
      <c r="BP17" s="181">
        <v>2024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84" t="s">
        <v>51</v>
      </c>
      <c r="CC17" s="181">
        <v>2025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84" t="s">
        <v>52</v>
      </c>
      <c r="CP17" s="181">
        <v>2026</v>
      </c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3"/>
    </row>
    <row r="18" spans="2:105" x14ac:dyDescent="0.25">
      <c r="B18" s="19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45" t="s">
        <v>64</v>
      </c>
      <c r="N18" s="45" t="s">
        <v>65</v>
      </c>
      <c r="O18" s="185"/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45" t="s">
        <v>64</v>
      </c>
      <c r="AA18" s="45" t="s">
        <v>65</v>
      </c>
      <c r="AB18" s="185"/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45" t="s">
        <v>64</v>
      </c>
      <c r="AN18" s="45" t="s">
        <v>65</v>
      </c>
      <c r="AO18" s="185"/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45" t="s">
        <v>64</v>
      </c>
      <c r="BA18" s="45" t="s">
        <v>65</v>
      </c>
      <c r="BB18" s="185"/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45" t="s">
        <v>64</v>
      </c>
      <c r="BN18" s="45" t="s">
        <v>65</v>
      </c>
      <c r="BO18" s="185"/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45" t="s">
        <v>64</v>
      </c>
      <c r="CA18" s="45" t="s">
        <v>65</v>
      </c>
      <c r="CB18" s="185"/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45" t="s">
        <v>64</v>
      </c>
      <c r="CN18" s="45" t="s">
        <v>65</v>
      </c>
      <c r="CO18" s="185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</row>
    <row r="19" spans="2:105" x14ac:dyDescent="0.25">
      <c r="B19" s="46" t="s">
        <v>179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>
        <v>78143</v>
      </c>
      <c r="CN19" s="47">
        <v>86777</v>
      </c>
      <c r="CO19" s="84">
        <f t="shared" ref="CO19:CO24" si="20">+SUM(CC19:CN19)</f>
        <v>945283</v>
      </c>
      <c r="CP19" s="201">
        <v>84473</v>
      </c>
      <c r="CQ19" s="47"/>
      <c r="CR19" s="47"/>
      <c r="CS19" s="47"/>
      <c r="CT19" s="47"/>
      <c r="CU19" s="47"/>
      <c r="CV19" s="47"/>
      <c r="CW19" s="47"/>
      <c r="CX19" s="142"/>
      <c r="CY19" s="47"/>
      <c r="CZ19" s="47"/>
      <c r="DA19" s="47"/>
    </row>
    <row r="20" spans="2:105" x14ac:dyDescent="0.25">
      <c r="B20" s="48" t="s">
        <v>67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>
        <v>55619</v>
      </c>
      <c r="CN20" s="49">
        <v>62408</v>
      </c>
      <c r="CO20" s="47">
        <f t="shared" si="20"/>
        <v>662283</v>
      </c>
      <c r="CP20" s="202">
        <v>61110</v>
      </c>
      <c r="CQ20" s="49"/>
      <c r="CR20" s="49"/>
      <c r="CS20" s="49"/>
      <c r="CT20" s="49"/>
      <c r="CU20" s="49"/>
      <c r="CV20" s="49"/>
      <c r="CW20" s="49"/>
      <c r="CX20" s="143"/>
      <c r="CY20" s="49"/>
      <c r="CZ20" s="49"/>
      <c r="DA20" s="49"/>
    </row>
    <row r="21" spans="2:105" x14ac:dyDescent="0.25">
      <c r="B21" s="48" t="s">
        <v>68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>
        <v>22524</v>
      </c>
      <c r="CN21" s="50">
        <v>24369</v>
      </c>
      <c r="CO21" s="47">
        <f t="shared" si="20"/>
        <v>283000</v>
      </c>
      <c r="CP21" s="203">
        <v>23363</v>
      </c>
      <c r="CQ21" s="50"/>
      <c r="CR21" s="50"/>
      <c r="CS21" s="50"/>
      <c r="CT21" s="50"/>
      <c r="CU21" s="50"/>
      <c r="CV21" s="50"/>
      <c r="CW21" s="50"/>
      <c r="CX21" s="144"/>
      <c r="CY21" s="50"/>
      <c r="CZ21" s="50"/>
      <c r="DA21" s="50"/>
    </row>
    <row r="22" spans="2:105" x14ac:dyDescent="0.25">
      <c r="B22" s="51" t="s">
        <v>72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>
        <v>78143</v>
      </c>
      <c r="CN22" s="139">
        <v>86777</v>
      </c>
      <c r="CO22" s="84">
        <f t="shared" si="20"/>
        <v>945283</v>
      </c>
      <c r="CP22" s="235">
        <v>84473</v>
      </c>
      <c r="CQ22" s="139"/>
      <c r="CR22" s="139"/>
      <c r="CS22" s="139"/>
      <c r="CT22" s="139"/>
      <c r="CU22" s="139"/>
      <c r="CV22" s="139"/>
      <c r="CW22" s="139"/>
      <c r="CX22" s="145"/>
      <c r="CY22" s="139"/>
      <c r="CZ22" s="139"/>
      <c r="DA22" s="139"/>
    </row>
    <row r="23" spans="2:105" x14ac:dyDescent="0.25">
      <c r="B23" s="48" t="s">
        <v>67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>
        <v>55619</v>
      </c>
      <c r="CN23" s="50">
        <v>62408</v>
      </c>
      <c r="CO23" s="47">
        <f t="shared" si="20"/>
        <v>662283</v>
      </c>
      <c r="CP23" s="203">
        <v>61110</v>
      </c>
      <c r="CQ23" s="50"/>
      <c r="CR23" s="50"/>
      <c r="CS23" s="50"/>
      <c r="CT23" s="50"/>
      <c r="CU23" s="50"/>
      <c r="CV23" s="50"/>
      <c r="CW23" s="50"/>
      <c r="CX23" s="146"/>
      <c r="CY23" s="50"/>
      <c r="CZ23" s="50"/>
      <c r="DA23" s="50"/>
    </row>
    <row r="24" spans="2:105" x14ac:dyDescent="0.25">
      <c r="B24" s="48" t="s">
        <v>68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>
        <v>22524</v>
      </c>
      <c r="CN24" s="50">
        <v>24369</v>
      </c>
      <c r="CO24" s="47">
        <f t="shared" si="20"/>
        <v>283000</v>
      </c>
      <c r="CP24" s="203">
        <v>23363</v>
      </c>
      <c r="CQ24" s="50"/>
      <c r="CR24" s="50"/>
      <c r="CS24" s="50"/>
      <c r="CT24" s="50"/>
      <c r="CU24" s="50"/>
      <c r="CV24" s="50"/>
      <c r="CW24" s="50"/>
      <c r="CX24" s="146"/>
      <c r="CY24" s="50"/>
      <c r="CZ24" s="50"/>
      <c r="DA24" s="50"/>
    </row>
    <row r="27" spans="2:105" x14ac:dyDescent="0.25">
      <c r="B27" s="5" t="s">
        <v>74</v>
      </c>
    </row>
    <row r="28" spans="2:105" ht="15" customHeight="1" x14ac:dyDescent="0.25">
      <c r="B28" s="12" t="s">
        <v>75</v>
      </c>
      <c r="C28" s="140"/>
      <c r="D28" s="140"/>
      <c r="E28" s="182">
        <v>2019</v>
      </c>
      <c r="F28" s="182"/>
      <c r="G28" s="182"/>
      <c r="H28" s="182"/>
      <c r="I28" s="182"/>
      <c r="J28" s="182"/>
      <c r="K28" s="182"/>
      <c r="L28" s="182"/>
      <c r="M28" s="182"/>
      <c r="N28" s="183"/>
      <c r="O28" s="184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84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84" t="s">
        <v>48</v>
      </c>
      <c r="AP28" s="181">
        <v>2022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84" t="s">
        <v>49</v>
      </c>
      <c r="BC28" s="181">
        <v>2023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84" t="s">
        <v>50</v>
      </c>
      <c r="BP28" s="181">
        <v>2024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84" t="s">
        <v>51</v>
      </c>
      <c r="CC28" s="181">
        <v>2025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84" t="s">
        <v>52</v>
      </c>
      <c r="CP28" s="181">
        <v>2026</v>
      </c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3"/>
    </row>
    <row r="29" spans="2:105" x14ac:dyDescent="0.25">
      <c r="B29" s="13" t="s">
        <v>76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45" t="s">
        <v>64</v>
      </c>
      <c r="N29" s="45" t="s">
        <v>65</v>
      </c>
      <c r="O29" s="185"/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45" t="s">
        <v>64</v>
      </c>
      <c r="AA29" s="45" t="s">
        <v>65</v>
      </c>
      <c r="AB29" s="185"/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45" t="s">
        <v>64</v>
      </c>
      <c r="AN29" s="45" t="s">
        <v>65</v>
      </c>
      <c r="AO29" s="185"/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45" t="s">
        <v>64</v>
      </c>
      <c r="BA29" s="45" t="s">
        <v>65</v>
      </c>
      <c r="BB29" s="185"/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45" t="s">
        <v>64</v>
      </c>
      <c r="BN29" s="45" t="s">
        <v>65</v>
      </c>
      <c r="BO29" s="185"/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45" t="s">
        <v>64</v>
      </c>
      <c r="CA29" s="45" t="s">
        <v>65</v>
      </c>
      <c r="CB29" s="185"/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45" t="s">
        <v>64</v>
      </c>
      <c r="CN29" s="45" t="s">
        <v>65</v>
      </c>
      <c r="CO29" s="185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</row>
    <row r="30" spans="2:105" x14ac:dyDescent="0.25">
      <c r="B30" s="51" t="s">
        <v>77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>
        <v>227095.5</v>
      </c>
      <c r="CN30" s="84">
        <v>251973</v>
      </c>
      <c r="CO30" s="84">
        <f>+SUM(CC30:CN30)</f>
        <v>2752188</v>
      </c>
      <c r="CP30" s="204">
        <v>246138</v>
      </c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</row>
    <row r="31" spans="2:105" x14ac:dyDescent="0.25">
      <c r="B31" s="48" t="s">
        <v>78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>
        <v>159523.5</v>
      </c>
      <c r="CN31" s="49">
        <v>178866</v>
      </c>
      <c r="CO31" s="47">
        <f>+SUM(CC31:CN31)</f>
        <v>1903188</v>
      </c>
      <c r="CP31" s="202">
        <v>176049</v>
      </c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</row>
    <row r="32" spans="2:105" x14ac:dyDescent="0.25">
      <c r="B32" s="48" t="s">
        <v>79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>
        <v>67572</v>
      </c>
      <c r="CN32" s="50">
        <v>73107</v>
      </c>
      <c r="CO32" s="47">
        <f>+SUM(CC32:CN32)</f>
        <v>849000</v>
      </c>
      <c r="CP32" s="203">
        <v>70089</v>
      </c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3">
    <mergeCell ref="CP6:DA6"/>
    <mergeCell ref="CP17:DA17"/>
    <mergeCell ref="CP28:DA28"/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GB58"/>
  <sheetViews>
    <sheetView showGridLines="0" zoomScale="80" zoomScaleNormal="80" workbookViewId="0">
      <pane xSplit="2" ySplit="3" topLeftCell="FO4" activePane="bottomRight" state="frozen"/>
      <selection pane="topRight" activeCell="DK48" sqref="DK48:DK50"/>
      <selection pane="bottomLeft" activeCell="DK48" sqref="DK48:DK50"/>
      <selection pane="bottomRight" activeCell="GB6" sqref="GB6:GB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72" width="13.33203125" style="2" customWidth="1"/>
    <col min="173" max="16384" width="11.44140625" style="2"/>
  </cols>
  <sheetData>
    <row r="1" spans="1:184" x14ac:dyDescent="0.25">
      <c r="A1" s="194" t="s">
        <v>0</v>
      </c>
      <c r="B1" s="194"/>
    </row>
    <row r="2" spans="1:184" ht="30" customHeight="1" x14ac:dyDescent="0.25">
      <c r="A2" s="187" t="s">
        <v>36</v>
      </c>
      <c r="B2" s="188"/>
    </row>
    <row r="3" spans="1:184" x14ac:dyDescent="0.25">
      <c r="A3" s="39" t="s">
        <v>37</v>
      </c>
    </row>
    <row r="5" spans="1:184" x14ac:dyDescent="0.25">
      <c r="B5" s="5" t="s">
        <v>38</v>
      </c>
    </row>
    <row r="6" spans="1:184" ht="15" customHeight="1" x14ac:dyDescent="0.25">
      <c r="B6" s="189" t="s">
        <v>39</v>
      </c>
      <c r="C6" s="181">
        <v>2013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9" t="s">
        <v>40</v>
      </c>
      <c r="P6" s="181">
        <v>2014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9" t="s">
        <v>41</v>
      </c>
      <c r="AC6" s="181">
        <v>2015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9" t="s">
        <v>42</v>
      </c>
      <c r="AP6" s="181">
        <v>2016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9" t="s">
        <v>43</v>
      </c>
      <c r="BC6" s="181">
        <v>2017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44</v>
      </c>
      <c r="BP6" s="181">
        <v>2018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45</v>
      </c>
      <c r="CC6" s="181">
        <v>2019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46</v>
      </c>
      <c r="CP6" s="191">
        <v>2020</v>
      </c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3"/>
      <c r="DB6" s="184" t="s">
        <v>47</v>
      </c>
      <c r="DC6" s="191">
        <v>2021</v>
      </c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3"/>
      <c r="DO6" s="184" t="s">
        <v>48</v>
      </c>
      <c r="DP6" s="191">
        <v>2022</v>
      </c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3"/>
      <c r="EB6" s="184" t="s">
        <v>49</v>
      </c>
      <c r="EC6" s="191">
        <v>2023</v>
      </c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3"/>
      <c r="EO6" s="184" t="s">
        <v>50</v>
      </c>
      <c r="EP6" s="191">
        <v>2024</v>
      </c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3"/>
      <c r="FB6" s="184" t="s">
        <v>51</v>
      </c>
      <c r="FC6" s="191">
        <v>2025</v>
      </c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3"/>
      <c r="FO6" s="184" t="s">
        <v>52</v>
      </c>
      <c r="FP6" s="191">
        <v>2026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53</v>
      </c>
    </row>
    <row r="7" spans="1:184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90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90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90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90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</row>
    <row r="8" spans="1:184" x14ac:dyDescent="0.25">
      <c r="B8" s="46" t="s">
        <v>66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>
        <v>111270</v>
      </c>
      <c r="FN8" s="47">
        <v>131809</v>
      </c>
      <c r="FO8" s="47">
        <f>+SUM(FC8:FN8)</f>
        <v>1379671</v>
      </c>
      <c r="FP8" s="47">
        <v>164436</v>
      </c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164436</v>
      </c>
    </row>
    <row r="9" spans="1:184" x14ac:dyDescent="0.25">
      <c r="B9" s="48" t="s">
        <v>67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>
        <v>56781</v>
      </c>
      <c r="FN9" s="49">
        <v>79022</v>
      </c>
      <c r="FO9" s="49"/>
      <c r="FP9" s="49">
        <v>108540</v>
      </c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68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>
        <v>54489</v>
      </c>
      <c r="FN10" s="50">
        <v>52787</v>
      </c>
      <c r="FO10" s="50"/>
      <c r="FP10" s="50">
        <v>55896</v>
      </c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69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>
        <v>52597</v>
      </c>
      <c r="FN11" s="47">
        <v>58952</v>
      </c>
      <c r="FO11" s="47">
        <f>+SUM(FC11:FN11)</f>
        <v>650816</v>
      </c>
      <c r="FP11" s="47">
        <v>57015</v>
      </c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57015</v>
      </c>
    </row>
    <row r="12" spans="1:184" x14ac:dyDescent="0.25">
      <c r="B12" s="48" t="s">
        <v>67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>
        <v>34327</v>
      </c>
      <c r="FN12" s="49">
        <v>39562</v>
      </c>
      <c r="FO12" s="49"/>
      <c r="FP12" s="49">
        <v>38071</v>
      </c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68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>
        <v>18270</v>
      </c>
      <c r="FN13" s="50">
        <v>19390</v>
      </c>
      <c r="FO13" s="50"/>
      <c r="FP13" s="50">
        <v>18944</v>
      </c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70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>
        <v>59570</v>
      </c>
      <c r="FN14" s="47">
        <v>66562</v>
      </c>
      <c r="FO14" s="47">
        <f>+SUM(FC14:FN14)</f>
        <v>739625</v>
      </c>
      <c r="FP14" s="47">
        <v>63632</v>
      </c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63632</v>
      </c>
    </row>
    <row r="15" spans="1:184" x14ac:dyDescent="0.25">
      <c r="B15" s="48" t="s">
        <v>67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>
        <v>38736</v>
      </c>
      <c r="FN15" s="49">
        <v>44074</v>
      </c>
      <c r="FO15" s="49"/>
      <c r="FP15" s="49">
        <v>43032</v>
      </c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68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>
        <v>20834</v>
      </c>
      <c r="FN16" s="50">
        <v>22488</v>
      </c>
      <c r="FO16" s="50"/>
      <c r="FP16" s="50">
        <v>20600</v>
      </c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46" t="s">
        <v>71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>
        <v>73642</v>
      </c>
      <c r="FN17" s="47">
        <v>84819</v>
      </c>
      <c r="FO17" s="47">
        <f>+SUM(FC17:FN17)</f>
        <v>881617</v>
      </c>
      <c r="FP17" s="47">
        <v>79257</v>
      </c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>
        <f>+SUM(FP17:GA17)</f>
        <v>79257</v>
      </c>
    </row>
    <row r="18" spans="2:184" x14ac:dyDescent="0.25">
      <c r="B18" s="48" t="s">
        <v>67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>
        <v>60219</v>
      </c>
      <c r="FN18" s="49">
        <v>71041</v>
      </c>
      <c r="FO18" s="49"/>
      <c r="FP18" s="49">
        <v>65347</v>
      </c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</row>
    <row r="19" spans="2:184" x14ac:dyDescent="0.25">
      <c r="B19" s="48" t="s">
        <v>68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>
        <v>13423</v>
      </c>
      <c r="FN19" s="50">
        <v>13778</v>
      </c>
      <c r="FO19" s="50"/>
      <c r="FP19" s="50">
        <v>13910</v>
      </c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</row>
    <row r="20" spans="2:184" x14ac:dyDescent="0.25">
      <c r="B20" s="51" t="s">
        <v>72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>
        <v>297079</v>
      </c>
      <c r="FN20" s="52">
        <v>342142</v>
      </c>
      <c r="FO20" s="52">
        <f>+SUM(FC20:FN20)</f>
        <v>3651729</v>
      </c>
      <c r="FP20" s="52">
        <v>364340</v>
      </c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>
        <f>+SUM(FP20:GA20)</f>
        <v>364340</v>
      </c>
    </row>
    <row r="21" spans="2:184" x14ac:dyDescent="0.25">
      <c r="B21" s="48" t="s">
        <v>67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>
        <v>190063</v>
      </c>
      <c r="FN21" s="53">
        <v>233699</v>
      </c>
      <c r="FO21" s="53">
        <f>+SUM(FC21:FN21)</f>
        <v>2385715</v>
      </c>
      <c r="FP21" s="53">
        <v>254990</v>
      </c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>
        <f>+SUM(FP21:GA21)</f>
        <v>254990</v>
      </c>
    </row>
    <row r="22" spans="2:184" x14ac:dyDescent="0.25">
      <c r="B22" s="48" t="s">
        <v>68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>
        <v>107016</v>
      </c>
      <c r="FN22" s="53">
        <v>108443</v>
      </c>
      <c r="FO22" s="53">
        <f>+SUM(FC22:FN22)</f>
        <v>1266014</v>
      </c>
      <c r="FP22" s="53">
        <v>109350</v>
      </c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>
        <f>+SUM(FP22:GA22)</f>
        <v>109350</v>
      </c>
    </row>
    <row r="25" spans="2:184" x14ac:dyDescent="0.25">
      <c r="B25" s="5" t="s">
        <v>73</v>
      </c>
    </row>
    <row r="26" spans="2:184" ht="15" customHeight="1" x14ac:dyDescent="0.25">
      <c r="B26" s="189" t="s">
        <v>39</v>
      </c>
      <c r="C26" s="181">
        <v>2013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89" t="s">
        <v>40</v>
      </c>
      <c r="P26" s="181">
        <v>2014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89" t="s">
        <v>41</v>
      </c>
      <c r="AC26" s="181">
        <v>2015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89" t="s">
        <v>42</v>
      </c>
      <c r="AP26" s="181">
        <v>2016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89" t="s">
        <v>43</v>
      </c>
      <c r="BC26" s="181">
        <v>2017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84" t="s">
        <v>44</v>
      </c>
      <c r="BP26" s="181">
        <v>2018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84" t="s">
        <v>45</v>
      </c>
      <c r="CC26" s="181">
        <v>2019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84" t="s">
        <v>46</v>
      </c>
      <c r="CP26" s="191">
        <v>2020</v>
      </c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3"/>
      <c r="DB26" s="184" t="s">
        <v>47</v>
      </c>
      <c r="DC26" s="191">
        <v>2021</v>
      </c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3"/>
      <c r="DO26" s="184" t="s">
        <v>48</v>
      </c>
      <c r="DP26" s="191">
        <v>2022</v>
      </c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3"/>
      <c r="EB26" s="184" t="s">
        <v>49</v>
      </c>
      <c r="EC26" s="191">
        <v>2023</v>
      </c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3"/>
      <c r="EO26" s="184" t="s">
        <v>50</v>
      </c>
      <c r="EP26" s="191">
        <v>2024</v>
      </c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3"/>
      <c r="FB26" s="184" t="s">
        <v>51</v>
      </c>
      <c r="FC26" s="191">
        <v>2025</v>
      </c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3"/>
      <c r="FO26" s="184" t="s">
        <v>52</v>
      </c>
      <c r="FP26" s="191">
        <v>2026</v>
      </c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3"/>
      <c r="GB26" s="184" t="s">
        <v>53</v>
      </c>
    </row>
    <row r="27" spans="2:184" x14ac:dyDescent="0.25">
      <c r="B27" s="190"/>
      <c r="C27" s="45" t="s">
        <v>54</v>
      </c>
      <c r="D27" s="45" t="s">
        <v>55</v>
      </c>
      <c r="E27" s="45" t="s">
        <v>56</v>
      </c>
      <c r="F27" s="45" t="s">
        <v>57</v>
      </c>
      <c r="G27" s="45" t="s">
        <v>58</v>
      </c>
      <c r="H27" s="45" t="s">
        <v>59</v>
      </c>
      <c r="I27" s="45" t="s">
        <v>60</v>
      </c>
      <c r="J27" s="45" t="s">
        <v>61</v>
      </c>
      <c r="K27" s="45" t="s">
        <v>62</v>
      </c>
      <c r="L27" s="45" t="s">
        <v>63</v>
      </c>
      <c r="M27" s="45" t="s">
        <v>64</v>
      </c>
      <c r="N27" s="45" t="s">
        <v>65</v>
      </c>
      <c r="O27" s="190"/>
      <c r="P27" s="45" t="s">
        <v>54</v>
      </c>
      <c r="Q27" s="45" t="s">
        <v>55</v>
      </c>
      <c r="R27" s="45" t="s">
        <v>56</v>
      </c>
      <c r="S27" s="45" t="s">
        <v>57</v>
      </c>
      <c r="T27" s="45" t="s">
        <v>58</v>
      </c>
      <c r="U27" s="45" t="s">
        <v>59</v>
      </c>
      <c r="V27" s="45" t="s">
        <v>60</v>
      </c>
      <c r="W27" s="45" t="s">
        <v>61</v>
      </c>
      <c r="X27" s="45" t="s">
        <v>62</v>
      </c>
      <c r="Y27" s="45" t="s">
        <v>63</v>
      </c>
      <c r="Z27" s="45" t="s">
        <v>64</v>
      </c>
      <c r="AA27" s="45" t="s">
        <v>65</v>
      </c>
      <c r="AB27" s="190"/>
      <c r="AC27" s="45" t="s">
        <v>54</v>
      </c>
      <c r="AD27" s="45" t="s">
        <v>55</v>
      </c>
      <c r="AE27" s="45" t="s">
        <v>56</v>
      </c>
      <c r="AF27" s="45" t="s">
        <v>57</v>
      </c>
      <c r="AG27" s="45" t="s">
        <v>58</v>
      </c>
      <c r="AH27" s="45" t="s">
        <v>59</v>
      </c>
      <c r="AI27" s="45" t="s">
        <v>60</v>
      </c>
      <c r="AJ27" s="45" t="s">
        <v>61</v>
      </c>
      <c r="AK27" s="45" t="s">
        <v>62</v>
      </c>
      <c r="AL27" s="45" t="s">
        <v>63</v>
      </c>
      <c r="AM27" s="45" t="s">
        <v>64</v>
      </c>
      <c r="AN27" s="45" t="s">
        <v>65</v>
      </c>
      <c r="AO27" s="190"/>
      <c r="AP27" s="45" t="s">
        <v>54</v>
      </c>
      <c r="AQ27" s="45" t="s">
        <v>55</v>
      </c>
      <c r="AR27" s="45" t="s">
        <v>56</v>
      </c>
      <c r="AS27" s="45" t="s">
        <v>57</v>
      </c>
      <c r="AT27" s="45" t="s">
        <v>58</v>
      </c>
      <c r="AU27" s="45" t="s">
        <v>59</v>
      </c>
      <c r="AV27" s="45" t="s">
        <v>60</v>
      </c>
      <c r="AW27" s="45" t="s">
        <v>61</v>
      </c>
      <c r="AX27" s="45" t="s">
        <v>62</v>
      </c>
      <c r="AY27" s="45" t="s">
        <v>63</v>
      </c>
      <c r="AZ27" s="45" t="s">
        <v>64</v>
      </c>
      <c r="BA27" s="45" t="s">
        <v>65</v>
      </c>
      <c r="BB27" s="190"/>
      <c r="BC27" s="45" t="s">
        <v>54</v>
      </c>
      <c r="BD27" s="45" t="s">
        <v>55</v>
      </c>
      <c r="BE27" s="45" t="s">
        <v>56</v>
      </c>
      <c r="BF27" s="45" t="s">
        <v>57</v>
      </c>
      <c r="BG27" s="45" t="s">
        <v>58</v>
      </c>
      <c r="BH27" s="45" t="s">
        <v>59</v>
      </c>
      <c r="BI27" s="45" t="s">
        <v>60</v>
      </c>
      <c r="BJ27" s="45" t="s">
        <v>61</v>
      </c>
      <c r="BK27" s="45" t="s">
        <v>62</v>
      </c>
      <c r="BL27" s="45" t="s">
        <v>63</v>
      </c>
      <c r="BM27" s="45" t="s">
        <v>64</v>
      </c>
      <c r="BN27" s="45" t="s">
        <v>65</v>
      </c>
      <c r="BO27" s="185"/>
      <c r="BP27" s="45" t="s">
        <v>54</v>
      </c>
      <c r="BQ27" s="45" t="s">
        <v>55</v>
      </c>
      <c r="BR27" s="45" t="s">
        <v>56</v>
      </c>
      <c r="BS27" s="45" t="s">
        <v>57</v>
      </c>
      <c r="BT27" s="45" t="s">
        <v>58</v>
      </c>
      <c r="BU27" s="45" t="s">
        <v>59</v>
      </c>
      <c r="BV27" s="45" t="s">
        <v>60</v>
      </c>
      <c r="BW27" s="45" t="s">
        <v>61</v>
      </c>
      <c r="BX27" s="45" t="s">
        <v>62</v>
      </c>
      <c r="BY27" s="45" t="s">
        <v>63</v>
      </c>
      <c r="BZ27" s="45" t="s">
        <v>64</v>
      </c>
      <c r="CA27" s="45" t="s">
        <v>65</v>
      </c>
      <c r="CB27" s="185"/>
      <c r="CC27" s="45" t="s">
        <v>54</v>
      </c>
      <c r="CD27" s="45" t="s">
        <v>55</v>
      </c>
      <c r="CE27" s="45" t="s">
        <v>56</v>
      </c>
      <c r="CF27" s="45" t="s">
        <v>57</v>
      </c>
      <c r="CG27" s="45" t="s">
        <v>58</v>
      </c>
      <c r="CH27" s="45" t="s">
        <v>59</v>
      </c>
      <c r="CI27" s="45" t="s">
        <v>60</v>
      </c>
      <c r="CJ27" s="45" t="s">
        <v>61</v>
      </c>
      <c r="CK27" s="45" t="s">
        <v>62</v>
      </c>
      <c r="CL27" s="45" t="s">
        <v>63</v>
      </c>
      <c r="CM27" s="45" t="s">
        <v>64</v>
      </c>
      <c r="CN27" s="45" t="s">
        <v>65</v>
      </c>
      <c r="CO27" s="185"/>
      <c r="CP27" s="45" t="s">
        <v>54</v>
      </c>
      <c r="CQ27" s="45" t="s">
        <v>55</v>
      </c>
      <c r="CR27" s="45" t="s">
        <v>56</v>
      </c>
      <c r="CS27" s="45" t="s">
        <v>57</v>
      </c>
      <c r="CT27" s="45" t="s">
        <v>58</v>
      </c>
      <c r="CU27" s="45" t="s">
        <v>59</v>
      </c>
      <c r="CV27" s="45" t="s">
        <v>60</v>
      </c>
      <c r="CW27" s="45" t="s">
        <v>61</v>
      </c>
      <c r="CX27" s="45" t="s">
        <v>62</v>
      </c>
      <c r="CY27" s="45" t="s">
        <v>63</v>
      </c>
      <c r="CZ27" s="45" t="s">
        <v>64</v>
      </c>
      <c r="DA27" s="45" t="s">
        <v>65</v>
      </c>
      <c r="DB27" s="185"/>
      <c r="DC27" s="45" t="s">
        <v>54</v>
      </c>
      <c r="DD27" s="45" t="s">
        <v>55</v>
      </c>
      <c r="DE27" s="45" t="s">
        <v>56</v>
      </c>
      <c r="DF27" s="45" t="s">
        <v>57</v>
      </c>
      <c r="DG27" s="45" t="s">
        <v>58</v>
      </c>
      <c r="DH27" s="45" t="s">
        <v>59</v>
      </c>
      <c r="DI27" s="45" t="s">
        <v>60</v>
      </c>
      <c r="DJ27" s="45" t="s">
        <v>61</v>
      </c>
      <c r="DK27" s="45" t="s">
        <v>62</v>
      </c>
      <c r="DL27" s="45" t="s">
        <v>63</v>
      </c>
      <c r="DM27" s="45" t="s">
        <v>64</v>
      </c>
      <c r="DN27" s="45" t="s">
        <v>65</v>
      </c>
      <c r="DO27" s="185"/>
      <c r="DP27" s="45" t="s">
        <v>54</v>
      </c>
      <c r="DQ27" s="45" t="s">
        <v>55</v>
      </c>
      <c r="DR27" s="45" t="s">
        <v>56</v>
      </c>
      <c r="DS27" s="45" t="s">
        <v>57</v>
      </c>
      <c r="DT27" s="45" t="s">
        <v>58</v>
      </c>
      <c r="DU27" s="45" t="s">
        <v>59</v>
      </c>
      <c r="DV27" s="45" t="s">
        <v>60</v>
      </c>
      <c r="DW27" s="45" t="s">
        <v>61</v>
      </c>
      <c r="DX27" s="45" t="s">
        <v>62</v>
      </c>
      <c r="DY27" s="45" t="s">
        <v>63</v>
      </c>
      <c r="DZ27" s="45" t="s">
        <v>64</v>
      </c>
      <c r="EA27" s="45" t="s">
        <v>65</v>
      </c>
      <c r="EB27" s="185"/>
      <c r="EC27" s="45" t="s">
        <v>54</v>
      </c>
      <c r="ED27" s="45" t="s">
        <v>55</v>
      </c>
      <c r="EE27" s="45" t="s">
        <v>56</v>
      </c>
      <c r="EF27" s="45" t="s">
        <v>57</v>
      </c>
      <c r="EG27" s="45" t="s">
        <v>58</v>
      </c>
      <c r="EH27" s="45" t="s">
        <v>59</v>
      </c>
      <c r="EI27" s="45" t="s">
        <v>60</v>
      </c>
      <c r="EJ27" s="45" t="s">
        <v>61</v>
      </c>
      <c r="EK27" s="45" t="s">
        <v>62</v>
      </c>
      <c r="EL27" s="45" t="s">
        <v>63</v>
      </c>
      <c r="EM27" s="45" t="s">
        <v>64</v>
      </c>
      <c r="EN27" s="45" t="s">
        <v>65</v>
      </c>
      <c r="EO27" s="185"/>
      <c r="EP27" s="45" t="s">
        <v>54</v>
      </c>
      <c r="EQ27" s="45" t="s">
        <v>55</v>
      </c>
      <c r="ER27" s="45" t="s">
        <v>56</v>
      </c>
      <c r="ES27" s="45" t="s">
        <v>57</v>
      </c>
      <c r="ET27" s="45" t="s">
        <v>58</v>
      </c>
      <c r="EU27" s="45" t="s">
        <v>59</v>
      </c>
      <c r="EV27" s="45" t="s">
        <v>60</v>
      </c>
      <c r="EW27" s="45" t="s">
        <v>61</v>
      </c>
      <c r="EX27" s="45" t="s">
        <v>62</v>
      </c>
      <c r="EY27" s="45" t="s">
        <v>63</v>
      </c>
      <c r="EZ27" s="45" t="s">
        <v>64</v>
      </c>
      <c r="FA27" s="45" t="s">
        <v>65</v>
      </c>
      <c r="FB27" s="185"/>
      <c r="FC27" s="45" t="s">
        <v>54</v>
      </c>
      <c r="FD27" s="45" t="s">
        <v>55</v>
      </c>
      <c r="FE27" s="45" t="s">
        <v>56</v>
      </c>
      <c r="FF27" s="45" t="s">
        <v>57</v>
      </c>
      <c r="FG27" s="45" t="s">
        <v>58</v>
      </c>
      <c r="FH27" s="45" t="s">
        <v>59</v>
      </c>
      <c r="FI27" s="45" t="s">
        <v>60</v>
      </c>
      <c r="FJ27" s="45" t="s">
        <v>61</v>
      </c>
      <c r="FK27" s="45" t="s">
        <v>62</v>
      </c>
      <c r="FL27" s="45" t="s">
        <v>63</v>
      </c>
      <c r="FM27" s="45" t="s">
        <v>64</v>
      </c>
      <c r="FN27" s="45" t="s">
        <v>65</v>
      </c>
      <c r="FO27" s="185"/>
      <c r="FP27" s="45" t="s">
        <v>54</v>
      </c>
      <c r="FQ27" s="45" t="s">
        <v>55</v>
      </c>
      <c r="FR27" s="45" t="s">
        <v>56</v>
      </c>
      <c r="FS27" s="45" t="s">
        <v>57</v>
      </c>
      <c r="FT27" s="45" t="s">
        <v>58</v>
      </c>
      <c r="FU27" s="45" t="s">
        <v>59</v>
      </c>
      <c r="FV27" s="45" t="s">
        <v>60</v>
      </c>
      <c r="FW27" s="45" t="s">
        <v>61</v>
      </c>
      <c r="FX27" s="45" t="s">
        <v>62</v>
      </c>
      <c r="FY27" s="45" t="s">
        <v>63</v>
      </c>
      <c r="FZ27" s="45" t="s">
        <v>64</v>
      </c>
      <c r="GA27" s="45" t="s">
        <v>65</v>
      </c>
      <c r="GB27" s="185"/>
    </row>
    <row r="28" spans="2:184" x14ac:dyDescent="0.25">
      <c r="B28" s="46" t="s">
        <v>66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>
        <v>304158</v>
      </c>
      <c r="FN28" s="47">
        <v>317409</v>
      </c>
      <c r="FO28" s="47">
        <f>+SUM(FC28:FN28)</f>
        <v>3510781</v>
      </c>
      <c r="FP28" s="47">
        <v>359221</v>
      </c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359221</v>
      </c>
    </row>
    <row r="29" spans="2:184" ht="14.4" x14ac:dyDescent="0.25">
      <c r="B29" s="48" t="s">
        <v>67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>
        <v>56781</v>
      </c>
      <c r="FN29" s="49">
        <v>79022</v>
      </c>
      <c r="FO29" s="49"/>
      <c r="FP29" s="49">
        <v>108540</v>
      </c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ht="14.4" x14ac:dyDescent="0.25">
      <c r="B30" s="48" t="s">
        <v>68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>
        <v>247377</v>
      </c>
      <c r="FN30" s="50">
        <v>238387</v>
      </c>
      <c r="FO30" s="50"/>
      <c r="FP30" s="50">
        <v>250681</v>
      </c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69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>
        <v>114599</v>
      </c>
      <c r="FN31" s="47">
        <v>125054</v>
      </c>
      <c r="FO31" s="47">
        <f>+SUM(FC31:FN31)</f>
        <v>1461089</v>
      </c>
      <c r="FP31" s="47">
        <v>121862</v>
      </c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121862</v>
      </c>
    </row>
    <row r="32" spans="2:184" ht="14.4" x14ac:dyDescent="0.25">
      <c r="B32" s="48" t="s">
        <v>67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>
        <v>34327</v>
      </c>
      <c r="FN32" s="49">
        <v>39562</v>
      </c>
      <c r="FO32" s="49"/>
      <c r="FP32" s="49">
        <v>38071</v>
      </c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ht="14.4" x14ac:dyDescent="0.25">
      <c r="B33" s="48" t="s">
        <v>68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>
        <v>80272</v>
      </c>
      <c r="FN33" s="50">
        <v>85492</v>
      </c>
      <c r="FO33" s="50"/>
      <c r="FP33" s="50">
        <v>83791</v>
      </c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46" t="s">
        <v>70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>
        <v>127487</v>
      </c>
      <c r="FN34" s="47">
        <v>139728</v>
      </c>
      <c r="FO34" s="47">
        <f>+SUM(FC34:FN34)</f>
        <v>1609520</v>
      </c>
      <c r="FP34" s="47">
        <v>132194</v>
      </c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>
        <f>+SUM(FP34:GA34)</f>
        <v>132194</v>
      </c>
    </row>
    <row r="35" spans="2:184" ht="14.4" x14ac:dyDescent="0.25">
      <c r="B35" s="48" t="s">
        <v>67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>
        <v>38736</v>
      </c>
      <c r="FN35" s="49">
        <v>44074</v>
      </c>
      <c r="FO35" s="49"/>
      <c r="FP35" s="49">
        <v>43032</v>
      </c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</row>
    <row r="36" spans="2:184" ht="14.4" x14ac:dyDescent="0.25">
      <c r="B36" s="48" t="s">
        <v>68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>
        <v>88751</v>
      </c>
      <c r="FN36" s="50">
        <v>95654</v>
      </c>
      <c r="FO36" s="50"/>
      <c r="FP36" s="50">
        <v>89162</v>
      </c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</row>
    <row r="37" spans="2:184" x14ac:dyDescent="0.25">
      <c r="B37" s="46" t="s">
        <v>71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>
        <v>110140</v>
      </c>
      <c r="FN37" s="47">
        <v>121825</v>
      </c>
      <c r="FO37" s="47">
        <f>+SUM(FC37:FN37)</f>
        <v>1280126</v>
      </c>
      <c r="FP37" s="47">
        <v>117094</v>
      </c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>
        <f>+SUM(FP37:GA37)</f>
        <v>117094</v>
      </c>
    </row>
    <row r="38" spans="2:184" ht="14.4" x14ac:dyDescent="0.25">
      <c r="B38" s="48" t="s">
        <v>67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>
        <v>60219</v>
      </c>
      <c r="FN38" s="49">
        <v>71041</v>
      </c>
      <c r="FO38" s="49"/>
      <c r="FP38" s="49">
        <v>65347</v>
      </c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</row>
    <row r="39" spans="2:184" ht="14.4" x14ac:dyDescent="0.25">
      <c r="B39" s="48" t="s">
        <v>68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>
        <v>49921</v>
      </c>
      <c r="FN39" s="50">
        <v>50784</v>
      </c>
      <c r="FO39" s="50"/>
      <c r="FP39" s="50">
        <v>51747</v>
      </c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</row>
    <row r="40" spans="2:184" x14ac:dyDescent="0.25">
      <c r="B40" s="51" t="s">
        <v>72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>
        <v>656384</v>
      </c>
      <c r="FN40" s="52">
        <v>704016</v>
      </c>
      <c r="FO40" s="52">
        <f>+SUM(FC40:FN40)</f>
        <v>7898200</v>
      </c>
      <c r="FP40" s="52">
        <v>730371</v>
      </c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>
        <f>+SUM(FP40:GA40)</f>
        <v>730371</v>
      </c>
    </row>
    <row r="41" spans="2:184" x14ac:dyDescent="0.25">
      <c r="B41" s="48" t="s">
        <v>67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>
        <v>190063</v>
      </c>
      <c r="FN41" s="53">
        <v>233699</v>
      </c>
      <c r="FO41" s="53">
        <f>+SUM(FC41:FN41)</f>
        <v>2385715</v>
      </c>
      <c r="FP41" s="53">
        <v>254990</v>
      </c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>
        <f>+SUM(FP41:GA41)</f>
        <v>254990</v>
      </c>
    </row>
    <row r="42" spans="2:184" x14ac:dyDescent="0.25">
      <c r="B42" s="48" t="s">
        <v>68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>
        <v>466321</v>
      </c>
      <c r="FN42" s="53">
        <v>470317</v>
      </c>
      <c r="FO42" s="53">
        <f>+SUM(FC42:FN42)</f>
        <v>5512485</v>
      </c>
      <c r="FP42" s="53">
        <v>475381</v>
      </c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>
        <f>+SUM(FP42:GA42)</f>
        <v>475381</v>
      </c>
    </row>
    <row r="45" spans="2:184" x14ac:dyDescent="0.25">
      <c r="B45" s="5" t="s">
        <v>74</v>
      </c>
    </row>
    <row r="46" spans="2:184" ht="15" customHeight="1" x14ac:dyDescent="0.25">
      <c r="B46" s="12" t="s">
        <v>75</v>
      </c>
      <c r="C46" s="181">
        <v>2013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89" t="s">
        <v>40</v>
      </c>
      <c r="P46" s="181">
        <v>2014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89" t="s">
        <v>41</v>
      </c>
      <c r="AC46" s="181">
        <v>2015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89" t="s">
        <v>42</v>
      </c>
      <c r="AP46" s="181">
        <v>2016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89" t="s">
        <v>43</v>
      </c>
      <c r="BC46" s="181">
        <v>2017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84" t="s">
        <v>44</v>
      </c>
      <c r="BP46" s="181">
        <v>2018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84" t="s">
        <v>45</v>
      </c>
      <c r="CC46" s="181">
        <v>2019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84" t="s">
        <v>46</v>
      </c>
      <c r="CP46" s="191">
        <v>2020</v>
      </c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3"/>
      <c r="DB46" s="184" t="s">
        <v>47</v>
      </c>
      <c r="DC46" s="191">
        <v>2021</v>
      </c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3"/>
      <c r="DO46" s="184" t="s">
        <v>48</v>
      </c>
      <c r="DP46" s="191">
        <v>2022</v>
      </c>
      <c r="DQ46" s="192"/>
      <c r="DR46" s="192"/>
      <c r="DS46" s="192"/>
      <c r="DT46" s="192"/>
      <c r="DU46" s="192"/>
      <c r="DV46" s="192"/>
      <c r="DW46" s="192"/>
      <c r="DX46" s="192"/>
      <c r="DY46" s="192"/>
      <c r="DZ46" s="192"/>
      <c r="EA46" s="193"/>
      <c r="EB46" s="184" t="s">
        <v>49</v>
      </c>
      <c r="EC46" s="191">
        <v>2023</v>
      </c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3"/>
      <c r="EO46" s="184" t="s">
        <v>50</v>
      </c>
      <c r="EP46" s="191">
        <v>2024</v>
      </c>
      <c r="EQ46" s="192"/>
      <c r="ER46" s="192"/>
      <c r="ES46" s="192"/>
      <c r="ET46" s="192"/>
      <c r="EU46" s="192"/>
      <c r="EV46" s="192"/>
      <c r="EW46" s="192"/>
      <c r="EX46" s="192"/>
      <c r="EY46" s="192"/>
      <c r="EZ46" s="192"/>
      <c r="FA46" s="193"/>
      <c r="FB46" s="184" t="s">
        <v>51</v>
      </c>
      <c r="FC46" s="191">
        <v>2025</v>
      </c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3"/>
      <c r="FO46" s="184" t="s">
        <v>52</v>
      </c>
      <c r="FP46" s="191">
        <v>2026</v>
      </c>
      <c r="FQ46" s="192"/>
      <c r="FR46" s="192"/>
      <c r="FS46" s="192"/>
      <c r="FT46" s="192"/>
      <c r="FU46" s="192"/>
      <c r="FV46" s="192"/>
      <c r="FW46" s="192"/>
      <c r="FX46" s="192"/>
      <c r="FY46" s="192"/>
      <c r="FZ46" s="192"/>
      <c r="GA46" s="193"/>
      <c r="GB46" s="184" t="s">
        <v>53</v>
      </c>
    </row>
    <row r="47" spans="2:184" x14ac:dyDescent="0.25">
      <c r="B47" s="13" t="s">
        <v>76</v>
      </c>
      <c r="C47" s="156" t="s">
        <v>54</v>
      </c>
      <c r="D47" s="156" t="s">
        <v>55</v>
      </c>
      <c r="E47" s="156" t="s">
        <v>56</v>
      </c>
      <c r="F47" s="156" t="s">
        <v>57</v>
      </c>
      <c r="G47" s="156" t="s">
        <v>58</v>
      </c>
      <c r="H47" s="156" t="s">
        <v>59</v>
      </c>
      <c r="I47" s="156" t="s">
        <v>60</v>
      </c>
      <c r="J47" s="156" t="s">
        <v>61</v>
      </c>
      <c r="K47" s="156" t="s">
        <v>62</v>
      </c>
      <c r="L47" s="156" t="s">
        <v>63</v>
      </c>
      <c r="M47" s="156" t="s">
        <v>64</v>
      </c>
      <c r="N47" s="156" t="s">
        <v>65</v>
      </c>
      <c r="O47" s="190"/>
      <c r="P47" s="156" t="s">
        <v>54</v>
      </c>
      <c r="Q47" s="156" t="s">
        <v>55</v>
      </c>
      <c r="R47" s="156" t="s">
        <v>56</v>
      </c>
      <c r="S47" s="156" t="s">
        <v>57</v>
      </c>
      <c r="T47" s="156" t="s">
        <v>58</v>
      </c>
      <c r="U47" s="156" t="s">
        <v>59</v>
      </c>
      <c r="V47" s="156" t="s">
        <v>60</v>
      </c>
      <c r="W47" s="156" t="s">
        <v>61</v>
      </c>
      <c r="X47" s="156" t="s">
        <v>62</v>
      </c>
      <c r="Y47" s="156" t="s">
        <v>63</v>
      </c>
      <c r="Z47" s="156" t="s">
        <v>64</v>
      </c>
      <c r="AA47" s="156" t="s">
        <v>65</v>
      </c>
      <c r="AB47" s="190"/>
      <c r="AC47" s="156" t="s">
        <v>54</v>
      </c>
      <c r="AD47" s="156" t="s">
        <v>55</v>
      </c>
      <c r="AE47" s="156" t="s">
        <v>56</v>
      </c>
      <c r="AF47" s="156" t="s">
        <v>57</v>
      </c>
      <c r="AG47" s="156" t="s">
        <v>58</v>
      </c>
      <c r="AH47" s="156" t="s">
        <v>59</v>
      </c>
      <c r="AI47" s="156" t="s">
        <v>60</v>
      </c>
      <c r="AJ47" s="156" t="s">
        <v>61</v>
      </c>
      <c r="AK47" s="156" t="s">
        <v>62</v>
      </c>
      <c r="AL47" s="156" t="s">
        <v>63</v>
      </c>
      <c r="AM47" s="156" t="s">
        <v>64</v>
      </c>
      <c r="AN47" s="156" t="s">
        <v>65</v>
      </c>
      <c r="AO47" s="190"/>
      <c r="AP47" s="156" t="s">
        <v>54</v>
      </c>
      <c r="AQ47" s="156" t="s">
        <v>55</v>
      </c>
      <c r="AR47" s="156" t="s">
        <v>56</v>
      </c>
      <c r="AS47" s="156" t="s">
        <v>57</v>
      </c>
      <c r="AT47" s="156" t="s">
        <v>58</v>
      </c>
      <c r="AU47" s="156" t="s">
        <v>59</v>
      </c>
      <c r="AV47" s="156" t="s">
        <v>60</v>
      </c>
      <c r="AW47" s="156" t="s">
        <v>61</v>
      </c>
      <c r="AX47" s="156" t="s">
        <v>62</v>
      </c>
      <c r="AY47" s="156" t="s">
        <v>63</v>
      </c>
      <c r="AZ47" s="156" t="s">
        <v>64</v>
      </c>
      <c r="BA47" s="156" t="s">
        <v>65</v>
      </c>
      <c r="BB47" s="190"/>
      <c r="BC47" s="45" t="s">
        <v>54</v>
      </c>
      <c r="BD47" s="45" t="s">
        <v>55</v>
      </c>
      <c r="BE47" s="45" t="s">
        <v>56</v>
      </c>
      <c r="BF47" s="45" t="s">
        <v>57</v>
      </c>
      <c r="BG47" s="45" t="s">
        <v>58</v>
      </c>
      <c r="BH47" s="45" t="s">
        <v>59</v>
      </c>
      <c r="BI47" s="45" t="s">
        <v>60</v>
      </c>
      <c r="BJ47" s="45" t="s">
        <v>61</v>
      </c>
      <c r="BK47" s="45" t="s">
        <v>62</v>
      </c>
      <c r="BL47" s="45" t="s">
        <v>63</v>
      </c>
      <c r="BM47" s="45" t="s">
        <v>64</v>
      </c>
      <c r="BN47" s="45" t="s">
        <v>65</v>
      </c>
      <c r="BO47" s="185"/>
      <c r="BP47" s="45" t="s">
        <v>54</v>
      </c>
      <c r="BQ47" s="45" t="s">
        <v>55</v>
      </c>
      <c r="BR47" s="45" t="s">
        <v>56</v>
      </c>
      <c r="BS47" s="45" t="s">
        <v>57</v>
      </c>
      <c r="BT47" s="45" t="s">
        <v>58</v>
      </c>
      <c r="BU47" s="45" t="s">
        <v>59</v>
      </c>
      <c r="BV47" s="45" t="s">
        <v>60</v>
      </c>
      <c r="BW47" s="45" t="s">
        <v>61</v>
      </c>
      <c r="BX47" s="45" t="s">
        <v>62</v>
      </c>
      <c r="BY47" s="45" t="s">
        <v>63</v>
      </c>
      <c r="BZ47" s="45" t="s">
        <v>64</v>
      </c>
      <c r="CA47" s="45" t="s">
        <v>65</v>
      </c>
      <c r="CB47" s="185"/>
      <c r="CC47" s="45" t="s">
        <v>54</v>
      </c>
      <c r="CD47" s="45" t="s">
        <v>55</v>
      </c>
      <c r="CE47" s="45" t="s">
        <v>56</v>
      </c>
      <c r="CF47" s="45" t="s">
        <v>57</v>
      </c>
      <c r="CG47" s="45" t="s">
        <v>58</v>
      </c>
      <c r="CH47" s="45" t="s">
        <v>59</v>
      </c>
      <c r="CI47" s="45" t="s">
        <v>60</v>
      </c>
      <c r="CJ47" s="45" t="s">
        <v>61</v>
      </c>
      <c r="CK47" s="45" t="s">
        <v>62</v>
      </c>
      <c r="CL47" s="45" t="s">
        <v>63</v>
      </c>
      <c r="CM47" s="45" t="s">
        <v>64</v>
      </c>
      <c r="CN47" s="45" t="s">
        <v>65</v>
      </c>
      <c r="CO47" s="185"/>
      <c r="CP47" s="45" t="s">
        <v>54</v>
      </c>
      <c r="CQ47" s="45" t="s">
        <v>55</v>
      </c>
      <c r="CR47" s="45" t="s">
        <v>56</v>
      </c>
      <c r="CS47" s="45" t="s">
        <v>57</v>
      </c>
      <c r="CT47" s="45" t="s">
        <v>58</v>
      </c>
      <c r="CU47" s="45" t="s">
        <v>59</v>
      </c>
      <c r="CV47" s="45" t="s">
        <v>60</v>
      </c>
      <c r="CW47" s="45" t="s">
        <v>61</v>
      </c>
      <c r="CX47" s="45" t="s">
        <v>62</v>
      </c>
      <c r="CY47" s="45" t="s">
        <v>63</v>
      </c>
      <c r="CZ47" s="45" t="s">
        <v>64</v>
      </c>
      <c r="DA47" s="45" t="s">
        <v>65</v>
      </c>
      <c r="DB47" s="185"/>
      <c r="DC47" s="45" t="s">
        <v>54</v>
      </c>
      <c r="DD47" s="45" t="s">
        <v>55</v>
      </c>
      <c r="DE47" s="45" t="s">
        <v>56</v>
      </c>
      <c r="DF47" s="45" t="s">
        <v>57</v>
      </c>
      <c r="DG47" s="45" t="s">
        <v>58</v>
      </c>
      <c r="DH47" s="45" t="s">
        <v>59</v>
      </c>
      <c r="DI47" s="45" t="s">
        <v>60</v>
      </c>
      <c r="DJ47" s="45" t="s">
        <v>61</v>
      </c>
      <c r="DK47" s="45" t="s">
        <v>62</v>
      </c>
      <c r="DL47" s="45" t="s">
        <v>63</v>
      </c>
      <c r="DM47" s="45" t="s">
        <v>64</v>
      </c>
      <c r="DN47" s="45" t="s">
        <v>65</v>
      </c>
      <c r="DO47" s="185"/>
      <c r="DP47" s="45" t="s">
        <v>54</v>
      </c>
      <c r="DQ47" s="45" t="s">
        <v>55</v>
      </c>
      <c r="DR47" s="45" t="s">
        <v>56</v>
      </c>
      <c r="DS47" s="45" t="s">
        <v>57</v>
      </c>
      <c r="DT47" s="45" t="s">
        <v>58</v>
      </c>
      <c r="DU47" s="45" t="s">
        <v>59</v>
      </c>
      <c r="DV47" s="45" t="s">
        <v>60</v>
      </c>
      <c r="DW47" s="45" t="s">
        <v>61</v>
      </c>
      <c r="DX47" s="45" t="s">
        <v>62</v>
      </c>
      <c r="DY47" s="45" t="s">
        <v>63</v>
      </c>
      <c r="DZ47" s="45" t="s">
        <v>64</v>
      </c>
      <c r="EA47" s="45" t="s">
        <v>65</v>
      </c>
      <c r="EB47" s="185"/>
      <c r="EC47" s="45" t="s">
        <v>54</v>
      </c>
      <c r="ED47" s="45" t="s">
        <v>55</v>
      </c>
      <c r="EE47" s="45" t="s">
        <v>56</v>
      </c>
      <c r="EF47" s="45" t="s">
        <v>57</v>
      </c>
      <c r="EG47" s="45" t="s">
        <v>58</v>
      </c>
      <c r="EH47" s="45" t="s">
        <v>59</v>
      </c>
      <c r="EI47" s="45" t="s">
        <v>60</v>
      </c>
      <c r="EJ47" s="45" t="s">
        <v>61</v>
      </c>
      <c r="EK47" s="45" t="s">
        <v>62</v>
      </c>
      <c r="EL47" s="45" t="s">
        <v>63</v>
      </c>
      <c r="EM47" s="45" t="s">
        <v>64</v>
      </c>
      <c r="EN47" s="45" t="s">
        <v>65</v>
      </c>
      <c r="EO47" s="185"/>
      <c r="EP47" s="45" t="s">
        <v>54</v>
      </c>
      <c r="EQ47" s="45" t="s">
        <v>55</v>
      </c>
      <c r="ER47" s="45" t="s">
        <v>56</v>
      </c>
      <c r="ES47" s="45" t="s">
        <v>57</v>
      </c>
      <c r="ET47" s="45" t="s">
        <v>58</v>
      </c>
      <c r="EU47" s="45" t="s">
        <v>59</v>
      </c>
      <c r="EV47" s="45" t="s">
        <v>60</v>
      </c>
      <c r="EW47" s="45" t="s">
        <v>61</v>
      </c>
      <c r="EX47" s="45" t="s">
        <v>62</v>
      </c>
      <c r="EY47" s="45" t="s">
        <v>63</v>
      </c>
      <c r="EZ47" s="45" t="s">
        <v>64</v>
      </c>
      <c r="FA47" s="45" t="s">
        <v>65</v>
      </c>
      <c r="FB47" s="185"/>
      <c r="FC47" s="45" t="s">
        <v>54</v>
      </c>
      <c r="FD47" s="45" t="s">
        <v>55</v>
      </c>
      <c r="FE47" s="45" t="s">
        <v>56</v>
      </c>
      <c r="FF47" s="45" t="s">
        <v>57</v>
      </c>
      <c r="FG47" s="45" t="s">
        <v>58</v>
      </c>
      <c r="FH47" s="45" t="s">
        <v>59</v>
      </c>
      <c r="FI47" s="45" t="s">
        <v>60</v>
      </c>
      <c r="FJ47" s="45" t="s">
        <v>61</v>
      </c>
      <c r="FK47" s="45" t="s">
        <v>62</v>
      </c>
      <c r="FL47" s="45" t="s">
        <v>63</v>
      </c>
      <c r="FM47" s="45" t="s">
        <v>64</v>
      </c>
      <c r="FN47" s="45" t="s">
        <v>65</v>
      </c>
      <c r="FO47" s="185"/>
      <c r="FP47" s="45" t="s">
        <v>54</v>
      </c>
      <c r="FQ47" s="45" t="s">
        <v>55</v>
      </c>
      <c r="FR47" s="45" t="s">
        <v>56</v>
      </c>
      <c r="FS47" s="45" t="s">
        <v>57</v>
      </c>
      <c r="FT47" s="45" t="s">
        <v>58</v>
      </c>
      <c r="FU47" s="45" t="s">
        <v>59</v>
      </c>
      <c r="FV47" s="45" t="s">
        <v>60</v>
      </c>
      <c r="FW47" s="45" t="s">
        <v>61</v>
      </c>
      <c r="FX47" s="45" t="s">
        <v>62</v>
      </c>
      <c r="FY47" s="45" t="s">
        <v>63</v>
      </c>
      <c r="FZ47" s="45" t="s">
        <v>64</v>
      </c>
      <c r="GA47" s="45" t="s">
        <v>65</v>
      </c>
      <c r="GB47" s="185"/>
    </row>
    <row r="48" spans="2:184" s="5" customFormat="1" x14ac:dyDescent="0.25">
      <c r="B48" s="51" t="s">
        <v>77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>
        <v>5150283.9000000004</v>
      </c>
      <c r="FN48" s="58">
        <v>5522139.9000000004</v>
      </c>
      <c r="FO48" s="58">
        <f>+SUM(FC48:FN48)</f>
        <v>61926455.199999988</v>
      </c>
      <c r="FP48" s="58">
        <v>5586331</v>
      </c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>
        <f>+SUM(FP48:GA48)</f>
        <v>5586331</v>
      </c>
    </row>
    <row r="49" spans="2:184" ht="14.4" x14ac:dyDescent="0.3">
      <c r="B49" s="48" t="s">
        <v>78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>
        <v>1482491.4</v>
      </c>
      <c r="FN49" s="64">
        <v>1822852.2000000002</v>
      </c>
      <c r="FO49" s="61">
        <f>+SUM(FC49:FN49)</f>
        <v>18594599.600000001</v>
      </c>
      <c r="FP49" s="64">
        <v>1946035.3</v>
      </c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1">
        <f>+SUM(FP49:GA49)</f>
        <v>1946035.3</v>
      </c>
    </row>
    <row r="50" spans="2:184" ht="14.4" x14ac:dyDescent="0.3">
      <c r="B50" s="48" t="s">
        <v>79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>
        <v>3667792.5000000005</v>
      </c>
      <c r="FN50" s="64">
        <v>3699287.7</v>
      </c>
      <c r="FO50" s="61">
        <f>+SUM(FC50:FN50)</f>
        <v>43331855.600000001</v>
      </c>
      <c r="FP50" s="64">
        <v>3640295.7</v>
      </c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1">
        <f>+SUM(FP50:GA50)</f>
        <v>3640295.7</v>
      </c>
    </row>
    <row r="52" spans="2:184" x14ac:dyDescent="0.25">
      <c r="B52" s="5"/>
    </row>
    <row r="54" spans="2:184" x14ac:dyDescent="0.25">
      <c r="AC54" s="22"/>
      <c r="AD54" s="22"/>
      <c r="AE54" s="22"/>
      <c r="AF54" s="22"/>
      <c r="AG54" s="22"/>
      <c r="AH54" s="22"/>
      <c r="AI54" s="22"/>
      <c r="AJ54" s="22"/>
    </row>
    <row r="56" spans="2:184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84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84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8">
    <mergeCell ref="GB6:GB7"/>
    <mergeCell ref="GB26:GB27"/>
    <mergeCell ref="GB46:GB47"/>
    <mergeCell ref="FO6:FO7"/>
    <mergeCell ref="FC26:FN26"/>
    <mergeCell ref="FO26:FO27"/>
    <mergeCell ref="FC46:FN46"/>
    <mergeCell ref="FO46:FO47"/>
    <mergeCell ref="FP6:GA6"/>
    <mergeCell ref="FP26:GA26"/>
    <mergeCell ref="FP46:GA46"/>
    <mergeCell ref="FC6:FN6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O45"/>
  <sheetViews>
    <sheetView showGridLines="0" zoomScale="55" zoomScaleNormal="55" workbookViewId="0">
      <pane xSplit="2" ySplit="3" topLeftCell="HB4" activePane="bottomRight" state="frozen"/>
      <selection pane="topRight" activeCell="C1" sqref="C1"/>
      <selection pane="bottomLeft" activeCell="A4" sqref="A4"/>
      <selection pane="bottomRight" activeCell="HO20" sqref="HO20:HO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23" x14ac:dyDescent="0.25">
      <c r="A1" s="194" t="s">
        <v>0</v>
      </c>
      <c r="B1" s="194"/>
    </row>
    <row r="2" spans="1:223" ht="30" customHeight="1" x14ac:dyDescent="0.3">
      <c r="A2" s="187" t="s">
        <v>80</v>
      </c>
      <c r="B2" s="188"/>
    </row>
    <row r="3" spans="1:223" x14ac:dyDescent="0.25">
      <c r="A3" s="39" t="s">
        <v>81</v>
      </c>
    </row>
    <row r="5" spans="1:223" x14ac:dyDescent="0.25">
      <c r="B5" s="5" t="s">
        <v>38</v>
      </c>
    </row>
    <row r="6" spans="1:223" ht="15" customHeight="1" x14ac:dyDescent="0.25">
      <c r="B6" s="189" t="s">
        <v>39</v>
      </c>
      <c r="C6" s="195">
        <v>2010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7"/>
      <c r="O6" s="184" t="s">
        <v>82</v>
      </c>
      <c r="P6" s="195">
        <v>2011</v>
      </c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7"/>
      <c r="AB6" s="184" t="s">
        <v>83</v>
      </c>
      <c r="AC6" s="195">
        <v>2012</v>
      </c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7"/>
      <c r="AO6" s="184" t="s">
        <v>84</v>
      </c>
      <c r="AP6" s="195">
        <v>2013</v>
      </c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7"/>
      <c r="BB6" s="184" t="s">
        <v>40</v>
      </c>
      <c r="BC6" s="195">
        <v>2014</v>
      </c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7"/>
      <c r="BO6" s="184" t="s">
        <v>41</v>
      </c>
      <c r="BP6" s="195">
        <v>2015</v>
      </c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7"/>
      <c r="CB6" s="184" t="s">
        <v>42</v>
      </c>
      <c r="CC6" s="195">
        <v>2016</v>
      </c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7"/>
      <c r="CO6" s="184" t="s">
        <v>43</v>
      </c>
      <c r="CP6" s="181">
        <v>2017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44</v>
      </c>
      <c r="DC6" s="181">
        <v>2018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45</v>
      </c>
      <c r="DP6" s="181">
        <v>2019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84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84" t="s">
        <v>48</v>
      </c>
      <c r="FC6" s="181">
        <v>2022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49</v>
      </c>
      <c r="FP6" s="181">
        <v>2023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50</v>
      </c>
      <c r="GC6" s="181">
        <v>2024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  <c r="GO6" s="184" t="s">
        <v>51</v>
      </c>
      <c r="GP6" s="181">
        <v>2025</v>
      </c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3"/>
      <c r="HB6" s="184" t="s">
        <v>52</v>
      </c>
      <c r="HC6" s="181">
        <v>2026</v>
      </c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3"/>
      <c r="HO6" s="184" t="s">
        <v>53</v>
      </c>
    </row>
    <row r="7" spans="1:223" x14ac:dyDescent="0.25">
      <c r="B7" s="19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85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185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185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185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185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185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</row>
    <row r="8" spans="1:223" x14ac:dyDescent="0.25">
      <c r="B8" s="46" t="s">
        <v>85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>
        <v>19689</v>
      </c>
      <c r="HA8" s="72">
        <v>20639</v>
      </c>
      <c r="HB8" s="72">
        <f>+SUM(GP8:HA8)</f>
        <v>211898</v>
      </c>
      <c r="HC8" s="72">
        <v>19488</v>
      </c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>
        <f>+SUM(HC8:HN8)</f>
        <v>19488</v>
      </c>
    </row>
    <row r="9" spans="1:223" ht="14.4" x14ac:dyDescent="0.3">
      <c r="B9" s="48" t="s">
        <v>67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>
        <v>16148</v>
      </c>
      <c r="HA9" s="73">
        <v>17394</v>
      </c>
      <c r="HB9" s="72"/>
      <c r="HC9" s="72">
        <v>16669</v>
      </c>
      <c r="HD9" s="73"/>
      <c r="HE9" s="73"/>
      <c r="HF9" s="73"/>
      <c r="HG9" s="73"/>
      <c r="HH9" s="73"/>
      <c r="HI9" s="73"/>
      <c r="HJ9" s="73"/>
      <c r="HK9" s="72"/>
      <c r="HL9" s="73"/>
      <c r="HM9" s="73"/>
      <c r="HN9" s="73"/>
      <c r="HO9" s="72">
        <f t="shared" ref="HO9:HO13" si="10">+SUM(HC9:HN9)</f>
        <v>16669</v>
      </c>
    </row>
    <row r="10" spans="1:223" ht="14.4" x14ac:dyDescent="0.3">
      <c r="B10" s="48" t="s">
        <v>68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>
        <v>3541</v>
      </c>
      <c r="HA10" s="73">
        <v>3245</v>
      </c>
      <c r="HB10" s="73"/>
      <c r="HC10" s="72">
        <v>2819</v>
      </c>
      <c r="HD10" s="73"/>
      <c r="HE10" s="73"/>
      <c r="HF10" s="73"/>
      <c r="HG10" s="73"/>
      <c r="HH10" s="73"/>
      <c r="HI10" s="73"/>
      <c r="HJ10" s="73"/>
      <c r="HK10" s="42"/>
      <c r="HL10" s="73"/>
      <c r="HM10" s="73"/>
      <c r="HN10" s="73"/>
      <c r="HO10" s="72">
        <f t="shared" si="10"/>
        <v>2819</v>
      </c>
    </row>
    <row r="11" spans="1:223" x14ac:dyDescent="0.25">
      <c r="B11" s="51" t="s">
        <v>72</v>
      </c>
      <c r="C11" s="74">
        <f t="shared" ref="C11:BS11" si="11">SUM(C12:C13)</f>
        <v>0</v>
      </c>
      <c r="D11" s="74">
        <f t="shared" si="11"/>
        <v>0</v>
      </c>
      <c r="E11" s="74">
        <f>SUM(E12:E13)</f>
        <v>4028</v>
      </c>
      <c r="F11" s="74">
        <f t="shared" si="11"/>
        <v>4086</v>
      </c>
      <c r="G11" s="74">
        <f t="shared" si="11"/>
        <v>4498</v>
      </c>
      <c r="H11" s="74">
        <f t="shared" si="11"/>
        <v>5097</v>
      </c>
      <c r="I11" s="74">
        <f t="shared" si="11"/>
        <v>6524</v>
      </c>
      <c r="J11" s="74">
        <f t="shared" si="11"/>
        <v>6721</v>
      </c>
      <c r="K11" s="74">
        <f t="shared" si="11"/>
        <v>7688</v>
      </c>
      <c r="L11" s="74">
        <f>SUM(L12:L13)</f>
        <v>8267</v>
      </c>
      <c r="M11" s="74">
        <f>SUM(M12:M13)</f>
        <v>8113</v>
      </c>
      <c r="N11" s="74">
        <f t="shared" si="11"/>
        <v>8984</v>
      </c>
      <c r="O11" s="74">
        <f>SUM(O12:O13)</f>
        <v>64006</v>
      </c>
      <c r="P11" s="74">
        <f t="shared" si="11"/>
        <v>7427</v>
      </c>
      <c r="Q11" s="74">
        <f t="shared" si="11"/>
        <v>5831</v>
      </c>
      <c r="R11" s="74">
        <f>SUM(R12:R13)</f>
        <v>6871</v>
      </c>
      <c r="S11" s="74">
        <f t="shared" si="11"/>
        <v>5551</v>
      </c>
      <c r="T11" s="74">
        <f t="shared" si="11"/>
        <v>5557</v>
      </c>
      <c r="U11" s="74">
        <f t="shared" si="11"/>
        <v>5750</v>
      </c>
      <c r="V11" s="74">
        <f t="shared" si="11"/>
        <v>6673</v>
      </c>
      <c r="W11" s="74">
        <f t="shared" si="11"/>
        <v>6232</v>
      </c>
      <c r="X11" s="74">
        <f t="shared" si="11"/>
        <v>5781</v>
      </c>
      <c r="Y11" s="74">
        <f>SUM(Y12:Y13)</f>
        <v>6303</v>
      </c>
      <c r="Z11" s="74">
        <f>SUM(Z12:Z13)</f>
        <v>6120</v>
      </c>
      <c r="AA11" s="74">
        <f t="shared" si="11"/>
        <v>6532</v>
      </c>
      <c r="AB11" s="74">
        <f t="shared" si="11"/>
        <v>74628</v>
      </c>
      <c r="AC11" s="74">
        <f t="shared" si="11"/>
        <v>5874</v>
      </c>
      <c r="AD11" s="74">
        <f t="shared" si="11"/>
        <v>4345</v>
      </c>
      <c r="AE11" s="74">
        <f>SUM(AE12:AE13)</f>
        <v>4528</v>
      </c>
      <c r="AF11" s="74">
        <f t="shared" si="11"/>
        <v>4843</v>
      </c>
      <c r="AG11" s="74">
        <f t="shared" si="11"/>
        <v>5873</v>
      </c>
      <c r="AH11" s="74">
        <f t="shared" si="11"/>
        <v>6542</v>
      </c>
      <c r="AI11" s="74">
        <f t="shared" si="11"/>
        <v>8072</v>
      </c>
      <c r="AJ11" s="74">
        <f t="shared" si="11"/>
        <v>7333</v>
      </c>
      <c r="AK11" s="74">
        <f t="shared" si="11"/>
        <v>6546</v>
      </c>
      <c r="AL11" s="74">
        <f>SUM(AL12:AL13)</f>
        <v>7462</v>
      </c>
      <c r="AM11" s="74">
        <f>SUM(AM12:AM13)</f>
        <v>7256</v>
      </c>
      <c r="AN11" s="74">
        <f t="shared" si="11"/>
        <v>7469</v>
      </c>
      <c r="AO11" s="74">
        <f>SUM(AO12:AO13)</f>
        <v>76143</v>
      </c>
      <c r="AP11" s="74">
        <f t="shared" si="11"/>
        <v>7426</v>
      </c>
      <c r="AQ11" s="74">
        <f t="shared" si="11"/>
        <v>6334</v>
      </c>
      <c r="AR11" s="74">
        <f>SUM(AR12:AR13)</f>
        <v>6328</v>
      </c>
      <c r="AS11" s="74">
        <f t="shared" si="11"/>
        <v>7214</v>
      </c>
      <c r="AT11" s="74">
        <f t="shared" si="11"/>
        <v>7847</v>
      </c>
      <c r="AU11" s="74">
        <f t="shared" si="11"/>
        <v>7461</v>
      </c>
      <c r="AV11" s="74">
        <f t="shared" si="11"/>
        <v>9352</v>
      </c>
      <c r="AW11" s="74">
        <f t="shared" si="11"/>
        <v>8791</v>
      </c>
      <c r="AX11" s="74">
        <f t="shared" si="11"/>
        <v>7944</v>
      </c>
      <c r="AY11" s="74">
        <f>SUM(AY12:AY13)</f>
        <v>7823</v>
      </c>
      <c r="AZ11" s="74">
        <f>SUM(AZ12:AZ13)</f>
        <v>8345</v>
      </c>
      <c r="BA11" s="74">
        <f t="shared" si="11"/>
        <v>8377</v>
      </c>
      <c r="BB11" s="74">
        <f t="shared" si="11"/>
        <v>93242</v>
      </c>
      <c r="BC11" s="74">
        <f t="shared" si="11"/>
        <v>7942</v>
      </c>
      <c r="BD11" s="74">
        <f t="shared" si="11"/>
        <v>6429</v>
      </c>
      <c r="BE11" s="74">
        <f>SUM(BE12:BE13)</f>
        <v>6469</v>
      </c>
      <c r="BF11" s="74">
        <f t="shared" si="11"/>
        <v>7135</v>
      </c>
      <c r="BG11" s="74">
        <f t="shared" si="11"/>
        <v>7494</v>
      </c>
      <c r="BH11" s="74">
        <f t="shared" si="11"/>
        <v>7262</v>
      </c>
      <c r="BI11" s="74">
        <f t="shared" si="11"/>
        <v>8800</v>
      </c>
      <c r="BJ11" s="74">
        <f t="shared" si="11"/>
        <v>8237</v>
      </c>
      <c r="BK11" s="74">
        <f t="shared" si="11"/>
        <v>8228</v>
      </c>
      <c r="BL11" s="74">
        <f>SUM(BL12:BL13)</f>
        <v>8562</v>
      </c>
      <c r="BM11" s="74">
        <f>SUM(BM12:BM13)</f>
        <v>7959</v>
      </c>
      <c r="BN11" s="74">
        <f t="shared" si="11"/>
        <v>9030</v>
      </c>
      <c r="BO11" s="74">
        <f>SUM(BO12:BO13)</f>
        <v>93547</v>
      </c>
      <c r="BP11" s="74">
        <f t="shared" si="11"/>
        <v>8647</v>
      </c>
      <c r="BQ11" s="74">
        <f t="shared" si="11"/>
        <v>7097</v>
      </c>
      <c r="BR11" s="74">
        <f t="shared" si="11"/>
        <v>7237</v>
      </c>
      <c r="BS11" s="74">
        <f t="shared" si="11"/>
        <v>6499</v>
      </c>
      <c r="BT11" s="74">
        <f t="shared" ref="BT11:CN11" si="12">SUM(BT12:BT13)</f>
        <v>8184</v>
      </c>
      <c r="BU11" s="74">
        <f t="shared" si="12"/>
        <v>8589</v>
      </c>
      <c r="BV11" s="74">
        <f t="shared" si="12"/>
        <v>11041</v>
      </c>
      <c r="BW11" s="74">
        <f t="shared" si="12"/>
        <v>9702</v>
      </c>
      <c r="BX11" s="74">
        <f t="shared" si="12"/>
        <v>9832</v>
      </c>
      <c r="BY11" s="74">
        <f t="shared" si="12"/>
        <v>11084</v>
      </c>
      <c r="BZ11" s="74">
        <f t="shared" si="12"/>
        <v>11474</v>
      </c>
      <c r="CA11" s="74">
        <f t="shared" si="12"/>
        <v>10109</v>
      </c>
      <c r="CB11" s="74">
        <f t="shared" si="12"/>
        <v>109495</v>
      </c>
      <c r="CC11" s="74">
        <f t="shared" si="12"/>
        <v>9794</v>
      </c>
      <c r="CD11" s="74">
        <f t="shared" si="12"/>
        <v>7490</v>
      </c>
      <c r="CE11" s="74">
        <f t="shared" si="12"/>
        <v>7426</v>
      </c>
      <c r="CF11" s="74">
        <f t="shared" si="12"/>
        <v>8784</v>
      </c>
      <c r="CG11" s="74">
        <f t="shared" si="12"/>
        <v>9930</v>
      </c>
      <c r="CH11" s="74">
        <f t="shared" si="12"/>
        <v>9802</v>
      </c>
      <c r="CI11" s="74">
        <f t="shared" si="12"/>
        <v>12198</v>
      </c>
      <c r="CJ11" s="74">
        <f t="shared" si="12"/>
        <v>11139</v>
      </c>
      <c r="CK11" s="74">
        <f t="shared" si="12"/>
        <v>10858</v>
      </c>
      <c r="CL11" s="74">
        <f t="shared" si="12"/>
        <v>11140</v>
      </c>
      <c r="CM11" s="74">
        <f t="shared" si="12"/>
        <v>10651</v>
      </c>
      <c r="CN11" s="74">
        <f t="shared" si="12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3">SUM(CR12:CR13)</f>
        <v>4696</v>
      </c>
      <c r="CS11" s="74">
        <f t="shared" si="13"/>
        <v>6165</v>
      </c>
      <c r="CT11" s="74">
        <f t="shared" si="13"/>
        <v>8852</v>
      </c>
      <c r="CU11" s="74">
        <f t="shared" si="13"/>
        <v>9770</v>
      </c>
      <c r="CV11" s="74">
        <f t="shared" si="13"/>
        <v>12470</v>
      </c>
      <c r="CW11" s="74">
        <f t="shared" si="13"/>
        <v>11647</v>
      </c>
      <c r="CX11" s="74">
        <f t="shared" si="13"/>
        <v>11055</v>
      </c>
      <c r="CY11" s="74">
        <f t="shared" si="13"/>
        <v>11620</v>
      </c>
      <c r="CZ11" s="74">
        <f t="shared" si="13"/>
        <v>11523</v>
      </c>
      <c r="DA11" s="74">
        <f t="shared" si="13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4">SUM(DH12:DH13)</f>
        <v>10515</v>
      </c>
      <c r="DI11" s="74">
        <f t="shared" si="14"/>
        <v>13183</v>
      </c>
      <c r="DJ11" s="74">
        <f t="shared" si="14"/>
        <v>12750</v>
      </c>
      <c r="DK11" s="74">
        <f t="shared" si="14"/>
        <v>12049</v>
      </c>
      <c r="DL11" s="74">
        <f t="shared" si="14"/>
        <v>12864</v>
      </c>
      <c r="DM11" s="74">
        <f t="shared" si="14"/>
        <v>12932</v>
      </c>
      <c r="DN11" s="74">
        <f t="shared" si="14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5">SUM(DQ12:DQ13)</f>
        <v>9634</v>
      </c>
      <c r="DR11" s="74">
        <f t="shared" si="15"/>
        <v>9400</v>
      </c>
      <c r="DS11" s="74">
        <f t="shared" si="15"/>
        <v>10581</v>
      </c>
      <c r="DT11" s="74">
        <f t="shared" si="15"/>
        <v>12279</v>
      </c>
      <c r="DU11" s="74">
        <f t="shared" si="15"/>
        <v>12888</v>
      </c>
      <c r="DV11" s="74">
        <f t="shared" si="15"/>
        <v>15856</v>
      </c>
      <c r="DW11" s="74">
        <f t="shared" si="15"/>
        <v>15735</v>
      </c>
      <c r="DX11" s="74">
        <f t="shared" si="15"/>
        <v>13815</v>
      </c>
      <c r="DY11" s="74">
        <f t="shared" si="15"/>
        <v>13477</v>
      </c>
      <c r="DZ11" s="74">
        <f t="shared" si="15"/>
        <v>13250</v>
      </c>
      <c r="EA11" s="74">
        <f t="shared" si="15"/>
        <v>13007</v>
      </c>
      <c r="EB11" s="74">
        <f>+SUM(DP11:EA11)</f>
        <v>153511</v>
      </c>
      <c r="EC11" s="74">
        <f t="shared" ref="EC11:EK11" si="16">SUM(EC12:EC13)</f>
        <v>13445</v>
      </c>
      <c r="ED11" s="74">
        <f t="shared" si="16"/>
        <v>11522</v>
      </c>
      <c r="EE11" s="74">
        <f t="shared" si="16"/>
        <v>7859</v>
      </c>
      <c r="EF11" s="74">
        <f t="shared" si="16"/>
        <v>2928</v>
      </c>
      <c r="EG11" s="74">
        <f t="shared" si="16"/>
        <v>3862</v>
      </c>
      <c r="EH11" s="74">
        <f t="shared" si="16"/>
        <v>5939</v>
      </c>
      <c r="EI11" s="74">
        <f t="shared" si="16"/>
        <v>9961</v>
      </c>
      <c r="EJ11" s="74">
        <f t="shared" si="16"/>
        <v>11350</v>
      </c>
      <c r="EK11" s="74">
        <f t="shared" si="16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>
        <v>19689</v>
      </c>
      <c r="HA11" s="74">
        <v>20639</v>
      </c>
      <c r="HB11" s="74">
        <f>+SUM(GP11:HA11)</f>
        <v>211898</v>
      </c>
      <c r="HC11" s="74">
        <v>19488</v>
      </c>
      <c r="HD11" s="74"/>
      <c r="HE11" s="163"/>
      <c r="HF11" s="74"/>
      <c r="HG11" s="74"/>
      <c r="HH11" s="74"/>
      <c r="HI11" s="74"/>
      <c r="HJ11" s="74"/>
      <c r="HK11" s="74"/>
      <c r="HL11" s="74"/>
      <c r="HM11" s="74"/>
      <c r="HN11" s="74"/>
      <c r="HO11" s="74">
        <f t="shared" si="10"/>
        <v>19488</v>
      </c>
    </row>
    <row r="12" spans="1:223" x14ac:dyDescent="0.25">
      <c r="B12" s="48" t="s">
        <v>67</v>
      </c>
      <c r="C12" s="72">
        <f t="shared" ref="C12:AH12" si="17">C9</f>
        <v>0</v>
      </c>
      <c r="D12" s="72">
        <f t="shared" si="17"/>
        <v>0</v>
      </c>
      <c r="E12" s="72">
        <f t="shared" si="17"/>
        <v>1823</v>
      </c>
      <c r="F12" s="72">
        <f t="shared" si="17"/>
        <v>1911</v>
      </c>
      <c r="G12" s="72">
        <f t="shared" si="17"/>
        <v>2128</v>
      </c>
      <c r="H12" s="72">
        <f t="shared" si="17"/>
        <v>2428</v>
      </c>
      <c r="I12" s="72">
        <f t="shared" si="17"/>
        <v>3130</v>
      </c>
      <c r="J12" s="72">
        <f t="shared" si="17"/>
        <v>3166</v>
      </c>
      <c r="K12" s="72">
        <f t="shared" si="17"/>
        <v>3552</v>
      </c>
      <c r="L12" s="72">
        <f t="shared" si="17"/>
        <v>3773</v>
      </c>
      <c r="M12" s="72">
        <f t="shared" si="17"/>
        <v>3522</v>
      </c>
      <c r="N12" s="72">
        <f t="shared" si="17"/>
        <v>3472</v>
      </c>
      <c r="O12" s="72">
        <f t="shared" si="17"/>
        <v>28905</v>
      </c>
      <c r="P12" s="72">
        <f t="shared" si="17"/>
        <v>3220</v>
      </c>
      <c r="Q12" s="72">
        <f t="shared" si="17"/>
        <v>2551</v>
      </c>
      <c r="R12" s="72">
        <f t="shared" si="17"/>
        <v>2659</v>
      </c>
      <c r="S12" s="72">
        <f t="shared" si="17"/>
        <v>2723</v>
      </c>
      <c r="T12" s="72">
        <f t="shared" si="17"/>
        <v>2667</v>
      </c>
      <c r="U12" s="72">
        <f t="shared" si="17"/>
        <v>3102</v>
      </c>
      <c r="V12" s="72">
        <f t="shared" si="17"/>
        <v>3826</v>
      </c>
      <c r="W12" s="72">
        <f t="shared" si="17"/>
        <v>3468</v>
      </c>
      <c r="X12" s="72">
        <f t="shared" si="17"/>
        <v>3097</v>
      </c>
      <c r="Y12" s="72">
        <f t="shared" si="17"/>
        <v>3439</v>
      </c>
      <c r="Z12" s="72">
        <f t="shared" si="17"/>
        <v>3362</v>
      </c>
      <c r="AA12" s="72">
        <f t="shared" si="17"/>
        <v>3670</v>
      </c>
      <c r="AB12" s="72">
        <f t="shared" si="17"/>
        <v>37784</v>
      </c>
      <c r="AC12" s="72">
        <f t="shared" si="17"/>
        <v>3191</v>
      </c>
      <c r="AD12" s="72">
        <f t="shared" si="17"/>
        <v>2043</v>
      </c>
      <c r="AE12" s="72">
        <f t="shared" si="17"/>
        <v>2169</v>
      </c>
      <c r="AF12" s="72">
        <f t="shared" si="17"/>
        <v>2529</v>
      </c>
      <c r="AG12" s="72">
        <f t="shared" si="17"/>
        <v>3054</v>
      </c>
      <c r="AH12" s="72">
        <f t="shared" si="17"/>
        <v>3394</v>
      </c>
      <c r="AI12" s="72">
        <f t="shared" ref="AI12:BS12" si="18">AI9</f>
        <v>4305</v>
      </c>
      <c r="AJ12" s="72">
        <f t="shared" si="18"/>
        <v>3883</v>
      </c>
      <c r="AK12" s="72">
        <f t="shared" si="18"/>
        <v>3424</v>
      </c>
      <c r="AL12" s="72">
        <f t="shared" si="18"/>
        <v>4010</v>
      </c>
      <c r="AM12" s="72">
        <f t="shared" si="18"/>
        <v>3858</v>
      </c>
      <c r="AN12" s="72">
        <f t="shared" si="18"/>
        <v>4065</v>
      </c>
      <c r="AO12" s="72">
        <f t="shared" si="18"/>
        <v>39925</v>
      </c>
      <c r="AP12" s="72">
        <f t="shared" si="18"/>
        <v>3664</v>
      </c>
      <c r="AQ12" s="72">
        <f t="shared" si="18"/>
        <v>3032</v>
      </c>
      <c r="AR12" s="72">
        <f t="shared" si="18"/>
        <v>3239</v>
      </c>
      <c r="AS12" s="72">
        <f t="shared" si="18"/>
        <v>3541</v>
      </c>
      <c r="AT12" s="72">
        <f t="shared" si="18"/>
        <v>3907</v>
      </c>
      <c r="AU12" s="72">
        <f t="shared" si="18"/>
        <v>4060</v>
      </c>
      <c r="AV12" s="72">
        <f t="shared" si="18"/>
        <v>5160</v>
      </c>
      <c r="AW12" s="72">
        <f t="shared" si="18"/>
        <v>4762</v>
      </c>
      <c r="AX12" s="72">
        <f t="shared" si="18"/>
        <v>4345</v>
      </c>
      <c r="AY12" s="72">
        <f t="shared" si="18"/>
        <v>4453</v>
      </c>
      <c r="AZ12" s="72">
        <f t="shared" si="18"/>
        <v>4914</v>
      </c>
      <c r="BA12" s="72">
        <f t="shared" si="18"/>
        <v>4519</v>
      </c>
      <c r="BB12" s="72">
        <f t="shared" si="18"/>
        <v>49596</v>
      </c>
      <c r="BC12" s="72">
        <f t="shared" si="18"/>
        <v>4567</v>
      </c>
      <c r="BD12" s="72">
        <f t="shared" si="18"/>
        <v>3745</v>
      </c>
      <c r="BE12" s="72">
        <f t="shared" si="18"/>
        <v>3739</v>
      </c>
      <c r="BF12" s="72">
        <f t="shared" si="18"/>
        <v>4404</v>
      </c>
      <c r="BG12" s="72">
        <f t="shared" si="18"/>
        <v>4395</v>
      </c>
      <c r="BH12" s="72">
        <f t="shared" si="18"/>
        <v>4208</v>
      </c>
      <c r="BI12" s="72">
        <f t="shared" si="18"/>
        <v>5561</v>
      </c>
      <c r="BJ12" s="72">
        <f t="shared" si="18"/>
        <v>5019</v>
      </c>
      <c r="BK12" s="72">
        <f t="shared" si="18"/>
        <v>4880</v>
      </c>
      <c r="BL12" s="72">
        <f t="shared" si="18"/>
        <v>5267</v>
      </c>
      <c r="BM12" s="72">
        <f t="shared" si="18"/>
        <v>4818</v>
      </c>
      <c r="BN12" s="72">
        <f t="shared" si="18"/>
        <v>5428</v>
      </c>
      <c r="BO12" s="72">
        <f t="shared" si="18"/>
        <v>56031</v>
      </c>
      <c r="BP12" s="72">
        <f t="shared" si="18"/>
        <v>5571</v>
      </c>
      <c r="BQ12" s="72">
        <f t="shared" si="18"/>
        <v>4451</v>
      </c>
      <c r="BR12" s="72">
        <f t="shared" si="18"/>
        <v>4488</v>
      </c>
      <c r="BS12" s="72">
        <f t="shared" si="18"/>
        <v>3932</v>
      </c>
      <c r="BT12" s="72">
        <f t="shared" ref="BT12:CK13" si="19">BT9</f>
        <v>5344</v>
      </c>
      <c r="BU12" s="72">
        <f t="shared" si="19"/>
        <v>5452</v>
      </c>
      <c r="BV12" s="72">
        <f t="shared" si="19"/>
        <v>7272</v>
      </c>
      <c r="BW12" s="72">
        <f t="shared" si="19"/>
        <v>6203</v>
      </c>
      <c r="BX12" s="72">
        <f t="shared" si="19"/>
        <v>5664</v>
      </c>
      <c r="BY12" s="72">
        <f t="shared" si="19"/>
        <v>5783</v>
      </c>
      <c r="BZ12" s="72">
        <f t="shared" si="19"/>
        <v>6132</v>
      </c>
      <c r="CA12" s="72">
        <f t="shared" si="19"/>
        <v>6018</v>
      </c>
      <c r="CB12" s="72">
        <f t="shared" si="19"/>
        <v>66310</v>
      </c>
      <c r="CC12" s="72">
        <f t="shared" si="19"/>
        <v>5952</v>
      </c>
      <c r="CD12" s="72">
        <f t="shared" si="19"/>
        <v>4227</v>
      </c>
      <c r="CE12" s="72">
        <f t="shared" si="19"/>
        <v>4238</v>
      </c>
      <c r="CF12" s="72">
        <f t="shared" si="19"/>
        <v>5211</v>
      </c>
      <c r="CG12" s="72">
        <f t="shared" si="19"/>
        <v>5978</v>
      </c>
      <c r="CH12" s="72">
        <f t="shared" si="19"/>
        <v>6157</v>
      </c>
      <c r="CI12" s="72">
        <f t="shared" si="19"/>
        <v>8162</v>
      </c>
      <c r="CJ12" s="72">
        <f t="shared" si="19"/>
        <v>7179</v>
      </c>
      <c r="CK12" s="72">
        <f t="shared" si="19"/>
        <v>7014</v>
      </c>
      <c r="CL12" s="72">
        <f>CL9</f>
        <v>7311</v>
      </c>
      <c r="CM12" s="72">
        <f>CM9</f>
        <v>6699</v>
      </c>
      <c r="CN12" s="72">
        <f t="shared" ref="CN12:CP13" si="20">CN9</f>
        <v>6968</v>
      </c>
      <c r="CO12" s="72">
        <f t="shared" si="20"/>
        <v>75096</v>
      </c>
      <c r="CP12" s="72">
        <f t="shared" si="20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1">IF($B12="","",CT9)</f>
        <v>5168</v>
      </c>
      <c r="CU12" s="72">
        <f t="shared" si="21"/>
        <v>6121</v>
      </c>
      <c r="CV12" s="72">
        <f t="shared" si="21"/>
        <v>8324</v>
      </c>
      <c r="CW12" s="72">
        <f t="shared" ref="CW12:DA13" si="22">IF($B12="","",CW9)</f>
        <v>7368</v>
      </c>
      <c r="CX12" s="72">
        <f t="shared" si="22"/>
        <v>6992</v>
      </c>
      <c r="CY12" s="72">
        <f t="shared" si="22"/>
        <v>7555</v>
      </c>
      <c r="CZ12" s="72">
        <f t="shared" si="22"/>
        <v>7405</v>
      </c>
      <c r="DA12" s="72">
        <f t="shared" si="22"/>
        <v>7906</v>
      </c>
      <c r="DB12" s="72">
        <f t="shared" si="5"/>
        <v>73866</v>
      </c>
      <c r="DC12" s="72">
        <f t="shared" ref="DC12:DG13" si="23">DC9</f>
        <v>8315</v>
      </c>
      <c r="DD12" s="72">
        <f t="shared" si="23"/>
        <v>6310</v>
      </c>
      <c r="DE12" s="72">
        <f t="shared" si="23"/>
        <v>7226</v>
      </c>
      <c r="DF12" s="72">
        <f t="shared" si="23"/>
        <v>6348</v>
      </c>
      <c r="DG12" s="72">
        <f t="shared" si="23"/>
        <v>7241</v>
      </c>
      <c r="DH12" s="72">
        <f t="shared" ref="DH12:DN13" si="24">IF($B12="","",DH9)</f>
        <v>6843</v>
      </c>
      <c r="DI12" s="72">
        <f t="shared" si="24"/>
        <v>8707</v>
      </c>
      <c r="DJ12" s="72">
        <f t="shared" si="24"/>
        <v>8191</v>
      </c>
      <c r="DK12" s="72">
        <f t="shared" si="24"/>
        <v>7781</v>
      </c>
      <c r="DL12" s="72">
        <f t="shared" si="24"/>
        <v>8201</v>
      </c>
      <c r="DM12" s="72">
        <f t="shared" si="24"/>
        <v>7959</v>
      </c>
      <c r="DN12" s="72">
        <f t="shared" si="24"/>
        <v>8424</v>
      </c>
      <c r="DO12" s="72">
        <f t="shared" si="7"/>
        <v>91546</v>
      </c>
      <c r="DP12" s="72">
        <f t="shared" ref="DP12:DT13" si="25">DP9</f>
        <v>8589</v>
      </c>
      <c r="DQ12" s="72">
        <f t="shared" si="25"/>
        <v>5879</v>
      </c>
      <c r="DR12" s="72">
        <f t="shared" si="25"/>
        <v>5383</v>
      </c>
      <c r="DS12" s="72">
        <f t="shared" si="25"/>
        <v>6459</v>
      </c>
      <c r="DT12" s="72">
        <f t="shared" si="25"/>
        <v>7182</v>
      </c>
      <c r="DU12" s="72">
        <f t="shared" ref="DU12:EA12" si="26">IF($B12="","",DU9)</f>
        <v>7285</v>
      </c>
      <c r="DV12" s="72">
        <f t="shared" si="26"/>
        <v>9409</v>
      </c>
      <c r="DW12" s="72">
        <f t="shared" si="26"/>
        <v>9150</v>
      </c>
      <c r="DX12" s="72">
        <f t="shared" si="26"/>
        <v>7758</v>
      </c>
      <c r="DY12" s="72">
        <f t="shared" si="26"/>
        <v>7765</v>
      </c>
      <c r="DZ12" s="72">
        <f t="shared" si="26"/>
        <v>7979</v>
      </c>
      <c r="EA12" s="72">
        <f t="shared" si="26"/>
        <v>8235</v>
      </c>
      <c r="EB12" s="72">
        <f>+SUM(DP12:EA12)</f>
        <v>91073</v>
      </c>
      <c r="EC12" s="72">
        <f t="shared" ref="EC12:EK12" si="27">IF($B12="","",EC9)</f>
        <v>8974</v>
      </c>
      <c r="ED12" s="72">
        <f t="shared" si="27"/>
        <v>7573</v>
      </c>
      <c r="EE12" s="72">
        <f t="shared" si="27"/>
        <v>5115</v>
      </c>
      <c r="EF12" s="72">
        <f t="shared" si="27"/>
        <v>1767</v>
      </c>
      <c r="EG12" s="72">
        <f t="shared" si="27"/>
        <v>2699</v>
      </c>
      <c r="EH12" s="72">
        <f t="shared" si="27"/>
        <v>4133</v>
      </c>
      <c r="EI12" s="72">
        <f t="shared" si="27"/>
        <v>7694</v>
      </c>
      <c r="EJ12" s="72">
        <f t="shared" si="27"/>
        <v>8692</v>
      </c>
      <c r="EK12" s="72">
        <f t="shared" si="27"/>
        <v>9153</v>
      </c>
      <c r="EL12" s="72">
        <f t="shared" ref="EL12:EP13" si="28">IF($B12="","",EL9)</f>
        <v>11045</v>
      </c>
      <c r="EM12" s="72">
        <f t="shared" si="28"/>
        <v>10639</v>
      </c>
      <c r="EN12" s="72">
        <f t="shared" si="28"/>
        <v>10843</v>
      </c>
      <c r="EO12" s="72">
        <f>+SUM(EC12:EN12)</f>
        <v>88327</v>
      </c>
      <c r="EP12" s="72">
        <f t="shared" si="28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>
        <v>16148</v>
      </c>
      <c r="HA12" s="72">
        <v>17394</v>
      </c>
      <c r="HB12" s="72">
        <f>+SUM(GP12:HA12)</f>
        <v>176728</v>
      </c>
      <c r="HC12" s="72">
        <v>16669</v>
      </c>
      <c r="HD12" s="72"/>
      <c r="HE12" s="72"/>
      <c r="HF12" s="72"/>
      <c r="HG12" s="72"/>
      <c r="HH12" s="72"/>
      <c r="HI12" s="72"/>
      <c r="HJ12" s="73"/>
      <c r="HK12" s="72"/>
      <c r="HL12" s="72"/>
      <c r="HM12" s="72"/>
      <c r="HN12" s="72"/>
      <c r="HO12" s="72">
        <f t="shared" si="10"/>
        <v>16669</v>
      </c>
    </row>
    <row r="13" spans="1:223" x14ac:dyDescent="0.25">
      <c r="B13" s="48" t="s">
        <v>68</v>
      </c>
      <c r="C13" s="72">
        <f t="shared" ref="C13:BS13" si="29">C10</f>
        <v>0</v>
      </c>
      <c r="D13" s="72">
        <f t="shared" si="29"/>
        <v>0</v>
      </c>
      <c r="E13" s="72">
        <f t="shared" si="29"/>
        <v>2205</v>
      </c>
      <c r="F13" s="72">
        <f t="shared" si="29"/>
        <v>2175</v>
      </c>
      <c r="G13" s="72">
        <f t="shared" si="29"/>
        <v>2370</v>
      </c>
      <c r="H13" s="72">
        <f t="shared" si="29"/>
        <v>2669</v>
      </c>
      <c r="I13" s="72">
        <f t="shared" si="29"/>
        <v>3394</v>
      </c>
      <c r="J13" s="72">
        <f t="shared" si="29"/>
        <v>3555</v>
      </c>
      <c r="K13" s="72">
        <f t="shared" si="29"/>
        <v>4136</v>
      </c>
      <c r="L13" s="72">
        <f t="shared" si="29"/>
        <v>4494</v>
      </c>
      <c r="M13" s="72">
        <f t="shared" si="29"/>
        <v>4591</v>
      </c>
      <c r="N13" s="72">
        <f t="shared" si="29"/>
        <v>5512</v>
      </c>
      <c r="O13" s="72">
        <f>O10</f>
        <v>35101</v>
      </c>
      <c r="P13" s="72">
        <f t="shared" si="29"/>
        <v>4207</v>
      </c>
      <c r="Q13" s="72">
        <f t="shared" si="29"/>
        <v>3280</v>
      </c>
      <c r="R13" s="72">
        <f t="shared" si="29"/>
        <v>4212</v>
      </c>
      <c r="S13" s="72">
        <f t="shared" si="29"/>
        <v>2828</v>
      </c>
      <c r="T13" s="72">
        <f t="shared" si="29"/>
        <v>2890</v>
      </c>
      <c r="U13" s="72">
        <f t="shared" si="29"/>
        <v>2648</v>
      </c>
      <c r="V13" s="72">
        <f t="shared" si="29"/>
        <v>2847</v>
      </c>
      <c r="W13" s="72">
        <f t="shared" si="29"/>
        <v>2764</v>
      </c>
      <c r="X13" s="72">
        <f t="shared" si="29"/>
        <v>2684</v>
      </c>
      <c r="Y13" s="72">
        <f t="shared" si="29"/>
        <v>2864</v>
      </c>
      <c r="Z13" s="72">
        <f t="shared" si="29"/>
        <v>2758</v>
      </c>
      <c r="AA13" s="72">
        <f t="shared" si="29"/>
        <v>2862</v>
      </c>
      <c r="AB13" s="72">
        <f>AB10</f>
        <v>36844</v>
      </c>
      <c r="AC13" s="72">
        <f t="shared" si="29"/>
        <v>2683</v>
      </c>
      <c r="AD13" s="72">
        <f t="shared" si="29"/>
        <v>2302</v>
      </c>
      <c r="AE13" s="72">
        <f t="shared" si="29"/>
        <v>2359</v>
      </c>
      <c r="AF13" s="72">
        <f t="shared" si="29"/>
        <v>2314</v>
      </c>
      <c r="AG13" s="72">
        <f t="shared" si="29"/>
        <v>2819</v>
      </c>
      <c r="AH13" s="72">
        <f t="shared" si="29"/>
        <v>3148</v>
      </c>
      <c r="AI13" s="72">
        <f t="shared" si="29"/>
        <v>3767</v>
      </c>
      <c r="AJ13" s="72">
        <f t="shared" si="29"/>
        <v>3450</v>
      </c>
      <c r="AK13" s="72">
        <f t="shared" si="29"/>
        <v>3122</v>
      </c>
      <c r="AL13" s="72">
        <f t="shared" si="29"/>
        <v>3452</v>
      </c>
      <c r="AM13" s="72">
        <f t="shared" si="29"/>
        <v>3398</v>
      </c>
      <c r="AN13" s="72">
        <f t="shared" si="29"/>
        <v>3404</v>
      </c>
      <c r="AO13" s="72">
        <f t="shared" si="29"/>
        <v>36218</v>
      </c>
      <c r="AP13" s="72">
        <f t="shared" si="29"/>
        <v>3762</v>
      </c>
      <c r="AQ13" s="72">
        <f t="shared" si="29"/>
        <v>3302</v>
      </c>
      <c r="AR13" s="72">
        <f t="shared" si="29"/>
        <v>3089</v>
      </c>
      <c r="AS13" s="72">
        <f t="shared" si="29"/>
        <v>3673</v>
      </c>
      <c r="AT13" s="72">
        <f t="shared" si="29"/>
        <v>3940</v>
      </c>
      <c r="AU13" s="72">
        <f t="shared" si="29"/>
        <v>3401</v>
      </c>
      <c r="AV13" s="72">
        <f t="shared" si="29"/>
        <v>4192</v>
      </c>
      <c r="AW13" s="72">
        <f t="shared" si="29"/>
        <v>4029</v>
      </c>
      <c r="AX13" s="72">
        <f t="shared" si="29"/>
        <v>3599</v>
      </c>
      <c r="AY13" s="72">
        <f t="shared" si="29"/>
        <v>3370</v>
      </c>
      <c r="AZ13" s="72">
        <f t="shared" si="29"/>
        <v>3431</v>
      </c>
      <c r="BA13" s="72">
        <f t="shared" si="29"/>
        <v>3858</v>
      </c>
      <c r="BB13" s="72">
        <f>BB10</f>
        <v>43646</v>
      </c>
      <c r="BC13" s="72">
        <f t="shared" si="29"/>
        <v>3375</v>
      </c>
      <c r="BD13" s="72">
        <f t="shared" si="29"/>
        <v>2684</v>
      </c>
      <c r="BE13" s="72">
        <f t="shared" si="29"/>
        <v>2730</v>
      </c>
      <c r="BF13" s="72">
        <f t="shared" si="29"/>
        <v>2731</v>
      </c>
      <c r="BG13" s="72">
        <f t="shared" si="29"/>
        <v>3099</v>
      </c>
      <c r="BH13" s="72">
        <f t="shared" si="29"/>
        <v>3054</v>
      </c>
      <c r="BI13" s="72">
        <f t="shared" si="29"/>
        <v>3239</v>
      </c>
      <c r="BJ13" s="72">
        <f t="shared" si="29"/>
        <v>3218</v>
      </c>
      <c r="BK13" s="72">
        <f t="shared" si="29"/>
        <v>3348</v>
      </c>
      <c r="BL13" s="72">
        <f t="shared" si="29"/>
        <v>3295</v>
      </c>
      <c r="BM13" s="72">
        <f t="shared" si="29"/>
        <v>3141</v>
      </c>
      <c r="BN13" s="72">
        <f t="shared" si="29"/>
        <v>3602</v>
      </c>
      <c r="BO13" s="72">
        <f>BO10</f>
        <v>37516</v>
      </c>
      <c r="BP13" s="72">
        <f t="shared" si="29"/>
        <v>3076</v>
      </c>
      <c r="BQ13" s="72">
        <f t="shared" si="29"/>
        <v>2646</v>
      </c>
      <c r="BR13" s="72">
        <f t="shared" si="29"/>
        <v>2749</v>
      </c>
      <c r="BS13" s="72">
        <f t="shared" si="29"/>
        <v>2567</v>
      </c>
      <c r="BT13" s="72">
        <f t="shared" ref="BT13:CK13" si="30">BT10</f>
        <v>2840</v>
      </c>
      <c r="BU13" s="72">
        <f t="shared" si="30"/>
        <v>3137</v>
      </c>
      <c r="BV13" s="72">
        <f t="shared" si="30"/>
        <v>3769</v>
      </c>
      <c r="BW13" s="72">
        <f t="shared" si="30"/>
        <v>3499</v>
      </c>
      <c r="BX13" s="72">
        <f t="shared" si="30"/>
        <v>4168</v>
      </c>
      <c r="BY13" s="72">
        <f t="shared" si="30"/>
        <v>5301</v>
      </c>
      <c r="BZ13" s="72">
        <f t="shared" si="30"/>
        <v>5342</v>
      </c>
      <c r="CA13" s="72">
        <f t="shared" si="30"/>
        <v>4091</v>
      </c>
      <c r="CB13" s="72">
        <f t="shared" si="19"/>
        <v>43185</v>
      </c>
      <c r="CC13" s="72">
        <f t="shared" si="30"/>
        <v>3842</v>
      </c>
      <c r="CD13" s="72">
        <f t="shared" si="30"/>
        <v>3263</v>
      </c>
      <c r="CE13" s="72">
        <f t="shared" si="30"/>
        <v>3188</v>
      </c>
      <c r="CF13" s="72">
        <f t="shared" si="30"/>
        <v>3573</v>
      </c>
      <c r="CG13" s="72">
        <f t="shared" si="30"/>
        <v>3952</v>
      </c>
      <c r="CH13" s="72">
        <f t="shared" si="30"/>
        <v>3645</v>
      </c>
      <c r="CI13" s="72">
        <f t="shared" si="30"/>
        <v>4036</v>
      </c>
      <c r="CJ13" s="72">
        <f t="shared" si="30"/>
        <v>3960</v>
      </c>
      <c r="CK13" s="72">
        <f t="shared" si="30"/>
        <v>3844</v>
      </c>
      <c r="CL13" s="72">
        <f>CL10</f>
        <v>3829</v>
      </c>
      <c r="CM13" s="72">
        <f>CM10</f>
        <v>3952</v>
      </c>
      <c r="CN13" s="72">
        <f t="shared" si="20"/>
        <v>3794</v>
      </c>
      <c r="CO13" s="72">
        <f t="shared" si="20"/>
        <v>44878</v>
      </c>
      <c r="CP13" s="72">
        <f t="shared" si="20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1"/>
        <v>4146</v>
      </c>
      <c r="CW13" s="72">
        <f t="shared" si="22"/>
        <v>4279</v>
      </c>
      <c r="CX13" s="72">
        <f t="shared" si="22"/>
        <v>4063</v>
      </c>
      <c r="CY13" s="72">
        <f t="shared" si="22"/>
        <v>4065</v>
      </c>
      <c r="CZ13" s="72">
        <f t="shared" si="22"/>
        <v>4118</v>
      </c>
      <c r="DA13" s="72">
        <f t="shared" si="22"/>
        <v>4446</v>
      </c>
      <c r="DB13" s="72">
        <f t="shared" si="5"/>
        <v>43651</v>
      </c>
      <c r="DC13" s="72">
        <f t="shared" si="23"/>
        <v>4605</v>
      </c>
      <c r="DD13" s="72">
        <f t="shared" si="23"/>
        <v>3570</v>
      </c>
      <c r="DE13" s="72">
        <f t="shared" si="23"/>
        <v>4135</v>
      </c>
      <c r="DF13" s="72">
        <f t="shared" si="23"/>
        <v>3665</v>
      </c>
      <c r="DG13" s="72">
        <f t="shared" si="23"/>
        <v>4083</v>
      </c>
      <c r="DH13" s="72">
        <f t="shared" ref="DH13:DM13" si="31">IF($B13="","",DH10)</f>
        <v>3672</v>
      </c>
      <c r="DI13" s="72">
        <f t="shared" si="31"/>
        <v>4476</v>
      </c>
      <c r="DJ13" s="72">
        <f t="shared" si="31"/>
        <v>4559</v>
      </c>
      <c r="DK13" s="72">
        <f t="shared" si="31"/>
        <v>4268</v>
      </c>
      <c r="DL13" s="72">
        <f t="shared" si="31"/>
        <v>4663</v>
      </c>
      <c r="DM13" s="72">
        <f t="shared" si="31"/>
        <v>4973</v>
      </c>
      <c r="DN13" s="72">
        <f t="shared" si="24"/>
        <v>5429</v>
      </c>
      <c r="DO13" s="72">
        <f t="shared" si="7"/>
        <v>52098</v>
      </c>
      <c r="DP13" s="72">
        <f t="shared" si="25"/>
        <v>5000</v>
      </c>
      <c r="DQ13" s="72">
        <f t="shared" si="25"/>
        <v>3755</v>
      </c>
      <c r="DR13" s="72">
        <f t="shared" si="25"/>
        <v>4017</v>
      </c>
      <c r="DS13" s="72">
        <f t="shared" si="25"/>
        <v>4122</v>
      </c>
      <c r="DT13" s="72">
        <f t="shared" si="25"/>
        <v>5097</v>
      </c>
      <c r="DU13" s="72">
        <f t="shared" ref="DU13:EA13" si="32">IF($B13="","",DU10)</f>
        <v>5603</v>
      </c>
      <c r="DV13" s="72">
        <f t="shared" si="32"/>
        <v>6447</v>
      </c>
      <c r="DW13" s="72">
        <f t="shared" si="32"/>
        <v>6585</v>
      </c>
      <c r="DX13" s="72">
        <f t="shared" si="32"/>
        <v>6057</v>
      </c>
      <c r="DY13" s="72">
        <f t="shared" si="32"/>
        <v>5712</v>
      </c>
      <c r="DZ13" s="72">
        <f t="shared" si="32"/>
        <v>5271</v>
      </c>
      <c r="EA13" s="72">
        <f t="shared" si="32"/>
        <v>4772</v>
      </c>
      <c r="EB13" s="72">
        <f>+SUM(DP13:EA13)</f>
        <v>62438</v>
      </c>
      <c r="EC13" s="72">
        <f t="shared" ref="EC13:EK13" si="33">IF($B13="","",EC10)</f>
        <v>4471</v>
      </c>
      <c r="ED13" s="72">
        <f t="shared" si="33"/>
        <v>3949</v>
      </c>
      <c r="EE13" s="72">
        <f t="shared" si="33"/>
        <v>2744</v>
      </c>
      <c r="EF13" s="72">
        <f t="shared" si="33"/>
        <v>1161</v>
      </c>
      <c r="EG13" s="72">
        <f t="shared" si="33"/>
        <v>1163</v>
      </c>
      <c r="EH13" s="72">
        <f t="shared" si="33"/>
        <v>1806</v>
      </c>
      <c r="EI13" s="72">
        <f t="shared" si="33"/>
        <v>2267</v>
      </c>
      <c r="EJ13" s="72">
        <f t="shared" si="33"/>
        <v>2658</v>
      </c>
      <c r="EK13" s="72">
        <f t="shared" si="33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8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>
        <v>3541</v>
      </c>
      <c r="HA13" s="72">
        <v>3245</v>
      </c>
      <c r="HB13" s="72">
        <f>+SUM(GP13:HA13)</f>
        <v>35170</v>
      </c>
      <c r="HC13" s="72">
        <v>2819</v>
      </c>
      <c r="HD13" s="72"/>
      <c r="HE13" s="72"/>
      <c r="HF13" s="72"/>
      <c r="HG13" s="72"/>
      <c r="HH13" s="72"/>
      <c r="HI13" s="72"/>
      <c r="HJ13" s="73"/>
      <c r="HK13" s="72"/>
      <c r="HL13" s="72"/>
      <c r="HM13" s="72"/>
      <c r="HN13" s="72"/>
      <c r="HO13" s="72">
        <f t="shared" si="10"/>
        <v>2819</v>
      </c>
    </row>
    <row r="14" spans="1:223" ht="13.95" customHeight="1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5" spans="1:223" ht="13.95" customHeight="1" x14ac:dyDescent="0.25"/>
    <row r="16" spans="1:223" ht="13.95" customHeight="1" x14ac:dyDescent="0.25">
      <c r="B16" s="5" t="s">
        <v>73</v>
      </c>
    </row>
    <row r="17" spans="1:223" ht="15" customHeight="1" x14ac:dyDescent="0.25">
      <c r="B17" s="189" t="s">
        <v>39</v>
      </c>
      <c r="C17" s="195">
        <v>2010</v>
      </c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7"/>
      <c r="O17" s="184" t="s">
        <v>82</v>
      </c>
      <c r="P17" s="195">
        <v>2011</v>
      </c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7"/>
      <c r="AB17" s="184" t="s">
        <v>83</v>
      </c>
      <c r="AC17" s="195">
        <v>2012</v>
      </c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7"/>
      <c r="AO17" s="184" t="s">
        <v>84</v>
      </c>
      <c r="AP17" s="195">
        <v>2013</v>
      </c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7"/>
      <c r="BB17" s="184" t="s">
        <v>40</v>
      </c>
      <c r="BC17" s="195">
        <v>2014</v>
      </c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7"/>
      <c r="BO17" s="184" t="s">
        <v>41</v>
      </c>
      <c r="BP17" s="195">
        <v>2015</v>
      </c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7"/>
      <c r="CB17" s="184" t="s">
        <v>42</v>
      </c>
      <c r="CC17" s="195">
        <v>2016</v>
      </c>
      <c r="CD17" s="196"/>
      <c r="CE17" s="196"/>
      <c r="CF17" s="196"/>
      <c r="CG17" s="196"/>
      <c r="CH17" s="196"/>
      <c r="CI17" s="196"/>
      <c r="CJ17" s="196"/>
      <c r="CK17" s="196"/>
      <c r="CL17" s="196"/>
      <c r="CM17" s="196"/>
      <c r="CN17" s="197"/>
      <c r="CO17" s="184" t="s">
        <v>43</v>
      </c>
      <c r="CP17" s="181">
        <v>2017</v>
      </c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3"/>
      <c r="DB17" s="184" t="s">
        <v>44</v>
      </c>
      <c r="DC17" s="181">
        <v>2018</v>
      </c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3"/>
      <c r="DO17" s="184" t="s">
        <v>45</v>
      </c>
      <c r="DP17" s="181">
        <v>2019</v>
      </c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3"/>
      <c r="EB17" s="184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84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84" t="s">
        <v>48</v>
      </c>
      <c r="FC17" s="181">
        <v>2022</v>
      </c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3"/>
      <c r="FO17" s="184" t="s">
        <v>49</v>
      </c>
      <c r="FP17" s="181">
        <v>2023</v>
      </c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3"/>
      <c r="GB17" s="184" t="s">
        <v>50</v>
      </c>
      <c r="GC17" s="181">
        <v>2024</v>
      </c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3"/>
      <c r="GO17" s="184" t="s">
        <v>51</v>
      </c>
      <c r="GP17" s="181">
        <v>2025</v>
      </c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3"/>
      <c r="HB17" s="184" t="s">
        <v>52</v>
      </c>
      <c r="HC17" s="181">
        <v>2026</v>
      </c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3"/>
      <c r="HO17" s="184" t="s">
        <v>53</v>
      </c>
    </row>
    <row r="18" spans="1:223" x14ac:dyDescent="0.25">
      <c r="B18" s="190"/>
      <c r="C18" s="71" t="s">
        <v>54</v>
      </c>
      <c r="D18" s="71" t="s">
        <v>55</v>
      </c>
      <c r="E18" s="71" t="s">
        <v>56</v>
      </c>
      <c r="F18" s="71" t="s">
        <v>57</v>
      </c>
      <c r="G18" s="71" t="s">
        <v>58</v>
      </c>
      <c r="H18" s="71" t="s">
        <v>59</v>
      </c>
      <c r="I18" s="71" t="s">
        <v>60</v>
      </c>
      <c r="J18" s="71" t="s">
        <v>61</v>
      </c>
      <c r="K18" s="71" t="s">
        <v>62</v>
      </c>
      <c r="L18" s="71" t="s">
        <v>63</v>
      </c>
      <c r="M18" s="71" t="s">
        <v>64</v>
      </c>
      <c r="N18" s="71" t="s">
        <v>65</v>
      </c>
      <c r="O18" s="185"/>
      <c r="P18" s="71" t="s">
        <v>54</v>
      </c>
      <c r="Q18" s="71" t="s">
        <v>55</v>
      </c>
      <c r="R18" s="71" t="s">
        <v>56</v>
      </c>
      <c r="S18" s="71" t="s">
        <v>57</v>
      </c>
      <c r="T18" s="71" t="s">
        <v>58</v>
      </c>
      <c r="U18" s="71" t="s">
        <v>59</v>
      </c>
      <c r="V18" s="71" t="s">
        <v>60</v>
      </c>
      <c r="W18" s="71" t="s">
        <v>61</v>
      </c>
      <c r="X18" s="71" t="s">
        <v>62</v>
      </c>
      <c r="Y18" s="71" t="s">
        <v>63</v>
      </c>
      <c r="Z18" s="71" t="s">
        <v>64</v>
      </c>
      <c r="AA18" s="71" t="s">
        <v>65</v>
      </c>
      <c r="AB18" s="185"/>
      <c r="AC18" s="71" t="s">
        <v>54</v>
      </c>
      <c r="AD18" s="71" t="s">
        <v>55</v>
      </c>
      <c r="AE18" s="71" t="s">
        <v>56</v>
      </c>
      <c r="AF18" s="71" t="s">
        <v>57</v>
      </c>
      <c r="AG18" s="71" t="s">
        <v>58</v>
      </c>
      <c r="AH18" s="71" t="s">
        <v>59</v>
      </c>
      <c r="AI18" s="71" t="s">
        <v>60</v>
      </c>
      <c r="AJ18" s="71" t="s">
        <v>61</v>
      </c>
      <c r="AK18" s="71" t="s">
        <v>62</v>
      </c>
      <c r="AL18" s="71" t="s">
        <v>63</v>
      </c>
      <c r="AM18" s="71" t="s">
        <v>64</v>
      </c>
      <c r="AN18" s="71" t="s">
        <v>65</v>
      </c>
      <c r="AO18" s="185"/>
      <c r="AP18" s="71" t="s">
        <v>54</v>
      </c>
      <c r="AQ18" s="71" t="s">
        <v>55</v>
      </c>
      <c r="AR18" s="71" t="s">
        <v>56</v>
      </c>
      <c r="AS18" s="71" t="s">
        <v>57</v>
      </c>
      <c r="AT18" s="71" t="s">
        <v>58</v>
      </c>
      <c r="AU18" s="71" t="s">
        <v>59</v>
      </c>
      <c r="AV18" s="71" t="s">
        <v>60</v>
      </c>
      <c r="AW18" s="71" t="s">
        <v>61</v>
      </c>
      <c r="AX18" s="71" t="s">
        <v>62</v>
      </c>
      <c r="AY18" s="71" t="s">
        <v>63</v>
      </c>
      <c r="AZ18" s="71" t="s">
        <v>64</v>
      </c>
      <c r="BA18" s="71" t="s">
        <v>65</v>
      </c>
      <c r="BB18" s="185"/>
      <c r="BC18" s="71" t="s">
        <v>54</v>
      </c>
      <c r="BD18" s="71" t="s">
        <v>55</v>
      </c>
      <c r="BE18" s="71" t="s">
        <v>56</v>
      </c>
      <c r="BF18" s="71" t="s">
        <v>57</v>
      </c>
      <c r="BG18" s="71" t="s">
        <v>58</v>
      </c>
      <c r="BH18" s="71" t="s">
        <v>59</v>
      </c>
      <c r="BI18" s="71" t="s">
        <v>60</v>
      </c>
      <c r="BJ18" s="71" t="s">
        <v>61</v>
      </c>
      <c r="BK18" s="71" t="s">
        <v>62</v>
      </c>
      <c r="BL18" s="71" t="s">
        <v>63</v>
      </c>
      <c r="BM18" s="71" t="s">
        <v>64</v>
      </c>
      <c r="BN18" s="71" t="s">
        <v>65</v>
      </c>
      <c r="BO18" s="185"/>
      <c r="BP18" s="71" t="s">
        <v>54</v>
      </c>
      <c r="BQ18" s="71" t="s">
        <v>55</v>
      </c>
      <c r="BR18" s="71" t="s">
        <v>56</v>
      </c>
      <c r="BS18" s="71" t="s">
        <v>57</v>
      </c>
      <c r="BT18" s="71" t="s">
        <v>58</v>
      </c>
      <c r="BU18" s="71" t="s">
        <v>59</v>
      </c>
      <c r="BV18" s="71" t="s">
        <v>60</v>
      </c>
      <c r="BW18" s="71" t="s">
        <v>61</v>
      </c>
      <c r="BX18" s="71" t="s">
        <v>62</v>
      </c>
      <c r="BY18" s="71" t="s">
        <v>63</v>
      </c>
      <c r="BZ18" s="71" t="s">
        <v>64</v>
      </c>
      <c r="CA18" s="71" t="s">
        <v>65</v>
      </c>
      <c r="CB18" s="185"/>
      <c r="CC18" s="71" t="s">
        <v>54</v>
      </c>
      <c r="CD18" s="71" t="s">
        <v>55</v>
      </c>
      <c r="CE18" s="71" t="s">
        <v>56</v>
      </c>
      <c r="CF18" s="71" t="s">
        <v>57</v>
      </c>
      <c r="CG18" s="71" t="s">
        <v>58</v>
      </c>
      <c r="CH18" s="71" t="s">
        <v>59</v>
      </c>
      <c r="CI18" s="71" t="s">
        <v>60</v>
      </c>
      <c r="CJ18" s="71" t="s">
        <v>61</v>
      </c>
      <c r="CK18" s="71" t="s">
        <v>62</v>
      </c>
      <c r="CL18" s="71" t="s">
        <v>63</v>
      </c>
      <c r="CM18" s="71" t="s">
        <v>64</v>
      </c>
      <c r="CN18" s="71" t="s">
        <v>65</v>
      </c>
      <c r="CO18" s="185"/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45" t="s">
        <v>64</v>
      </c>
      <c r="DA18" s="45" t="s">
        <v>65</v>
      </c>
      <c r="DB18" s="185"/>
      <c r="DC18" s="45" t="s">
        <v>54</v>
      </c>
      <c r="DD18" s="45" t="s">
        <v>55</v>
      </c>
      <c r="DE18" s="45" t="s">
        <v>56</v>
      </c>
      <c r="DF18" s="45" t="s">
        <v>57</v>
      </c>
      <c r="DG18" s="45" t="s">
        <v>58</v>
      </c>
      <c r="DH18" s="45" t="s">
        <v>59</v>
      </c>
      <c r="DI18" s="45" t="s">
        <v>60</v>
      </c>
      <c r="DJ18" s="45" t="s">
        <v>61</v>
      </c>
      <c r="DK18" s="45" t="s">
        <v>62</v>
      </c>
      <c r="DL18" s="45" t="s">
        <v>63</v>
      </c>
      <c r="DM18" s="45" t="s">
        <v>64</v>
      </c>
      <c r="DN18" s="45" t="s">
        <v>65</v>
      </c>
      <c r="DO18" s="185"/>
      <c r="DP18" s="45" t="s">
        <v>54</v>
      </c>
      <c r="DQ18" s="45" t="s">
        <v>55</v>
      </c>
      <c r="DR18" s="45" t="s">
        <v>56</v>
      </c>
      <c r="DS18" s="45" t="s">
        <v>57</v>
      </c>
      <c r="DT18" s="45" t="s">
        <v>58</v>
      </c>
      <c r="DU18" s="45" t="s">
        <v>59</v>
      </c>
      <c r="DV18" s="45" t="s">
        <v>60</v>
      </c>
      <c r="DW18" s="45" t="s">
        <v>61</v>
      </c>
      <c r="DX18" s="45" t="s">
        <v>62</v>
      </c>
      <c r="DY18" s="45" t="s">
        <v>63</v>
      </c>
      <c r="DZ18" s="45" t="s">
        <v>64</v>
      </c>
      <c r="EA18" s="45" t="s">
        <v>65</v>
      </c>
      <c r="EB18" s="185"/>
      <c r="EC18" s="45" t="s">
        <v>54</v>
      </c>
      <c r="ED18" s="45" t="s">
        <v>55</v>
      </c>
      <c r="EE18" s="45" t="s">
        <v>56</v>
      </c>
      <c r="EF18" s="45" t="s">
        <v>57</v>
      </c>
      <c r="EG18" s="45" t="s">
        <v>58</v>
      </c>
      <c r="EH18" s="45" t="s">
        <v>59</v>
      </c>
      <c r="EI18" s="45" t="s">
        <v>60</v>
      </c>
      <c r="EJ18" s="45" t="s">
        <v>61</v>
      </c>
      <c r="EK18" s="45" t="s">
        <v>62</v>
      </c>
      <c r="EL18" s="45" t="s">
        <v>63</v>
      </c>
      <c r="EM18" s="45" t="s">
        <v>64</v>
      </c>
      <c r="EN18" s="45" t="s">
        <v>65</v>
      </c>
      <c r="EO18" s="185"/>
      <c r="EP18" s="45" t="s">
        <v>54</v>
      </c>
      <c r="EQ18" s="45" t="s">
        <v>55</v>
      </c>
      <c r="ER18" s="45" t="s">
        <v>56</v>
      </c>
      <c r="ES18" s="45" t="s">
        <v>57</v>
      </c>
      <c r="ET18" s="45" t="s">
        <v>58</v>
      </c>
      <c r="EU18" s="45" t="s">
        <v>59</v>
      </c>
      <c r="EV18" s="45" t="s">
        <v>60</v>
      </c>
      <c r="EW18" s="45" t="s">
        <v>61</v>
      </c>
      <c r="EX18" s="45" t="s">
        <v>62</v>
      </c>
      <c r="EY18" s="45" t="s">
        <v>63</v>
      </c>
      <c r="EZ18" s="45" t="s">
        <v>64</v>
      </c>
      <c r="FA18" s="45" t="s">
        <v>65</v>
      </c>
      <c r="FB18" s="185"/>
      <c r="FC18" s="45" t="s">
        <v>54</v>
      </c>
      <c r="FD18" s="45" t="s">
        <v>55</v>
      </c>
      <c r="FE18" s="45" t="s">
        <v>56</v>
      </c>
      <c r="FF18" s="45" t="s">
        <v>57</v>
      </c>
      <c r="FG18" s="45" t="s">
        <v>58</v>
      </c>
      <c r="FH18" s="45" t="s">
        <v>59</v>
      </c>
      <c r="FI18" s="45" t="s">
        <v>60</v>
      </c>
      <c r="FJ18" s="45" t="s">
        <v>61</v>
      </c>
      <c r="FK18" s="45" t="s">
        <v>62</v>
      </c>
      <c r="FL18" s="45" t="s">
        <v>63</v>
      </c>
      <c r="FM18" s="45" t="s">
        <v>64</v>
      </c>
      <c r="FN18" s="45" t="s">
        <v>65</v>
      </c>
      <c r="FO18" s="185"/>
      <c r="FP18" s="45" t="s">
        <v>54</v>
      </c>
      <c r="FQ18" s="45" t="s">
        <v>55</v>
      </c>
      <c r="FR18" s="45" t="s">
        <v>56</v>
      </c>
      <c r="FS18" s="45" t="s">
        <v>57</v>
      </c>
      <c r="FT18" s="45" t="s">
        <v>58</v>
      </c>
      <c r="FU18" s="45" t="s">
        <v>59</v>
      </c>
      <c r="FV18" s="45" t="s">
        <v>60</v>
      </c>
      <c r="FW18" s="45" t="s">
        <v>61</v>
      </c>
      <c r="FX18" s="45" t="s">
        <v>62</v>
      </c>
      <c r="FY18" s="45" t="s">
        <v>63</v>
      </c>
      <c r="FZ18" s="45" t="s">
        <v>64</v>
      </c>
      <c r="GA18" s="45" t="s">
        <v>65</v>
      </c>
      <c r="GB18" s="185"/>
      <c r="GC18" s="45" t="s">
        <v>54</v>
      </c>
      <c r="GD18" s="45" t="s">
        <v>55</v>
      </c>
      <c r="GE18" s="45" t="s">
        <v>56</v>
      </c>
      <c r="GF18" s="45" t="s">
        <v>57</v>
      </c>
      <c r="GG18" s="45" t="s">
        <v>58</v>
      </c>
      <c r="GH18" s="45" t="s">
        <v>59</v>
      </c>
      <c r="GI18" s="45" t="s">
        <v>60</v>
      </c>
      <c r="GJ18" s="45" t="s">
        <v>61</v>
      </c>
      <c r="GK18" s="45" t="s">
        <v>62</v>
      </c>
      <c r="GL18" s="45" t="s">
        <v>63</v>
      </c>
      <c r="GM18" s="45" t="s">
        <v>64</v>
      </c>
      <c r="GN18" s="45" t="s">
        <v>65</v>
      </c>
      <c r="GO18" s="185"/>
      <c r="GP18" s="45" t="s">
        <v>54</v>
      </c>
      <c r="GQ18" s="45" t="s">
        <v>55</v>
      </c>
      <c r="GR18" s="45" t="s">
        <v>56</v>
      </c>
      <c r="GS18" s="45" t="s">
        <v>57</v>
      </c>
      <c r="GT18" s="45" t="s">
        <v>58</v>
      </c>
      <c r="GU18" s="45" t="s">
        <v>59</v>
      </c>
      <c r="GV18" s="45" t="s">
        <v>60</v>
      </c>
      <c r="GW18" s="45" t="s">
        <v>61</v>
      </c>
      <c r="GX18" s="45" t="s">
        <v>62</v>
      </c>
      <c r="GY18" s="45" t="s">
        <v>63</v>
      </c>
      <c r="GZ18" s="45" t="s">
        <v>64</v>
      </c>
      <c r="HA18" s="45" t="s">
        <v>65</v>
      </c>
      <c r="HB18" s="185"/>
      <c r="HC18" s="45" t="s">
        <v>54</v>
      </c>
      <c r="HD18" s="45" t="s">
        <v>55</v>
      </c>
      <c r="HE18" s="45" t="s">
        <v>56</v>
      </c>
      <c r="HF18" s="45" t="s">
        <v>57</v>
      </c>
      <c r="HG18" s="45" t="s">
        <v>58</v>
      </c>
      <c r="HH18" s="45" t="s">
        <v>59</v>
      </c>
      <c r="HI18" s="45" t="s">
        <v>60</v>
      </c>
      <c r="HJ18" s="45" t="s">
        <v>61</v>
      </c>
      <c r="HK18" s="45" t="s">
        <v>62</v>
      </c>
      <c r="HL18" s="45" t="s">
        <v>63</v>
      </c>
      <c r="HM18" s="45" t="s">
        <v>64</v>
      </c>
      <c r="HN18" s="45" t="s">
        <v>65</v>
      </c>
      <c r="HO18" s="185"/>
    </row>
    <row r="19" spans="1:223" x14ac:dyDescent="0.25">
      <c r="B19" s="46" t="s">
        <v>85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4">SUM(F20:F21)</f>
        <v>6378</v>
      </c>
      <c r="G19" s="72">
        <f t="shared" si="34"/>
        <v>6998</v>
      </c>
      <c r="H19" s="72">
        <f t="shared" si="34"/>
        <v>8009</v>
      </c>
      <c r="I19" s="72">
        <f t="shared" si="34"/>
        <v>10150</v>
      </c>
      <c r="J19" s="72">
        <f t="shared" si="34"/>
        <v>10847</v>
      </c>
      <c r="K19" s="72">
        <f t="shared" si="34"/>
        <v>13178</v>
      </c>
      <c r="L19" s="72">
        <f t="shared" si="34"/>
        <v>14061</v>
      </c>
      <c r="M19" s="72">
        <f t="shared" si="34"/>
        <v>14707</v>
      </c>
      <c r="N19" s="72">
        <f t="shared" si="34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5">SUM(S20:S21)</f>
        <v>8919</v>
      </c>
      <c r="T19" s="72">
        <f t="shared" si="35"/>
        <v>8816</v>
      </c>
      <c r="U19" s="72">
        <f t="shared" si="35"/>
        <v>8625</v>
      </c>
      <c r="V19" s="72">
        <f t="shared" si="35"/>
        <v>9936</v>
      </c>
      <c r="W19" s="72">
        <f t="shared" si="35"/>
        <v>9271</v>
      </c>
      <c r="X19" s="72">
        <f t="shared" si="35"/>
        <v>8755</v>
      </c>
      <c r="Y19" s="72">
        <f t="shared" si="35"/>
        <v>9513</v>
      </c>
      <c r="Z19" s="72">
        <f t="shared" si="35"/>
        <v>9230</v>
      </c>
      <c r="AA19" s="72">
        <f t="shared" si="35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6">SUM(AF20:AF21)</f>
        <v>7593</v>
      </c>
      <c r="AG19" s="72">
        <f t="shared" si="36"/>
        <v>9105</v>
      </c>
      <c r="AH19" s="72">
        <f t="shared" si="36"/>
        <v>10087</v>
      </c>
      <c r="AI19" s="72">
        <f t="shared" si="36"/>
        <v>12415</v>
      </c>
      <c r="AJ19" s="72">
        <f t="shared" si="36"/>
        <v>11123</v>
      </c>
      <c r="AK19" s="72">
        <f t="shared" si="36"/>
        <v>9989</v>
      </c>
      <c r="AL19" s="72">
        <f t="shared" si="36"/>
        <v>11318</v>
      </c>
      <c r="AM19" s="72">
        <f t="shared" si="36"/>
        <v>11072</v>
      </c>
      <c r="AN19" s="72">
        <f t="shared" si="36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7">SUM(AS20:AS21)</f>
        <v>12169</v>
      </c>
      <c r="AT19" s="72">
        <f t="shared" si="37"/>
        <v>13190</v>
      </c>
      <c r="AU19" s="72">
        <f t="shared" si="37"/>
        <v>11829</v>
      </c>
      <c r="AV19" s="72">
        <f t="shared" si="37"/>
        <v>14891</v>
      </c>
      <c r="AW19" s="72">
        <f t="shared" si="37"/>
        <v>14000</v>
      </c>
      <c r="AX19" s="72">
        <f t="shared" si="37"/>
        <v>12451</v>
      </c>
      <c r="AY19" s="72">
        <f t="shared" si="37"/>
        <v>11737</v>
      </c>
      <c r="AZ19" s="72">
        <f t="shared" si="37"/>
        <v>12510</v>
      </c>
      <c r="BA19" s="72">
        <f t="shared" si="37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8">SUM(BF20:BF21)</f>
        <v>10256</v>
      </c>
      <c r="BG19" s="72">
        <f t="shared" si="38"/>
        <v>11060</v>
      </c>
      <c r="BH19" s="72">
        <f t="shared" si="38"/>
        <v>10939</v>
      </c>
      <c r="BI19" s="72">
        <f t="shared" si="38"/>
        <v>12526</v>
      </c>
      <c r="BJ19" s="72">
        <f t="shared" si="38"/>
        <v>11846</v>
      </c>
      <c r="BK19" s="72">
        <f t="shared" si="38"/>
        <v>12086</v>
      </c>
      <c r="BL19" s="72">
        <f t="shared" si="38"/>
        <v>12238</v>
      </c>
      <c r="BM19" s="72">
        <f t="shared" si="38"/>
        <v>11594</v>
      </c>
      <c r="BN19" s="72">
        <f t="shared" si="38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9">SUM(CV20:CV21)</f>
        <v>17478</v>
      </c>
      <c r="CW19" s="72">
        <f t="shared" si="39"/>
        <v>17214</v>
      </c>
      <c r="CX19" s="72">
        <f t="shared" si="39"/>
        <v>16063</v>
      </c>
      <c r="CY19" s="72">
        <f t="shared" si="39"/>
        <v>16750</v>
      </c>
      <c r="CZ19" s="72">
        <f t="shared" si="39"/>
        <v>16649</v>
      </c>
      <c r="DA19" s="72">
        <f t="shared" si="39"/>
        <v>17819</v>
      </c>
      <c r="DB19" s="72">
        <f t="shared" ref="DB19:DB24" si="40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1">SUM(DF20:DF21)</f>
        <v>14500</v>
      </c>
      <c r="DG19" s="72">
        <f t="shared" si="41"/>
        <v>16283</v>
      </c>
      <c r="DH19" s="72">
        <f t="shared" si="41"/>
        <v>14827</v>
      </c>
      <c r="DI19" s="72">
        <f t="shared" si="41"/>
        <v>18864</v>
      </c>
      <c r="DJ19" s="72">
        <f t="shared" si="41"/>
        <v>18285</v>
      </c>
      <c r="DK19" s="72">
        <f t="shared" si="41"/>
        <v>17073</v>
      </c>
      <c r="DL19" s="72">
        <f t="shared" si="41"/>
        <v>18265</v>
      </c>
      <c r="DM19" s="72">
        <f t="shared" si="41"/>
        <v>19290</v>
      </c>
      <c r="DN19" s="72">
        <f t="shared" si="41"/>
        <v>20851</v>
      </c>
      <c r="DO19" s="72">
        <f t="shared" ref="DO19:DO24" si="42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3">SUM(DS20:DS21)</f>
        <v>15485</v>
      </c>
      <c r="DT19" s="72">
        <f t="shared" si="43"/>
        <v>18658</v>
      </c>
      <c r="DU19" s="72">
        <f t="shared" si="43"/>
        <v>20267</v>
      </c>
      <c r="DV19" s="72">
        <f t="shared" si="43"/>
        <v>24427</v>
      </c>
      <c r="DW19" s="72">
        <f t="shared" si="43"/>
        <v>24634</v>
      </c>
      <c r="DX19" s="72">
        <f t="shared" si="43"/>
        <v>21837</v>
      </c>
      <c r="DY19" s="72">
        <f t="shared" si="43"/>
        <v>20403</v>
      </c>
      <c r="DZ19" s="72">
        <f t="shared" si="43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>
        <v>25053</v>
      </c>
      <c r="HA19" s="72">
        <v>25244</v>
      </c>
      <c r="HB19" s="72">
        <f>+SUM(GP19:HA19)</f>
        <v>262992</v>
      </c>
      <c r="HC19" s="72">
        <v>23427</v>
      </c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>
        <f>+SUM(HC19:HN19)</f>
        <v>23427</v>
      </c>
    </row>
    <row r="20" spans="1:223" ht="14.4" x14ac:dyDescent="0.3">
      <c r="B20" s="48" t="s">
        <v>67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40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2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>
        <v>16148</v>
      </c>
      <c r="HA20" s="73">
        <v>17394</v>
      </c>
      <c r="HB20" s="72"/>
      <c r="HC20" s="72">
        <v>16669</v>
      </c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2">
        <f t="shared" ref="HO20:HO21" si="44">+SUM(HC20:HN20)</f>
        <v>16669</v>
      </c>
    </row>
    <row r="21" spans="1:223" ht="14.4" x14ac:dyDescent="0.3">
      <c r="B21" s="48" t="s">
        <v>68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40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2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>
        <v>8905</v>
      </c>
      <c r="HA21" s="73">
        <v>7850</v>
      </c>
      <c r="HB21" s="73"/>
      <c r="HC21" s="72">
        <v>6758</v>
      </c>
      <c r="HD21" s="73"/>
      <c r="HE21" s="73"/>
      <c r="HF21" s="73"/>
      <c r="HG21" s="73"/>
      <c r="HH21" s="73"/>
      <c r="HI21" s="73"/>
      <c r="HJ21" s="73"/>
      <c r="HK21" s="42"/>
      <c r="HL21" s="73"/>
      <c r="HM21" s="73"/>
      <c r="HN21" s="73"/>
      <c r="HO21" s="72">
        <f t="shared" si="44"/>
        <v>6758</v>
      </c>
    </row>
    <row r="22" spans="1:223" x14ac:dyDescent="0.25">
      <c r="B22" s="51" t="s">
        <v>72</v>
      </c>
      <c r="C22" s="74">
        <f t="shared" ref="C22:BA22" si="45">SUM(C23:C24)</f>
        <v>0</v>
      </c>
      <c r="D22" s="74">
        <f t="shared" si="45"/>
        <v>0</v>
      </c>
      <c r="E22" s="74">
        <f>SUM(E23:E24)</f>
        <v>6378</v>
      </c>
      <c r="F22" s="74">
        <f t="shared" si="45"/>
        <v>6378</v>
      </c>
      <c r="G22" s="74">
        <f t="shared" si="45"/>
        <v>6998</v>
      </c>
      <c r="H22" s="74">
        <f t="shared" si="45"/>
        <v>8009</v>
      </c>
      <c r="I22" s="74">
        <f t="shared" si="45"/>
        <v>10150</v>
      </c>
      <c r="J22" s="74">
        <f t="shared" si="45"/>
        <v>10847</v>
      </c>
      <c r="K22" s="74">
        <f t="shared" si="45"/>
        <v>13178</v>
      </c>
      <c r="L22" s="74">
        <f>SUM(L23:L24)</f>
        <v>14061</v>
      </c>
      <c r="M22" s="74">
        <f>SUM(M23:M24)</f>
        <v>14707</v>
      </c>
      <c r="N22" s="74">
        <f t="shared" si="45"/>
        <v>17122</v>
      </c>
      <c r="O22" s="74">
        <f t="shared" si="45"/>
        <v>107828</v>
      </c>
      <c r="P22" s="74">
        <f t="shared" si="45"/>
        <v>13043</v>
      </c>
      <c r="Q22" s="74">
        <f t="shared" si="45"/>
        <v>10020</v>
      </c>
      <c r="R22" s="74">
        <f>SUM(R23:R24)</f>
        <v>12695</v>
      </c>
      <c r="S22" s="74">
        <f t="shared" si="45"/>
        <v>8919</v>
      </c>
      <c r="T22" s="74">
        <f t="shared" si="45"/>
        <v>8816</v>
      </c>
      <c r="U22" s="74">
        <f t="shared" si="45"/>
        <v>8625</v>
      </c>
      <c r="V22" s="74">
        <f t="shared" si="45"/>
        <v>9936</v>
      </c>
      <c r="W22" s="74">
        <f t="shared" si="45"/>
        <v>9271</v>
      </c>
      <c r="X22" s="74">
        <f t="shared" si="45"/>
        <v>8755</v>
      </c>
      <c r="Y22" s="74">
        <f>SUM(Y23:Y24)</f>
        <v>9513</v>
      </c>
      <c r="Z22" s="74">
        <f>SUM(Z23:Z24)</f>
        <v>9230</v>
      </c>
      <c r="AA22" s="74">
        <f t="shared" si="45"/>
        <v>9733</v>
      </c>
      <c r="AB22" s="74">
        <f>SUM(AB23:AB24)</f>
        <v>118556</v>
      </c>
      <c r="AC22" s="74">
        <f t="shared" si="45"/>
        <v>8924</v>
      </c>
      <c r="AD22" s="74">
        <f t="shared" si="45"/>
        <v>6864</v>
      </c>
      <c r="AE22" s="74">
        <f>SUM(AE23:AE24)</f>
        <v>7280</v>
      </c>
      <c r="AF22" s="74">
        <f t="shared" si="45"/>
        <v>7593</v>
      </c>
      <c r="AG22" s="74">
        <f t="shared" si="45"/>
        <v>9105</v>
      </c>
      <c r="AH22" s="74">
        <f t="shared" si="45"/>
        <v>10087</v>
      </c>
      <c r="AI22" s="74">
        <f t="shared" si="45"/>
        <v>12415</v>
      </c>
      <c r="AJ22" s="74">
        <f t="shared" si="45"/>
        <v>11123</v>
      </c>
      <c r="AK22" s="74">
        <f t="shared" si="45"/>
        <v>9989</v>
      </c>
      <c r="AL22" s="74">
        <f>SUM(AL23:AL24)</f>
        <v>11318</v>
      </c>
      <c r="AM22" s="74">
        <f>SUM(AM23:AM24)</f>
        <v>11072</v>
      </c>
      <c r="AN22" s="74">
        <f t="shared" si="45"/>
        <v>11415</v>
      </c>
      <c r="AO22" s="74">
        <f t="shared" si="45"/>
        <v>117185</v>
      </c>
      <c r="AP22" s="74">
        <f t="shared" si="45"/>
        <v>11935</v>
      </c>
      <c r="AQ22" s="74">
        <f t="shared" si="45"/>
        <v>10494</v>
      </c>
      <c r="AR22" s="74">
        <f>SUM(AR23:AR24)</f>
        <v>10061</v>
      </c>
      <c r="AS22" s="74">
        <f t="shared" si="45"/>
        <v>12169</v>
      </c>
      <c r="AT22" s="74">
        <f t="shared" si="45"/>
        <v>13190</v>
      </c>
      <c r="AU22" s="74">
        <f t="shared" si="45"/>
        <v>11829</v>
      </c>
      <c r="AV22" s="74">
        <f t="shared" si="45"/>
        <v>14891</v>
      </c>
      <c r="AW22" s="74">
        <f t="shared" si="45"/>
        <v>14000</v>
      </c>
      <c r="AX22" s="74">
        <f t="shared" si="45"/>
        <v>12451</v>
      </c>
      <c r="AY22" s="74">
        <f>SUM(AY23:AY24)</f>
        <v>11737</v>
      </c>
      <c r="AZ22" s="74">
        <f>SUM(AZ23:AZ24)</f>
        <v>12510</v>
      </c>
      <c r="BA22" s="74">
        <f t="shared" si="45"/>
        <v>13250</v>
      </c>
      <c r="BB22" s="74">
        <f>SUM(BB23:BB24)</f>
        <v>148517</v>
      </c>
      <c r="BC22" s="74">
        <f t="shared" ref="BC22:CO22" si="46">SUM(BC23:BC24)</f>
        <v>11955</v>
      </c>
      <c r="BD22" s="74">
        <f t="shared" si="46"/>
        <v>9719</v>
      </c>
      <c r="BE22" s="74">
        <f>SUM(BE23:BE24)</f>
        <v>9534</v>
      </c>
      <c r="BF22" s="74">
        <f t="shared" si="46"/>
        <v>10256</v>
      </c>
      <c r="BG22" s="74">
        <f t="shared" si="46"/>
        <v>11060</v>
      </c>
      <c r="BH22" s="74">
        <f t="shared" si="46"/>
        <v>10939</v>
      </c>
      <c r="BI22" s="74">
        <f t="shared" si="46"/>
        <v>12526</v>
      </c>
      <c r="BJ22" s="74">
        <f t="shared" si="46"/>
        <v>11846</v>
      </c>
      <c r="BK22" s="74">
        <f t="shared" si="46"/>
        <v>12086</v>
      </c>
      <c r="BL22" s="74">
        <f>SUM(BL23:BL24)</f>
        <v>12238</v>
      </c>
      <c r="BM22" s="74">
        <f>SUM(BM23:BM24)</f>
        <v>11594</v>
      </c>
      <c r="BN22" s="74">
        <f t="shared" si="46"/>
        <v>13542</v>
      </c>
      <c r="BO22" s="74">
        <f t="shared" si="46"/>
        <v>137295</v>
      </c>
      <c r="BP22" s="74">
        <f t="shared" si="46"/>
        <v>12109</v>
      </c>
      <c r="BQ22" s="74">
        <f t="shared" si="46"/>
        <v>10109</v>
      </c>
      <c r="BR22" s="74">
        <f t="shared" si="46"/>
        <v>10273</v>
      </c>
      <c r="BS22" s="74">
        <f t="shared" si="46"/>
        <v>9374</v>
      </c>
      <c r="BT22" s="74">
        <f t="shared" si="46"/>
        <v>11259</v>
      </c>
      <c r="BU22" s="74">
        <f t="shared" si="46"/>
        <v>12168</v>
      </c>
      <c r="BV22" s="74">
        <f t="shared" si="46"/>
        <v>15628</v>
      </c>
      <c r="BW22" s="74">
        <f t="shared" si="46"/>
        <v>13909</v>
      </c>
      <c r="BX22" s="74">
        <f t="shared" si="46"/>
        <v>15239</v>
      </c>
      <c r="BY22" s="74">
        <f t="shared" si="46"/>
        <v>18571</v>
      </c>
      <c r="BZ22" s="74">
        <f t="shared" si="46"/>
        <v>19006</v>
      </c>
      <c r="CA22" s="74">
        <f t="shared" si="46"/>
        <v>15154</v>
      </c>
      <c r="CB22" s="74">
        <f>SUM(CB23:CB24)</f>
        <v>162799</v>
      </c>
      <c r="CC22" s="74">
        <f t="shared" si="46"/>
        <v>14505</v>
      </c>
      <c r="CD22" s="74">
        <f t="shared" si="46"/>
        <v>11464</v>
      </c>
      <c r="CE22" s="74">
        <f t="shared" si="46"/>
        <v>11133</v>
      </c>
      <c r="CF22" s="74">
        <f t="shared" si="46"/>
        <v>13080</v>
      </c>
      <c r="CG22" s="74">
        <f t="shared" si="46"/>
        <v>14853</v>
      </c>
      <c r="CH22" s="74">
        <f t="shared" si="46"/>
        <v>14640</v>
      </c>
      <c r="CI22" s="74">
        <f t="shared" si="46"/>
        <v>17181</v>
      </c>
      <c r="CJ22" s="74">
        <f t="shared" si="46"/>
        <v>16213</v>
      </c>
      <c r="CK22" s="74">
        <f t="shared" si="46"/>
        <v>15608</v>
      </c>
      <c r="CL22" s="74">
        <f t="shared" si="46"/>
        <v>15897</v>
      </c>
      <c r="CM22" s="74">
        <f t="shared" si="46"/>
        <v>15508</v>
      </c>
      <c r="CN22" s="74">
        <f t="shared" si="46"/>
        <v>15103</v>
      </c>
      <c r="CO22" s="74">
        <f t="shared" si="46"/>
        <v>175185</v>
      </c>
      <c r="CP22" s="74">
        <f>SUM(CP23:CP24)</f>
        <v>14865</v>
      </c>
      <c r="CQ22" s="74">
        <v>10349</v>
      </c>
      <c r="CR22" s="74">
        <f t="shared" ref="CR22:DA22" si="47">SUM(CR23:CR24)</f>
        <v>7231</v>
      </c>
      <c r="CS22" s="74">
        <f t="shared" si="47"/>
        <v>9058</v>
      </c>
      <c r="CT22" s="74">
        <f t="shared" si="47"/>
        <v>13362</v>
      </c>
      <c r="CU22" s="74">
        <f t="shared" si="47"/>
        <v>14303</v>
      </c>
      <c r="CV22" s="74">
        <f t="shared" si="47"/>
        <v>17478</v>
      </c>
      <c r="CW22" s="74">
        <f t="shared" si="47"/>
        <v>17214</v>
      </c>
      <c r="CX22" s="74">
        <f t="shared" si="47"/>
        <v>16063</v>
      </c>
      <c r="CY22" s="74">
        <f t="shared" si="47"/>
        <v>16750</v>
      </c>
      <c r="CZ22" s="74">
        <f t="shared" si="47"/>
        <v>16649</v>
      </c>
      <c r="DA22" s="74">
        <f t="shared" si="47"/>
        <v>17819</v>
      </c>
      <c r="DB22" s="74">
        <f t="shared" si="40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8">SUM(DF23:DF24)</f>
        <v>14500</v>
      </c>
      <c r="DG22" s="74">
        <f t="shared" si="48"/>
        <v>16283</v>
      </c>
      <c r="DH22" s="74">
        <f t="shared" si="48"/>
        <v>14827</v>
      </c>
      <c r="DI22" s="74">
        <f t="shared" si="48"/>
        <v>18864</v>
      </c>
      <c r="DJ22" s="74">
        <f t="shared" si="48"/>
        <v>18285</v>
      </c>
      <c r="DK22" s="74">
        <f t="shared" si="48"/>
        <v>17073</v>
      </c>
      <c r="DL22" s="74">
        <f t="shared" si="48"/>
        <v>18265</v>
      </c>
      <c r="DM22" s="74">
        <f t="shared" si="48"/>
        <v>19290</v>
      </c>
      <c r="DN22" s="74">
        <f t="shared" si="48"/>
        <v>20851</v>
      </c>
      <c r="DO22" s="74">
        <f t="shared" si="42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9">SUM(DS23:DS24)</f>
        <v>15485</v>
      </c>
      <c r="DT22" s="74">
        <f t="shared" si="49"/>
        <v>18658</v>
      </c>
      <c r="DU22" s="74">
        <f t="shared" si="49"/>
        <v>20267</v>
      </c>
      <c r="DV22" s="74">
        <f t="shared" si="49"/>
        <v>24427</v>
      </c>
      <c r="DW22" s="74">
        <f t="shared" si="49"/>
        <v>24634</v>
      </c>
      <c r="DX22" s="74">
        <f t="shared" si="49"/>
        <v>21837</v>
      </c>
      <c r="DY22" s="74">
        <f t="shared" si="49"/>
        <v>20403</v>
      </c>
      <c r="DZ22" s="74">
        <f t="shared" si="49"/>
        <v>19424</v>
      </c>
      <c r="EA22" s="74">
        <f t="shared" si="49"/>
        <v>18484</v>
      </c>
      <c r="EB22" s="74">
        <f>+SUM(DP22:EA22)</f>
        <v>231525</v>
      </c>
      <c r="EC22" s="74">
        <f t="shared" ref="EC22:EK22" si="50">SUM(EC23:EC24)</f>
        <v>18877</v>
      </c>
      <c r="ED22" s="74">
        <f t="shared" si="50"/>
        <v>16292</v>
      </c>
      <c r="EE22" s="74">
        <f t="shared" si="50"/>
        <v>11175</v>
      </c>
      <c r="EF22" s="74">
        <f t="shared" si="50"/>
        <v>4175</v>
      </c>
      <c r="EG22" s="74">
        <f t="shared" si="50"/>
        <v>5118</v>
      </c>
      <c r="EH22" s="74">
        <f t="shared" si="50"/>
        <v>7990</v>
      </c>
      <c r="EI22" s="74">
        <f t="shared" si="50"/>
        <v>12617</v>
      </c>
      <c r="EJ22" s="74">
        <f t="shared" si="50"/>
        <v>14748</v>
      </c>
      <c r="EK22" s="74">
        <f t="shared" si="50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>
        <v>25053</v>
      </c>
      <c r="HA22" s="74">
        <v>25244</v>
      </c>
      <c r="HB22" s="74">
        <f>+SUM(GP22:HA22)</f>
        <v>262992</v>
      </c>
      <c r="HC22" s="74">
        <v>23427</v>
      </c>
      <c r="HD22" s="74"/>
      <c r="HE22" s="163"/>
      <c r="HF22" s="74"/>
      <c r="HG22" s="74"/>
      <c r="HH22" s="74"/>
      <c r="HI22" s="74"/>
      <c r="HJ22" s="74"/>
      <c r="HK22" s="74"/>
      <c r="HL22" s="74"/>
      <c r="HM22" s="74"/>
      <c r="HN22" s="74"/>
      <c r="HO22" s="74">
        <f>+SUM(HC22:HN22)</f>
        <v>23427</v>
      </c>
    </row>
    <row r="23" spans="1:223" x14ac:dyDescent="0.25">
      <c r="B23" s="48" t="s">
        <v>67</v>
      </c>
      <c r="C23" s="72">
        <f>C20</f>
        <v>0</v>
      </c>
      <c r="D23" s="72">
        <f t="shared" ref="D23:BT24" si="51">D20</f>
        <v>0</v>
      </c>
      <c r="E23" s="72">
        <f t="shared" si="51"/>
        <v>1823</v>
      </c>
      <c r="F23" s="72">
        <f t="shared" si="51"/>
        <v>1911</v>
      </c>
      <c r="G23" s="72">
        <f t="shared" si="51"/>
        <v>2128</v>
      </c>
      <c r="H23" s="72">
        <f t="shared" si="51"/>
        <v>2428</v>
      </c>
      <c r="I23" s="72">
        <f t="shared" si="51"/>
        <v>3130</v>
      </c>
      <c r="J23" s="72">
        <f t="shared" si="51"/>
        <v>3166</v>
      </c>
      <c r="K23" s="72">
        <f t="shared" si="51"/>
        <v>3552</v>
      </c>
      <c r="L23" s="72">
        <f t="shared" si="51"/>
        <v>3773</v>
      </c>
      <c r="M23" s="72">
        <f t="shared" si="51"/>
        <v>3522</v>
      </c>
      <c r="N23" s="72">
        <f t="shared" si="51"/>
        <v>3472</v>
      </c>
      <c r="O23" s="72">
        <f t="shared" si="51"/>
        <v>28905</v>
      </c>
      <c r="P23" s="72">
        <f t="shared" si="51"/>
        <v>3220</v>
      </c>
      <c r="Q23" s="72">
        <f t="shared" si="51"/>
        <v>2551</v>
      </c>
      <c r="R23" s="72">
        <f t="shared" si="51"/>
        <v>2659</v>
      </c>
      <c r="S23" s="72">
        <f t="shared" si="51"/>
        <v>2723</v>
      </c>
      <c r="T23" s="72">
        <f t="shared" si="51"/>
        <v>2667</v>
      </c>
      <c r="U23" s="72">
        <f t="shared" si="51"/>
        <v>3102</v>
      </c>
      <c r="V23" s="72">
        <f t="shared" si="51"/>
        <v>3826</v>
      </c>
      <c r="W23" s="72">
        <f t="shared" si="51"/>
        <v>3468</v>
      </c>
      <c r="X23" s="72">
        <f t="shared" si="51"/>
        <v>3097</v>
      </c>
      <c r="Y23" s="72">
        <f t="shared" si="51"/>
        <v>3439</v>
      </c>
      <c r="Z23" s="72">
        <f t="shared" si="51"/>
        <v>3362</v>
      </c>
      <c r="AA23" s="72">
        <f t="shared" si="51"/>
        <v>3670</v>
      </c>
      <c r="AB23" s="72">
        <f>AB20</f>
        <v>37784</v>
      </c>
      <c r="AC23" s="72">
        <f t="shared" si="51"/>
        <v>3191</v>
      </c>
      <c r="AD23" s="72">
        <f t="shared" si="51"/>
        <v>2043</v>
      </c>
      <c r="AE23" s="72">
        <f t="shared" si="51"/>
        <v>2169</v>
      </c>
      <c r="AF23" s="72">
        <f t="shared" si="51"/>
        <v>2529</v>
      </c>
      <c r="AG23" s="72">
        <f t="shared" si="51"/>
        <v>3054</v>
      </c>
      <c r="AH23" s="72">
        <f t="shared" si="51"/>
        <v>3394</v>
      </c>
      <c r="AI23" s="72">
        <f t="shared" si="51"/>
        <v>4305</v>
      </c>
      <c r="AJ23" s="72">
        <f t="shared" si="51"/>
        <v>3883</v>
      </c>
      <c r="AK23" s="72">
        <f t="shared" si="51"/>
        <v>3424</v>
      </c>
      <c r="AL23" s="72">
        <f t="shared" si="51"/>
        <v>4010</v>
      </c>
      <c r="AM23" s="72">
        <f t="shared" si="51"/>
        <v>3858</v>
      </c>
      <c r="AN23" s="72">
        <f t="shared" si="51"/>
        <v>4065</v>
      </c>
      <c r="AO23" s="72">
        <f t="shared" si="51"/>
        <v>39925</v>
      </c>
      <c r="AP23" s="72">
        <f t="shared" si="51"/>
        <v>3664</v>
      </c>
      <c r="AQ23" s="72">
        <f t="shared" si="51"/>
        <v>3032</v>
      </c>
      <c r="AR23" s="72">
        <f t="shared" si="51"/>
        <v>3239</v>
      </c>
      <c r="AS23" s="72">
        <f t="shared" si="51"/>
        <v>3541</v>
      </c>
      <c r="AT23" s="72">
        <f t="shared" si="51"/>
        <v>3907</v>
      </c>
      <c r="AU23" s="72">
        <f t="shared" si="51"/>
        <v>4060</v>
      </c>
      <c r="AV23" s="72">
        <f t="shared" si="51"/>
        <v>5160</v>
      </c>
      <c r="AW23" s="72">
        <f t="shared" si="51"/>
        <v>4762</v>
      </c>
      <c r="AX23" s="72">
        <f t="shared" si="51"/>
        <v>4345</v>
      </c>
      <c r="AY23" s="72">
        <f t="shared" si="51"/>
        <v>4453</v>
      </c>
      <c r="AZ23" s="72">
        <f t="shared" si="51"/>
        <v>4914</v>
      </c>
      <c r="BA23" s="72">
        <f t="shared" si="51"/>
        <v>4519</v>
      </c>
      <c r="BB23" s="72">
        <f>BB20</f>
        <v>49596</v>
      </c>
      <c r="BC23" s="72">
        <f t="shared" si="51"/>
        <v>4567</v>
      </c>
      <c r="BD23" s="72">
        <f t="shared" si="51"/>
        <v>3745</v>
      </c>
      <c r="BE23" s="72">
        <f t="shared" si="51"/>
        <v>3739</v>
      </c>
      <c r="BF23" s="72">
        <f t="shared" si="51"/>
        <v>4404</v>
      </c>
      <c r="BG23" s="72">
        <f t="shared" si="51"/>
        <v>4395</v>
      </c>
      <c r="BH23" s="72">
        <f t="shared" si="51"/>
        <v>4208</v>
      </c>
      <c r="BI23" s="72">
        <f t="shared" si="51"/>
        <v>5561</v>
      </c>
      <c r="BJ23" s="72">
        <f t="shared" si="51"/>
        <v>5019</v>
      </c>
      <c r="BK23" s="72">
        <f t="shared" si="51"/>
        <v>4880</v>
      </c>
      <c r="BL23" s="72">
        <f t="shared" si="51"/>
        <v>5267</v>
      </c>
      <c r="BM23" s="72">
        <f t="shared" si="51"/>
        <v>4818</v>
      </c>
      <c r="BN23" s="72">
        <f t="shared" si="51"/>
        <v>5428</v>
      </c>
      <c r="BO23" s="72">
        <f t="shared" si="51"/>
        <v>56031</v>
      </c>
      <c r="BP23" s="72">
        <f t="shared" si="51"/>
        <v>5571</v>
      </c>
      <c r="BQ23" s="72">
        <f t="shared" si="51"/>
        <v>4451</v>
      </c>
      <c r="BR23" s="72">
        <f t="shared" si="51"/>
        <v>4488</v>
      </c>
      <c r="BS23" s="72">
        <f t="shared" si="51"/>
        <v>3932</v>
      </c>
      <c r="BT23" s="72">
        <f t="shared" si="51"/>
        <v>5344</v>
      </c>
      <c r="BU23" s="72">
        <f t="shared" ref="BU23:CN23" si="52">BU20</f>
        <v>5452</v>
      </c>
      <c r="BV23" s="72">
        <f t="shared" si="52"/>
        <v>7272</v>
      </c>
      <c r="BW23" s="72">
        <f t="shared" si="52"/>
        <v>6203</v>
      </c>
      <c r="BX23" s="72">
        <f t="shared" si="52"/>
        <v>5664</v>
      </c>
      <c r="BY23" s="72">
        <f t="shared" si="52"/>
        <v>5783</v>
      </c>
      <c r="BZ23" s="72">
        <f t="shared" si="52"/>
        <v>6132</v>
      </c>
      <c r="CA23" s="72">
        <f t="shared" si="52"/>
        <v>6018</v>
      </c>
      <c r="CB23" s="72">
        <f t="shared" si="52"/>
        <v>66310</v>
      </c>
      <c r="CC23" s="72">
        <f t="shared" si="52"/>
        <v>5952</v>
      </c>
      <c r="CD23" s="72">
        <f t="shared" si="52"/>
        <v>4227</v>
      </c>
      <c r="CE23" s="72">
        <f t="shared" si="52"/>
        <v>4238</v>
      </c>
      <c r="CF23" s="72">
        <f t="shared" si="52"/>
        <v>5211</v>
      </c>
      <c r="CG23" s="72">
        <f t="shared" si="52"/>
        <v>5978</v>
      </c>
      <c r="CH23" s="72">
        <f t="shared" si="52"/>
        <v>6157</v>
      </c>
      <c r="CI23" s="72">
        <f t="shared" si="52"/>
        <v>8162</v>
      </c>
      <c r="CJ23" s="72">
        <f t="shared" si="52"/>
        <v>7179</v>
      </c>
      <c r="CK23" s="72">
        <f t="shared" si="52"/>
        <v>7014</v>
      </c>
      <c r="CL23" s="72">
        <f t="shared" si="52"/>
        <v>7311</v>
      </c>
      <c r="CM23" s="72">
        <f t="shared" si="52"/>
        <v>6699</v>
      </c>
      <c r="CN23" s="72">
        <f t="shared" si="52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3">IF($B23="","",CT20)</f>
        <v>5168</v>
      </c>
      <c r="CU23" s="72">
        <f t="shared" si="53"/>
        <v>6121</v>
      </c>
      <c r="CV23" s="72">
        <f t="shared" si="53"/>
        <v>8324</v>
      </c>
      <c r="CW23" s="72">
        <f t="shared" ref="CW23:DA24" si="54">IF($B23="","",CW20)</f>
        <v>7368</v>
      </c>
      <c r="CX23" s="72">
        <f t="shared" si="54"/>
        <v>6992</v>
      </c>
      <c r="CY23" s="72">
        <f t="shared" si="54"/>
        <v>7555</v>
      </c>
      <c r="CZ23" s="72">
        <f t="shared" si="54"/>
        <v>7405</v>
      </c>
      <c r="DA23" s="72">
        <f t="shared" si="54"/>
        <v>7906</v>
      </c>
      <c r="DB23" s="72">
        <f t="shared" si="40"/>
        <v>73866</v>
      </c>
      <c r="DC23" s="72">
        <f>DC20</f>
        <v>8315</v>
      </c>
      <c r="DD23" s="72">
        <f>DD20</f>
        <v>6310</v>
      </c>
      <c r="DE23" s="72">
        <f t="shared" ref="DE23:DN24" si="55">IF($B23="","",DE20)</f>
        <v>7226</v>
      </c>
      <c r="DF23" s="72">
        <f t="shared" si="55"/>
        <v>6348</v>
      </c>
      <c r="DG23" s="72">
        <f t="shared" si="55"/>
        <v>7241</v>
      </c>
      <c r="DH23" s="72">
        <f t="shared" si="55"/>
        <v>6843</v>
      </c>
      <c r="DI23" s="72">
        <f t="shared" si="55"/>
        <v>8707</v>
      </c>
      <c r="DJ23" s="72">
        <f t="shared" si="55"/>
        <v>8191</v>
      </c>
      <c r="DK23" s="72">
        <f t="shared" si="55"/>
        <v>7781</v>
      </c>
      <c r="DL23" s="72">
        <f t="shared" si="55"/>
        <v>8201</v>
      </c>
      <c r="DM23" s="72">
        <f t="shared" si="55"/>
        <v>7959</v>
      </c>
      <c r="DN23" s="72">
        <f t="shared" si="55"/>
        <v>8424</v>
      </c>
      <c r="DO23" s="72">
        <f t="shared" si="42"/>
        <v>91546</v>
      </c>
      <c r="DP23" s="72">
        <f>DP20</f>
        <v>8589</v>
      </c>
      <c r="DQ23" s="72">
        <f>DQ20</f>
        <v>5879</v>
      </c>
      <c r="DR23" s="72">
        <f t="shared" ref="DR23:EA23" si="56">IF($B23="","",DR20)</f>
        <v>5383</v>
      </c>
      <c r="DS23" s="72">
        <f t="shared" si="56"/>
        <v>6459</v>
      </c>
      <c r="DT23" s="72">
        <f t="shared" si="56"/>
        <v>7182</v>
      </c>
      <c r="DU23" s="72">
        <f t="shared" si="56"/>
        <v>7285</v>
      </c>
      <c r="DV23" s="72">
        <f t="shared" si="56"/>
        <v>9409</v>
      </c>
      <c r="DW23" s="72">
        <f t="shared" si="56"/>
        <v>9150</v>
      </c>
      <c r="DX23" s="72">
        <f t="shared" si="56"/>
        <v>7758</v>
      </c>
      <c r="DY23" s="72">
        <f t="shared" si="56"/>
        <v>7765</v>
      </c>
      <c r="DZ23" s="72">
        <f t="shared" si="56"/>
        <v>7979</v>
      </c>
      <c r="EA23" s="72">
        <f t="shared" si="56"/>
        <v>8235</v>
      </c>
      <c r="EB23" s="72">
        <f>+SUM(DP23:EA23)</f>
        <v>91073</v>
      </c>
      <c r="EC23" s="72">
        <f t="shared" ref="EC23:EK23" si="57">IF($B23="","",EC20)</f>
        <v>8974</v>
      </c>
      <c r="ED23" s="72">
        <f t="shared" si="57"/>
        <v>7573</v>
      </c>
      <c r="EE23" s="72">
        <f t="shared" si="57"/>
        <v>5115</v>
      </c>
      <c r="EF23" s="72">
        <f t="shared" si="57"/>
        <v>1767</v>
      </c>
      <c r="EG23" s="72">
        <f t="shared" si="57"/>
        <v>2699</v>
      </c>
      <c r="EH23" s="72">
        <f t="shared" si="57"/>
        <v>4133</v>
      </c>
      <c r="EI23" s="72">
        <f t="shared" si="57"/>
        <v>7694</v>
      </c>
      <c r="EJ23" s="72">
        <f t="shared" si="57"/>
        <v>8692</v>
      </c>
      <c r="EK23" s="72">
        <f t="shared" si="57"/>
        <v>9153</v>
      </c>
      <c r="EL23" s="72">
        <f t="shared" ref="EL23:EN24" si="58">IF($B23="","",EL20)</f>
        <v>11045</v>
      </c>
      <c r="EM23" s="72">
        <f t="shared" si="58"/>
        <v>10639</v>
      </c>
      <c r="EN23" s="72">
        <f t="shared" si="58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>
        <v>16148</v>
      </c>
      <c r="HA23" s="72">
        <v>17394</v>
      </c>
      <c r="HB23" s="72">
        <f>+SUM(GP23:HA23)</f>
        <v>176728</v>
      </c>
      <c r="HC23" s="72">
        <v>16669</v>
      </c>
      <c r="HD23" s="72"/>
      <c r="HE23" s="72"/>
      <c r="HF23" s="72"/>
      <c r="HG23" s="72"/>
      <c r="HH23" s="72"/>
      <c r="HI23" s="72"/>
      <c r="HJ23" s="73"/>
      <c r="HK23" s="72"/>
      <c r="HL23" s="72"/>
      <c r="HM23" s="72"/>
      <c r="HN23" s="72"/>
      <c r="HO23" s="72">
        <f>+SUM(HC23:HN23)</f>
        <v>16669</v>
      </c>
    </row>
    <row r="24" spans="1:223" x14ac:dyDescent="0.25">
      <c r="B24" s="48" t="s">
        <v>68</v>
      </c>
      <c r="C24" s="72">
        <f>C21</f>
        <v>0</v>
      </c>
      <c r="D24" s="72">
        <f t="shared" ref="D24:BT24" si="59">D21</f>
        <v>0</v>
      </c>
      <c r="E24" s="72">
        <f t="shared" si="59"/>
        <v>4555</v>
      </c>
      <c r="F24" s="72">
        <f t="shared" si="59"/>
        <v>4467</v>
      </c>
      <c r="G24" s="72">
        <f t="shared" si="59"/>
        <v>4870</v>
      </c>
      <c r="H24" s="72">
        <f t="shared" si="59"/>
        <v>5581</v>
      </c>
      <c r="I24" s="72">
        <f t="shared" si="59"/>
        <v>7020</v>
      </c>
      <c r="J24" s="72">
        <f t="shared" si="59"/>
        <v>7681</v>
      </c>
      <c r="K24" s="72">
        <f t="shared" si="59"/>
        <v>9626</v>
      </c>
      <c r="L24" s="72">
        <f t="shared" si="59"/>
        <v>10288</v>
      </c>
      <c r="M24" s="72">
        <f t="shared" si="59"/>
        <v>11185</v>
      </c>
      <c r="N24" s="72">
        <f t="shared" si="59"/>
        <v>13650</v>
      </c>
      <c r="O24" s="72">
        <f t="shared" si="51"/>
        <v>78923</v>
      </c>
      <c r="P24" s="72">
        <f t="shared" si="59"/>
        <v>9823</v>
      </c>
      <c r="Q24" s="72">
        <f t="shared" si="59"/>
        <v>7469</v>
      </c>
      <c r="R24" s="72">
        <f t="shared" si="59"/>
        <v>10036</v>
      </c>
      <c r="S24" s="72">
        <f t="shared" si="59"/>
        <v>6196</v>
      </c>
      <c r="T24" s="72">
        <f t="shared" si="59"/>
        <v>6149</v>
      </c>
      <c r="U24" s="72">
        <f t="shared" si="59"/>
        <v>5523</v>
      </c>
      <c r="V24" s="72">
        <f t="shared" si="59"/>
        <v>6110</v>
      </c>
      <c r="W24" s="72">
        <f t="shared" si="59"/>
        <v>5803</v>
      </c>
      <c r="X24" s="72">
        <f t="shared" si="59"/>
        <v>5658</v>
      </c>
      <c r="Y24" s="72">
        <f t="shared" si="59"/>
        <v>6074</v>
      </c>
      <c r="Z24" s="72">
        <f t="shared" si="59"/>
        <v>5868</v>
      </c>
      <c r="AA24" s="72">
        <f t="shared" si="59"/>
        <v>6063</v>
      </c>
      <c r="AB24" s="72">
        <f t="shared" si="59"/>
        <v>80772</v>
      </c>
      <c r="AC24" s="72">
        <f t="shared" si="59"/>
        <v>5733</v>
      </c>
      <c r="AD24" s="72">
        <f t="shared" si="59"/>
        <v>4821</v>
      </c>
      <c r="AE24" s="72">
        <f t="shared" si="59"/>
        <v>5111</v>
      </c>
      <c r="AF24" s="72">
        <f t="shared" si="59"/>
        <v>5064</v>
      </c>
      <c r="AG24" s="72">
        <f t="shared" si="59"/>
        <v>6051</v>
      </c>
      <c r="AH24" s="72">
        <f t="shared" si="59"/>
        <v>6693</v>
      </c>
      <c r="AI24" s="72">
        <f t="shared" si="59"/>
        <v>8110</v>
      </c>
      <c r="AJ24" s="72">
        <f t="shared" si="59"/>
        <v>7240</v>
      </c>
      <c r="AK24" s="72">
        <f t="shared" si="59"/>
        <v>6565</v>
      </c>
      <c r="AL24" s="72">
        <f t="shared" si="59"/>
        <v>7308</v>
      </c>
      <c r="AM24" s="72">
        <f t="shared" si="59"/>
        <v>7214</v>
      </c>
      <c r="AN24" s="72">
        <f t="shared" si="59"/>
        <v>7350</v>
      </c>
      <c r="AO24" s="72">
        <f>AO21</f>
        <v>77260</v>
      </c>
      <c r="AP24" s="72">
        <f t="shared" si="59"/>
        <v>8271</v>
      </c>
      <c r="AQ24" s="72">
        <f t="shared" si="59"/>
        <v>7462</v>
      </c>
      <c r="AR24" s="72">
        <f t="shared" si="59"/>
        <v>6822</v>
      </c>
      <c r="AS24" s="72">
        <f t="shared" si="59"/>
        <v>8628</v>
      </c>
      <c r="AT24" s="72">
        <f t="shared" si="59"/>
        <v>9283</v>
      </c>
      <c r="AU24" s="72">
        <f t="shared" si="59"/>
        <v>7769</v>
      </c>
      <c r="AV24" s="72">
        <f t="shared" si="59"/>
        <v>9731</v>
      </c>
      <c r="AW24" s="72">
        <f t="shared" si="59"/>
        <v>9238</v>
      </c>
      <c r="AX24" s="72">
        <f t="shared" si="59"/>
        <v>8106</v>
      </c>
      <c r="AY24" s="72">
        <f t="shared" si="59"/>
        <v>7284</v>
      </c>
      <c r="AZ24" s="72">
        <f t="shared" si="59"/>
        <v>7596</v>
      </c>
      <c r="BA24" s="72">
        <f t="shared" si="59"/>
        <v>8731</v>
      </c>
      <c r="BB24" s="72">
        <f>BB21</f>
        <v>98921</v>
      </c>
      <c r="BC24" s="72">
        <f t="shared" si="59"/>
        <v>7388</v>
      </c>
      <c r="BD24" s="72">
        <f t="shared" si="59"/>
        <v>5974</v>
      </c>
      <c r="BE24" s="72">
        <f t="shared" si="59"/>
        <v>5795</v>
      </c>
      <c r="BF24" s="72">
        <f t="shared" si="59"/>
        <v>5852</v>
      </c>
      <c r="BG24" s="72">
        <f t="shared" si="59"/>
        <v>6665</v>
      </c>
      <c r="BH24" s="72">
        <f t="shared" si="59"/>
        <v>6731</v>
      </c>
      <c r="BI24" s="72">
        <f t="shared" si="59"/>
        <v>6965</v>
      </c>
      <c r="BJ24" s="72">
        <f t="shared" si="59"/>
        <v>6827</v>
      </c>
      <c r="BK24" s="72">
        <f t="shared" si="59"/>
        <v>7206</v>
      </c>
      <c r="BL24" s="72">
        <f t="shared" si="59"/>
        <v>6971</v>
      </c>
      <c r="BM24" s="72">
        <f t="shared" si="59"/>
        <v>6776</v>
      </c>
      <c r="BN24" s="72">
        <f t="shared" si="59"/>
        <v>8114</v>
      </c>
      <c r="BO24" s="72">
        <f t="shared" si="51"/>
        <v>81264</v>
      </c>
      <c r="BP24" s="72">
        <f t="shared" si="59"/>
        <v>6538</v>
      </c>
      <c r="BQ24" s="72">
        <f t="shared" si="59"/>
        <v>5658</v>
      </c>
      <c r="BR24" s="72">
        <f t="shared" si="59"/>
        <v>5785</v>
      </c>
      <c r="BS24" s="72">
        <f t="shared" si="59"/>
        <v>5442</v>
      </c>
      <c r="BT24" s="72">
        <f t="shared" si="59"/>
        <v>5915</v>
      </c>
      <c r="BU24" s="72">
        <f t="shared" ref="BU24:CN24" si="60">BU21</f>
        <v>6716</v>
      </c>
      <c r="BV24" s="72">
        <f t="shared" si="60"/>
        <v>8356</v>
      </c>
      <c r="BW24" s="72">
        <f t="shared" si="60"/>
        <v>7706</v>
      </c>
      <c r="BX24" s="72">
        <f t="shared" si="60"/>
        <v>9575</v>
      </c>
      <c r="BY24" s="72">
        <f t="shared" si="60"/>
        <v>12788</v>
      </c>
      <c r="BZ24" s="72">
        <f t="shared" si="60"/>
        <v>12874</v>
      </c>
      <c r="CA24" s="72">
        <f t="shared" si="60"/>
        <v>9136</v>
      </c>
      <c r="CB24" s="72">
        <f t="shared" si="60"/>
        <v>96489</v>
      </c>
      <c r="CC24" s="72">
        <f t="shared" si="60"/>
        <v>8553</v>
      </c>
      <c r="CD24" s="72">
        <f t="shared" si="60"/>
        <v>7237</v>
      </c>
      <c r="CE24" s="72">
        <f t="shared" si="60"/>
        <v>6895</v>
      </c>
      <c r="CF24" s="72">
        <f t="shared" si="60"/>
        <v>7869</v>
      </c>
      <c r="CG24" s="72">
        <f t="shared" si="60"/>
        <v>8875</v>
      </c>
      <c r="CH24" s="72">
        <f t="shared" si="60"/>
        <v>8483</v>
      </c>
      <c r="CI24" s="72">
        <f t="shared" si="60"/>
        <v>9019</v>
      </c>
      <c r="CJ24" s="72">
        <f t="shared" si="60"/>
        <v>9034</v>
      </c>
      <c r="CK24" s="72">
        <f t="shared" si="60"/>
        <v>8594</v>
      </c>
      <c r="CL24" s="72">
        <f t="shared" si="60"/>
        <v>8586</v>
      </c>
      <c r="CM24" s="72">
        <f t="shared" si="60"/>
        <v>8809</v>
      </c>
      <c r="CN24" s="72">
        <f t="shared" si="60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3"/>
        <v>9154</v>
      </c>
      <c r="CW24" s="72">
        <f t="shared" si="54"/>
        <v>9846</v>
      </c>
      <c r="CX24" s="72">
        <f t="shared" si="54"/>
        <v>9071</v>
      </c>
      <c r="CY24" s="72">
        <f t="shared" si="54"/>
        <v>9195</v>
      </c>
      <c r="CZ24" s="72">
        <f t="shared" si="54"/>
        <v>9244</v>
      </c>
      <c r="DA24" s="72">
        <f t="shared" si="54"/>
        <v>9913</v>
      </c>
      <c r="DB24" s="72">
        <f t="shared" si="40"/>
        <v>97275</v>
      </c>
      <c r="DC24" s="72">
        <f>DC21</f>
        <v>10412</v>
      </c>
      <c r="DD24" s="72">
        <f>DD21</f>
        <v>7867</v>
      </c>
      <c r="DE24" s="72">
        <f t="shared" ref="DE24:DM24" si="61">IF($B24="","",DE21)</f>
        <v>9120</v>
      </c>
      <c r="DF24" s="72">
        <f t="shared" si="61"/>
        <v>8152</v>
      </c>
      <c r="DG24" s="72">
        <f t="shared" si="61"/>
        <v>9042</v>
      </c>
      <c r="DH24" s="72">
        <f t="shared" si="61"/>
        <v>7984</v>
      </c>
      <c r="DI24" s="72">
        <f t="shared" si="61"/>
        <v>10157</v>
      </c>
      <c r="DJ24" s="72">
        <f t="shared" si="61"/>
        <v>10094</v>
      </c>
      <c r="DK24" s="72">
        <f t="shared" si="61"/>
        <v>9292</v>
      </c>
      <c r="DL24" s="72">
        <f t="shared" si="61"/>
        <v>10064</v>
      </c>
      <c r="DM24" s="72">
        <f t="shared" si="61"/>
        <v>11331</v>
      </c>
      <c r="DN24" s="72">
        <f t="shared" si="55"/>
        <v>12427</v>
      </c>
      <c r="DO24" s="72">
        <f t="shared" si="42"/>
        <v>115942</v>
      </c>
      <c r="DP24" s="72">
        <f>DP21</f>
        <v>10937</v>
      </c>
      <c r="DQ24" s="72">
        <f>DQ21</f>
        <v>8419</v>
      </c>
      <c r="DR24" s="72">
        <f t="shared" ref="DR24:EA24" si="62">IF($B24="","",DR21)</f>
        <v>8699</v>
      </c>
      <c r="DS24" s="72">
        <f t="shared" si="62"/>
        <v>9026</v>
      </c>
      <c r="DT24" s="72">
        <f t="shared" si="62"/>
        <v>11476</v>
      </c>
      <c r="DU24" s="72">
        <f t="shared" si="62"/>
        <v>12982</v>
      </c>
      <c r="DV24" s="72">
        <f t="shared" si="62"/>
        <v>15018</v>
      </c>
      <c r="DW24" s="72">
        <f t="shared" si="62"/>
        <v>15484</v>
      </c>
      <c r="DX24" s="72">
        <f t="shared" si="62"/>
        <v>14079</v>
      </c>
      <c r="DY24" s="72">
        <f t="shared" si="62"/>
        <v>12638</v>
      </c>
      <c r="DZ24" s="72">
        <f t="shared" si="62"/>
        <v>11445</v>
      </c>
      <c r="EA24" s="72">
        <f t="shared" si="62"/>
        <v>10249</v>
      </c>
      <c r="EB24" s="72">
        <f>+SUM(DP24:EA24)</f>
        <v>140452</v>
      </c>
      <c r="EC24" s="72">
        <f t="shared" ref="EC24:EK24" si="63">IF($B24="","",EC21)</f>
        <v>9903</v>
      </c>
      <c r="ED24" s="72">
        <f t="shared" si="63"/>
        <v>8719</v>
      </c>
      <c r="EE24" s="72">
        <f t="shared" si="63"/>
        <v>6060</v>
      </c>
      <c r="EF24" s="72">
        <f t="shared" si="63"/>
        <v>2408</v>
      </c>
      <c r="EG24" s="72">
        <f t="shared" si="63"/>
        <v>2419</v>
      </c>
      <c r="EH24" s="72">
        <f t="shared" si="63"/>
        <v>3857</v>
      </c>
      <c r="EI24" s="72">
        <f t="shared" si="63"/>
        <v>4923</v>
      </c>
      <c r="EJ24" s="72">
        <f t="shared" si="63"/>
        <v>6056</v>
      </c>
      <c r="EK24" s="72">
        <f t="shared" si="63"/>
        <v>7592</v>
      </c>
      <c r="EL24" s="72">
        <f t="shared" si="58"/>
        <v>9825</v>
      </c>
      <c r="EM24" s="72">
        <f t="shared" si="58"/>
        <v>10864</v>
      </c>
      <c r="EN24" s="72">
        <f t="shared" si="58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>
        <v>8905</v>
      </c>
      <c r="HA24" s="72">
        <v>7850</v>
      </c>
      <c r="HB24" s="72">
        <f>+SUM(GP24:HA24)</f>
        <v>86264</v>
      </c>
      <c r="HC24" s="72">
        <v>6758</v>
      </c>
      <c r="HD24" s="72"/>
      <c r="HE24" s="72"/>
      <c r="HF24" s="72"/>
      <c r="HG24" s="72"/>
      <c r="HH24" s="72"/>
      <c r="HI24" s="72"/>
      <c r="HJ24" s="73"/>
      <c r="HK24" s="72"/>
      <c r="HL24" s="72"/>
      <c r="HM24" s="72"/>
      <c r="HN24" s="72"/>
      <c r="HO24" s="72">
        <f>+SUM(HC24:HN24)</f>
        <v>6758</v>
      </c>
    </row>
    <row r="25" spans="1:223" ht="13.95" customHeight="1" x14ac:dyDescent="0.25"/>
    <row r="26" spans="1:223" ht="13.95" customHeight="1" x14ac:dyDescent="0.25"/>
    <row r="27" spans="1:223" ht="13.95" customHeight="1" x14ac:dyDescent="0.25">
      <c r="B27" s="5" t="s">
        <v>74</v>
      </c>
    </row>
    <row r="28" spans="1:223" ht="15" customHeight="1" x14ac:dyDescent="0.25">
      <c r="B28" s="12" t="s">
        <v>75</v>
      </c>
      <c r="C28" s="195">
        <v>2010</v>
      </c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7"/>
      <c r="O28" s="184" t="s">
        <v>82</v>
      </c>
      <c r="P28" s="195">
        <v>2011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7"/>
      <c r="AB28" s="184" t="s">
        <v>83</v>
      </c>
      <c r="AC28" s="195">
        <v>2012</v>
      </c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7"/>
      <c r="AO28" s="184" t="s">
        <v>84</v>
      </c>
      <c r="AP28" s="195">
        <v>2013</v>
      </c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7"/>
      <c r="BB28" s="184" t="s">
        <v>40</v>
      </c>
      <c r="BC28" s="195">
        <v>2014</v>
      </c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7"/>
      <c r="BO28" s="184" t="s">
        <v>41</v>
      </c>
      <c r="BP28" s="195">
        <v>2015</v>
      </c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7"/>
      <c r="CB28" s="184" t="s">
        <v>42</v>
      </c>
      <c r="CC28" s="195">
        <v>2016</v>
      </c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7"/>
      <c r="CO28" s="184" t="s">
        <v>43</v>
      </c>
      <c r="CP28" s="181">
        <v>2017</v>
      </c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3"/>
      <c r="DB28" s="184" t="s">
        <v>44</v>
      </c>
      <c r="DC28" s="181">
        <v>2018</v>
      </c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3"/>
      <c r="DO28" s="184" t="s">
        <v>45</v>
      </c>
      <c r="DP28" s="181">
        <v>2019</v>
      </c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3"/>
      <c r="EB28" s="184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84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84" t="s">
        <v>48</v>
      </c>
      <c r="FC28" s="181">
        <v>2022</v>
      </c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3"/>
      <c r="FO28" s="184" t="s">
        <v>49</v>
      </c>
      <c r="FP28" s="181">
        <v>2023</v>
      </c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3"/>
      <c r="GB28" s="184" t="s">
        <v>50</v>
      </c>
      <c r="GC28" s="181">
        <v>2024</v>
      </c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3"/>
      <c r="GO28" s="184" t="s">
        <v>51</v>
      </c>
      <c r="GP28" s="181">
        <v>2025</v>
      </c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3"/>
      <c r="HB28" s="184" t="s">
        <v>52</v>
      </c>
      <c r="HC28" s="181">
        <v>2026</v>
      </c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3"/>
      <c r="HO28" s="184" t="s">
        <v>53</v>
      </c>
    </row>
    <row r="29" spans="1:223" x14ac:dyDescent="0.25">
      <c r="B29" s="13" t="s">
        <v>76</v>
      </c>
      <c r="C29" s="155" t="s">
        <v>54</v>
      </c>
      <c r="D29" s="155" t="s">
        <v>55</v>
      </c>
      <c r="E29" s="155" t="s">
        <v>56</v>
      </c>
      <c r="F29" s="155" t="s">
        <v>57</v>
      </c>
      <c r="G29" s="155" t="s">
        <v>58</v>
      </c>
      <c r="H29" s="155" t="s">
        <v>59</v>
      </c>
      <c r="I29" s="155" t="s">
        <v>60</v>
      </c>
      <c r="J29" s="155" t="s">
        <v>61</v>
      </c>
      <c r="K29" s="155" t="s">
        <v>62</v>
      </c>
      <c r="L29" s="155" t="s">
        <v>63</v>
      </c>
      <c r="M29" s="155" t="s">
        <v>64</v>
      </c>
      <c r="N29" s="155" t="s">
        <v>65</v>
      </c>
      <c r="O29" s="185"/>
      <c r="P29" s="155" t="s">
        <v>54</v>
      </c>
      <c r="Q29" s="155" t="s">
        <v>55</v>
      </c>
      <c r="R29" s="155" t="s">
        <v>56</v>
      </c>
      <c r="S29" s="155" t="s">
        <v>57</v>
      </c>
      <c r="T29" s="155" t="s">
        <v>58</v>
      </c>
      <c r="U29" s="155" t="s">
        <v>59</v>
      </c>
      <c r="V29" s="155" t="s">
        <v>60</v>
      </c>
      <c r="W29" s="155" t="s">
        <v>61</v>
      </c>
      <c r="X29" s="155" t="s">
        <v>62</v>
      </c>
      <c r="Y29" s="155" t="s">
        <v>63</v>
      </c>
      <c r="Z29" s="155" t="s">
        <v>64</v>
      </c>
      <c r="AA29" s="155" t="s">
        <v>65</v>
      </c>
      <c r="AB29" s="185"/>
      <c r="AC29" s="155" t="s">
        <v>54</v>
      </c>
      <c r="AD29" s="155" t="s">
        <v>55</v>
      </c>
      <c r="AE29" s="155" t="s">
        <v>56</v>
      </c>
      <c r="AF29" s="155" t="s">
        <v>57</v>
      </c>
      <c r="AG29" s="155" t="s">
        <v>58</v>
      </c>
      <c r="AH29" s="155" t="s">
        <v>59</v>
      </c>
      <c r="AI29" s="155" t="s">
        <v>60</v>
      </c>
      <c r="AJ29" s="155" t="s">
        <v>61</v>
      </c>
      <c r="AK29" s="155" t="s">
        <v>62</v>
      </c>
      <c r="AL29" s="155" t="s">
        <v>63</v>
      </c>
      <c r="AM29" s="155" t="s">
        <v>64</v>
      </c>
      <c r="AN29" s="155" t="s">
        <v>65</v>
      </c>
      <c r="AO29" s="185"/>
      <c r="AP29" s="155" t="s">
        <v>54</v>
      </c>
      <c r="AQ29" s="155" t="s">
        <v>55</v>
      </c>
      <c r="AR29" s="155" t="s">
        <v>56</v>
      </c>
      <c r="AS29" s="155" t="s">
        <v>57</v>
      </c>
      <c r="AT29" s="155" t="s">
        <v>58</v>
      </c>
      <c r="AU29" s="155" t="s">
        <v>59</v>
      </c>
      <c r="AV29" s="155" t="s">
        <v>60</v>
      </c>
      <c r="AW29" s="155" t="s">
        <v>61</v>
      </c>
      <c r="AX29" s="155" t="s">
        <v>62</v>
      </c>
      <c r="AY29" s="155" t="s">
        <v>63</v>
      </c>
      <c r="AZ29" s="155" t="s">
        <v>64</v>
      </c>
      <c r="BA29" s="155" t="s">
        <v>65</v>
      </c>
      <c r="BB29" s="185"/>
      <c r="BC29" s="155" t="s">
        <v>54</v>
      </c>
      <c r="BD29" s="155" t="s">
        <v>55</v>
      </c>
      <c r="BE29" s="155" t="s">
        <v>56</v>
      </c>
      <c r="BF29" s="155" t="s">
        <v>57</v>
      </c>
      <c r="BG29" s="155" t="s">
        <v>58</v>
      </c>
      <c r="BH29" s="155" t="s">
        <v>59</v>
      </c>
      <c r="BI29" s="155" t="s">
        <v>60</v>
      </c>
      <c r="BJ29" s="155" t="s">
        <v>61</v>
      </c>
      <c r="BK29" s="155" t="s">
        <v>62</v>
      </c>
      <c r="BL29" s="155" t="s">
        <v>63</v>
      </c>
      <c r="BM29" s="155" t="s">
        <v>64</v>
      </c>
      <c r="BN29" s="155" t="s">
        <v>65</v>
      </c>
      <c r="BO29" s="185"/>
      <c r="BP29" s="155" t="s">
        <v>54</v>
      </c>
      <c r="BQ29" s="155" t="s">
        <v>55</v>
      </c>
      <c r="BR29" s="155" t="s">
        <v>56</v>
      </c>
      <c r="BS29" s="155" t="s">
        <v>57</v>
      </c>
      <c r="BT29" s="155" t="s">
        <v>58</v>
      </c>
      <c r="BU29" s="155" t="s">
        <v>59</v>
      </c>
      <c r="BV29" s="155" t="s">
        <v>60</v>
      </c>
      <c r="BW29" s="155" t="s">
        <v>61</v>
      </c>
      <c r="BX29" s="155" t="s">
        <v>62</v>
      </c>
      <c r="BY29" s="155" t="s">
        <v>63</v>
      </c>
      <c r="BZ29" s="155" t="s">
        <v>64</v>
      </c>
      <c r="CA29" s="155" t="s">
        <v>65</v>
      </c>
      <c r="CB29" s="185"/>
      <c r="CC29" s="155" t="s">
        <v>54</v>
      </c>
      <c r="CD29" s="155" t="s">
        <v>55</v>
      </c>
      <c r="CE29" s="155" t="s">
        <v>56</v>
      </c>
      <c r="CF29" s="155" t="s">
        <v>57</v>
      </c>
      <c r="CG29" s="155" t="s">
        <v>58</v>
      </c>
      <c r="CH29" s="155" t="s">
        <v>59</v>
      </c>
      <c r="CI29" s="155" t="s">
        <v>60</v>
      </c>
      <c r="CJ29" s="155" t="s">
        <v>61</v>
      </c>
      <c r="CK29" s="155" t="s">
        <v>62</v>
      </c>
      <c r="CL29" s="155" t="s">
        <v>63</v>
      </c>
      <c r="CM29" s="155" t="s">
        <v>64</v>
      </c>
      <c r="CN29" s="155" t="s">
        <v>65</v>
      </c>
      <c r="CO29" s="185"/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45" t="s">
        <v>64</v>
      </c>
      <c r="DA29" s="45" t="s">
        <v>65</v>
      </c>
      <c r="DB29" s="185"/>
      <c r="DC29" s="45" t="s">
        <v>54</v>
      </c>
      <c r="DD29" s="45" t="s">
        <v>55</v>
      </c>
      <c r="DE29" s="45" t="s">
        <v>56</v>
      </c>
      <c r="DF29" s="45" t="s">
        <v>57</v>
      </c>
      <c r="DG29" s="45" t="s">
        <v>58</v>
      </c>
      <c r="DH29" s="45" t="s">
        <v>59</v>
      </c>
      <c r="DI29" s="45" t="s">
        <v>60</v>
      </c>
      <c r="DJ29" s="45" t="s">
        <v>61</v>
      </c>
      <c r="DK29" s="45" t="s">
        <v>62</v>
      </c>
      <c r="DL29" s="45" t="s">
        <v>63</v>
      </c>
      <c r="DM29" s="45" t="s">
        <v>64</v>
      </c>
      <c r="DN29" s="45" t="s">
        <v>65</v>
      </c>
      <c r="DO29" s="185"/>
      <c r="DP29" s="45" t="s">
        <v>54</v>
      </c>
      <c r="DQ29" s="45" t="s">
        <v>55</v>
      </c>
      <c r="DR29" s="45" t="s">
        <v>56</v>
      </c>
      <c r="DS29" s="45" t="s">
        <v>57</v>
      </c>
      <c r="DT29" s="45" t="s">
        <v>58</v>
      </c>
      <c r="DU29" s="45" t="s">
        <v>59</v>
      </c>
      <c r="DV29" s="45" t="s">
        <v>60</v>
      </c>
      <c r="DW29" s="45" t="s">
        <v>61</v>
      </c>
      <c r="DX29" s="45" t="s">
        <v>62</v>
      </c>
      <c r="DY29" s="45" t="s">
        <v>63</v>
      </c>
      <c r="DZ29" s="45" t="s">
        <v>64</v>
      </c>
      <c r="EA29" s="45" t="s">
        <v>65</v>
      </c>
      <c r="EB29" s="185"/>
      <c r="EC29" s="45" t="s">
        <v>54</v>
      </c>
      <c r="ED29" s="45" t="s">
        <v>55</v>
      </c>
      <c r="EE29" s="45" t="s">
        <v>56</v>
      </c>
      <c r="EF29" s="45" t="s">
        <v>57</v>
      </c>
      <c r="EG29" s="45" t="s">
        <v>58</v>
      </c>
      <c r="EH29" s="45" t="s">
        <v>59</v>
      </c>
      <c r="EI29" s="45" t="s">
        <v>60</v>
      </c>
      <c r="EJ29" s="45" t="s">
        <v>61</v>
      </c>
      <c r="EK29" s="45" t="s">
        <v>62</v>
      </c>
      <c r="EL29" s="45" t="s">
        <v>63</v>
      </c>
      <c r="EM29" s="45" t="s">
        <v>64</v>
      </c>
      <c r="EN29" s="45" t="s">
        <v>65</v>
      </c>
      <c r="EO29" s="185"/>
      <c r="EP29" s="45" t="s">
        <v>54</v>
      </c>
      <c r="EQ29" s="45" t="s">
        <v>55</v>
      </c>
      <c r="ER29" s="45" t="s">
        <v>56</v>
      </c>
      <c r="ES29" s="45" t="s">
        <v>57</v>
      </c>
      <c r="ET29" s="45" t="s">
        <v>58</v>
      </c>
      <c r="EU29" s="45" t="s">
        <v>59</v>
      </c>
      <c r="EV29" s="45" t="s">
        <v>60</v>
      </c>
      <c r="EW29" s="45" t="s">
        <v>61</v>
      </c>
      <c r="EX29" s="45" t="s">
        <v>62</v>
      </c>
      <c r="EY29" s="45" t="s">
        <v>63</v>
      </c>
      <c r="EZ29" s="45" t="s">
        <v>64</v>
      </c>
      <c r="FA29" s="45" t="s">
        <v>65</v>
      </c>
      <c r="FB29" s="185"/>
      <c r="FC29" s="45" t="s">
        <v>54</v>
      </c>
      <c r="FD29" s="45" t="s">
        <v>55</v>
      </c>
      <c r="FE29" s="45" t="s">
        <v>56</v>
      </c>
      <c r="FF29" s="45" t="s">
        <v>57</v>
      </c>
      <c r="FG29" s="45" t="s">
        <v>58</v>
      </c>
      <c r="FH29" s="45" t="s">
        <v>59</v>
      </c>
      <c r="FI29" s="45" t="s">
        <v>60</v>
      </c>
      <c r="FJ29" s="45" t="s">
        <v>61</v>
      </c>
      <c r="FK29" s="45" t="s">
        <v>62</v>
      </c>
      <c r="FL29" s="45" t="s">
        <v>63</v>
      </c>
      <c r="FM29" s="45" t="s">
        <v>64</v>
      </c>
      <c r="FN29" s="45" t="s">
        <v>65</v>
      </c>
      <c r="FO29" s="185"/>
      <c r="FP29" s="45" t="s">
        <v>54</v>
      </c>
      <c r="FQ29" s="45" t="s">
        <v>55</v>
      </c>
      <c r="FR29" s="45" t="s">
        <v>56</v>
      </c>
      <c r="FS29" s="45" t="s">
        <v>57</v>
      </c>
      <c r="FT29" s="45" t="s">
        <v>58</v>
      </c>
      <c r="FU29" s="45" t="s">
        <v>59</v>
      </c>
      <c r="FV29" s="45" t="s">
        <v>60</v>
      </c>
      <c r="FW29" s="45" t="s">
        <v>61</v>
      </c>
      <c r="FX29" s="45" t="s">
        <v>62</v>
      </c>
      <c r="FY29" s="45" t="s">
        <v>63</v>
      </c>
      <c r="FZ29" s="45" t="s">
        <v>64</v>
      </c>
      <c r="GA29" s="45" t="s">
        <v>65</v>
      </c>
      <c r="GB29" s="185"/>
      <c r="GC29" s="45" t="s">
        <v>54</v>
      </c>
      <c r="GD29" s="45" t="s">
        <v>55</v>
      </c>
      <c r="GE29" s="45" t="s">
        <v>56</v>
      </c>
      <c r="GF29" s="45" t="s">
        <v>57</v>
      </c>
      <c r="GG29" s="45" t="s">
        <v>58</v>
      </c>
      <c r="GH29" s="45" t="s">
        <v>59</v>
      </c>
      <c r="GI29" s="45" t="s">
        <v>60</v>
      </c>
      <c r="GJ29" s="45" t="s">
        <v>61</v>
      </c>
      <c r="GK29" s="45" t="s">
        <v>62</v>
      </c>
      <c r="GL29" s="45" t="s">
        <v>63</v>
      </c>
      <c r="GM29" s="45" t="s">
        <v>64</v>
      </c>
      <c r="GN29" s="45" t="s">
        <v>65</v>
      </c>
      <c r="GO29" s="185"/>
      <c r="GP29" s="45" t="s">
        <v>54</v>
      </c>
      <c r="GQ29" s="45" t="s">
        <v>55</v>
      </c>
      <c r="GR29" s="45" t="s">
        <v>56</v>
      </c>
      <c r="GS29" s="45" t="s">
        <v>57</v>
      </c>
      <c r="GT29" s="45" t="s">
        <v>58</v>
      </c>
      <c r="GU29" s="45" t="s">
        <v>59</v>
      </c>
      <c r="GV29" s="45" t="s">
        <v>60</v>
      </c>
      <c r="GW29" s="45" t="s">
        <v>61</v>
      </c>
      <c r="GX29" s="45" t="s">
        <v>62</v>
      </c>
      <c r="GY29" s="45" t="s">
        <v>63</v>
      </c>
      <c r="GZ29" s="45" t="s">
        <v>64</v>
      </c>
      <c r="HA29" s="45" t="s">
        <v>65</v>
      </c>
      <c r="HB29" s="185"/>
      <c r="HC29" s="45" t="s">
        <v>54</v>
      </c>
      <c r="HD29" s="45" t="s">
        <v>55</v>
      </c>
      <c r="HE29" s="45" t="s">
        <v>56</v>
      </c>
      <c r="HF29" s="45" t="s">
        <v>57</v>
      </c>
      <c r="HG29" s="45" t="s">
        <v>58</v>
      </c>
      <c r="HH29" s="45" t="s">
        <v>59</v>
      </c>
      <c r="HI29" s="45" t="s">
        <v>60</v>
      </c>
      <c r="HJ29" s="45" t="s">
        <v>61</v>
      </c>
      <c r="HK29" s="45" t="s">
        <v>62</v>
      </c>
      <c r="HL29" s="45" t="s">
        <v>63</v>
      </c>
      <c r="HM29" s="45" t="s">
        <v>64</v>
      </c>
      <c r="HN29" s="45" t="s">
        <v>65</v>
      </c>
      <c r="HO29" s="185"/>
    </row>
    <row r="30" spans="1:223" s="25" customFormat="1" x14ac:dyDescent="0.25">
      <c r="A30" s="5"/>
      <c r="B30" s="51" t="s">
        <v>77</v>
      </c>
      <c r="C30" s="75">
        <v>0</v>
      </c>
      <c r="D30" s="75">
        <v>0</v>
      </c>
      <c r="E30" s="75">
        <f>SUM(E31:E32)</f>
        <v>12756</v>
      </c>
      <c r="F30" s="75">
        <f t="shared" ref="F30:BV30" si="64">SUM(F31:F32)</f>
        <v>12756</v>
      </c>
      <c r="G30" s="75">
        <f t="shared" si="64"/>
        <v>13996</v>
      </c>
      <c r="H30" s="75">
        <f t="shared" si="64"/>
        <v>16018</v>
      </c>
      <c r="I30" s="75">
        <f t="shared" si="64"/>
        <v>20300</v>
      </c>
      <c r="J30" s="75">
        <f t="shared" si="64"/>
        <v>21694</v>
      </c>
      <c r="K30" s="75">
        <f t="shared" si="64"/>
        <v>26356</v>
      </c>
      <c r="L30" s="75">
        <f t="shared" si="64"/>
        <v>28122</v>
      </c>
      <c r="M30" s="75">
        <f t="shared" si="64"/>
        <v>29414</v>
      </c>
      <c r="N30" s="75">
        <f t="shared" si="64"/>
        <v>34244</v>
      </c>
      <c r="O30" s="75">
        <f>SUM(O31:O32)</f>
        <v>215656</v>
      </c>
      <c r="P30" s="75">
        <f t="shared" si="64"/>
        <v>26086</v>
      </c>
      <c r="Q30" s="75">
        <f t="shared" si="64"/>
        <v>20040</v>
      </c>
      <c r="R30" s="75">
        <f t="shared" si="64"/>
        <v>25390</v>
      </c>
      <c r="S30" s="75">
        <f t="shared" si="64"/>
        <v>17838</v>
      </c>
      <c r="T30" s="75">
        <f t="shared" si="64"/>
        <v>17632</v>
      </c>
      <c r="U30" s="75">
        <f t="shared" si="64"/>
        <v>17250</v>
      </c>
      <c r="V30" s="75">
        <f t="shared" si="64"/>
        <v>19872</v>
      </c>
      <c r="W30" s="75">
        <f t="shared" si="64"/>
        <v>18542</v>
      </c>
      <c r="X30" s="75">
        <f t="shared" si="64"/>
        <v>17510</v>
      </c>
      <c r="Y30" s="75">
        <f t="shared" si="64"/>
        <v>19026</v>
      </c>
      <c r="Z30" s="75">
        <f t="shared" si="64"/>
        <v>18460</v>
      </c>
      <c r="AA30" s="75">
        <f t="shared" si="64"/>
        <v>19466</v>
      </c>
      <c r="AB30" s="75">
        <f>SUM(AB31:AB32)</f>
        <v>237112</v>
      </c>
      <c r="AC30" s="75">
        <f t="shared" si="64"/>
        <v>17848</v>
      </c>
      <c r="AD30" s="75">
        <f t="shared" si="64"/>
        <v>13728</v>
      </c>
      <c r="AE30" s="75">
        <f t="shared" si="64"/>
        <v>15288</v>
      </c>
      <c r="AF30" s="75">
        <f t="shared" si="64"/>
        <v>15945.3</v>
      </c>
      <c r="AG30" s="75">
        <f t="shared" si="64"/>
        <v>19120.5</v>
      </c>
      <c r="AH30" s="75">
        <f t="shared" si="64"/>
        <v>21182.7</v>
      </c>
      <c r="AI30" s="75">
        <f t="shared" si="64"/>
        <v>26071.499999999996</v>
      </c>
      <c r="AJ30" s="75">
        <f t="shared" si="64"/>
        <v>23358.3</v>
      </c>
      <c r="AK30" s="75">
        <f t="shared" si="64"/>
        <v>20976.9</v>
      </c>
      <c r="AL30" s="75">
        <f t="shared" si="64"/>
        <v>23767.800000000003</v>
      </c>
      <c r="AM30" s="75">
        <f t="shared" si="64"/>
        <v>23251.200000000001</v>
      </c>
      <c r="AN30" s="75">
        <f t="shared" si="64"/>
        <v>23971.5</v>
      </c>
      <c r="AO30" s="75">
        <f>SUM(AO31:AO32)</f>
        <v>244509.7</v>
      </c>
      <c r="AP30" s="75">
        <f t="shared" si="64"/>
        <v>25063.500000000007</v>
      </c>
      <c r="AQ30" s="75">
        <f t="shared" si="64"/>
        <v>22037.399999999998</v>
      </c>
      <c r="AR30" s="75">
        <f t="shared" si="64"/>
        <v>22059.100000000002</v>
      </c>
      <c r="AS30" s="75">
        <f t="shared" si="64"/>
        <v>26771.8</v>
      </c>
      <c r="AT30" s="75">
        <f t="shared" si="64"/>
        <v>29018.000000000004</v>
      </c>
      <c r="AU30" s="75">
        <f t="shared" si="64"/>
        <v>26023.800000000003</v>
      </c>
      <c r="AV30" s="75">
        <f t="shared" si="64"/>
        <v>32760.200000000004</v>
      </c>
      <c r="AW30" s="75">
        <f t="shared" si="64"/>
        <v>30800.000000000004</v>
      </c>
      <c r="AX30" s="75">
        <f t="shared" si="64"/>
        <v>27392.200000000004</v>
      </c>
      <c r="AY30" s="75">
        <f t="shared" si="64"/>
        <v>25821.4</v>
      </c>
      <c r="AZ30" s="75">
        <f t="shared" si="64"/>
        <v>27522.000000000007</v>
      </c>
      <c r="BA30" s="75">
        <f t="shared" si="64"/>
        <v>29150</v>
      </c>
      <c r="BB30" s="75">
        <f>SUM(BB31:BB32)</f>
        <v>324419.40000000002</v>
      </c>
      <c r="BC30" s="75">
        <f t="shared" si="64"/>
        <v>26301</v>
      </c>
      <c r="BD30" s="75">
        <f t="shared" si="64"/>
        <v>21381.8</v>
      </c>
      <c r="BE30" s="75">
        <f t="shared" si="64"/>
        <v>20974.800000000003</v>
      </c>
      <c r="BF30" s="75">
        <f t="shared" si="64"/>
        <v>22563.199999999997</v>
      </c>
      <c r="BG30" s="75">
        <f t="shared" si="64"/>
        <v>24332</v>
      </c>
      <c r="BH30" s="75">
        <f t="shared" si="64"/>
        <v>24065.800000000003</v>
      </c>
      <c r="BI30" s="75">
        <f t="shared" si="64"/>
        <v>27557.200000000001</v>
      </c>
      <c r="BJ30" s="75">
        <f t="shared" si="64"/>
        <v>26061.199999999997</v>
      </c>
      <c r="BK30" s="75">
        <f t="shared" si="64"/>
        <v>26589.200000000001</v>
      </c>
      <c r="BL30" s="75">
        <f t="shared" si="64"/>
        <v>26923.600000000006</v>
      </c>
      <c r="BM30" s="75">
        <f t="shared" si="64"/>
        <v>25506.800000000003</v>
      </c>
      <c r="BN30" s="75">
        <f t="shared" si="64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4"/>
        <v>22239.799999999996</v>
      </c>
      <c r="BR30" s="75">
        <f t="shared" si="64"/>
        <v>23518.9</v>
      </c>
      <c r="BS30" s="75">
        <f>SUM(BS31:BS32)</f>
        <v>21560.2</v>
      </c>
      <c r="BT30" s="75">
        <f t="shared" si="64"/>
        <v>25895.7</v>
      </c>
      <c r="BU30" s="75">
        <f t="shared" si="64"/>
        <v>27986.400000000001</v>
      </c>
      <c r="BV30" s="75">
        <f t="shared" si="64"/>
        <v>35944.399999999994</v>
      </c>
      <c r="BW30" s="75">
        <f t="shared" ref="BW30:CN30" si="65">SUM(BW31:BW32)</f>
        <v>31990.699999999997</v>
      </c>
      <c r="BX30" s="75">
        <f t="shared" si="65"/>
        <v>35049.699999999997</v>
      </c>
      <c r="BY30" s="75">
        <f t="shared" si="65"/>
        <v>42713.3</v>
      </c>
      <c r="BZ30" s="75">
        <f t="shared" si="65"/>
        <v>43713.8</v>
      </c>
      <c r="CA30" s="75">
        <f t="shared" si="65"/>
        <v>34854.199999999997</v>
      </c>
      <c r="CB30" s="75">
        <f>SUM(CB31:CB32)</f>
        <v>372106.89999999997</v>
      </c>
      <c r="CC30" s="75">
        <f t="shared" si="65"/>
        <v>33361.5</v>
      </c>
      <c r="CD30" s="75">
        <f t="shared" si="65"/>
        <v>26367.199999999997</v>
      </c>
      <c r="CE30" s="75">
        <f t="shared" si="65"/>
        <v>26630.1</v>
      </c>
      <c r="CF30" s="75">
        <f t="shared" si="65"/>
        <v>31392</v>
      </c>
      <c r="CG30" s="75">
        <f t="shared" si="65"/>
        <v>35647.199999999997</v>
      </c>
      <c r="CH30" s="75">
        <f t="shared" si="65"/>
        <v>35136</v>
      </c>
      <c r="CI30" s="75">
        <f t="shared" si="65"/>
        <v>41234.399999999994</v>
      </c>
      <c r="CJ30" s="75">
        <f t="shared" si="65"/>
        <v>38911.199999999997</v>
      </c>
      <c r="CK30" s="75">
        <f t="shared" si="65"/>
        <v>37459.199999999997</v>
      </c>
      <c r="CL30" s="75">
        <f t="shared" si="65"/>
        <v>38152.799999999996</v>
      </c>
      <c r="CM30" s="75">
        <f t="shared" si="65"/>
        <v>37219.199999999997</v>
      </c>
      <c r="CN30" s="75">
        <f t="shared" si="65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6">SUM(CR31:CR32)</f>
        <v>18011.099999999999</v>
      </c>
      <c r="CS30" s="75">
        <f t="shared" si="66"/>
        <v>22645</v>
      </c>
      <c r="CT30" s="75">
        <f t="shared" si="66"/>
        <v>33405</v>
      </c>
      <c r="CU30" s="75">
        <f t="shared" si="66"/>
        <v>35757.5</v>
      </c>
      <c r="CV30" s="75">
        <f t="shared" si="66"/>
        <v>43695</v>
      </c>
      <c r="CW30" s="75">
        <f t="shared" si="66"/>
        <v>43035</v>
      </c>
      <c r="CX30" s="75">
        <f t="shared" si="66"/>
        <v>40157.5</v>
      </c>
      <c r="CY30" s="75">
        <f t="shared" si="66"/>
        <v>41622.5</v>
      </c>
      <c r="CZ30" s="75">
        <f t="shared" si="66"/>
        <v>41622.5</v>
      </c>
      <c r="DA30" s="75">
        <f t="shared" si="66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7">SUM(DE31:DE32)</f>
        <v>40865</v>
      </c>
      <c r="DF30" s="75">
        <f t="shared" si="67"/>
        <v>36250</v>
      </c>
      <c r="DG30" s="75">
        <f t="shared" si="67"/>
        <v>40707.5</v>
      </c>
      <c r="DH30" s="75">
        <f t="shared" si="67"/>
        <v>37067.5</v>
      </c>
      <c r="DI30" s="75">
        <f t="shared" si="67"/>
        <v>47160</v>
      </c>
      <c r="DJ30" s="75">
        <f t="shared" si="67"/>
        <v>45712.5</v>
      </c>
      <c r="DK30" s="75">
        <f t="shared" si="67"/>
        <v>42682.5</v>
      </c>
      <c r="DL30" s="75">
        <f t="shared" si="67"/>
        <v>45662.5</v>
      </c>
      <c r="DM30" s="75">
        <f t="shared" si="67"/>
        <v>48225</v>
      </c>
      <c r="DN30" s="75">
        <f t="shared" si="67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8">SUM(DR31:DR32)</f>
        <v>36523.5</v>
      </c>
      <c r="DS30" s="75">
        <f t="shared" si="68"/>
        <v>40261</v>
      </c>
      <c r="DT30" s="75">
        <f t="shared" si="68"/>
        <v>48510.8</v>
      </c>
      <c r="DU30" s="75">
        <f t="shared" si="68"/>
        <v>52694</v>
      </c>
      <c r="DV30" s="75">
        <f t="shared" si="68"/>
        <v>63510.2</v>
      </c>
      <c r="DW30" s="75">
        <f t="shared" si="68"/>
        <v>64048.4</v>
      </c>
      <c r="DX30" s="75">
        <f t="shared" si="68"/>
        <v>56776.2</v>
      </c>
      <c r="DY30" s="75">
        <f>SUM(DY31:DY32)</f>
        <v>53047.8</v>
      </c>
      <c r="DZ30" s="75">
        <f t="shared" si="68"/>
        <v>50502.400000000001</v>
      </c>
      <c r="EA30" s="75">
        <f t="shared" si="68"/>
        <v>48058.400000000001</v>
      </c>
      <c r="EB30" s="75">
        <f>+SUM(DP30:EA30)</f>
        <v>598492.70000000007</v>
      </c>
      <c r="EC30" s="75">
        <f t="shared" si="68"/>
        <v>49080.2</v>
      </c>
      <c r="ED30" s="75">
        <f t="shared" si="68"/>
        <v>42359.199999999997</v>
      </c>
      <c r="EE30" s="75">
        <f t="shared" si="68"/>
        <v>29055</v>
      </c>
      <c r="EF30" s="75">
        <f t="shared" si="68"/>
        <v>639.6</v>
      </c>
      <c r="EG30" s="75">
        <f t="shared" si="68"/>
        <v>0</v>
      </c>
      <c r="EH30" s="75">
        <f t="shared" si="68"/>
        <v>0</v>
      </c>
      <c r="EI30" s="75">
        <f t="shared" si="68"/>
        <v>32804.199999999997</v>
      </c>
      <c r="EJ30" s="75">
        <f t="shared" si="68"/>
        <v>38344.800000000003</v>
      </c>
      <c r="EK30" s="75">
        <f t="shared" si="68"/>
        <v>43537</v>
      </c>
      <c r="EL30" s="75">
        <f t="shared" si="68"/>
        <v>54262.000000000007</v>
      </c>
      <c r="EM30" s="75">
        <f t="shared" si="68"/>
        <v>55907.8</v>
      </c>
      <c r="EN30" s="75">
        <f t="shared" si="68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9">SUM(EQ31:EQ32)</f>
        <v>45135.999999999993</v>
      </c>
      <c r="ER30" s="75">
        <f t="shared" si="69"/>
        <v>38428.5</v>
      </c>
      <c r="ES30" s="75">
        <f t="shared" si="69"/>
        <v>41706.899999999994</v>
      </c>
      <c r="ET30" s="75">
        <f t="shared" si="69"/>
        <v>54912.600000000006</v>
      </c>
      <c r="EU30" s="75">
        <f t="shared" si="69"/>
        <v>60947.10000000002</v>
      </c>
      <c r="EV30" s="75">
        <f t="shared" si="69"/>
        <v>73523.7</v>
      </c>
      <c r="EW30" s="75">
        <f t="shared" si="69"/>
        <v>74220.300000000017</v>
      </c>
      <c r="EX30" s="75">
        <f t="shared" si="69"/>
        <v>70035.299999999988</v>
      </c>
      <c r="EY30" s="75">
        <f t="shared" si="69"/>
        <v>65064.6</v>
      </c>
      <c r="EZ30" s="75">
        <f t="shared" si="69"/>
        <v>66530.700000000012</v>
      </c>
      <c r="FA30" s="75">
        <f t="shared" si="69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70">SUM(FD31:FD32)</f>
        <v>55044.900000000009</v>
      </c>
      <c r="FE30" s="75">
        <f t="shared" si="70"/>
        <v>50564.599999999991</v>
      </c>
      <c r="FF30" s="75">
        <f t="shared" si="70"/>
        <v>47844.2</v>
      </c>
      <c r="FG30" s="75">
        <f t="shared" si="70"/>
        <v>59006.299999999988</v>
      </c>
      <c r="FH30" s="75">
        <f t="shared" si="70"/>
        <v>55978.7</v>
      </c>
      <c r="FI30" s="75">
        <f t="shared" si="70"/>
        <v>66845</v>
      </c>
      <c r="FJ30" s="75">
        <f t="shared" si="70"/>
        <v>66894.3</v>
      </c>
      <c r="FK30" s="75">
        <f t="shared" si="70"/>
        <v>66702.899999999994</v>
      </c>
      <c r="FL30" s="75">
        <v>75359.399999999994</v>
      </c>
      <c r="FM30" s="75">
        <f t="shared" si="70"/>
        <v>66673.899999999994</v>
      </c>
      <c r="FN30" s="75">
        <f t="shared" si="70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71">SUM(FQ31:FQ32)</f>
        <v>47870.299999999996</v>
      </c>
      <c r="FR30" s="75">
        <f t="shared" si="71"/>
        <v>16105.999999999996</v>
      </c>
      <c r="FS30" s="75">
        <f t="shared" si="71"/>
        <v>0</v>
      </c>
      <c r="FT30" s="75">
        <f t="shared" si="71"/>
        <v>5090.2</v>
      </c>
      <c r="FU30" s="75">
        <f>SUM(FU31:FU32)</f>
        <v>0</v>
      </c>
      <c r="FV30" s="75">
        <f t="shared" si="71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>
        <v>82674.900000000009</v>
      </c>
      <c r="HA30" s="75">
        <v>83305.2</v>
      </c>
      <c r="HB30" s="74">
        <f>+SUM(GP30:HA30)</f>
        <v>864166.60000000009</v>
      </c>
      <c r="HC30" s="75">
        <v>77309</v>
      </c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4">
        <f>SUM(HC30:HN30)</f>
        <v>77309</v>
      </c>
    </row>
    <row r="31" spans="1:223" x14ac:dyDescent="0.25">
      <c r="B31" s="48" t="s">
        <v>78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>
        <v>53288.400000000009</v>
      </c>
      <c r="HA31" s="72">
        <v>57400.2</v>
      </c>
      <c r="HB31" s="72">
        <f>+SUM(GP31:HA31)</f>
        <v>580607.69999999995</v>
      </c>
      <c r="HC31" s="76">
        <v>55008</v>
      </c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</row>
    <row r="32" spans="1:223" x14ac:dyDescent="0.25">
      <c r="B32" s="48" t="s">
        <v>79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>
        <v>29386.500000000004</v>
      </c>
      <c r="HA32" s="72">
        <v>25904.999999999996</v>
      </c>
      <c r="HB32" s="72">
        <f>+SUM(GP32:HA32)</f>
        <v>283558.89999999997</v>
      </c>
      <c r="HC32" s="76">
        <v>22301</v>
      </c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100">
    <mergeCell ref="HC6:HN6"/>
    <mergeCell ref="HO6:HO7"/>
    <mergeCell ref="HC17:HN17"/>
    <mergeCell ref="HO17:HO18"/>
    <mergeCell ref="HC28:HN28"/>
    <mergeCell ref="HO28:HO29"/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O47"/>
  <sheetViews>
    <sheetView showGridLines="0" zoomScale="69" zoomScaleNormal="69" workbookViewId="0">
      <pane xSplit="2" ySplit="3" topLeftCell="FB12" activePane="bottomRight" state="frozen"/>
      <selection pane="topRight" activeCell="C1" sqref="C1"/>
      <selection pane="bottomLeft" activeCell="A4" sqref="A4"/>
      <selection pane="bottomRight" activeCell="FO36" sqref="FO36:FO3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71" x14ac:dyDescent="0.25">
      <c r="A1" s="194" t="s">
        <v>0</v>
      </c>
      <c r="B1" s="194"/>
      <c r="CY1" s="2" t="s">
        <v>86</v>
      </c>
    </row>
    <row r="2" spans="1:171" ht="30" customHeight="1" x14ac:dyDescent="0.25">
      <c r="A2" s="187" t="s">
        <v>87</v>
      </c>
      <c r="B2" s="188"/>
    </row>
    <row r="3" spans="1:171" x14ac:dyDescent="0.25">
      <c r="A3" s="39" t="s">
        <v>88</v>
      </c>
    </row>
    <row r="5" spans="1:171" x14ac:dyDescent="0.25">
      <c r="B5" s="5" t="s">
        <v>38</v>
      </c>
    </row>
    <row r="6" spans="1:171" ht="15" customHeight="1" x14ac:dyDescent="0.25">
      <c r="B6" s="189" t="s">
        <v>39</v>
      </c>
      <c r="C6" s="181">
        <v>2014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41</v>
      </c>
      <c r="P6" s="181">
        <v>2015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42</v>
      </c>
      <c r="AC6" s="181">
        <v>2016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43</v>
      </c>
      <c r="AP6" s="181">
        <v>2017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44</v>
      </c>
      <c r="BC6" s="181">
        <v>2018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45</v>
      </c>
      <c r="BP6" s="181">
        <v>2019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84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84" t="s">
        <v>48</v>
      </c>
      <c r="DC6" s="181">
        <v>2022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49</v>
      </c>
      <c r="DP6" s="181">
        <v>2023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50</v>
      </c>
      <c r="EC6" s="181">
        <v>2024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51</v>
      </c>
      <c r="EP6" s="181">
        <v>2025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52</v>
      </c>
      <c r="FC6" s="181">
        <v>2026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53</v>
      </c>
    </row>
    <row r="7" spans="1:171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</row>
    <row r="8" spans="1:171" x14ac:dyDescent="0.25">
      <c r="B8" s="46" t="s">
        <v>89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>
        <v>74520</v>
      </c>
      <c r="FA8" s="47">
        <v>89504</v>
      </c>
      <c r="FB8" s="78">
        <f>+SUM(EP8:FA8)</f>
        <v>999010</v>
      </c>
      <c r="FC8" s="201">
        <v>100524</v>
      </c>
      <c r="FD8" s="47"/>
      <c r="FE8" s="79"/>
      <c r="FF8" s="47"/>
      <c r="FG8" s="47"/>
      <c r="FH8" s="47"/>
      <c r="FI8" s="47"/>
      <c r="FJ8" s="47"/>
      <c r="FK8" s="47"/>
      <c r="FL8" s="47"/>
      <c r="FM8" s="47"/>
      <c r="FN8" s="47"/>
      <c r="FO8" s="78">
        <f>+SUM(FC8:FN8)</f>
        <v>100524</v>
      </c>
    </row>
    <row r="9" spans="1:171" x14ac:dyDescent="0.25">
      <c r="B9" s="48" t="s">
        <v>67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>
        <v>51168</v>
      </c>
      <c r="FA9" s="49">
        <v>64214</v>
      </c>
      <c r="FB9" s="78">
        <f t="shared" ref="FB9:FB16" si="13">+SUM(EP9:FA9)</f>
        <v>642150</v>
      </c>
      <c r="FC9" s="202">
        <v>66428</v>
      </c>
      <c r="FD9" s="49"/>
      <c r="FE9" s="81"/>
      <c r="FF9" s="49"/>
      <c r="FG9" s="49"/>
      <c r="FH9" s="49"/>
      <c r="FI9" s="49"/>
      <c r="FJ9" s="47"/>
      <c r="FK9" s="47"/>
      <c r="FL9" s="49"/>
      <c r="FM9" s="49"/>
      <c r="FN9" s="49"/>
      <c r="FO9" s="78">
        <f t="shared" ref="FO9:FO16" si="14">+SUM(FC9:FN9)</f>
        <v>66428</v>
      </c>
    </row>
    <row r="10" spans="1:171" x14ac:dyDescent="0.25">
      <c r="B10" s="48" t="s">
        <v>68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>
        <v>23352</v>
      </c>
      <c r="FA10" s="50">
        <v>25290</v>
      </c>
      <c r="FB10" s="78">
        <f t="shared" si="13"/>
        <v>356860</v>
      </c>
      <c r="FC10" s="203">
        <v>34096</v>
      </c>
      <c r="FD10" s="50"/>
      <c r="FE10" s="83"/>
      <c r="FF10" s="50"/>
      <c r="FG10" s="50"/>
      <c r="FH10" s="50"/>
      <c r="FI10" s="50"/>
      <c r="FJ10" s="47"/>
      <c r="FK10" s="47"/>
      <c r="FL10" s="50"/>
      <c r="FM10" s="50"/>
      <c r="FN10" s="50"/>
      <c r="FO10" s="78">
        <f t="shared" si="14"/>
        <v>34096</v>
      </c>
    </row>
    <row r="11" spans="1:171" x14ac:dyDescent="0.25">
      <c r="B11" s="46" t="s">
        <v>90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88520</v>
      </c>
      <c r="L11" s="47">
        <f t="shared" si="15"/>
        <v>103004</v>
      </c>
      <c r="M11" s="47">
        <f t="shared" si="15"/>
        <v>98462</v>
      </c>
      <c r="N11" s="47">
        <f t="shared" si="15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6">SUM(AQ12:AQ13)</f>
        <v>102116</v>
      </c>
      <c r="AR11" s="47">
        <f t="shared" si="16"/>
        <v>56984</v>
      </c>
      <c r="AS11" s="47">
        <f t="shared" si="16"/>
        <v>0</v>
      </c>
      <c r="AT11" s="47">
        <f t="shared" si="16"/>
        <v>0</v>
      </c>
      <c r="AU11" s="47">
        <f t="shared" si="16"/>
        <v>0</v>
      </c>
      <c r="AV11" s="47">
        <f t="shared" si="16"/>
        <v>0</v>
      </c>
      <c r="AW11" s="47">
        <f t="shared" si="16"/>
        <v>36160</v>
      </c>
      <c r="AX11" s="47">
        <f t="shared" si="16"/>
        <v>117516</v>
      </c>
      <c r="AY11" s="47">
        <f t="shared" si="16"/>
        <v>118206</v>
      </c>
      <c r="AZ11" s="47">
        <f t="shared" si="16"/>
        <v>115248</v>
      </c>
      <c r="BA11" s="47">
        <f t="shared" si="16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7">SUM(BD12:BD13)</f>
        <v>108082</v>
      </c>
      <c r="BE11" s="47">
        <f t="shared" si="17"/>
        <v>117732</v>
      </c>
      <c r="BF11" s="47">
        <f t="shared" si="17"/>
        <v>104192</v>
      </c>
      <c r="BG11" s="47">
        <f t="shared" si="17"/>
        <v>118312</v>
      </c>
      <c r="BH11" s="47">
        <f t="shared" si="17"/>
        <v>103662</v>
      </c>
      <c r="BI11" s="47">
        <f t="shared" si="17"/>
        <v>116698</v>
      </c>
      <c r="BJ11" s="47">
        <f t="shared" si="17"/>
        <v>122564</v>
      </c>
      <c r="BK11" s="47">
        <f t="shared" si="17"/>
        <v>112534</v>
      </c>
      <c r="BL11" s="47">
        <f t="shared" si="17"/>
        <v>110434</v>
      </c>
      <c r="BM11" s="47">
        <f t="shared" si="17"/>
        <v>100388</v>
      </c>
      <c r="BN11" s="47">
        <f t="shared" si="17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8">SUM(BQ12:BQ13)</f>
        <v>92210</v>
      </c>
      <c r="BR11" s="47">
        <f t="shared" si="18"/>
        <v>100442</v>
      </c>
      <c r="BS11" s="47">
        <f t="shared" si="18"/>
        <v>100992</v>
      </c>
      <c r="BT11" s="47">
        <f t="shared" si="18"/>
        <v>118586</v>
      </c>
      <c r="BU11" s="47">
        <f t="shared" si="18"/>
        <v>137646</v>
      </c>
      <c r="BV11" s="47">
        <f t="shared" si="18"/>
        <v>149690</v>
      </c>
      <c r="BW11" s="47">
        <f t="shared" si="18"/>
        <v>155760</v>
      </c>
      <c r="BX11" s="47">
        <f t="shared" si="18"/>
        <v>137576</v>
      </c>
      <c r="BY11" s="47">
        <f t="shared" si="18"/>
        <v>139138</v>
      </c>
      <c r="BZ11" s="47">
        <f t="shared" si="18"/>
        <v>127988</v>
      </c>
      <c r="CA11" s="47">
        <v>150198</v>
      </c>
      <c r="CB11" s="78">
        <f t="shared" ref="CB11:CB16" si="19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20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>
        <v>175978</v>
      </c>
      <c r="FA11" s="47">
        <v>181600</v>
      </c>
      <c r="FB11" s="78">
        <f t="shared" si="13"/>
        <v>1864844</v>
      </c>
      <c r="FC11" s="201">
        <v>162656</v>
      </c>
      <c r="FD11" s="47"/>
      <c r="FE11" s="79"/>
      <c r="FF11" s="47"/>
      <c r="FG11" s="47"/>
      <c r="FH11" s="47"/>
      <c r="FI11" s="47"/>
      <c r="FJ11" s="47"/>
      <c r="FK11" s="47"/>
      <c r="FL11" s="47"/>
      <c r="FM11" s="47"/>
      <c r="FN11" s="47"/>
      <c r="FO11" s="78">
        <f t="shared" si="14"/>
        <v>162656</v>
      </c>
    </row>
    <row r="12" spans="1:171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20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>
        <v>133034</v>
      </c>
      <c r="FA12" s="49">
        <v>136230</v>
      </c>
      <c r="FB12" s="78">
        <f t="shared" si="13"/>
        <v>1374518</v>
      </c>
      <c r="FC12" s="202">
        <v>121674</v>
      </c>
      <c r="FD12" s="49"/>
      <c r="FE12" s="81"/>
      <c r="FF12" s="49"/>
      <c r="FG12" s="49"/>
      <c r="FH12" s="49"/>
      <c r="FI12" s="49"/>
      <c r="FJ12" s="47"/>
      <c r="FK12" s="47"/>
      <c r="FL12" s="49"/>
      <c r="FM12" s="49"/>
      <c r="FN12" s="49"/>
      <c r="FO12" s="78">
        <f t="shared" si="14"/>
        <v>121674</v>
      </c>
    </row>
    <row r="13" spans="1:171" x14ac:dyDescent="0.25">
      <c r="B13" s="48" t="s">
        <v>68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20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>
        <v>42944</v>
      </c>
      <c r="FA13" s="50">
        <v>45370</v>
      </c>
      <c r="FB13" s="78">
        <f t="shared" si="13"/>
        <v>490326</v>
      </c>
      <c r="FC13" s="203">
        <v>40982</v>
      </c>
      <c r="FD13" s="50"/>
      <c r="FE13" s="83"/>
      <c r="FF13" s="50"/>
      <c r="FG13" s="50"/>
      <c r="FH13" s="50"/>
      <c r="FI13" s="50"/>
      <c r="FJ13" s="47"/>
      <c r="FK13" s="47"/>
      <c r="FL13" s="50"/>
      <c r="FM13" s="50"/>
      <c r="FN13" s="50"/>
      <c r="FO13" s="78">
        <f t="shared" si="14"/>
        <v>40982</v>
      </c>
    </row>
    <row r="14" spans="1:171" x14ac:dyDescent="0.25">
      <c r="B14" s="51" t="s">
        <v>72</v>
      </c>
      <c r="C14" s="84">
        <f>SUM(C15:C16)</f>
        <v>0</v>
      </c>
      <c r="D14" s="84">
        <f t="shared" ref="D14:N14" si="21">SUM(D15:D16)</f>
        <v>0</v>
      </c>
      <c r="E14" s="84">
        <f t="shared" si="21"/>
        <v>0</v>
      </c>
      <c r="F14" s="84">
        <f t="shared" si="21"/>
        <v>0</v>
      </c>
      <c r="G14" s="84">
        <f t="shared" si="21"/>
        <v>0</v>
      </c>
      <c r="H14" s="84">
        <f t="shared" si="21"/>
        <v>0</v>
      </c>
      <c r="I14" s="84">
        <f t="shared" si="21"/>
        <v>0</v>
      </c>
      <c r="J14" s="84">
        <f t="shared" si="21"/>
        <v>0</v>
      </c>
      <c r="K14" s="84">
        <f t="shared" si="21"/>
        <v>147654</v>
      </c>
      <c r="L14" s="84">
        <f t="shared" si="21"/>
        <v>165654</v>
      </c>
      <c r="M14" s="84">
        <f t="shared" si="21"/>
        <v>158246</v>
      </c>
      <c r="N14" s="84">
        <f t="shared" si="21"/>
        <v>181864</v>
      </c>
      <c r="O14" s="85">
        <f>SUM(O15:O16)</f>
        <v>653418</v>
      </c>
      <c r="P14" s="84">
        <f t="shared" ref="P14:AN14" si="22">SUM(P15:P16)</f>
        <v>176904</v>
      </c>
      <c r="Q14" s="84">
        <f t="shared" si="22"/>
        <v>162634</v>
      </c>
      <c r="R14" s="84">
        <f t="shared" si="22"/>
        <v>158554</v>
      </c>
      <c r="S14" s="84">
        <f t="shared" si="22"/>
        <v>156732</v>
      </c>
      <c r="T14" s="84">
        <f t="shared" si="22"/>
        <v>174820</v>
      </c>
      <c r="U14" s="84">
        <f t="shared" si="22"/>
        <v>164158</v>
      </c>
      <c r="V14" s="84">
        <f t="shared" si="22"/>
        <v>185230</v>
      </c>
      <c r="W14" s="84">
        <f t="shared" si="22"/>
        <v>182732</v>
      </c>
      <c r="X14" s="84">
        <f t="shared" si="22"/>
        <v>159060</v>
      </c>
      <c r="Y14" s="84">
        <f t="shared" si="22"/>
        <v>167972</v>
      </c>
      <c r="Z14" s="84">
        <f t="shared" si="22"/>
        <v>160828</v>
      </c>
      <c r="AA14" s="84">
        <f t="shared" si="22"/>
        <v>190682</v>
      </c>
      <c r="AB14" s="85">
        <f>SUM(AB15:AB16)</f>
        <v>2040306</v>
      </c>
      <c r="AC14" s="84">
        <f t="shared" si="22"/>
        <v>188744</v>
      </c>
      <c r="AD14" s="84">
        <f t="shared" si="22"/>
        <v>174546</v>
      </c>
      <c r="AE14" s="84">
        <f t="shared" si="22"/>
        <v>176160</v>
      </c>
      <c r="AF14" s="84">
        <f t="shared" si="22"/>
        <v>166576</v>
      </c>
      <c r="AG14" s="84">
        <f t="shared" si="22"/>
        <v>180600</v>
      </c>
      <c r="AH14" s="84">
        <f t="shared" si="22"/>
        <v>163830</v>
      </c>
      <c r="AI14" s="84">
        <f t="shared" si="22"/>
        <v>188480</v>
      </c>
      <c r="AJ14" s="84">
        <f t="shared" si="22"/>
        <v>189428</v>
      </c>
      <c r="AK14" s="84">
        <f t="shared" si="22"/>
        <v>166218</v>
      </c>
      <c r="AL14" s="84">
        <f t="shared" si="22"/>
        <v>177782</v>
      </c>
      <c r="AM14" s="84">
        <f t="shared" si="22"/>
        <v>172290</v>
      </c>
      <c r="AN14" s="84">
        <f t="shared" si="22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3">SUM(AQ15:AQ16)</f>
        <v>164348</v>
      </c>
      <c r="AR14" s="84">
        <f t="shared" si="23"/>
        <v>91080</v>
      </c>
      <c r="AS14" s="84">
        <f t="shared" si="23"/>
        <v>0</v>
      </c>
      <c r="AT14" s="84">
        <f t="shared" si="23"/>
        <v>0</v>
      </c>
      <c r="AU14" s="84">
        <f t="shared" si="23"/>
        <v>0</v>
      </c>
      <c r="AV14" s="84">
        <f t="shared" si="23"/>
        <v>0</v>
      </c>
      <c r="AW14" s="84">
        <f t="shared" si="23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4">SUM(BD15:BD16)</f>
        <v>180322</v>
      </c>
      <c r="BE14" s="84">
        <f t="shared" si="24"/>
        <v>186194</v>
      </c>
      <c r="BF14" s="84">
        <f>SUM(BF15:BF16)</f>
        <v>169678</v>
      </c>
      <c r="BG14" s="84">
        <f t="shared" si="24"/>
        <v>188184</v>
      </c>
      <c r="BH14" s="84">
        <f t="shared" si="24"/>
        <v>170140</v>
      </c>
      <c r="BI14" s="84">
        <f t="shared" si="24"/>
        <v>191720</v>
      </c>
      <c r="BJ14" s="84">
        <f t="shared" si="24"/>
        <v>199440</v>
      </c>
      <c r="BK14" s="84">
        <f t="shared" si="24"/>
        <v>182856</v>
      </c>
      <c r="BL14" s="84">
        <f t="shared" si="24"/>
        <v>178484</v>
      </c>
      <c r="BM14" s="84">
        <f t="shared" si="24"/>
        <v>160936</v>
      </c>
      <c r="BN14" s="84">
        <f t="shared" si="24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5">SUM(BT15:BT16)</f>
        <v>186576</v>
      </c>
      <c r="BU14" s="84">
        <f t="shared" si="25"/>
        <v>203200</v>
      </c>
      <c r="BV14" s="84">
        <f t="shared" si="25"/>
        <v>228566</v>
      </c>
      <c r="BW14" s="84">
        <f t="shared" si="25"/>
        <v>235900</v>
      </c>
      <c r="BX14" s="84">
        <f t="shared" si="25"/>
        <v>208444</v>
      </c>
      <c r="BY14" s="84">
        <f t="shared" si="25"/>
        <v>211044</v>
      </c>
      <c r="BZ14" s="84">
        <f t="shared" si="25"/>
        <v>198198</v>
      </c>
      <c r="CA14" s="84">
        <f t="shared" si="25"/>
        <v>227102</v>
      </c>
      <c r="CB14" s="85">
        <f t="shared" si="19"/>
        <v>2376954</v>
      </c>
      <c r="CC14" s="84">
        <f t="shared" ref="CC14:CN14" si="26">SUM(CC15:CC16)</f>
        <v>224908</v>
      </c>
      <c r="CD14" s="84">
        <f t="shared" si="26"/>
        <v>217856</v>
      </c>
      <c r="CE14" s="84">
        <f t="shared" si="26"/>
        <v>132020</v>
      </c>
      <c r="CF14" s="84">
        <f t="shared" si="26"/>
        <v>49838</v>
      </c>
      <c r="CG14" s="84">
        <f t="shared" si="26"/>
        <v>75264</v>
      </c>
      <c r="CH14" s="84">
        <f t="shared" si="26"/>
        <v>102558</v>
      </c>
      <c r="CI14" s="84">
        <f t="shared" si="26"/>
        <v>131806</v>
      </c>
      <c r="CJ14" s="84">
        <f t="shared" si="26"/>
        <v>142516</v>
      </c>
      <c r="CK14" s="84">
        <f t="shared" si="26"/>
        <v>145648</v>
      </c>
      <c r="CL14" s="84">
        <f t="shared" si="26"/>
        <v>199506</v>
      </c>
      <c r="CM14" s="84">
        <f t="shared" si="26"/>
        <v>203434</v>
      </c>
      <c r="CN14" s="84">
        <f t="shared" si="26"/>
        <v>214006</v>
      </c>
      <c r="CO14" s="85">
        <f t="shared" si="20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>
        <v>250498</v>
      </c>
      <c r="FA14" s="84">
        <v>271104</v>
      </c>
      <c r="FB14" s="85">
        <f t="shared" si="13"/>
        <v>2863854</v>
      </c>
      <c r="FC14" s="204">
        <v>263180</v>
      </c>
      <c r="FD14" s="84"/>
      <c r="FE14" s="86"/>
      <c r="FF14" s="84"/>
      <c r="FG14" s="84"/>
      <c r="FH14" s="84"/>
      <c r="FI14" s="84"/>
      <c r="FJ14" s="84"/>
      <c r="FK14" s="84"/>
      <c r="FL14" s="84"/>
      <c r="FM14" s="84"/>
      <c r="FN14" s="84"/>
      <c r="FO14" s="85">
        <f t="shared" si="14"/>
        <v>263180</v>
      </c>
    </row>
    <row r="15" spans="1:171" x14ac:dyDescent="0.25">
      <c r="B15" s="48" t="s">
        <v>67</v>
      </c>
      <c r="C15" s="87">
        <f>C9+C12</f>
        <v>0</v>
      </c>
      <c r="D15" s="87">
        <f t="shared" ref="D15:N16" si="27">D9+D12</f>
        <v>0</v>
      </c>
      <c r="E15" s="87">
        <f t="shared" si="27"/>
        <v>0</v>
      </c>
      <c r="F15" s="87">
        <f t="shared" si="27"/>
        <v>0</v>
      </c>
      <c r="G15" s="87">
        <f t="shared" si="27"/>
        <v>0</v>
      </c>
      <c r="H15" s="87">
        <f t="shared" si="27"/>
        <v>0</v>
      </c>
      <c r="I15" s="87">
        <f t="shared" si="27"/>
        <v>0</v>
      </c>
      <c r="J15" s="87">
        <f t="shared" si="27"/>
        <v>0</v>
      </c>
      <c r="K15" s="87">
        <f t="shared" si="27"/>
        <v>91732</v>
      </c>
      <c r="L15" s="87">
        <f t="shared" si="27"/>
        <v>106150</v>
      </c>
      <c r="M15" s="87">
        <f t="shared" si="27"/>
        <v>101246</v>
      </c>
      <c r="N15" s="87">
        <f t="shared" si="27"/>
        <v>122526</v>
      </c>
      <c r="O15" s="53">
        <f>O9+O12</f>
        <v>421654</v>
      </c>
      <c r="P15" s="87">
        <f t="shared" ref="P15:AN15" si="28">P9+P12</f>
        <v>119776</v>
      </c>
      <c r="Q15" s="87">
        <f t="shared" si="28"/>
        <v>109088</v>
      </c>
      <c r="R15" s="87">
        <f t="shared" si="28"/>
        <v>105296</v>
      </c>
      <c r="S15" s="87">
        <f t="shared" si="28"/>
        <v>101722</v>
      </c>
      <c r="T15" s="87">
        <f t="shared" si="28"/>
        <v>112860</v>
      </c>
      <c r="U15" s="87">
        <f t="shared" si="28"/>
        <v>102754</v>
      </c>
      <c r="V15" s="87">
        <f t="shared" si="28"/>
        <v>122234</v>
      </c>
      <c r="W15" s="87">
        <f t="shared" si="28"/>
        <v>121706</v>
      </c>
      <c r="X15" s="87">
        <f t="shared" si="28"/>
        <v>101424</v>
      </c>
      <c r="Y15" s="87">
        <f t="shared" si="28"/>
        <v>106844</v>
      </c>
      <c r="Z15" s="87">
        <f t="shared" si="28"/>
        <v>103862</v>
      </c>
      <c r="AA15" s="87">
        <f t="shared" si="28"/>
        <v>131026</v>
      </c>
      <c r="AB15" s="53">
        <f>AB9+AB12</f>
        <v>1338592</v>
      </c>
      <c r="AC15" s="87">
        <f t="shared" si="28"/>
        <v>130386</v>
      </c>
      <c r="AD15" s="87">
        <f t="shared" si="28"/>
        <v>118922</v>
      </c>
      <c r="AE15" s="87">
        <f t="shared" si="28"/>
        <v>121570</v>
      </c>
      <c r="AF15" s="87">
        <f t="shared" si="28"/>
        <v>108740</v>
      </c>
      <c r="AG15" s="87">
        <f t="shared" si="28"/>
        <v>119490</v>
      </c>
      <c r="AH15" s="87">
        <f t="shared" si="28"/>
        <v>111328</v>
      </c>
      <c r="AI15" s="87">
        <f t="shared" si="28"/>
        <v>134566</v>
      </c>
      <c r="AJ15" s="87">
        <f t="shared" si="28"/>
        <v>133624</v>
      </c>
      <c r="AK15" s="87">
        <f t="shared" si="28"/>
        <v>113734</v>
      </c>
      <c r="AL15" s="87">
        <f t="shared" si="28"/>
        <v>121672</v>
      </c>
      <c r="AM15" s="87">
        <f t="shared" si="28"/>
        <v>112404</v>
      </c>
      <c r="AN15" s="87">
        <f t="shared" si="28"/>
        <v>133212</v>
      </c>
      <c r="AO15" s="53">
        <f>AO9+AO12</f>
        <v>1459648</v>
      </c>
      <c r="AP15" s="87">
        <f>AP9+AP12</f>
        <v>130288</v>
      </c>
      <c r="AQ15" s="87">
        <f t="shared" ref="AQ15:AW15" si="29">AQ9+AQ12</f>
        <v>110788</v>
      </c>
      <c r="AR15" s="87">
        <f t="shared" si="29"/>
        <v>61198</v>
      </c>
      <c r="AS15" s="87">
        <f t="shared" si="29"/>
        <v>0</v>
      </c>
      <c r="AT15" s="87">
        <f t="shared" si="29"/>
        <v>0</v>
      </c>
      <c r="AU15" s="87">
        <f t="shared" si="29"/>
        <v>0</v>
      </c>
      <c r="AV15" s="87">
        <f t="shared" si="29"/>
        <v>0</v>
      </c>
      <c r="AW15" s="87">
        <f t="shared" si="29"/>
        <v>25332</v>
      </c>
      <c r="AX15" s="87">
        <f t="shared" ref="AX15:BA16" si="30">AX9+AX12</f>
        <v>80818</v>
      </c>
      <c r="AY15" s="87">
        <f t="shared" si="30"/>
        <v>83396</v>
      </c>
      <c r="AZ15" s="87">
        <f t="shared" si="30"/>
        <v>81240</v>
      </c>
      <c r="BA15" s="87">
        <f t="shared" si="30"/>
        <v>97708</v>
      </c>
      <c r="BB15" s="53">
        <f t="shared" si="7"/>
        <v>670768</v>
      </c>
      <c r="BC15" s="87">
        <f>BC9+BC12</f>
        <v>97454</v>
      </c>
      <c r="BD15" s="87">
        <f t="shared" ref="BD15:BN15" si="31">BD9+BD12</f>
        <v>119578</v>
      </c>
      <c r="BE15" s="87">
        <f t="shared" si="31"/>
        <v>122108</v>
      </c>
      <c r="BF15" s="87">
        <f t="shared" si="31"/>
        <v>108428</v>
      </c>
      <c r="BG15" s="87">
        <f t="shared" si="31"/>
        <v>121324</v>
      </c>
      <c r="BH15" s="87">
        <f t="shared" si="31"/>
        <v>106508</v>
      </c>
      <c r="BI15" s="87">
        <f t="shared" si="31"/>
        <v>125958</v>
      </c>
      <c r="BJ15" s="87">
        <f t="shared" si="31"/>
        <v>131950</v>
      </c>
      <c r="BK15" s="87">
        <f t="shared" si="31"/>
        <v>117012</v>
      </c>
      <c r="BL15" s="87">
        <f t="shared" si="31"/>
        <v>117542</v>
      </c>
      <c r="BM15" s="87">
        <f t="shared" si="31"/>
        <v>108506</v>
      </c>
      <c r="BN15" s="87">
        <f t="shared" si="31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2">BQ9+BQ12</f>
        <v>102580</v>
      </c>
      <c r="BR15" s="87">
        <f t="shared" si="32"/>
        <v>113978</v>
      </c>
      <c r="BS15" s="87">
        <f t="shared" si="32"/>
        <v>112904</v>
      </c>
      <c r="BT15" s="87">
        <f t="shared" si="32"/>
        <v>124994</v>
      </c>
      <c r="BU15" s="87">
        <f t="shared" si="32"/>
        <v>137474</v>
      </c>
      <c r="BV15" s="87">
        <f t="shared" si="32"/>
        <v>155182</v>
      </c>
      <c r="BW15" s="87">
        <f t="shared" si="32"/>
        <v>161726</v>
      </c>
      <c r="BX15" s="87">
        <f t="shared" si="32"/>
        <v>137720</v>
      </c>
      <c r="BY15" s="87">
        <f t="shared" si="32"/>
        <v>140890</v>
      </c>
      <c r="BZ15" s="87">
        <f t="shared" si="32"/>
        <v>133140</v>
      </c>
      <c r="CA15" s="87">
        <f t="shared" si="32"/>
        <v>160200</v>
      </c>
      <c r="CB15" s="53">
        <f t="shared" si="19"/>
        <v>1611264</v>
      </c>
      <c r="CC15" s="87">
        <f t="shared" ref="CC15:CN15" si="33">CC9+CC12</f>
        <v>162254</v>
      </c>
      <c r="CD15" s="87">
        <f t="shared" si="33"/>
        <v>155838</v>
      </c>
      <c r="CE15" s="87">
        <f t="shared" si="33"/>
        <v>94082</v>
      </c>
      <c r="CF15" s="87">
        <f t="shared" si="33"/>
        <v>25084</v>
      </c>
      <c r="CG15" s="87">
        <f t="shared" si="33"/>
        <v>44662</v>
      </c>
      <c r="CH15" s="87">
        <f t="shared" si="33"/>
        <v>65792</v>
      </c>
      <c r="CI15" s="87">
        <f t="shared" si="33"/>
        <v>89154</v>
      </c>
      <c r="CJ15" s="87">
        <f t="shared" si="33"/>
        <v>97678</v>
      </c>
      <c r="CK15" s="87">
        <f t="shared" si="33"/>
        <v>96092</v>
      </c>
      <c r="CL15" s="87">
        <f t="shared" si="33"/>
        <v>136874</v>
      </c>
      <c r="CM15" s="87">
        <f t="shared" si="33"/>
        <v>140784</v>
      </c>
      <c r="CN15" s="87">
        <f t="shared" si="33"/>
        <v>155124</v>
      </c>
      <c r="CO15" s="53">
        <f t="shared" si="20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>
        <v>184202</v>
      </c>
      <c r="FA15" s="87">
        <v>200444</v>
      </c>
      <c r="FB15" s="53">
        <f t="shared" si="13"/>
        <v>2016668</v>
      </c>
      <c r="FC15" s="205">
        <v>188102</v>
      </c>
      <c r="FD15" s="87"/>
      <c r="FE15" s="88"/>
      <c r="FF15" s="87"/>
      <c r="FG15" s="87"/>
      <c r="FH15" s="87"/>
      <c r="FI15" s="87"/>
      <c r="FJ15" s="87"/>
      <c r="FK15" s="87"/>
      <c r="FL15" s="87"/>
      <c r="FM15" s="87"/>
      <c r="FN15" s="87"/>
      <c r="FO15" s="53">
        <f t="shared" si="14"/>
        <v>188102</v>
      </c>
    </row>
    <row r="16" spans="1:171" x14ac:dyDescent="0.25">
      <c r="B16" s="48" t="s">
        <v>68</v>
      </c>
      <c r="C16" s="87">
        <f>C10+C13</f>
        <v>0</v>
      </c>
      <c r="D16" s="87">
        <f t="shared" si="27"/>
        <v>0</v>
      </c>
      <c r="E16" s="87">
        <f t="shared" si="27"/>
        <v>0</v>
      </c>
      <c r="F16" s="87">
        <f t="shared" si="27"/>
        <v>0</v>
      </c>
      <c r="G16" s="87">
        <f t="shared" si="27"/>
        <v>0</v>
      </c>
      <c r="H16" s="87">
        <f t="shared" si="27"/>
        <v>0</v>
      </c>
      <c r="I16" s="87">
        <f t="shared" si="27"/>
        <v>0</v>
      </c>
      <c r="J16" s="87">
        <f t="shared" si="27"/>
        <v>0</v>
      </c>
      <c r="K16" s="87">
        <f t="shared" si="27"/>
        <v>55922</v>
      </c>
      <c r="L16" s="87">
        <f t="shared" si="27"/>
        <v>59504</v>
      </c>
      <c r="M16" s="87">
        <f t="shared" si="27"/>
        <v>57000</v>
      </c>
      <c r="N16" s="87">
        <f t="shared" si="27"/>
        <v>59338</v>
      </c>
      <c r="O16" s="53">
        <f t="shared" ref="O16:AO16" si="34">O10+O13</f>
        <v>231764</v>
      </c>
      <c r="P16" s="87">
        <f t="shared" si="34"/>
        <v>57128</v>
      </c>
      <c r="Q16" s="87">
        <f t="shared" si="34"/>
        <v>53546</v>
      </c>
      <c r="R16" s="87">
        <f t="shared" si="34"/>
        <v>53258</v>
      </c>
      <c r="S16" s="87">
        <f t="shared" si="34"/>
        <v>55010</v>
      </c>
      <c r="T16" s="87">
        <f t="shared" si="34"/>
        <v>61960</v>
      </c>
      <c r="U16" s="87">
        <f t="shared" si="34"/>
        <v>61404</v>
      </c>
      <c r="V16" s="87">
        <f t="shared" si="34"/>
        <v>62996</v>
      </c>
      <c r="W16" s="87">
        <f t="shared" si="34"/>
        <v>61026</v>
      </c>
      <c r="X16" s="87">
        <f t="shared" si="34"/>
        <v>57636</v>
      </c>
      <c r="Y16" s="87">
        <f t="shared" si="34"/>
        <v>61128</v>
      </c>
      <c r="Z16" s="87">
        <f t="shared" si="34"/>
        <v>56966</v>
      </c>
      <c r="AA16" s="87">
        <f t="shared" si="34"/>
        <v>59656</v>
      </c>
      <c r="AB16" s="53">
        <f>AB10+AB13</f>
        <v>701714</v>
      </c>
      <c r="AC16" s="87">
        <f t="shared" si="34"/>
        <v>58358</v>
      </c>
      <c r="AD16" s="87">
        <f t="shared" si="34"/>
        <v>55624</v>
      </c>
      <c r="AE16" s="87">
        <f t="shared" si="34"/>
        <v>54590</v>
      </c>
      <c r="AF16" s="87">
        <f t="shared" si="34"/>
        <v>57836</v>
      </c>
      <c r="AG16" s="87">
        <f t="shared" si="34"/>
        <v>61110</v>
      </c>
      <c r="AH16" s="87">
        <f t="shared" si="34"/>
        <v>52502</v>
      </c>
      <c r="AI16" s="87">
        <f t="shared" si="34"/>
        <v>53914</v>
      </c>
      <c r="AJ16" s="87">
        <f t="shared" si="34"/>
        <v>55804</v>
      </c>
      <c r="AK16" s="87">
        <f t="shared" si="34"/>
        <v>52484</v>
      </c>
      <c r="AL16" s="87">
        <f t="shared" si="34"/>
        <v>56110</v>
      </c>
      <c r="AM16" s="87">
        <f t="shared" si="34"/>
        <v>59886</v>
      </c>
      <c r="AN16" s="87">
        <f t="shared" si="34"/>
        <v>63016</v>
      </c>
      <c r="AO16" s="53">
        <f t="shared" si="34"/>
        <v>681234</v>
      </c>
      <c r="AP16" s="87">
        <f t="shared" ref="AP16:AW16" si="35">AP10+AP13</f>
        <v>61322</v>
      </c>
      <c r="AQ16" s="87">
        <f t="shared" si="35"/>
        <v>53560</v>
      </c>
      <c r="AR16" s="87">
        <f t="shared" si="35"/>
        <v>29882</v>
      </c>
      <c r="AS16" s="87">
        <f t="shared" si="35"/>
        <v>0</v>
      </c>
      <c r="AT16" s="87">
        <f t="shared" si="35"/>
        <v>0</v>
      </c>
      <c r="AU16" s="87">
        <f t="shared" si="35"/>
        <v>0</v>
      </c>
      <c r="AV16" s="87">
        <f t="shared" si="35"/>
        <v>0</v>
      </c>
      <c r="AW16" s="87">
        <f t="shared" si="35"/>
        <v>10828</v>
      </c>
      <c r="AX16" s="87">
        <f t="shared" si="30"/>
        <v>36698</v>
      </c>
      <c r="AY16" s="87">
        <f t="shared" si="30"/>
        <v>34810</v>
      </c>
      <c r="AZ16" s="87">
        <f t="shared" si="30"/>
        <v>34008</v>
      </c>
      <c r="BA16" s="87">
        <f t="shared" si="30"/>
        <v>36250</v>
      </c>
      <c r="BB16" s="53">
        <f t="shared" si="7"/>
        <v>297358</v>
      </c>
      <c r="BC16" s="87">
        <f t="shared" ref="BC16:BN16" si="36">BC10+BC13</f>
        <v>38576</v>
      </c>
      <c r="BD16" s="87">
        <f t="shared" si="36"/>
        <v>60744</v>
      </c>
      <c r="BE16" s="87">
        <f t="shared" si="36"/>
        <v>64086</v>
      </c>
      <c r="BF16" s="87">
        <f t="shared" si="36"/>
        <v>61250</v>
      </c>
      <c r="BG16" s="87">
        <f t="shared" si="36"/>
        <v>66860</v>
      </c>
      <c r="BH16" s="87">
        <f t="shared" si="36"/>
        <v>63632</v>
      </c>
      <c r="BI16" s="87">
        <f t="shared" si="36"/>
        <v>65762</v>
      </c>
      <c r="BJ16" s="87">
        <f t="shared" si="36"/>
        <v>67490</v>
      </c>
      <c r="BK16" s="87">
        <f t="shared" si="36"/>
        <v>65844</v>
      </c>
      <c r="BL16" s="87">
        <f t="shared" si="36"/>
        <v>60942</v>
      </c>
      <c r="BM16" s="87">
        <f t="shared" si="36"/>
        <v>52430</v>
      </c>
      <c r="BN16" s="87">
        <f t="shared" si="36"/>
        <v>56546</v>
      </c>
      <c r="BO16" s="53">
        <f t="shared" si="8"/>
        <v>724162</v>
      </c>
      <c r="BP16" s="87">
        <f t="shared" ref="BP16:CA16" si="37">BP10+BP13</f>
        <v>57696</v>
      </c>
      <c r="BQ16" s="87">
        <f t="shared" si="37"/>
        <v>50166</v>
      </c>
      <c r="BR16" s="87">
        <f t="shared" si="37"/>
        <v>57184</v>
      </c>
      <c r="BS16" s="87">
        <f t="shared" si="37"/>
        <v>52940</v>
      </c>
      <c r="BT16" s="87">
        <f t="shared" si="37"/>
        <v>61582</v>
      </c>
      <c r="BU16" s="87">
        <f t="shared" si="37"/>
        <v>65726</v>
      </c>
      <c r="BV16" s="87">
        <f t="shared" si="37"/>
        <v>73384</v>
      </c>
      <c r="BW16" s="87">
        <f t="shared" si="37"/>
        <v>74174</v>
      </c>
      <c r="BX16" s="87">
        <f t="shared" si="37"/>
        <v>70724</v>
      </c>
      <c r="BY16" s="87">
        <f t="shared" si="37"/>
        <v>70154</v>
      </c>
      <c r="BZ16" s="87">
        <f t="shared" si="37"/>
        <v>65058</v>
      </c>
      <c r="CA16" s="87">
        <f t="shared" si="37"/>
        <v>66902</v>
      </c>
      <c r="CB16" s="53">
        <f t="shared" si="19"/>
        <v>765690</v>
      </c>
      <c r="CC16" s="87">
        <f t="shared" ref="CC16:CN16" si="38">CC10+CC13</f>
        <v>62654</v>
      </c>
      <c r="CD16" s="87">
        <f t="shared" si="38"/>
        <v>62018</v>
      </c>
      <c r="CE16" s="87">
        <f t="shared" si="38"/>
        <v>37938</v>
      </c>
      <c r="CF16" s="87">
        <f t="shared" si="38"/>
        <v>24754</v>
      </c>
      <c r="CG16" s="87">
        <f t="shared" si="38"/>
        <v>30602</v>
      </c>
      <c r="CH16" s="87">
        <f t="shared" si="38"/>
        <v>36766</v>
      </c>
      <c r="CI16" s="87">
        <f t="shared" si="38"/>
        <v>42652</v>
      </c>
      <c r="CJ16" s="87">
        <f t="shared" si="38"/>
        <v>44838</v>
      </c>
      <c r="CK16" s="87">
        <f t="shared" si="38"/>
        <v>49556</v>
      </c>
      <c r="CL16" s="87">
        <f t="shared" si="38"/>
        <v>62632</v>
      </c>
      <c r="CM16" s="87">
        <f t="shared" si="38"/>
        <v>62650</v>
      </c>
      <c r="CN16" s="87">
        <f t="shared" si="38"/>
        <v>58882</v>
      </c>
      <c r="CO16" s="53">
        <f t="shared" si="20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>
        <v>66296</v>
      </c>
      <c r="FA16" s="87">
        <v>70660</v>
      </c>
      <c r="FB16" s="53">
        <f t="shared" si="13"/>
        <v>847186</v>
      </c>
      <c r="FC16" s="205">
        <v>75078</v>
      </c>
      <c r="FD16" s="87"/>
      <c r="FE16" s="88"/>
      <c r="FF16" s="87"/>
      <c r="FG16" s="87"/>
      <c r="FH16" s="87"/>
      <c r="FI16" s="87"/>
      <c r="FJ16" s="87"/>
      <c r="FK16" s="87"/>
      <c r="FL16" s="87"/>
      <c r="FM16" s="87"/>
      <c r="FN16" s="87"/>
      <c r="FO16" s="53">
        <f t="shared" si="14"/>
        <v>75078</v>
      </c>
    </row>
    <row r="19" spans="2:171" x14ac:dyDescent="0.25">
      <c r="B19" s="5" t="s">
        <v>73</v>
      </c>
    </row>
    <row r="20" spans="2:171" ht="15" customHeight="1" x14ac:dyDescent="0.25">
      <c r="B20" s="189" t="s">
        <v>39</v>
      </c>
      <c r="C20" s="181">
        <v>2014</v>
      </c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3"/>
      <c r="O20" s="184" t="s">
        <v>41</v>
      </c>
      <c r="P20" s="181">
        <v>2015</v>
      </c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3"/>
      <c r="AB20" s="184" t="s">
        <v>42</v>
      </c>
      <c r="AC20" s="181">
        <v>2016</v>
      </c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3"/>
      <c r="AO20" s="184" t="s">
        <v>43</v>
      </c>
      <c r="AP20" s="181">
        <v>2017</v>
      </c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4" t="s">
        <v>44</v>
      </c>
      <c r="BC20" s="181">
        <v>2018</v>
      </c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3"/>
      <c r="BO20" s="184" t="s">
        <v>45</v>
      </c>
      <c r="BP20" s="181">
        <v>2019</v>
      </c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3"/>
      <c r="CB20" s="184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84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84" t="s">
        <v>48</v>
      </c>
      <c r="DC20" s="181">
        <v>2022</v>
      </c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3"/>
      <c r="DO20" s="184" t="s">
        <v>49</v>
      </c>
      <c r="DP20" s="181">
        <v>2023</v>
      </c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3"/>
      <c r="EB20" s="184" t="s">
        <v>50</v>
      </c>
      <c r="EC20" s="181">
        <v>2024</v>
      </c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3"/>
      <c r="EO20" s="184" t="s">
        <v>51</v>
      </c>
      <c r="EP20" s="181">
        <v>2025</v>
      </c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3"/>
      <c r="FB20" s="184" t="s">
        <v>52</v>
      </c>
      <c r="FC20" s="181">
        <v>2026</v>
      </c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3"/>
      <c r="FO20" s="184" t="s">
        <v>53</v>
      </c>
    </row>
    <row r="21" spans="2:171" x14ac:dyDescent="0.25">
      <c r="B21" s="190"/>
      <c r="C21" s="45" t="s">
        <v>54</v>
      </c>
      <c r="D21" s="45" t="s">
        <v>55</v>
      </c>
      <c r="E21" s="45" t="s">
        <v>56</v>
      </c>
      <c r="F21" s="45" t="s">
        <v>57</v>
      </c>
      <c r="G21" s="45" t="s">
        <v>58</v>
      </c>
      <c r="H21" s="45" t="s">
        <v>59</v>
      </c>
      <c r="I21" s="45" t="s">
        <v>60</v>
      </c>
      <c r="J21" s="45" t="s">
        <v>61</v>
      </c>
      <c r="K21" s="45" t="s">
        <v>62</v>
      </c>
      <c r="L21" s="45" t="s">
        <v>63</v>
      </c>
      <c r="M21" s="45" t="s">
        <v>64</v>
      </c>
      <c r="N21" s="45" t="s">
        <v>65</v>
      </c>
      <c r="O21" s="185"/>
      <c r="P21" s="45" t="s">
        <v>54</v>
      </c>
      <c r="Q21" s="45" t="s">
        <v>55</v>
      </c>
      <c r="R21" s="45" t="s">
        <v>56</v>
      </c>
      <c r="S21" s="45" t="s">
        <v>57</v>
      </c>
      <c r="T21" s="45" t="s">
        <v>58</v>
      </c>
      <c r="U21" s="45" t="s">
        <v>59</v>
      </c>
      <c r="V21" s="45" t="s">
        <v>60</v>
      </c>
      <c r="W21" s="45" t="s">
        <v>61</v>
      </c>
      <c r="X21" s="45" t="s">
        <v>62</v>
      </c>
      <c r="Y21" s="45" t="s">
        <v>63</v>
      </c>
      <c r="Z21" s="45" t="s">
        <v>64</v>
      </c>
      <c r="AA21" s="45" t="s">
        <v>65</v>
      </c>
      <c r="AB21" s="185"/>
      <c r="AC21" s="45" t="s">
        <v>54</v>
      </c>
      <c r="AD21" s="45" t="s">
        <v>55</v>
      </c>
      <c r="AE21" s="45" t="s">
        <v>56</v>
      </c>
      <c r="AF21" s="45" t="s">
        <v>57</v>
      </c>
      <c r="AG21" s="45" t="s">
        <v>58</v>
      </c>
      <c r="AH21" s="45" t="s">
        <v>59</v>
      </c>
      <c r="AI21" s="45" t="s">
        <v>60</v>
      </c>
      <c r="AJ21" s="45" t="s">
        <v>61</v>
      </c>
      <c r="AK21" s="45" t="s">
        <v>62</v>
      </c>
      <c r="AL21" s="45" t="s">
        <v>63</v>
      </c>
      <c r="AM21" s="45" t="s">
        <v>64</v>
      </c>
      <c r="AN21" s="45" t="s">
        <v>65</v>
      </c>
      <c r="AO21" s="185"/>
      <c r="AP21" s="45" t="s">
        <v>54</v>
      </c>
      <c r="AQ21" s="45" t="s">
        <v>55</v>
      </c>
      <c r="AR21" s="45" t="s">
        <v>56</v>
      </c>
      <c r="AS21" s="45" t="s">
        <v>57</v>
      </c>
      <c r="AT21" s="45" t="s">
        <v>58</v>
      </c>
      <c r="AU21" s="45" t="s">
        <v>59</v>
      </c>
      <c r="AV21" s="45" t="s">
        <v>60</v>
      </c>
      <c r="AW21" s="45" t="s">
        <v>61</v>
      </c>
      <c r="AX21" s="45" t="s">
        <v>62</v>
      </c>
      <c r="AY21" s="45" t="s">
        <v>63</v>
      </c>
      <c r="AZ21" s="45" t="s">
        <v>64</v>
      </c>
      <c r="BA21" s="45" t="s">
        <v>65</v>
      </c>
      <c r="BB21" s="185"/>
      <c r="BC21" s="45" t="s">
        <v>54</v>
      </c>
      <c r="BD21" s="45" t="s">
        <v>55</v>
      </c>
      <c r="BE21" s="45" t="s">
        <v>56</v>
      </c>
      <c r="BF21" s="45" t="s">
        <v>57</v>
      </c>
      <c r="BG21" s="45" t="s">
        <v>58</v>
      </c>
      <c r="BH21" s="45" t="s">
        <v>59</v>
      </c>
      <c r="BI21" s="45" t="s">
        <v>60</v>
      </c>
      <c r="BJ21" s="45" t="s">
        <v>61</v>
      </c>
      <c r="BK21" s="45" t="s">
        <v>62</v>
      </c>
      <c r="BL21" s="45" t="s">
        <v>63</v>
      </c>
      <c r="BM21" s="45" t="s">
        <v>64</v>
      </c>
      <c r="BN21" s="45" t="s">
        <v>65</v>
      </c>
      <c r="BO21" s="185"/>
      <c r="BP21" s="45" t="s">
        <v>54</v>
      </c>
      <c r="BQ21" s="45" t="s">
        <v>55</v>
      </c>
      <c r="BR21" s="45" t="s">
        <v>56</v>
      </c>
      <c r="BS21" s="45" t="s">
        <v>57</v>
      </c>
      <c r="BT21" s="45" t="s">
        <v>58</v>
      </c>
      <c r="BU21" s="45" t="s">
        <v>59</v>
      </c>
      <c r="BV21" s="45" t="s">
        <v>60</v>
      </c>
      <c r="BW21" s="45" t="s">
        <v>61</v>
      </c>
      <c r="BX21" s="45" t="s">
        <v>62</v>
      </c>
      <c r="BY21" s="45" t="s">
        <v>63</v>
      </c>
      <c r="BZ21" s="45" t="s">
        <v>64</v>
      </c>
      <c r="CA21" s="45" t="s">
        <v>65</v>
      </c>
      <c r="CB21" s="185"/>
      <c r="CC21" s="45" t="s">
        <v>54</v>
      </c>
      <c r="CD21" s="45" t="s">
        <v>55</v>
      </c>
      <c r="CE21" s="45" t="s">
        <v>56</v>
      </c>
      <c r="CF21" s="45" t="s">
        <v>57</v>
      </c>
      <c r="CG21" s="45" t="s">
        <v>58</v>
      </c>
      <c r="CH21" s="45" t="s">
        <v>59</v>
      </c>
      <c r="CI21" s="45" t="s">
        <v>60</v>
      </c>
      <c r="CJ21" s="45" t="s">
        <v>61</v>
      </c>
      <c r="CK21" s="45" t="s">
        <v>62</v>
      </c>
      <c r="CL21" s="45" t="s">
        <v>63</v>
      </c>
      <c r="CM21" s="45" t="s">
        <v>64</v>
      </c>
      <c r="CN21" s="45" t="s">
        <v>65</v>
      </c>
      <c r="CO21" s="185"/>
      <c r="CP21" s="45" t="s">
        <v>54</v>
      </c>
      <c r="CQ21" s="45" t="s">
        <v>55</v>
      </c>
      <c r="CR21" s="45" t="s">
        <v>56</v>
      </c>
      <c r="CS21" s="45" t="s">
        <v>57</v>
      </c>
      <c r="CT21" s="45" t="s">
        <v>58</v>
      </c>
      <c r="CU21" s="45" t="s">
        <v>59</v>
      </c>
      <c r="CV21" s="45" t="s">
        <v>60</v>
      </c>
      <c r="CW21" s="45" t="s">
        <v>61</v>
      </c>
      <c r="CX21" s="45" t="s">
        <v>62</v>
      </c>
      <c r="CY21" s="45" t="s">
        <v>63</v>
      </c>
      <c r="CZ21" s="45" t="s">
        <v>64</v>
      </c>
      <c r="DA21" s="45" t="s">
        <v>65</v>
      </c>
      <c r="DB21" s="185"/>
      <c r="DC21" s="45" t="s">
        <v>54</v>
      </c>
      <c r="DD21" s="45" t="s">
        <v>55</v>
      </c>
      <c r="DE21" s="45" t="s">
        <v>56</v>
      </c>
      <c r="DF21" s="45" t="s">
        <v>57</v>
      </c>
      <c r="DG21" s="45" t="s">
        <v>58</v>
      </c>
      <c r="DH21" s="45" t="s">
        <v>59</v>
      </c>
      <c r="DI21" s="45" t="s">
        <v>60</v>
      </c>
      <c r="DJ21" s="45" t="s">
        <v>61</v>
      </c>
      <c r="DK21" s="45" t="s">
        <v>62</v>
      </c>
      <c r="DL21" s="45" t="s">
        <v>63</v>
      </c>
      <c r="DM21" s="45" t="s">
        <v>64</v>
      </c>
      <c r="DN21" s="45" t="s">
        <v>65</v>
      </c>
      <c r="DO21" s="185"/>
      <c r="DP21" s="45" t="s">
        <v>54</v>
      </c>
      <c r="DQ21" s="45" t="s">
        <v>55</v>
      </c>
      <c r="DR21" s="45" t="s">
        <v>56</v>
      </c>
      <c r="DS21" s="45" t="s">
        <v>57</v>
      </c>
      <c r="DT21" s="45" t="s">
        <v>58</v>
      </c>
      <c r="DU21" s="45" t="s">
        <v>59</v>
      </c>
      <c r="DV21" s="45" t="s">
        <v>60</v>
      </c>
      <c r="DW21" s="45" t="s">
        <v>61</v>
      </c>
      <c r="DX21" s="45" t="s">
        <v>62</v>
      </c>
      <c r="DY21" s="45" t="s">
        <v>63</v>
      </c>
      <c r="DZ21" s="45" t="s">
        <v>64</v>
      </c>
      <c r="EA21" s="45" t="s">
        <v>65</v>
      </c>
      <c r="EB21" s="185"/>
      <c r="EC21" s="45" t="s">
        <v>54</v>
      </c>
      <c r="ED21" s="45" t="s">
        <v>55</v>
      </c>
      <c r="EE21" s="45" t="s">
        <v>56</v>
      </c>
      <c r="EF21" s="45" t="s">
        <v>57</v>
      </c>
      <c r="EG21" s="45" t="s">
        <v>58</v>
      </c>
      <c r="EH21" s="45" t="s">
        <v>59</v>
      </c>
      <c r="EI21" s="45" t="s">
        <v>60</v>
      </c>
      <c r="EJ21" s="45" t="s">
        <v>61</v>
      </c>
      <c r="EK21" s="45" t="s">
        <v>62</v>
      </c>
      <c r="EL21" s="45" t="s">
        <v>63</v>
      </c>
      <c r="EM21" s="45" t="s">
        <v>64</v>
      </c>
      <c r="EN21" s="45" t="s">
        <v>65</v>
      </c>
      <c r="EO21" s="185"/>
      <c r="EP21" s="45" t="s">
        <v>54</v>
      </c>
      <c r="EQ21" s="45" t="s">
        <v>55</v>
      </c>
      <c r="ER21" s="45" t="s">
        <v>56</v>
      </c>
      <c r="ES21" s="45" t="s">
        <v>57</v>
      </c>
      <c r="ET21" s="45" t="s">
        <v>58</v>
      </c>
      <c r="EU21" s="45" t="s">
        <v>59</v>
      </c>
      <c r="EV21" s="45" t="s">
        <v>60</v>
      </c>
      <c r="EW21" s="45" t="s">
        <v>61</v>
      </c>
      <c r="EX21" s="45" t="s">
        <v>62</v>
      </c>
      <c r="EY21" s="45" t="s">
        <v>63</v>
      </c>
      <c r="EZ21" s="45" t="s">
        <v>64</v>
      </c>
      <c r="FA21" s="45" t="s">
        <v>65</v>
      </c>
      <c r="FB21" s="185"/>
      <c r="FC21" s="45" t="s">
        <v>54</v>
      </c>
      <c r="FD21" s="45" t="s">
        <v>55</v>
      </c>
      <c r="FE21" s="45" t="s">
        <v>56</v>
      </c>
      <c r="FF21" s="45" t="s">
        <v>57</v>
      </c>
      <c r="FG21" s="45" t="s">
        <v>58</v>
      </c>
      <c r="FH21" s="45" t="s">
        <v>59</v>
      </c>
      <c r="FI21" s="45" t="s">
        <v>60</v>
      </c>
      <c r="FJ21" s="45" t="s">
        <v>61</v>
      </c>
      <c r="FK21" s="45" t="s">
        <v>62</v>
      </c>
      <c r="FL21" s="45" t="s">
        <v>63</v>
      </c>
      <c r="FM21" s="45" t="s">
        <v>64</v>
      </c>
      <c r="FN21" s="45" t="s">
        <v>65</v>
      </c>
      <c r="FO21" s="185"/>
    </row>
    <row r="22" spans="2:171" x14ac:dyDescent="0.25">
      <c r="B22" s="46" t="s">
        <v>89</v>
      </c>
      <c r="C22" s="47">
        <f>SUM(C23:C24)</f>
        <v>0</v>
      </c>
      <c r="D22" s="47">
        <f t="shared" ref="D22:N22" si="39">SUM(D23:D24)</f>
        <v>0</v>
      </c>
      <c r="E22" s="47">
        <f t="shared" si="39"/>
        <v>0</v>
      </c>
      <c r="F22" s="47">
        <f t="shared" si="39"/>
        <v>0</v>
      </c>
      <c r="G22" s="47">
        <f t="shared" si="39"/>
        <v>0</v>
      </c>
      <c r="H22" s="47">
        <f t="shared" si="39"/>
        <v>0</v>
      </c>
      <c r="I22" s="47">
        <f t="shared" si="39"/>
        <v>0</v>
      </c>
      <c r="J22" s="47">
        <f t="shared" si="39"/>
        <v>0</v>
      </c>
      <c r="K22" s="47">
        <f t="shared" si="39"/>
        <v>157784</v>
      </c>
      <c r="L22" s="47">
        <f t="shared" si="39"/>
        <v>162832</v>
      </c>
      <c r="M22" s="47">
        <f t="shared" si="39"/>
        <v>157628</v>
      </c>
      <c r="N22" s="47">
        <f t="shared" si="39"/>
        <v>162112</v>
      </c>
      <c r="O22" s="78">
        <f t="shared" ref="O22:O27" si="40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1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2">SUM(AC22:AN22)</f>
        <v>1698782</v>
      </c>
      <c r="AP22" s="47">
        <f>SUM(AP23:AP24)</f>
        <v>170996</v>
      </c>
      <c r="AQ22" s="47">
        <v>148810</v>
      </c>
      <c r="AR22" s="47">
        <f t="shared" ref="AR22:BA22" si="43">SUM(AR23:AR24)</f>
        <v>82876</v>
      </c>
      <c r="AS22" s="47">
        <f t="shared" si="43"/>
        <v>0</v>
      </c>
      <c r="AT22" s="47">
        <f t="shared" si="43"/>
        <v>0</v>
      </c>
      <c r="AU22" s="47">
        <f t="shared" si="43"/>
        <v>0</v>
      </c>
      <c r="AV22" s="47">
        <f t="shared" si="43"/>
        <v>0</v>
      </c>
      <c r="AW22" s="47">
        <f t="shared" si="43"/>
        <v>0</v>
      </c>
      <c r="AX22" s="47">
        <f t="shared" si="43"/>
        <v>0</v>
      </c>
      <c r="AY22" s="47">
        <f t="shared" si="43"/>
        <v>0</v>
      </c>
      <c r="AZ22" s="47">
        <f t="shared" si="43"/>
        <v>0</v>
      </c>
      <c r="BA22" s="47">
        <f t="shared" si="43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4">SUM(BE23:BE24)</f>
        <v>174484</v>
      </c>
      <c r="BF22" s="47">
        <f t="shared" si="44"/>
        <v>169938</v>
      </c>
      <c r="BG22" s="47">
        <f t="shared" si="44"/>
        <v>182036</v>
      </c>
      <c r="BH22" s="47">
        <f t="shared" si="44"/>
        <v>170278</v>
      </c>
      <c r="BI22" s="47">
        <f t="shared" si="44"/>
        <v>182486</v>
      </c>
      <c r="BJ22" s="47">
        <f t="shared" si="44"/>
        <v>189126</v>
      </c>
      <c r="BK22" s="47">
        <f t="shared" si="44"/>
        <v>181844</v>
      </c>
      <c r="BL22" s="47">
        <f t="shared" si="44"/>
        <v>155156</v>
      </c>
      <c r="BM22" s="47">
        <f t="shared" si="44"/>
        <v>120270</v>
      </c>
      <c r="BN22" s="47">
        <f t="shared" si="44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5">SUM(BR23:BR24)</f>
        <v>166030</v>
      </c>
      <c r="BS22" s="47">
        <f t="shared" si="45"/>
        <v>139244</v>
      </c>
      <c r="BT22" s="47">
        <f t="shared" si="45"/>
        <v>156564</v>
      </c>
      <c r="BU22" s="47">
        <f t="shared" si="45"/>
        <v>151238</v>
      </c>
      <c r="BV22" s="47">
        <f t="shared" si="45"/>
        <v>183352</v>
      </c>
      <c r="BW22" s="47">
        <f t="shared" si="45"/>
        <v>186490</v>
      </c>
      <c r="BX22" s="47">
        <f t="shared" si="45"/>
        <v>174540</v>
      </c>
      <c r="BY22" s="47">
        <f t="shared" si="45"/>
        <v>168522</v>
      </c>
      <c r="BZ22" s="47">
        <f t="shared" si="45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6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>
        <v>146364</v>
      </c>
      <c r="FA22" s="47">
        <v>165222</v>
      </c>
      <c r="FB22" s="78">
        <f>+SUM(EP22:FA22)</f>
        <v>2242904</v>
      </c>
      <c r="FC22" s="201">
        <v>220012</v>
      </c>
      <c r="FD22" s="47"/>
      <c r="FE22" s="79"/>
      <c r="FF22" s="47"/>
      <c r="FG22" s="47"/>
      <c r="FH22" s="47"/>
      <c r="FI22" s="47"/>
      <c r="FJ22" s="47"/>
      <c r="FK22" s="47"/>
      <c r="FL22" s="47"/>
      <c r="FM22" s="47"/>
      <c r="FN22" s="47"/>
      <c r="FO22" s="201">
        <f>+SUM(FC22:FN22)</f>
        <v>220012</v>
      </c>
    </row>
    <row r="23" spans="2:171" x14ac:dyDescent="0.25">
      <c r="B23" s="48" t="s">
        <v>67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40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1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2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7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8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6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9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50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1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2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>
        <v>51168</v>
      </c>
      <c r="FA23" s="49">
        <v>64214</v>
      </c>
      <c r="FB23" s="78">
        <f t="shared" ref="FB23:FB30" si="53">+SUM(EP23:FA23)</f>
        <v>642150</v>
      </c>
      <c r="FC23" s="202">
        <v>66428</v>
      </c>
      <c r="FD23" s="49"/>
      <c r="FE23" s="81"/>
      <c r="FF23" s="49"/>
      <c r="FG23" s="49"/>
      <c r="FH23" s="49"/>
      <c r="FI23" s="49"/>
      <c r="FJ23" s="47"/>
      <c r="FK23" s="47"/>
      <c r="FL23" s="49"/>
      <c r="FM23" s="49"/>
      <c r="FN23" s="49"/>
      <c r="FO23" s="202">
        <f t="shared" ref="FO23:FO30" si="54">+SUM(FC23:FN23)</f>
        <v>66428</v>
      </c>
    </row>
    <row r="24" spans="2:171" x14ac:dyDescent="0.25">
      <c r="B24" s="48" t="s">
        <v>68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40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1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2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7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8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6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9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50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1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2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>
        <v>95196</v>
      </c>
      <c r="FA24" s="50">
        <v>101008</v>
      </c>
      <c r="FB24" s="78">
        <f t="shared" si="53"/>
        <v>1600754</v>
      </c>
      <c r="FC24" s="203">
        <v>153584</v>
      </c>
      <c r="FD24" s="50"/>
      <c r="FE24" s="83"/>
      <c r="FF24" s="50"/>
      <c r="FG24" s="50"/>
      <c r="FH24" s="50"/>
      <c r="FI24" s="50"/>
      <c r="FJ24" s="47"/>
      <c r="FK24" s="47"/>
      <c r="FL24" s="50"/>
      <c r="FM24" s="50"/>
      <c r="FN24" s="50"/>
      <c r="FO24" s="203">
        <f t="shared" si="54"/>
        <v>153584</v>
      </c>
    </row>
    <row r="25" spans="2:171" x14ac:dyDescent="0.25">
      <c r="B25" s="46" t="s">
        <v>90</v>
      </c>
      <c r="C25" s="47">
        <f>SUM(C26:C27)</f>
        <v>0</v>
      </c>
      <c r="D25" s="47">
        <f t="shared" ref="D25:N25" si="55">SUM(D26:D27)</f>
        <v>0</v>
      </c>
      <c r="E25" s="47">
        <f t="shared" si="55"/>
        <v>0</v>
      </c>
      <c r="F25" s="47">
        <f t="shared" si="55"/>
        <v>0</v>
      </c>
      <c r="G25" s="47">
        <f t="shared" si="55"/>
        <v>0</v>
      </c>
      <c r="H25" s="47">
        <f t="shared" si="55"/>
        <v>0</v>
      </c>
      <c r="I25" s="47">
        <f t="shared" si="55"/>
        <v>0</v>
      </c>
      <c r="J25" s="47">
        <f t="shared" si="55"/>
        <v>0</v>
      </c>
      <c r="K25" s="47">
        <f t="shared" si="55"/>
        <v>134594</v>
      </c>
      <c r="L25" s="47">
        <f t="shared" si="55"/>
        <v>152856</v>
      </c>
      <c r="M25" s="47">
        <f t="shared" si="55"/>
        <v>145734</v>
      </c>
      <c r="N25" s="47">
        <f t="shared" si="55"/>
        <v>167116</v>
      </c>
      <c r="O25" s="78">
        <f t="shared" si="40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1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2"/>
        <v>1985768</v>
      </c>
      <c r="AP25" s="47">
        <f>SUM(AP26:AP27)</f>
        <v>173264</v>
      </c>
      <c r="AQ25" s="47">
        <v>146912</v>
      </c>
      <c r="AR25" s="47">
        <f t="shared" ref="AR25:BA25" si="56">SUM(AR26:AR27)</f>
        <v>81180</v>
      </c>
      <c r="AS25" s="47">
        <f t="shared" si="56"/>
        <v>0</v>
      </c>
      <c r="AT25" s="47">
        <f t="shared" si="56"/>
        <v>0</v>
      </c>
      <c r="AU25" s="47">
        <f t="shared" si="56"/>
        <v>0</v>
      </c>
      <c r="AV25" s="47">
        <f t="shared" si="56"/>
        <v>0</v>
      </c>
      <c r="AW25" s="47">
        <f t="shared" si="56"/>
        <v>53036</v>
      </c>
      <c r="AX25" s="47">
        <f t="shared" si="56"/>
        <v>176876</v>
      </c>
      <c r="AY25" s="47">
        <f t="shared" si="56"/>
        <v>174448</v>
      </c>
      <c r="AZ25" s="47">
        <f t="shared" si="56"/>
        <v>170952</v>
      </c>
      <c r="BA25" s="47">
        <f t="shared" si="56"/>
        <v>189426</v>
      </c>
      <c r="BB25" s="78">
        <f t="shared" si="47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7">SUM(BE26:BE27)</f>
        <v>173314</v>
      </c>
      <c r="BF25" s="47">
        <f t="shared" si="57"/>
        <v>156706</v>
      </c>
      <c r="BG25" s="47">
        <f t="shared" si="57"/>
        <v>176776</v>
      </c>
      <c r="BH25" s="47">
        <f t="shared" si="57"/>
        <v>160988</v>
      </c>
      <c r="BI25" s="47">
        <f t="shared" si="57"/>
        <v>176000</v>
      </c>
      <c r="BJ25" s="47">
        <f t="shared" si="57"/>
        <v>182036</v>
      </c>
      <c r="BK25" s="47">
        <f t="shared" si="57"/>
        <v>172758</v>
      </c>
      <c r="BL25" s="47">
        <f t="shared" si="57"/>
        <v>168822</v>
      </c>
      <c r="BM25" s="47">
        <f t="shared" si="57"/>
        <v>154288</v>
      </c>
      <c r="BN25" s="47">
        <f t="shared" si="57"/>
        <v>178446</v>
      </c>
      <c r="BO25" s="78">
        <f t="shared" si="48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8">SUM(BR26:BR27)</f>
        <v>147660</v>
      </c>
      <c r="BS25" s="47">
        <f t="shared" si="58"/>
        <v>150156</v>
      </c>
      <c r="BT25" s="47">
        <f t="shared" si="58"/>
        <v>177382</v>
      </c>
      <c r="BU25" s="47">
        <f t="shared" si="58"/>
        <v>203460</v>
      </c>
      <c r="BV25" s="47">
        <f t="shared" si="58"/>
        <v>220958</v>
      </c>
      <c r="BW25" s="47">
        <f t="shared" si="58"/>
        <v>226378</v>
      </c>
      <c r="BX25" s="47">
        <f t="shared" si="58"/>
        <v>207036</v>
      </c>
      <c r="BY25" s="47">
        <f t="shared" si="58"/>
        <v>208492</v>
      </c>
      <c r="BZ25" s="47">
        <f t="shared" si="58"/>
        <v>189538</v>
      </c>
      <c r="CA25" s="47">
        <v>211662</v>
      </c>
      <c r="CB25" s="78">
        <f t="shared" ref="CB25:CB30" si="59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6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9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50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1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2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>
        <v>256610</v>
      </c>
      <c r="FA25" s="47">
        <v>267768</v>
      </c>
      <c r="FB25" s="78">
        <f t="shared" si="53"/>
        <v>2769532</v>
      </c>
      <c r="FC25" s="201">
        <v>240256</v>
      </c>
      <c r="FD25" s="47"/>
      <c r="FE25" s="79"/>
      <c r="FF25" s="47"/>
      <c r="FG25" s="47"/>
      <c r="FH25" s="47"/>
      <c r="FI25" s="47"/>
      <c r="FJ25" s="47"/>
      <c r="FK25" s="47"/>
      <c r="FL25" s="47"/>
      <c r="FM25" s="47"/>
      <c r="FN25" s="47"/>
      <c r="FO25" s="201">
        <f t="shared" si="54"/>
        <v>240256</v>
      </c>
    </row>
    <row r="26" spans="2:171" x14ac:dyDescent="0.25">
      <c r="B26" s="48" t="s">
        <v>67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40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1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2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7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8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6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9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50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1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2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>
        <v>133034</v>
      </c>
      <c r="FA26" s="49">
        <v>136230</v>
      </c>
      <c r="FB26" s="78">
        <f t="shared" si="53"/>
        <v>1374518</v>
      </c>
      <c r="FC26" s="202">
        <v>121674</v>
      </c>
      <c r="FD26" s="49"/>
      <c r="FE26" s="81"/>
      <c r="FF26" s="49"/>
      <c r="FG26" s="49"/>
      <c r="FH26" s="49"/>
      <c r="FI26" s="49"/>
      <c r="FJ26" s="47"/>
      <c r="FK26" s="47"/>
      <c r="FL26" s="49"/>
      <c r="FM26" s="49"/>
      <c r="FN26" s="49"/>
      <c r="FO26" s="202">
        <f t="shared" si="54"/>
        <v>121674</v>
      </c>
    </row>
    <row r="27" spans="2:171" x14ac:dyDescent="0.25">
      <c r="B27" s="48" t="s">
        <v>68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40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1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2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7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8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6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9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50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1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2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>
        <v>123576</v>
      </c>
      <c r="FA27" s="50">
        <v>131538</v>
      </c>
      <c r="FB27" s="78">
        <f t="shared" si="53"/>
        <v>1395014</v>
      </c>
      <c r="FC27" s="203">
        <v>118582</v>
      </c>
      <c r="FD27" s="50"/>
      <c r="FE27" s="83"/>
      <c r="FF27" s="50"/>
      <c r="FG27" s="50"/>
      <c r="FH27" s="50"/>
      <c r="FI27" s="50"/>
      <c r="FJ27" s="47"/>
      <c r="FK27" s="47"/>
      <c r="FL27" s="50"/>
      <c r="FM27" s="50"/>
      <c r="FN27" s="50"/>
      <c r="FO27" s="203">
        <f t="shared" si="54"/>
        <v>118582</v>
      </c>
    </row>
    <row r="28" spans="2:171" x14ac:dyDescent="0.25">
      <c r="B28" s="51" t="s">
        <v>72</v>
      </c>
      <c r="C28" s="84">
        <f>SUM(C29:C30)</f>
        <v>0</v>
      </c>
      <c r="D28" s="84">
        <f t="shared" ref="D28:N28" si="60">SUM(D29:D30)</f>
        <v>0</v>
      </c>
      <c r="E28" s="84">
        <f t="shared" si="60"/>
        <v>0</v>
      </c>
      <c r="F28" s="84">
        <f t="shared" si="60"/>
        <v>0</v>
      </c>
      <c r="G28" s="84">
        <f t="shared" si="60"/>
        <v>0</v>
      </c>
      <c r="H28" s="84">
        <f t="shared" si="60"/>
        <v>0</v>
      </c>
      <c r="I28" s="84">
        <f t="shared" si="60"/>
        <v>0</v>
      </c>
      <c r="J28" s="84">
        <f t="shared" si="60"/>
        <v>0</v>
      </c>
      <c r="K28" s="84">
        <f t="shared" si="60"/>
        <v>292378</v>
      </c>
      <c r="L28" s="84">
        <f t="shared" si="60"/>
        <v>315688</v>
      </c>
      <c r="M28" s="84">
        <f t="shared" si="60"/>
        <v>303362</v>
      </c>
      <c r="N28" s="84">
        <f t="shared" si="60"/>
        <v>329228</v>
      </c>
      <c r="O28" s="85">
        <f t="shared" ref="O28:AO28" si="61">SUM(O29:O30)</f>
        <v>1240656</v>
      </c>
      <c r="P28" s="84">
        <f t="shared" si="61"/>
        <v>322888</v>
      </c>
      <c r="Q28" s="84">
        <f t="shared" si="61"/>
        <v>297842</v>
      </c>
      <c r="R28" s="84">
        <f t="shared" si="61"/>
        <v>289574</v>
      </c>
      <c r="S28" s="84">
        <f t="shared" si="61"/>
        <v>288708</v>
      </c>
      <c r="T28" s="84">
        <f t="shared" si="61"/>
        <v>326180</v>
      </c>
      <c r="U28" s="84">
        <f t="shared" si="61"/>
        <v>315032</v>
      </c>
      <c r="V28" s="84">
        <f t="shared" si="61"/>
        <v>339778</v>
      </c>
      <c r="W28" s="84">
        <f t="shared" si="61"/>
        <v>328998</v>
      </c>
      <c r="X28" s="84">
        <f t="shared" si="61"/>
        <v>300674</v>
      </c>
      <c r="Y28" s="84">
        <f t="shared" si="61"/>
        <v>316100</v>
      </c>
      <c r="Z28" s="84">
        <f t="shared" si="61"/>
        <v>301732</v>
      </c>
      <c r="AA28" s="84">
        <f t="shared" si="61"/>
        <v>335650</v>
      </c>
      <c r="AB28" s="85">
        <f>SUM(AB29:AB30)</f>
        <v>3763156</v>
      </c>
      <c r="AC28" s="84">
        <f t="shared" si="61"/>
        <v>332858</v>
      </c>
      <c r="AD28" s="84">
        <f t="shared" si="61"/>
        <v>308750</v>
      </c>
      <c r="AE28" s="84">
        <f t="shared" si="61"/>
        <v>298172</v>
      </c>
      <c r="AF28" s="84">
        <f t="shared" si="61"/>
        <v>305336</v>
      </c>
      <c r="AG28" s="84">
        <f t="shared" si="61"/>
        <v>328002</v>
      </c>
      <c r="AH28" s="84">
        <f t="shared" si="61"/>
        <v>271262</v>
      </c>
      <c r="AI28" s="84">
        <f t="shared" si="61"/>
        <v>297048</v>
      </c>
      <c r="AJ28" s="84">
        <f t="shared" si="61"/>
        <v>303714</v>
      </c>
      <c r="AK28" s="84">
        <f t="shared" si="61"/>
        <v>276850</v>
      </c>
      <c r="AL28" s="84">
        <f t="shared" si="61"/>
        <v>300030</v>
      </c>
      <c r="AM28" s="84">
        <v>314812</v>
      </c>
      <c r="AN28" s="84">
        <f t="shared" si="61"/>
        <v>346586</v>
      </c>
      <c r="AO28" s="85">
        <f t="shared" si="61"/>
        <v>3683420</v>
      </c>
      <c r="AP28" s="84">
        <f>SUM(AP29:AP30)</f>
        <v>344260</v>
      </c>
      <c r="AQ28" s="84">
        <v>295722</v>
      </c>
      <c r="AR28" s="84">
        <f t="shared" ref="AR28:BA28" si="62">SUM(AR29:AR30)</f>
        <v>164056</v>
      </c>
      <c r="AS28" s="84">
        <f t="shared" si="62"/>
        <v>0</v>
      </c>
      <c r="AT28" s="84">
        <f t="shared" si="62"/>
        <v>0</v>
      </c>
      <c r="AU28" s="84">
        <f t="shared" si="62"/>
        <v>0</v>
      </c>
      <c r="AV28" s="84">
        <f t="shared" si="62"/>
        <v>0</v>
      </c>
      <c r="AW28" s="84">
        <f t="shared" si="62"/>
        <v>53036</v>
      </c>
      <c r="AX28" s="84">
        <f t="shared" si="62"/>
        <v>176876</v>
      </c>
      <c r="AY28" s="84">
        <f t="shared" si="62"/>
        <v>174448</v>
      </c>
      <c r="AZ28" s="84">
        <f t="shared" si="62"/>
        <v>170952</v>
      </c>
      <c r="BA28" s="84">
        <f t="shared" si="62"/>
        <v>189426</v>
      </c>
      <c r="BB28" s="85">
        <f t="shared" si="47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3">SUM(BE29:BE30)</f>
        <v>347798</v>
      </c>
      <c r="BF28" s="84">
        <f t="shared" si="63"/>
        <v>326644</v>
      </c>
      <c r="BG28" s="84">
        <f t="shared" si="63"/>
        <v>358812</v>
      </c>
      <c r="BH28" s="84">
        <f t="shared" si="63"/>
        <v>331266</v>
      </c>
      <c r="BI28" s="84">
        <f t="shared" si="63"/>
        <v>358486</v>
      </c>
      <c r="BJ28" s="84">
        <f t="shared" si="63"/>
        <v>371162</v>
      </c>
      <c r="BK28" s="84">
        <f t="shared" si="63"/>
        <v>354602</v>
      </c>
      <c r="BL28" s="84">
        <f t="shared" si="63"/>
        <v>323978</v>
      </c>
      <c r="BM28" s="84">
        <f t="shared" si="63"/>
        <v>274558</v>
      </c>
      <c r="BN28" s="84">
        <f t="shared" si="63"/>
        <v>325692</v>
      </c>
      <c r="BO28" s="85">
        <f t="shared" si="48"/>
        <v>3916264</v>
      </c>
      <c r="BP28" s="84">
        <f t="shared" ref="BP28:CA28" si="64">SUM(BP29:BP30)</f>
        <v>328674</v>
      </c>
      <c r="BQ28" s="84">
        <f t="shared" si="64"/>
        <v>274480</v>
      </c>
      <c r="BR28" s="84">
        <f t="shared" si="64"/>
        <v>313690</v>
      </c>
      <c r="BS28" s="84">
        <f t="shared" si="64"/>
        <v>289400</v>
      </c>
      <c r="BT28" s="84">
        <f t="shared" si="64"/>
        <v>333946</v>
      </c>
      <c r="BU28" s="84">
        <f t="shared" si="64"/>
        <v>354698</v>
      </c>
      <c r="BV28" s="84">
        <f t="shared" si="64"/>
        <v>404310</v>
      </c>
      <c r="BW28" s="84">
        <f t="shared" si="64"/>
        <v>412868</v>
      </c>
      <c r="BX28" s="84">
        <f t="shared" si="64"/>
        <v>381576</v>
      </c>
      <c r="BY28" s="84">
        <f t="shared" si="64"/>
        <v>377014</v>
      </c>
      <c r="BZ28" s="84">
        <f t="shared" si="64"/>
        <v>353526</v>
      </c>
      <c r="CA28" s="84">
        <f t="shared" si="64"/>
        <v>387386</v>
      </c>
      <c r="CB28" s="85">
        <f t="shared" si="59"/>
        <v>4211568</v>
      </c>
      <c r="CC28" s="84">
        <f t="shared" ref="CC28:CN28" si="65">SUM(CC29:CC30)</f>
        <v>379330</v>
      </c>
      <c r="CD28" s="84">
        <f t="shared" si="65"/>
        <v>367298</v>
      </c>
      <c r="CE28" s="84">
        <f t="shared" si="65"/>
        <v>221368</v>
      </c>
      <c r="CF28" s="84">
        <f t="shared" si="65"/>
        <v>91428</v>
      </c>
      <c r="CG28" s="84">
        <f t="shared" si="65"/>
        <v>136366</v>
      </c>
      <c r="CH28" s="84">
        <f t="shared" si="65"/>
        <v>182392</v>
      </c>
      <c r="CI28" s="84">
        <f t="shared" si="65"/>
        <v>227860</v>
      </c>
      <c r="CJ28" s="84">
        <f t="shared" si="65"/>
        <v>243482</v>
      </c>
      <c r="CK28" s="84">
        <f t="shared" si="65"/>
        <v>261324</v>
      </c>
      <c r="CL28" s="84">
        <f t="shared" si="65"/>
        <v>357282</v>
      </c>
      <c r="CM28" s="84">
        <f t="shared" si="65"/>
        <v>362178</v>
      </c>
      <c r="CN28" s="84">
        <f t="shared" si="65"/>
        <v>361506</v>
      </c>
      <c r="CO28" s="85">
        <f t="shared" si="46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9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50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1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2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>
        <v>402974</v>
      </c>
      <c r="FA28" s="84">
        <v>432990</v>
      </c>
      <c r="FB28" s="85">
        <f t="shared" si="53"/>
        <v>5012436</v>
      </c>
      <c r="FC28" s="206">
        <v>460268</v>
      </c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206">
        <f t="shared" si="54"/>
        <v>460268</v>
      </c>
    </row>
    <row r="29" spans="2:171" x14ac:dyDescent="0.25">
      <c r="B29" s="48" t="s">
        <v>67</v>
      </c>
      <c r="C29" s="87">
        <f>C23+C26</f>
        <v>0</v>
      </c>
      <c r="D29" s="87">
        <f t="shared" ref="D29:N30" si="66">D23+D26</f>
        <v>0</v>
      </c>
      <c r="E29" s="87">
        <f t="shared" si="66"/>
        <v>0</v>
      </c>
      <c r="F29" s="87">
        <f t="shared" si="66"/>
        <v>0</v>
      </c>
      <c r="G29" s="87">
        <f t="shared" si="66"/>
        <v>0</v>
      </c>
      <c r="H29" s="87">
        <f t="shared" si="66"/>
        <v>0</v>
      </c>
      <c r="I29" s="87">
        <f t="shared" si="66"/>
        <v>0</v>
      </c>
      <c r="J29" s="87">
        <f t="shared" si="66"/>
        <v>0</v>
      </c>
      <c r="K29" s="87">
        <f t="shared" si="66"/>
        <v>91732</v>
      </c>
      <c r="L29" s="87">
        <f t="shared" si="66"/>
        <v>106150</v>
      </c>
      <c r="M29" s="87">
        <f t="shared" si="66"/>
        <v>101246</v>
      </c>
      <c r="N29" s="87">
        <f t="shared" si="66"/>
        <v>122526</v>
      </c>
      <c r="O29" s="53">
        <f t="shared" ref="O29:AL29" si="67">O23+O26</f>
        <v>421654</v>
      </c>
      <c r="P29" s="87">
        <f t="shared" si="67"/>
        <v>119776</v>
      </c>
      <c r="Q29" s="87">
        <f t="shared" si="67"/>
        <v>109088</v>
      </c>
      <c r="R29" s="87">
        <f t="shared" si="67"/>
        <v>105296</v>
      </c>
      <c r="S29" s="87">
        <f t="shared" si="67"/>
        <v>101722</v>
      </c>
      <c r="T29" s="87">
        <f t="shared" si="67"/>
        <v>112860</v>
      </c>
      <c r="U29" s="87">
        <f t="shared" si="67"/>
        <v>102754</v>
      </c>
      <c r="V29" s="87">
        <f t="shared" si="67"/>
        <v>122234</v>
      </c>
      <c r="W29" s="87">
        <f t="shared" si="67"/>
        <v>121706</v>
      </c>
      <c r="X29" s="87">
        <f t="shared" si="67"/>
        <v>101424</v>
      </c>
      <c r="Y29" s="87">
        <f t="shared" si="67"/>
        <v>106844</v>
      </c>
      <c r="Z29" s="87">
        <f t="shared" si="67"/>
        <v>103862</v>
      </c>
      <c r="AA29" s="87">
        <f t="shared" si="67"/>
        <v>131026</v>
      </c>
      <c r="AB29" s="53">
        <f t="shared" si="67"/>
        <v>1338592</v>
      </c>
      <c r="AC29" s="87">
        <f t="shared" si="67"/>
        <v>130386</v>
      </c>
      <c r="AD29" s="87">
        <f t="shared" si="67"/>
        <v>118922</v>
      </c>
      <c r="AE29" s="87">
        <f t="shared" si="67"/>
        <v>121570</v>
      </c>
      <c r="AF29" s="87">
        <f t="shared" si="67"/>
        <v>108740</v>
      </c>
      <c r="AG29" s="87">
        <f t="shared" si="67"/>
        <v>119490</v>
      </c>
      <c r="AH29" s="87">
        <f t="shared" si="67"/>
        <v>111328</v>
      </c>
      <c r="AI29" s="87">
        <f t="shared" si="67"/>
        <v>134566</v>
      </c>
      <c r="AJ29" s="87">
        <f t="shared" si="67"/>
        <v>133624</v>
      </c>
      <c r="AK29" s="87">
        <f t="shared" si="67"/>
        <v>113734</v>
      </c>
      <c r="AL29" s="87">
        <f t="shared" si="67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8">AR23+AR26</f>
        <v>61198</v>
      </c>
      <c r="AS29" s="87">
        <f t="shared" si="68"/>
        <v>0</v>
      </c>
      <c r="AT29" s="87">
        <f t="shared" si="68"/>
        <v>0</v>
      </c>
      <c r="AU29" s="87">
        <f t="shared" si="68"/>
        <v>0</v>
      </c>
      <c r="AV29" s="87">
        <f t="shared" si="68"/>
        <v>0</v>
      </c>
      <c r="AW29" s="87">
        <f t="shared" si="68"/>
        <v>25332</v>
      </c>
      <c r="AX29" s="87">
        <f t="shared" si="68"/>
        <v>80818</v>
      </c>
      <c r="AY29" s="87">
        <f t="shared" si="68"/>
        <v>83396</v>
      </c>
      <c r="AZ29" s="87">
        <f t="shared" si="68"/>
        <v>81240</v>
      </c>
      <c r="BA29" s="87">
        <f t="shared" si="68"/>
        <v>99820</v>
      </c>
      <c r="BB29" s="53">
        <f t="shared" si="47"/>
        <v>672880</v>
      </c>
      <c r="BC29" s="87">
        <f>BC23+BC26</f>
        <v>97454</v>
      </c>
      <c r="BD29" s="87">
        <f>BD23+BD26</f>
        <v>119578</v>
      </c>
      <c r="BE29" s="87">
        <f t="shared" ref="BE29:BN30" si="69">BE23+BE26</f>
        <v>122108</v>
      </c>
      <c r="BF29" s="87">
        <f t="shared" si="69"/>
        <v>108428</v>
      </c>
      <c r="BG29" s="87">
        <f t="shared" si="69"/>
        <v>121324</v>
      </c>
      <c r="BH29" s="87">
        <f t="shared" si="69"/>
        <v>106508</v>
      </c>
      <c r="BI29" s="87">
        <f t="shared" si="69"/>
        <v>125958</v>
      </c>
      <c r="BJ29" s="87">
        <f t="shared" si="69"/>
        <v>131950</v>
      </c>
      <c r="BK29" s="87">
        <f t="shared" si="69"/>
        <v>117012</v>
      </c>
      <c r="BL29" s="87">
        <f t="shared" si="69"/>
        <v>117542</v>
      </c>
      <c r="BM29" s="87">
        <f t="shared" si="69"/>
        <v>108506</v>
      </c>
      <c r="BN29" s="87">
        <f t="shared" si="69"/>
        <v>139370</v>
      </c>
      <c r="BO29" s="53">
        <f t="shared" si="48"/>
        <v>1415738</v>
      </c>
      <c r="BP29" s="87">
        <f t="shared" ref="BP29:CA29" si="70">BP23+BP26</f>
        <v>130476</v>
      </c>
      <c r="BQ29" s="87">
        <f t="shared" si="70"/>
        <v>102580</v>
      </c>
      <c r="BR29" s="87">
        <f t="shared" si="70"/>
        <v>113978</v>
      </c>
      <c r="BS29" s="87">
        <f t="shared" si="70"/>
        <v>112904</v>
      </c>
      <c r="BT29" s="87">
        <f t="shared" si="70"/>
        <v>124994</v>
      </c>
      <c r="BU29" s="87">
        <f t="shared" si="70"/>
        <v>137474</v>
      </c>
      <c r="BV29" s="87">
        <f t="shared" si="70"/>
        <v>155182</v>
      </c>
      <c r="BW29" s="87">
        <f t="shared" si="70"/>
        <v>161726</v>
      </c>
      <c r="BX29" s="87">
        <f t="shared" si="70"/>
        <v>137720</v>
      </c>
      <c r="BY29" s="87">
        <f t="shared" si="70"/>
        <v>140890</v>
      </c>
      <c r="BZ29" s="87">
        <f t="shared" si="70"/>
        <v>133140</v>
      </c>
      <c r="CA29" s="87">
        <f t="shared" si="70"/>
        <v>160200</v>
      </c>
      <c r="CB29" s="53">
        <f t="shared" si="59"/>
        <v>1611264</v>
      </c>
      <c r="CC29" s="87">
        <f t="shared" ref="CC29:CN29" si="71">CC23+CC26</f>
        <v>162254</v>
      </c>
      <c r="CD29" s="87">
        <f t="shared" si="71"/>
        <v>155838</v>
      </c>
      <c r="CE29" s="87">
        <f t="shared" si="71"/>
        <v>94082</v>
      </c>
      <c r="CF29" s="87">
        <f t="shared" si="71"/>
        <v>25084</v>
      </c>
      <c r="CG29" s="87">
        <f t="shared" si="71"/>
        <v>44662</v>
      </c>
      <c r="CH29" s="87">
        <f t="shared" si="71"/>
        <v>65792</v>
      </c>
      <c r="CI29" s="87">
        <f t="shared" si="71"/>
        <v>89154</v>
      </c>
      <c r="CJ29" s="87">
        <f t="shared" si="71"/>
        <v>97678</v>
      </c>
      <c r="CK29" s="87">
        <f t="shared" si="71"/>
        <v>96092</v>
      </c>
      <c r="CL29" s="87">
        <f t="shared" si="71"/>
        <v>136874</v>
      </c>
      <c r="CM29" s="87">
        <f t="shared" si="71"/>
        <v>140784</v>
      </c>
      <c r="CN29" s="87">
        <f t="shared" si="71"/>
        <v>155124</v>
      </c>
      <c r="CO29" s="53">
        <f t="shared" si="46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9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50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1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2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>
        <v>184202</v>
      </c>
      <c r="FA29" s="87">
        <v>200444</v>
      </c>
      <c r="FB29" s="53">
        <f t="shared" si="53"/>
        <v>2016668</v>
      </c>
      <c r="FC29" s="205">
        <v>188102</v>
      </c>
      <c r="FD29" s="87"/>
      <c r="FE29" s="88"/>
      <c r="FF29" s="87"/>
      <c r="FG29" s="87"/>
      <c r="FH29" s="87"/>
      <c r="FI29" s="87"/>
      <c r="FJ29" s="87"/>
      <c r="FK29" s="87"/>
      <c r="FL29" s="87"/>
      <c r="FM29" s="87"/>
      <c r="FN29" s="87"/>
      <c r="FO29" s="205">
        <f t="shared" si="54"/>
        <v>188102</v>
      </c>
    </row>
    <row r="30" spans="2:171" x14ac:dyDescent="0.25">
      <c r="B30" s="48" t="s">
        <v>68</v>
      </c>
      <c r="C30" s="87">
        <f>C24+C27</f>
        <v>0</v>
      </c>
      <c r="D30" s="87">
        <f t="shared" si="66"/>
        <v>0</v>
      </c>
      <c r="E30" s="87">
        <f t="shared" si="66"/>
        <v>0</v>
      </c>
      <c r="F30" s="87">
        <f t="shared" si="66"/>
        <v>0</v>
      </c>
      <c r="G30" s="87">
        <f t="shared" si="66"/>
        <v>0</v>
      </c>
      <c r="H30" s="87">
        <f t="shared" si="66"/>
        <v>0</v>
      </c>
      <c r="I30" s="87">
        <f t="shared" si="66"/>
        <v>0</v>
      </c>
      <c r="J30" s="87">
        <f t="shared" si="66"/>
        <v>0</v>
      </c>
      <c r="K30" s="87">
        <f t="shared" si="66"/>
        <v>200646</v>
      </c>
      <c r="L30" s="87">
        <f t="shared" si="66"/>
        <v>209538</v>
      </c>
      <c r="M30" s="87">
        <f t="shared" si="66"/>
        <v>202116</v>
      </c>
      <c r="N30" s="87">
        <f t="shared" si="66"/>
        <v>206702</v>
      </c>
      <c r="O30" s="53">
        <f t="shared" ref="O30:AN30" si="72">O24+O27</f>
        <v>819002</v>
      </c>
      <c r="P30" s="87">
        <f t="shared" si="72"/>
        <v>203112</v>
      </c>
      <c r="Q30" s="87">
        <f t="shared" si="72"/>
        <v>188754</v>
      </c>
      <c r="R30" s="87">
        <f t="shared" si="72"/>
        <v>184278</v>
      </c>
      <c r="S30" s="87">
        <f t="shared" si="72"/>
        <v>186986</v>
      </c>
      <c r="T30" s="87">
        <f t="shared" si="72"/>
        <v>213320</v>
      </c>
      <c r="U30" s="87">
        <f t="shared" si="72"/>
        <v>212278</v>
      </c>
      <c r="V30" s="87">
        <f t="shared" si="72"/>
        <v>217544</v>
      </c>
      <c r="W30" s="87">
        <f t="shared" si="72"/>
        <v>207292</v>
      </c>
      <c r="X30" s="87">
        <f t="shared" si="72"/>
        <v>199250</v>
      </c>
      <c r="Y30" s="87">
        <f t="shared" si="72"/>
        <v>209256</v>
      </c>
      <c r="Z30" s="87">
        <f t="shared" si="72"/>
        <v>197870</v>
      </c>
      <c r="AA30" s="87">
        <f t="shared" si="72"/>
        <v>204624</v>
      </c>
      <c r="AB30" s="53">
        <f>AB24+AB27</f>
        <v>2424564</v>
      </c>
      <c r="AC30" s="87">
        <f t="shared" si="72"/>
        <v>202472</v>
      </c>
      <c r="AD30" s="87">
        <f t="shared" si="72"/>
        <v>189828</v>
      </c>
      <c r="AE30" s="87">
        <f t="shared" si="72"/>
        <v>176602</v>
      </c>
      <c r="AF30" s="87">
        <f t="shared" si="72"/>
        <v>196596</v>
      </c>
      <c r="AG30" s="87">
        <f t="shared" si="72"/>
        <v>208512</v>
      </c>
      <c r="AH30" s="87">
        <f t="shared" si="72"/>
        <v>159934</v>
      </c>
      <c r="AI30" s="87">
        <f t="shared" si="72"/>
        <v>162482</v>
      </c>
      <c r="AJ30" s="87">
        <f t="shared" si="72"/>
        <v>170090</v>
      </c>
      <c r="AK30" s="87">
        <f t="shared" si="72"/>
        <v>163116</v>
      </c>
      <c r="AL30" s="87">
        <f t="shared" si="72"/>
        <v>178358</v>
      </c>
      <c r="AM30" s="87">
        <v>202408</v>
      </c>
      <c r="AN30" s="87">
        <f t="shared" si="72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3">AR24+AR27</f>
        <v>102858</v>
      </c>
      <c r="AS30" s="87">
        <f t="shared" si="73"/>
        <v>0</v>
      </c>
      <c r="AT30" s="87">
        <f t="shared" si="73"/>
        <v>0</v>
      </c>
      <c r="AU30" s="87">
        <f t="shared" si="73"/>
        <v>0</v>
      </c>
      <c r="AV30" s="87">
        <f t="shared" si="73"/>
        <v>0</v>
      </c>
      <c r="AW30" s="87">
        <f t="shared" si="73"/>
        <v>27704</v>
      </c>
      <c r="AX30" s="87">
        <f t="shared" si="73"/>
        <v>96058</v>
      </c>
      <c r="AY30" s="87">
        <f t="shared" si="73"/>
        <v>91052</v>
      </c>
      <c r="AZ30" s="87">
        <f t="shared" si="73"/>
        <v>89712</v>
      </c>
      <c r="BA30" s="87">
        <f t="shared" si="73"/>
        <v>89606</v>
      </c>
      <c r="BB30" s="53">
        <f t="shared" si="47"/>
        <v>895896</v>
      </c>
      <c r="BC30" s="87">
        <f>BC24+BC27</f>
        <v>110356</v>
      </c>
      <c r="BD30" s="87">
        <f>BD24+BD27</f>
        <v>215878</v>
      </c>
      <c r="BE30" s="87">
        <f t="shared" si="69"/>
        <v>225690</v>
      </c>
      <c r="BF30" s="87">
        <f t="shared" si="69"/>
        <v>218216</v>
      </c>
      <c r="BG30" s="87">
        <f t="shared" si="69"/>
        <v>237488</v>
      </c>
      <c r="BH30" s="87">
        <f t="shared" si="69"/>
        <v>224758</v>
      </c>
      <c r="BI30" s="87">
        <f t="shared" si="69"/>
        <v>232528</v>
      </c>
      <c r="BJ30" s="87">
        <f t="shared" si="69"/>
        <v>239212</v>
      </c>
      <c r="BK30" s="87">
        <f t="shared" si="69"/>
        <v>237590</v>
      </c>
      <c r="BL30" s="87">
        <f t="shared" si="69"/>
        <v>206436</v>
      </c>
      <c r="BM30" s="87">
        <f t="shared" si="69"/>
        <v>166052</v>
      </c>
      <c r="BN30" s="87">
        <f t="shared" si="69"/>
        <v>186322</v>
      </c>
      <c r="BO30" s="53">
        <f t="shared" si="48"/>
        <v>2500526</v>
      </c>
      <c r="BP30" s="87">
        <f t="shared" ref="BP30:CA30" si="74">BP24+BP27</f>
        <v>198198</v>
      </c>
      <c r="BQ30" s="87">
        <f t="shared" si="74"/>
        <v>171900</v>
      </c>
      <c r="BR30" s="87">
        <f t="shared" si="74"/>
        <v>199712</v>
      </c>
      <c r="BS30" s="87">
        <f t="shared" si="74"/>
        <v>176496</v>
      </c>
      <c r="BT30" s="87">
        <f t="shared" si="74"/>
        <v>208952</v>
      </c>
      <c r="BU30" s="87">
        <f t="shared" si="74"/>
        <v>217224</v>
      </c>
      <c r="BV30" s="87">
        <f t="shared" si="74"/>
        <v>249128</v>
      </c>
      <c r="BW30" s="87">
        <f t="shared" si="74"/>
        <v>251142</v>
      </c>
      <c r="BX30" s="87">
        <f t="shared" si="74"/>
        <v>243856</v>
      </c>
      <c r="BY30" s="87">
        <f t="shared" si="74"/>
        <v>236124</v>
      </c>
      <c r="BZ30" s="87">
        <f t="shared" si="74"/>
        <v>220386</v>
      </c>
      <c r="CA30" s="87">
        <f t="shared" si="74"/>
        <v>227186</v>
      </c>
      <c r="CB30" s="53">
        <f t="shared" si="59"/>
        <v>2600304</v>
      </c>
      <c r="CC30" s="87">
        <f t="shared" ref="CC30:CN30" si="75">CC24+CC27</f>
        <v>217076</v>
      </c>
      <c r="CD30" s="87">
        <f t="shared" si="75"/>
        <v>211460</v>
      </c>
      <c r="CE30" s="87">
        <f t="shared" si="75"/>
        <v>127286</v>
      </c>
      <c r="CF30" s="87">
        <f t="shared" si="75"/>
        <v>66344</v>
      </c>
      <c r="CG30" s="87">
        <f t="shared" si="75"/>
        <v>91704</v>
      </c>
      <c r="CH30" s="87">
        <f t="shared" si="75"/>
        <v>116600</v>
      </c>
      <c r="CI30" s="87">
        <f t="shared" si="75"/>
        <v>138706</v>
      </c>
      <c r="CJ30" s="87">
        <f t="shared" si="75"/>
        <v>145804</v>
      </c>
      <c r="CK30" s="87">
        <f t="shared" si="75"/>
        <v>165232</v>
      </c>
      <c r="CL30" s="87">
        <f t="shared" si="75"/>
        <v>220408</v>
      </c>
      <c r="CM30" s="87">
        <f t="shared" si="75"/>
        <v>221394</v>
      </c>
      <c r="CN30" s="87">
        <f t="shared" si="75"/>
        <v>206382</v>
      </c>
      <c r="CO30" s="53">
        <f t="shared" si="46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50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1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2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>
        <v>218772</v>
      </c>
      <c r="FA30" s="87">
        <v>232546</v>
      </c>
      <c r="FB30" s="53">
        <f t="shared" si="53"/>
        <v>2995768</v>
      </c>
      <c r="FC30" s="205">
        <v>272166</v>
      </c>
      <c r="FD30" s="87"/>
      <c r="FE30" s="88"/>
      <c r="FF30" s="87"/>
      <c r="FG30" s="87"/>
      <c r="FH30" s="87"/>
      <c r="FI30" s="87"/>
      <c r="FJ30" s="87"/>
      <c r="FK30" s="87"/>
      <c r="FL30" s="87"/>
      <c r="FM30" s="87"/>
      <c r="FN30" s="87"/>
      <c r="FO30" s="205">
        <f t="shared" si="54"/>
        <v>272166</v>
      </c>
    </row>
    <row r="34" spans="2:171" ht="15" customHeight="1" x14ac:dyDescent="0.25">
      <c r="B34" s="12" t="s">
        <v>75</v>
      </c>
      <c r="C34" s="181">
        <v>2014</v>
      </c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3"/>
      <c r="O34" s="184" t="s">
        <v>41</v>
      </c>
      <c r="P34" s="181">
        <v>2015</v>
      </c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3"/>
      <c r="AB34" s="184" t="s">
        <v>42</v>
      </c>
      <c r="AC34" s="181">
        <v>2016</v>
      </c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3"/>
      <c r="AO34" s="184" t="s">
        <v>43</v>
      </c>
      <c r="AP34" s="181">
        <v>2017</v>
      </c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3"/>
      <c r="BB34" s="184" t="s">
        <v>44</v>
      </c>
      <c r="BC34" s="181">
        <v>2018</v>
      </c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3"/>
      <c r="BO34" s="184" t="s">
        <v>45</v>
      </c>
      <c r="BP34" s="181">
        <v>2019</v>
      </c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3"/>
      <c r="CB34" s="184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84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84" t="s">
        <v>48</v>
      </c>
      <c r="DC34" s="181">
        <v>2022</v>
      </c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3"/>
      <c r="DO34" s="184" t="s">
        <v>49</v>
      </c>
      <c r="DP34" s="181">
        <v>2023</v>
      </c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3"/>
      <c r="EB34" s="184" t="s">
        <v>50</v>
      </c>
      <c r="EC34" s="181">
        <v>2024</v>
      </c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3"/>
      <c r="EO34" s="184" t="s">
        <v>51</v>
      </c>
      <c r="EP34" s="181">
        <v>2025</v>
      </c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3"/>
      <c r="FB34" s="184" t="s">
        <v>52</v>
      </c>
      <c r="FC34" s="181">
        <v>2026</v>
      </c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3"/>
      <c r="FO34" s="184" t="s">
        <v>53</v>
      </c>
    </row>
    <row r="35" spans="2:171" x14ac:dyDescent="0.25">
      <c r="B35" s="13" t="s">
        <v>76</v>
      </c>
      <c r="C35" s="156" t="s">
        <v>54</v>
      </c>
      <c r="D35" s="156" t="s">
        <v>55</v>
      </c>
      <c r="E35" s="156" t="s">
        <v>56</v>
      </c>
      <c r="F35" s="156" t="s">
        <v>57</v>
      </c>
      <c r="G35" s="156" t="s">
        <v>58</v>
      </c>
      <c r="H35" s="156" t="s">
        <v>59</v>
      </c>
      <c r="I35" s="156" t="s">
        <v>60</v>
      </c>
      <c r="J35" s="156" t="s">
        <v>61</v>
      </c>
      <c r="K35" s="156" t="s">
        <v>62</v>
      </c>
      <c r="L35" s="156" t="s">
        <v>63</v>
      </c>
      <c r="M35" s="156" t="s">
        <v>64</v>
      </c>
      <c r="N35" s="156" t="s">
        <v>65</v>
      </c>
      <c r="O35" s="185"/>
      <c r="P35" s="156" t="s">
        <v>54</v>
      </c>
      <c r="Q35" s="156" t="s">
        <v>55</v>
      </c>
      <c r="R35" s="156" t="s">
        <v>56</v>
      </c>
      <c r="S35" s="156" t="s">
        <v>57</v>
      </c>
      <c r="T35" s="156" t="s">
        <v>58</v>
      </c>
      <c r="U35" s="156" t="s">
        <v>59</v>
      </c>
      <c r="V35" s="156" t="s">
        <v>60</v>
      </c>
      <c r="W35" s="156" t="s">
        <v>61</v>
      </c>
      <c r="X35" s="156" t="s">
        <v>62</v>
      </c>
      <c r="Y35" s="156" t="s">
        <v>63</v>
      </c>
      <c r="Z35" s="156" t="s">
        <v>64</v>
      </c>
      <c r="AA35" s="156" t="s">
        <v>65</v>
      </c>
      <c r="AB35" s="185"/>
      <c r="AC35" s="156" t="s">
        <v>54</v>
      </c>
      <c r="AD35" s="156" t="s">
        <v>55</v>
      </c>
      <c r="AE35" s="156" t="s">
        <v>56</v>
      </c>
      <c r="AF35" s="156" t="s">
        <v>57</v>
      </c>
      <c r="AG35" s="156" t="s">
        <v>58</v>
      </c>
      <c r="AH35" s="156" t="s">
        <v>59</v>
      </c>
      <c r="AI35" s="156" t="s">
        <v>60</v>
      </c>
      <c r="AJ35" s="156" t="s">
        <v>61</v>
      </c>
      <c r="AK35" s="156" t="s">
        <v>62</v>
      </c>
      <c r="AL35" s="156" t="s">
        <v>63</v>
      </c>
      <c r="AM35" s="156" t="s">
        <v>64</v>
      </c>
      <c r="AN35" s="156" t="s">
        <v>65</v>
      </c>
      <c r="AO35" s="185"/>
      <c r="AP35" s="45" t="s">
        <v>54</v>
      </c>
      <c r="AQ35" s="45" t="s">
        <v>55</v>
      </c>
      <c r="AR35" s="45" t="s">
        <v>56</v>
      </c>
      <c r="AS35" s="45" t="s">
        <v>57</v>
      </c>
      <c r="AT35" s="45" t="s">
        <v>58</v>
      </c>
      <c r="AU35" s="45" t="s">
        <v>59</v>
      </c>
      <c r="AV35" s="45" t="s">
        <v>60</v>
      </c>
      <c r="AW35" s="45" t="s">
        <v>61</v>
      </c>
      <c r="AX35" s="45" t="s">
        <v>62</v>
      </c>
      <c r="AY35" s="45" t="s">
        <v>63</v>
      </c>
      <c r="AZ35" s="45" t="s">
        <v>64</v>
      </c>
      <c r="BA35" s="45" t="s">
        <v>65</v>
      </c>
      <c r="BB35" s="185"/>
      <c r="BC35" s="45" t="s">
        <v>54</v>
      </c>
      <c r="BD35" s="45" t="s">
        <v>55</v>
      </c>
      <c r="BE35" s="45" t="s">
        <v>56</v>
      </c>
      <c r="BF35" s="45" t="s">
        <v>57</v>
      </c>
      <c r="BG35" s="45" t="s">
        <v>58</v>
      </c>
      <c r="BH35" s="45" t="s">
        <v>59</v>
      </c>
      <c r="BI35" s="45" t="s">
        <v>60</v>
      </c>
      <c r="BJ35" s="45" t="s">
        <v>61</v>
      </c>
      <c r="BK35" s="45" t="s">
        <v>62</v>
      </c>
      <c r="BL35" s="45" t="s">
        <v>63</v>
      </c>
      <c r="BM35" s="45" t="s">
        <v>64</v>
      </c>
      <c r="BN35" s="45" t="s">
        <v>65</v>
      </c>
      <c r="BO35" s="185"/>
      <c r="BP35" s="45" t="s">
        <v>54</v>
      </c>
      <c r="BQ35" s="45" t="s">
        <v>55</v>
      </c>
      <c r="BR35" s="45" t="s">
        <v>56</v>
      </c>
      <c r="BS35" s="45" t="s">
        <v>57</v>
      </c>
      <c r="BT35" s="45" t="s">
        <v>58</v>
      </c>
      <c r="BU35" s="45" t="s">
        <v>59</v>
      </c>
      <c r="BV35" s="45" t="s">
        <v>60</v>
      </c>
      <c r="BW35" s="45" t="s">
        <v>61</v>
      </c>
      <c r="BX35" s="45" t="s">
        <v>62</v>
      </c>
      <c r="BY35" s="45" t="s">
        <v>63</v>
      </c>
      <c r="BZ35" s="45" t="s">
        <v>64</v>
      </c>
      <c r="CA35" s="45" t="s">
        <v>65</v>
      </c>
      <c r="CB35" s="185"/>
      <c r="CC35" s="45" t="s">
        <v>54</v>
      </c>
      <c r="CD35" s="45" t="s">
        <v>55</v>
      </c>
      <c r="CE35" s="45" t="s">
        <v>56</v>
      </c>
      <c r="CF35" s="45" t="s">
        <v>57</v>
      </c>
      <c r="CG35" s="45" t="s">
        <v>58</v>
      </c>
      <c r="CH35" s="45" t="s">
        <v>59</v>
      </c>
      <c r="CI35" s="45" t="s">
        <v>60</v>
      </c>
      <c r="CJ35" s="45" t="s">
        <v>61</v>
      </c>
      <c r="CK35" s="45" t="s">
        <v>62</v>
      </c>
      <c r="CL35" s="45" t="s">
        <v>63</v>
      </c>
      <c r="CM35" s="45" t="s">
        <v>64</v>
      </c>
      <c r="CN35" s="45" t="s">
        <v>65</v>
      </c>
      <c r="CO35" s="185"/>
      <c r="CP35" s="45" t="s">
        <v>54</v>
      </c>
      <c r="CQ35" s="45" t="s">
        <v>55</v>
      </c>
      <c r="CR35" s="45" t="s">
        <v>56</v>
      </c>
      <c r="CS35" s="45" t="s">
        <v>57</v>
      </c>
      <c r="CT35" s="45" t="s">
        <v>58</v>
      </c>
      <c r="CU35" s="45" t="s">
        <v>59</v>
      </c>
      <c r="CV35" s="45" t="s">
        <v>60</v>
      </c>
      <c r="CW35" s="45" t="s">
        <v>61</v>
      </c>
      <c r="CX35" s="45" t="s">
        <v>62</v>
      </c>
      <c r="CY35" s="45" t="s">
        <v>63</v>
      </c>
      <c r="CZ35" s="45" t="s">
        <v>64</v>
      </c>
      <c r="DA35" s="45" t="s">
        <v>65</v>
      </c>
      <c r="DB35" s="185"/>
      <c r="DC35" s="45" t="s">
        <v>54</v>
      </c>
      <c r="DD35" s="45" t="s">
        <v>55</v>
      </c>
      <c r="DE35" s="45" t="s">
        <v>56</v>
      </c>
      <c r="DF35" s="45" t="s">
        <v>57</v>
      </c>
      <c r="DG35" s="45" t="s">
        <v>58</v>
      </c>
      <c r="DH35" s="45" t="s">
        <v>59</v>
      </c>
      <c r="DI35" s="45" t="s">
        <v>60</v>
      </c>
      <c r="DJ35" s="45" t="s">
        <v>61</v>
      </c>
      <c r="DK35" s="45" t="s">
        <v>62</v>
      </c>
      <c r="DL35" s="45" t="s">
        <v>63</v>
      </c>
      <c r="DM35" s="45" t="s">
        <v>64</v>
      </c>
      <c r="DN35" s="45" t="s">
        <v>65</v>
      </c>
      <c r="DO35" s="185"/>
      <c r="DP35" s="45" t="s">
        <v>54</v>
      </c>
      <c r="DQ35" s="45" t="s">
        <v>55</v>
      </c>
      <c r="DR35" s="45" t="s">
        <v>56</v>
      </c>
      <c r="DS35" s="45" t="s">
        <v>57</v>
      </c>
      <c r="DT35" s="45" t="s">
        <v>58</v>
      </c>
      <c r="DU35" s="45" t="s">
        <v>59</v>
      </c>
      <c r="DV35" s="45" t="s">
        <v>60</v>
      </c>
      <c r="DW35" s="45" t="s">
        <v>61</v>
      </c>
      <c r="DX35" s="45" t="s">
        <v>62</v>
      </c>
      <c r="DY35" s="45" t="s">
        <v>63</v>
      </c>
      <c r="DZ35" s="45" t="s">
        <v>64</v>
      </c>
      <c r="EA35" s="45" t="s">
        <v>65</v>
      </c>
      <c r="EB35" s="185"/>
      <c r="EC35" s="45" t="s">
        <v>54</v>
      </c>
      <c r="ED35" s="45" t="s">
        <v>55</v>
      </c>
      <c r="EE35" s="45" t="s">
        <v>56</v>
      </c>
      <c r="EF35" s="45" t="s">
        <v>57</v>
      </c>
      <c r="EG35" s="45" t="s">
        <v>58</v>
      </c>
      <c r="EH35" s="45" t="s">
        <v>59</v>
      </c>
      <c r="EI35" s="45" t="s">
        <v>60</v>
      </c>
      <c r="EJ35" s="45" t="s">
        <v>61</v>
      </c>
      <c r="EK35" s="45" t="s">
        <v>62</v>
      </c>
      <c r="EL35" s="45" t="s">
        <v>63</v>
      </c>
      <c r="EM35" s="45" t="s">
        <v>64</v>
      </c>
      <c r="EN35" s="45" t="s">
        <v>65</v>
      </c>
      <c r="EO35" s="185"/>
      <c r="EP35" s="45" t="s">
        <v>54</v>
      </c>
      <c r="EQ35" s="45" t="s">
        <v>55</v>
      </c>
      <c r="ER35" s="45" t="s">
        <v>56</v>
      </c>
      <c r="ES35" s="45" t="s">
        <v>57</v>
      </c>
      <c r="ET35" s="45" t="s">
        <v>58</v>
      </c>
      <c r="EU35" s="45" t="s">
        <v>59</v>
      </c>
      <c r="EV35" s="45" t="s">
        <v>60</v>
      </c>
      <c r="EW35" s="45" t="s">
        <v>61</v>
      </c>
      <c r="EX35" s="45" t="s">
        <v>62</v>
      </c>
      <c r="EY35" s="45" t="s">
        <v>63</v>
      </c>
      <c r="EZ35" s="45" t="s">
        <v>64</v>
      </c>
      <c r="FA35" s="45" t="s">
        <v>65</v>
      </c>
      <c r="FB35" s="185"/>
      <c r="FC35" s="45" t="s">
        <v>54</v>
      </c>
      <c r="FD35" s="45" t="s">
        <v>55</v>
      </c>
      <c r="FE35" s="45" t="s">
        <v>56</v>
      </c>
      <c r="FF35" s="45" t="s">
        <v>57</v>
      </c>
      <c r="FG35" s="45" t="s">
        <v>58</v>
      </c>
      <c r="FH35" s="45" t="s">
        <v>59</v>
      </c>
      <c r="FI35" s="45" t="s">
        <v>60</v>
      </c>
      <c r="FJ35" s="45" t="s">
        <v>61</v>
      </c>
      <c r="FK35" s="45" t="s">
        <v>62</v>
      </c>
      <c r="FL35" s="45" t="s">
        <v>63</v>
      </c>
      <c r="FM35" s="45" t="s">
        <v>64</v>
      </c>
      <c r="FN35" s="45" t="s">
        <v>65</v>
      </c>
      <c r="FO35" s="185"/>
    </row>
    <row r="36" spans="2:171" s="5" customFormat="1" x14ac:dyDescent="0.25">
      <c r="B36" s="51" t="s">
        <v>77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6">SUM(K37:K38)</f>
        <v>1077576.3500000001</v>
      </c>
      <c r="L36" s="89">
        <f t="shared" si="76"/>
        <v>1167070.7000000002</v>
      </c>
      <c r="M36" s="89">
        <f t="shared" si="76"/>
        <v>1120315.25</v>
      </c>
      <c r="N36" s="89">
        <f t="shared" si="76"/>
        <v>1221746.8499999999</v>
      </c>
      <c r="O36" s="89">
        <f t="shared" si="76"/>
        <v>4586709.1500000004</v>
      </c>
      <c r="P36" s="89">
        <f t="shared" si="76"/>
        <v>1198424.8</v>
      </c>
      <c r="Q36" s="89">
        <f t="shared" si="76"/>
        <v>1099972.0999999999</v>
      </c>
      <c r="R36" s="89">
        <f t="shared" ref="R36:AN36" si="77">SUM(R37:R38)</f>
        <v>1061715.8500000001</v>
      </c>
      <c r="S36" s="89">
        <f t="shared" si="77"/>
        <v>1050142.1499999999</v>
      </c>
      <c r="T36" s="89">
        <f t="shared" si="77"/>
        <v>1189961.1499999999</v>
      </c>
      <c r="U36" s="89">
        <f t="shared" si="77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7"/>
        <v>1151507.0999999999</v>
      </c>
      <c r="Z36" s="89">
        <f t="shared" si="77"/>
        <v>1091352.95</v>
      </c>
      <c r="AA36" s="89">
        <f t="shared" si="77"/>
        <v>1224588.05</v>
      </c>
      <c r="AB36" s="89">
        <f t="shared" si="77"/>
        <v>13757447.399999999</v>
      </c>
      <c r="AC36" s="89">
        <f t="shared" si="77"/>
        <v>1212028.7999999998</v>
      </c>
      <c r="AD36" s="89">
        <f t="shared" si="77"/>
        <v>1126141.9000000001</v>
      </c>
      <c r="AE36" s="89">
        <f t="shared" si="77"/>
        <v>1082155.5499999998</v>
      </c>
      <c r="AF36" s="89">
        <f t="shared" si="77"/>
        <v>1097819.5500000003</v>
      </c>
      <c r="AG36" s="89">
        <f t="shared" si="77"/>
        <v>1181878.9500000002</v>
      </c>
      <c r="AH36" s="89">
        <f t="shared" si="77"/>
        <v>971082.45000000007</v>
      </c>
      <c r="AI36" s="89">
        <f t="shared" si="77"/>
        <v>1071189.8</v>
      </c>
      <c r="AJ36" s="89">
        <f t="shared" si="77"/>
        <v>1095192.7999999998</v>
      </c>
      <c r="AK36" s="89">
        <f t="shared" si="77"/>
        <v>989026.1</v>
      </c>
      <c r="AL36" s="89">
        <f t="shared" si="77"/>
        <v>1079892.8999999999</v>
      </c>
      <c r="AM36" s="89">
        <f t="shared" si="77"/>
        <v>1145071.3</v>
      </c>
      <c r="AN36" s="89">
        <f t="shared" si="77"/>
        <v>1267311.7</v>
      </c>
      <c r="AO36" s="89">
        <f t="shared" ref="AO36:AT36" si="78">SUM(AO37:AO38)</f>
        <v>13318791.800000001</v>
      </c>
      <c r="AP36" s="89">
        <f t="shared" si="78"/>
        <v>1262141</v>
      </c>
      <c r="AQ36" s="89">
        <f t="shared" si="78"/>
        <v>1083979.8499999999</v>
      </c>
      <c r="AR36" s="89">
        <f t="shared" si="78"/>
        <v>593107.55000000005</v>
      </c>
      <c r="AS36" s="89">
        <f t="shared" si="78"/>
        <v>0</v>
      </c>
      <c r="AT36" s="89">
        <f t="shared" si="78"/>
        <v>0</v>
      </c>
      <c r="AU36" s="89">
        <f t="shared" ref="AU36:BA36" si="79">SUM(AU37:AU38)</f>
        <v>0</v>
      </c>
      <c r="AV36" s="89">
        <f t="shared" si="79"/>
        <v>0</v>
      </c>
      <c r="AW36" s="89">
        <f t="shared" si="79"/>
        <v>203276</v>
      </c>
      <c r="AX36" s="89">
        <f t="shared" si="79"/>
        <v>672797.1</v>
      </c>
      <c r="AY36" s="89">
        <f t="shared" si="79"/>
        <v>667453.79999999993</v>
      </c>
      <c r="AZ36" s="89">
        <f t="shared" si="79"/>
        <v>652324.35000000009</v>
      </c>
      <c r="BA36" s="89">
        <f t="shared" si="79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80">SUM(BE37:BE38)</f>
        <v>1273458.6500000001</v>
      </c>
      <c r="BF36" s="89">
        <f t="shared" si="80"/>
        <v>1180980.1000000001</v>
      </c>
      <c r="BG36" s="89">
        <f t="shared" si="80"/>
        <v>1301249.2999999998</v>
      </c>
      <c r="BH36" s="89">
        <f t="shared" si="80"/>
        <v>1192850.6499999999</v>
      </c>
      <c r="BI36" s="89">
        <f t="shared" si="80"/>
        <v>1301342.7999999998</v>
      </c>
      <c r="BJ36" s="89">
        <f t="shared" si="80"/>
        <v>1350794.8499999996</v>
      </c>
      <c r="BK36" s="89">
        <f t="shared" si="80"/>
        <v>1284280.6499999999</v>
      </c>
      <c r="BL36" s="89">
        <f t="shared" si="80"/>
        <v>1167972.7499999998</v>
      </c>
      <c r="BM36" s="89">
        <f t="shared" si="80"/>
        <v>975333</v>
      </c>
      <c r="BN36" s="89">
        <f t="shared" si="80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81">SUM(BR37:BR38)</f>
        <v>1121939.1000000001</v>
      </c>
      <c r="BS36" s="89">
        <f t="shared" si="81"/>
        <v>1023230.7</v>
      </c>
      <c r="BT36" s="89">
        <f t="shared" si="81"/>
        <v>1191389.8999999999</v>
      </c>
      <c r="BU36" s="89">
        <f t="shared" si="81"/>
        <v>1284070.8</v>
      </c>
      <c r="BV36" s="89">
        <f t="shared" si="81"/>
        <v>1472430.6</v>
      </c>
      <c r="BW36" s="89">
        <f t="shared" si="81"/>
        <v>1502950.5000000002</v>
      </c>
      <c r="BX36" s="89">
        <f t="shared" si="81"/>
        <v>1377329.9</v>
      </c>
      <c r="BY36" s="89">
        <f t="shared" si="81"/>
        <v>1361797.8000000003</v>
      </c>
      <c r="BZ36" s="89">
        <f t="shared" si="81"/>
        <v>1275098.3</v>
      </c>
      <c r="CA36" s="89">
        <f t="shared" si="81"/>
        <v>1410201.2</v>
      </c>
      <c r="CB36" s="89">
        <f>+SUM(BP36:CA36)</f>
        <v>15194857.000000002</v>
      </c>
      <c r="CC36" s="89">
        <f t="shared" si="81"/>
        <v>1395828.2000000002</v>
      </c>
      <c r="CD36" s="89">
        <f t="shared" si="81"/>
        <v>1369019.7000000002</v>
      </c>
      <c r="CE36" s="89">
        <f t="shared" si="81"/>
        <v>825623.50000000023</v>
      </c>
      <c r="CF36" s="89">
        <f t="shared" si="81"/>
        <v>16147.3</v>
      </c>
      <c r="CG36" s="89">
        <f t="shared" si="81"/>
        <v>0</v>
      </c>
      <c r="CH36" s="89">
        <f t="shared" si="81"/>
        <v>0</v>
      </c>
      <c r="CI36" s="89">
        <f t="shared" si="81"/>
        <v>889226.39999999991</v>
      </c>
      <c r="CJ36" s="89">
        <f t="shared" si="81"/>
        <v>950561.89999999851</v>
      </c>
      <c r="CK36" s="89">
        <f t="shared" si="81"/>
        <v>1011233.1999999998</v>
      </c>
      <c r="CL36" s="89">
        <f t="shared" si="81"/>
        <v>1387721.3999999934</v>
      </c>
      <c r="CM36" s="89">
        <f t="shared" si="81"/>
        <v>1406817.4999999905</v>
      </c>
      <c r="CN36" s="89">
        <f t="shared" si="81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2">SUM(CQ37:CQ38)</f>
        <v>1169787.9000000001</v>
      </c>
      <c r="CR36" s="89">
        <f t="shared" si="82"/>
        <v>1214875.8</v>
      </c>
      <c r="CS36" s="89">
        <f t="shared" si="82"/>
        <v>1140724.5999999999</v>
      </c>
      <c r="CT36" s="89">
        <f t="shared" si="82"/>
        <v>1331844.9999999939</v>
      </c>
      <c r="CU36" s="89">
        <f t="shared" si="82"/>
        <v>1353062.3999999999</v>
      </c>
      <c r="CV36" s="89">
        <f t="shared" si="82"/>
        <v>1542649.7</v>
      </c>
      <c r="CW36" s="89">
        <f t="shared" si="82"/>
        <v>1580770.7999999858</v>
      </c>
      <c r="CX36" s="89">
        <f t="shared" si="82"/>
        <v>1462055.2000000002</v>
      </c>
      <c r="CY36" s="89">
        <f t="shared" si="82"/>
        <v>1493327.0999999887</v>
      </c>
      <c r="CZ36" s="89">
        <f t="shared" si="82"/>
        <v>1302679.8999999929</v>
      </c>
      <c r="DA36" s="89">
        <f t="shared" si="82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3">SUM(DD37:DD38)</f>
        <v>1340397.6000000001</v>
      </c>
      <c r="DE36" s="89">
        <f t="shared" si="83"/>
        <v>1386233.5999999999</v>
      </c>
      <c r="DF36" s="89">
        <f t="shared" si="83"/>
        <v>1320835.2</v>
      </c>
      <c r="DG36" s="89">
        <f t="shared" si="83"/>
        <v>1487331.4999999898</v>
      </c>
      <c r="DH36" s="89">
        <f t="shared" si="83"/>
        <v>1451075.8000000003</v>
      </c>
      <c r="DI36" s="89">
        <f t="shared" si="83"/>
        <v>1556909.2000000002</v>
      </c>
      <c r="DJ36" s="89">
        <f t="shared" si="83"/>
        <v>1634722.6</v>
      </c>
      <c r="DK36" s="89">
        <f t="shared" si="83"/>
        <v>1363391.4999999995</v>
      </c>
      <c r="DL36" s="89">
        <v>1539082.9000000001</v>
      </c>
      <c r="DM36" s="89">
        <f t="shared" si="83"/>
        <v>1507022.5000000002</v>
      </c>
      <c r="DN36" s="89">
        <f t="shared" si="83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4">SUM(DQ37:DQ38)</f>
        <v>1465705</v>
      </c>
      <c r="DR36" s="89">
        <v>553730.6</v>
      </c>
      <c r="DS36" s="89">
        <f t="shared" si="84"/>
        <v>0</v>
      </c>
      <c r="DT36" s="89">
        <f t="shared" si="84"/>
        <v>0</v>
      </c>
      <c r="DU36" s="89">
        <f>SUM(DU37:DU38)</f>
        <v>0</v>
      </c>
      <c r="DV36" s="89">
        <f t="shared" si="84"/>
        <v>1142714.8999999999</v>
      </c>
      <c r="DW36" s="89">
        <f t="shared" si="84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>
        <v>1505660</v>
      </c>
      <c r="FA36" s="89">
        <v>1612898.9</v>
      </c>
      <c r="FB36" s="85">
        <f>+SUM(EP36:FA36)</f>
        <v>18700343.699999996</v>
      </c>
      <c r="FC36" s="207">
        <v>1726829</v>
      </c>
      <c r="FD36" s="157"/>
      <c r="FE36" s="157"/>
      <c r="FF36" s="89"/>
      <c r="FG36" s="89"/>
      <c r="FH36" s="89"/>
      <c r="FI36" s="89"/>
      <c r="FJ36" s="89"/>
      <c r="FK36" s="89"/>
      <c r="FL36" s="89"/>
      <c r="FM36" s="89"/>
      <c r="FN36" s="89"/>
      <c r="FO36" s="207">
        <f>SUM(FC36:FN36)</f>
        <v>1726829</v>
      </c>
    </row>
    <row r="37" spans="2:171" x14ac:dyDescent="0.25">
      <c r="B37" s="48" t="s">
        <v>78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>
        <v>672113</v>
      </c>
      <c r="FA37" s="90">
        <v>733928.29999999981</v>
      </c>
      <c r="FB37" s="53">
        <f>+SUM(EP37:FA37)</f>
        <v>7297269.3999999994</v>
      </c>
      <c r="FC37" s="208">
        <v>695187</v>
      </c>
      <c r="FD37" s="138"/>
      <c r="FE37" s="138"/>
      <c r="FF37" s="90"/>
      <c r="FG37" s="90"/>
      <c r="FH37" s="90"/>
      <c r="FI37" s="90"/>
      <c r="FJ37" s="90"/>
      <c r="FK37" s="90"/>
      <c r="FL37" s="90"/>
      <c r="FM37" s="90"/>
      <c r="FN37" s="90"/>
      <c r="FO37" s="208">
        <f t="shared" ref="FO37:FO38" si="85">SUM(FC37:FN37)</f>
        <v>695187</v>
      </c>
    </row>
    <row r="38" spans="2:171" x14ac:dyDescent="0.25">
      <c r="B38" s="48" t="s">
        <v>79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>
        <v>833547</v>
      </c>
      <c r="FA38" s="90">
        <v>878970.6</v>
      </c>
      <c r="FB38" s="53">
        <f>+SUM(EP38:FA38)</f>
        <v>11403074.300000001</v>
      </c>
      <c r="FC38" s="208">
        <v>1031642</v>
      </c>
      <c r="FD38" s="138"/>
      <c r="FE38" s="138"/>
      <c r="FF38" s="90"/>
      <c r="FG38" s="90"/>
      <c r="FH38" s="90"/>
      <c r="FI38" s="90"/>
      <c r="FJ38" s="90"/>
      <c r="FK38" s="90"/>
      <c r="FL38" s="90"/>
      <c r="FM38" s="90"/>
      <c r="FN38" s="90"/>
      <c r="FO38" s="208">
        <f t="shared" si="85"/>
        <v>1031642</v>
      </c>
    </row>
    <row r="41" spans="2:171" x14ac:dyDescent="0.25">
      <c r="B41" s="5"/>
    </row>
    <row r="42" spans="2:171" x14ac:dyDescent="0.25">
      <c r="P42" s="22"/>
      <c r="Q42" s="22"/>
      <c r="R42" s="22"/>
      <c r="S42" s="22"/>
      <c r="T42" s="22"/>
      <c r="U42" s="22"/>
      <c r="V42" s="22"/>
      <c r="W42" s="22"/>
    </row>
    <row r="47" spans="2:171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6">
    <mergeCell ref="FC6:FN6"/>
    <mergeCell ref="FO6:FO7"/>
    <mergeCell ref="FC20:FN20"/>
    <mergeCell ref="FO20:FO21"/>
    <mergeCell ref="FC34:FN34"/>
    <mergeCell ref="FO34:FO35"/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IB74"/>
  <sheetViews>
    <sheetView showGridLines="0" zoomScale="52" zoomScaleNormal="100" workbookViewId="0">
      <pane xSplit="2" ySplit="3" topLeftCell="HO4" activePane="bottomRight" state="frozen"/>
      <selection pane="topRight" activeCell="DK48" sqref="DK48:DK50"/>
      <selection pane="bottomLeft" activeCell="DK48" sqref="DK48:DK50"/>
      <selection pane="bottomRight" activeCell="IB54" activeCellId="2" sqref="IB9:IB25 IB31:IB48 IB54:IB56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5.88671875" style="2" customWidth="1"/>
    <col min="198" max="198" width="14.6640625" style="2" customWidth="1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6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3320312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2" width="15.6640625" style="2" customWidth="1"/>
    <col min="223" max="223" width="20.5546875" style="2" customWidth="1"/>
    <col min="224" max="224" width="14.44140625" style="2" customWidth="1"/>
    <col min="225" max="235" width="11.44140625" style="2"/>
    <col min="236" max="236" width="15.5546875" style="2" customWidth="1"/>
    <col min="237" max="16384" width="11.44140625" style="2"/>
  </cols>
  <sheetData>
    <row r="1" spans="1:236" x14ac:dyDescent="0.25">
      <c r="A1" s="194" t="s">
        <v>0</v>
      </c>
      <c r="B1" s="194"/>
    </row>
    <row r="2" spans="1:236" ht="30" customHeight="1" x14ac:dyDescent="0.25">
      <c r="A2" s="187" t="s">
        <v>91</v>
      </c>
      <c r="B2" s="188"/>
    </row>
    <row r="3" spans="1:236" x14ac:dyDescent="0.25">
      <c r="A3" s="39" t="s">
        <v>92</v>
      </c>
    </row>
    <row r="4" spans="1:236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36" x14ac:dyDescent="0.25">
      <c r="B5" s="5" t="s">
        <v>38</v>
      </c>
    </row>
    <row r="6" spans="1:236" ht="15" customHeight="1" x14ac:dyDescent="0.25">
      <c r="B6" s="18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93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82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83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84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43</v>
      </c>
      <c r="DC6" s="181">
        <v>2017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44</v>
      </c>
      <c r="DP6" s="181">
        <v>2018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45</v>
      </c>
      <c r="EC6" s="181">
        <v>2019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46</v>
      </c>
      <c r="EP6" s="191">
        <v>2020</v>
      </c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3"/>
      <c r="FB6" s="184" t="s">
        <v>47</v>
      </c>
      <c r="FC6" s="191">
        <v>2021</v>
      </c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3"/>
      <c r="FO6" s="184" t="s">
        <v>48</v>
      </c>
      <c r="FP6" s="191">
        <v>2022</v>
      </c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3"/>
      <c r="GB6" s="184" t="s">
        <v>49</v>
      </c>
      <c r="GC6" s="191">
        <v>2023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50</v>
      </c>
      <c r="GP6" s="191">
        <v>2024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 s="184" t="s">
        <v>51</v>
      </c>
      <c r="HC6" s="181">
        <v>2025</v>
      </c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3"/>
      <c r="HO6" s="184" t="s">
        <v>52</v>
      </c>
      <c r="HP6" s="181">
        <v>2026</v>
      </c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3"/>
      <c r="IB6" s="184" t="s">
        <v>53</v>
      </c>
    </row>
    <row r="7" spans="1:236" ht="13.95" customHeight="1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</row>
    <row r="8" spans="1:236" ht="14.4" x14ac:dyDescent="0.3">
      <c r="B8" s="46" t="s">
        <v>94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147">
        <v>389045</v>
      </c>
      <c r="HN8" s="147">
        <v>451052</v>
      </c>
      <c r="HO8" s="93">
        <f>+SUM(HC8:HN8)</f>
        <v>4658698</v>
      </c>
      <c r="HP8" s="147">
        <v>455348</v>
      </c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93">
        <f>SUM(HP8:IA8)</f>
        <v>455348</v>
      </c>
    </row>
    <row r="9" spans="1:236" ht="14.4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92">
        <v>240047</v>
      </c>
      <c r="HN9" s="92">
        <v>296666</v>
      </c>
      <c r="HO9" s="93"/>
      <c r="HP9" s="92">
        <v>301634</v>
      </c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3">
        <f t="shared" ref="IB9:IB25" si="0">SUM(HP9:IA9)</f>
        <v>301634</v>
      </c>
    </row>
    <row r="10" spans="1:236" ht="14.4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92">
        <v>148998</v>
      </c>
      <c r="HN10" s="92">
        <v>154386</v>
      </c>
      <c r="HO10" s="93"/>
      <c r="HP10" s="92">
        <v>153714</v>
      </c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3">
        <f t="shared" si="0"/>
        <v>153714</v>
      </c>
    </row>
    <row r="11" spans="1:236" ht="14.4" x14ac:dyDescent="0.3">
      <c r="B11" s="46" t="s">
        <v>95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1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147">
        <v>189333</v>
      </c>
      <c r="HN11" s="147">
        <v>224952</v>
      </c>
      <c r="HO11" s="93">
        <f>+SUM(HC11:HN11)</f>
        <v>2334717</v>
      </c>
      <c r="HP11" s="147">
        <v>231930</v>
      </c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93">
        <f t="shared" si="0"/>
        <v>231930</v>
      </c>
    </row>
    <row r="12" spans="1:236" ht="14.4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92">
        <v>94253</v>
      </c>
      <c r="HN12" s="92">
        <v>124087</v>
      </c>
      <c r="HO12" s="93"/>
      <c r="HP12" s="92">
        <v>130924</v>
      </c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3">
        <f t="shared" si="0"/>
        <v>130924</v>
      </c>
    </row>
    <row r="13" spans="1:236" ht="14.4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92">
        <v>95080</v>
      </c>
      <c r="HN13" s="92">
        <v>100865</v>
      </c>
      <c r="HO13" s="93"/>
      <c r="HP13" s="92">
        <v>101006</v>
      </c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3">
        <f t="shared" si="0"/>
        <v>101006</v>
      </c>
    </row>
    <row r="14" spans="1:236" ht="14.4" x14ac:dyDescent="0.3">
      <c r="B14" s="46" t="s">
        <v>96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1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147">
        <v>114030</v>
      </c>
      <c r="HN14" s="147">
        <v>122886</v>
      </c>
      <c r="HO14" s="93">
        <f>+SUM(HC14:HN14)</f>
        <v>1355386</v>
      </c>
      <c r="HP14" s="147">
        <v>120478</v>
      </c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93">
        <f t="shared" si="0"/>
        <v>120478</v>
      </c>
    </row>
    <row r="15" spans="1:236" ht="14.4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>
        <v>49304</v>
      </c>
      <c r="HN15" s="92">
        <v>62748</v>
      </c>
      <c r="HO15" s="93"/>
      <c r="HP15" s="92">
        <v>64850</v>
      </c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3">
        <f t="shared" si="0"/>
        <v>64850</v>
      </c>
    </row>
    <row r="16" spans="1:236" ht="14.4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92">
        <v>64726</v>
      </c>
      <c r="HN16" s="92">
        <v>60138</v>
      </c>
      <c r="HO16" s="93"/>
      <c r="HP16" s="92">
        <v>55628</v>
      </c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3">
        <f t="shared" si="0"/>
        <v>55628</v>
      </c>
    </row>
    <row r="17" spans="2:236" ht="14.4" x14ac:dyDescent="0.3">
      <c r="B17" s="46" t="s">
        <v>97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1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147">
        <v>117446</v>
      </c>
      <c r="HN17" s="147">
        <v>138386</v>
      </c>
      <c r="HO17" s="93">
        <f>+SUM(HC17:HN17)</f>
        <v>1341520</v>
      </c>
      <c r="HP17" s="147">
        <v>134288</v>
      </c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93">
        <f t="shared" si="0"/>
        <v>134288</v>
      </c>
    </row>
    <row r="18" spans="2:236" ht="14.4" x14ac:dyDescent="0.25">
      <c r="B18" s="48" t="s">
        <v>67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92">
        <v>41558</v>
      </c>
      <c r="HN18" s="92">
        <v>58548</v>
      </c>
      <c r="HO18" s="93"/>
      <c r="HP18" s="92">
        <v>60714</v>
      </c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3">
        <f t="shared" si="0"/>
        <v>60714</v>
      </c>
    </row>
    <row r="19" spans="2:236" ht="14.4" x14ac:dyDescent="0.25">
      <c r="B19" s="48" t="s">
        <v>68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92">
        <v>75888</v>
      </c>
      <c r="HN19" s="92">
        <v>79838</v>
      </c>
      <c r="HO19" s="93"/>
      <c r="HP19" s="92">
        <v>73574</v>
      </c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3">
        <f t="shared" si="0"/>
        <v>73574</v>
      </c>
    </row>
    <row r="20" spans="2:236" ht="14.4" x14ac:dyDescent="0.3">
      <c r="B20" s="46" t="s">
        <v>98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147">
        <v>285809</v>
      </c>
      <c r="HN20" s="147">
        <v>313993</v>
      </c>
      <c r="HO20" s="93">
        <f>+SUM(HC20:HN20)</f>
        <v>3246830</v>
      </c>
      <c r="HP20" s="147">
        <v>306069</v>
      </c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93">
        <f t="shared" si="0"/>
        <v>306069</v>
      </c>
    </row>
    <row r="21" spans="2:236" ht="14.4" x14ac:dyDescent="0.25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92">
        <v>194039</v>
      </c>
      <c r="HN21" s="92">
        <v>221768</v>
      </c>
      <c r="HO21" s="93"/>
      <c r="HP21" s="92">
        <v>219892</v>
      </c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3">
        <f t="shared" si="0"/>
        <v>219892</v>
      </c>
    </row>
    <row r="22" spans="2:236" ht="14.4" x14ac:dyDescent="0.25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92">
        <v>91770</v>
      </c>
      <c r="HN22" s="92">
        <v>92225</v>
      </c>
      <c r="HO22" s="93"/>
      <c r="HP22" s="92">
        <v>86177</v>
      </c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3">
        <f t="shared" si="0"/>
        <v>86177</v>
      </c>
    </row>
    <row r="23" spans="2:236" ht="14.4" x14ac:dyDescent="0.25">
      <c r="B23" s="51" t="s">
        <v>72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>
        <v>1095663</v>
      </c>
      <c r="HN23" s="96">
        <v>1251269</v>
      </c>
      <c r="HO23" s="96">
        <f>+SUM(HC23:HN23)</f>
        <v>12937151</v>
      </c>
      <c r="HP23" s="147">
        <v>1248113</v>
      </c>
      <c r="HQ23" s="147"/>
      <c r="HR23" s="147"/>
      <c r="HS23" s="147"/>
      <c r="HT23" s="147"/>
      <c r="HU23" s="147"/>
      <c r="HV23" s="147"/>
      <c r="HW23" s="147"/>
      <c r="HX23" s="147"/>
      <c r="HY23" s="147"/>
      <c r="HZ23" s="96"/>
      <c r="IA23" s="96"/>
      <c r="IB23" s="96">
        <f t="shared" si="0"/>
        <v>1248113</v>
      </c>
    </row>
    <row r="24" spans="2:236" ht="14.4" x14ac:dyDescent="0.3">
      <c r="B24" s="48" t="s">
        <v>67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>
        <v>619201</v>
      </c>
      <c r="HN24" s="93">
        <v>763817</v>
      </c>
      <c r="HO24" s="93">
        <f>+SUM(HC24:HN24)</f>
        <v>7591910</v>
      </c>
      <c r="HP24" s="92">
        <v>778014</v>
      </c>
      <c r="HQ24" s="92"/>
      <c r="HR24" s="92"/>
      <c r="HS24" s="92"/>
      <c r="HT24" s="92"/>
      <c r="HU24" s="92"/>
      <c r="HV24" s="92"/>
      <c r="HW24" s="92"/>
      <c r="HX24" s="92"/>
      <c r="HY24" s="92"/>
      <c r="HZ24" s="93"/>
      <c r="IA24" s="93"/>
      <c r="IB24" s="93">
        <f t="shared" si="0"/>
        <v>778014</v>
      </c>
    </row>
    <row r="25" spans="2:236" ht="14.4" x14ac:dyDescent="0.3">
      <c r="B25" s="48" t="s">
        <v>68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>
        <v>476462</v>
      </c>
      <c r="HN25" s="93">
        <v>487452</v>
      </c>
      <c r="HO25" s="93">
        <f>+SUM(HC25:HN25)</f>
        <v>5345241</v>
      </c>
      <c r="HP25" s="92">
        <v>470099</v>
      </c>
      <c r="HQ25" s="92"/>
      <c r="HR25" s="92"/>
      <c r="HS25" s="92"/>
      <c r="HT25" s="92"/>
      <c r="HU25" s="92"/>
      <c r="HV25" s="92"/>
      <c r="HW25" s="92"/>
      <c r="HX25" s="92"/>
      <c r="HY25" s="92"/>
      <c r="HZ25" s="93"/>
      <c r="IA25" s="93"/>
      <c r="IB25" s="93">
        <f t="shared" si="0"/>
        <v>470099</v>
      </c>
    </row>
    <row r="27" spans="2:236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36" x14ac:dyDescent="0.25">
      <c r="B28" s="5" t="s">
        <v>73</v>
      </c>
      <c r="CP28" s="2">
        <v>249994</v>
      </c>
    </row>
    <row r="29" spans="2:236" ht="15" customHeight="1" x14ac:dyDescent="0.25">
      <c r="B29" s="189" t="s">
        <v>39</v>
      </c>
      <c r="C29" s="181">
        <v>2009</v>
      </c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3"/>
      <c r="O29" s="184" t="s">
        <v>93</v>
      </c>
      <c r="P29" s="181">
        <v>2010</v>
      </c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3"/>
      <c r="AB29" s="184" t="s">
        <v>82</v>
      </c>
      <c r="AC29" s="181">
        <v>2011</v>
      </c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3"/>
      <c r="AO29" s="184" t="s">
        <v>83</v>
      </c>
      <c r="AP29" s="181">
        <v>2012</v>
      </c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3"/>
      <c r="BB29" s="184" t="s">
        <v>84</v>
      </c>
      <c r="BC29" s="181">
        <v>2013</v>
      </c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3"/>
      <c r="BO29" s="184" t="s">
        <v>40</v>
      </c>
      <c r="BP29" s="181">
        <v>2014</v>
      </c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3"/>
      <c r="CB29" s="184" t="s">
        <v>41</v>
      </c>
      <c r="CC29" s="181">
        <v>2015</v>
      </c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3"/>
      <c r="CO29" s="184" t="s">
        <v>42</v>
      </c>
      <c r="CP29" s="181">
        <v>2016</v>
      </c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3"/>
      <c r="DB29" s="184" t="s">
        <v>43</v>
      </c>
      <c r="DC29" s="181">
        <v>2017</v>
      </c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3"/>
      <c r="DO29" s="184" t="s">
        <v>44</v>
      </c>
      <c r="DP29" s="181">
        <v>2018</v>
      </c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3"/>
      <c r="EB29" s="184" t="s">
        <v>45</v>
      </c>
      <c r="EC29" s="181">
        <v>2019</v>
      </c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3"/>
      <c r="EO29" s="184" t="s">
        <v>46</v>
      </c>
      <c r="EP29" s="191">
        <v>2020</v>
      </c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3"/>
      <c r="FB29" s="184" t="s">
        <v>47</v>
      </c>
      <c r="FC29" s="191">
        <v>2021</v>
      </c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3"/>
      <c r="FO29" s="184" t="s">
        <v>48</v>
      </c>
      <c r="FP29" s="191">
        <v>2022</v>
      </c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3"/>
      <c r="GB29" s="184" t="s">
        <v>49</v>
      </c>
      <c r="GC29" s="191">
        <v>2023</v>
      </c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3"/>
      <c r="GO29" s="184" t="s">
        <v>50</v>
      </c>
      <c r="GP29" s="191">
        <v>2024</v>
      </c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3"/>
      <c r="HB29" s="184" t="s">
        <v>51</v>
      </c>
      <c r="HC29" s="191">
        <v>2025</v>
      </c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3"/>
      <c r="HO29" s="184" t="s">
        <v>52</v>
      </c>
      <c r="HP29" s="191">
        <v>2026</v>
      </c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3"/>
      <c r="IB29" s="184" t="s">
        <v>53</v>
      </c>
    </row>
    <row r="30" spans="2:236" x14ac:dyDescent="0.25">
      <c r="B30" s="190"/>
      <c r="C30" s="45" t="s">
        <v>54</v>
      </c>
      <c r="D30" s="45" t="s">
        <v>55</v>
      </c>
      <c r="E30" s="45" t="s">
        <v>56</v>
      </c>
      <c r="F30" s="45" t="s">
        <v>57</v>
      </c>
      <c r="G30" s="45" t="s">
        <v>58</v>
      </c>
      <c r="H30" s="45" t="s">
        <v>59</v>
      </c>
      <c r="I30" s="45" t="s">
        <v>60</v>
      </c>
      <c r="J30" s="45" t="s">
        <v>61</v>
      </c>
      <c r="K30" s="45" t="s">
        <v>62</v>
      </c>
      <c r="L30" s="45" t="s">
        <v>63</v>
      </c>
      <c r="M30" s="45" t="s">
        <v>64</v>
      </c>
      <c r="N30" s="45" t="s">
        <v>65</v>
      </c>
      <c r="O30" s="185"/>
      <c r="P30" s="45" t="s">
        <v>54</v>
      </c>
      <c r="Q30" s="45" t="s">
        <v>55</v>
      </c>
      <c r="R30" s="45" t="s">
        <v>56</v>
      </c>
      <c r="S30" s="45" t="s">
        <v>57</v>
      </c>
      <c r="T30" s="45" t="s">
        <v>58</v>
      </c>
      <c r="U30" s="45" t="s">
        <v>59</v>
      </c>
      <c r="V30" s="45" t="s">
        <v>60</v>
      </c>
      <c r="W30" s="45" t="s">
        <v>61</v>
      </c>
      <c r="X30" s="45" t="s">
        <v>62</v>
      </c>
      <c r="Y30" s="45" t="s">
        <v>63</v>
      </c>
      <c r="Z30" s="45" t="s">
        <v>64</v>
      </c>
      <c r="AA30" s="45" t="s">
        <v>65</v>
      </c>
      <c r="AB30" s="185"/>
      <c r="AC30" s="45" t="s">
        <v>54</v>
      </c>
      <c r="AD30" s="45" t="s">
        <v>55</v>
      </c>
      <c r="AE30" s="45" t="s">
        <v>56</v>
      </c>
      <c r="AF30" s="45" t="s">
        <v>57</v>
      </c>
      <c r="AG30" s="45" t="s">
        <v>58</v>
      </c>
      <c r="AH30" s="45" t="s">
        <v>59</v>
      </c>
      <c r="AI30" s="45" t="s">
        <v>60</v>
      </c>
      <c r="AJ30" s="45" t="s">
        <v>61</v>
      </c>
      <c r="AK30" s="45" t="s">
        <v>62</v>
      </c>
      <c r="AL30" s="45" t="s">
        <v>63</v>
      </c>
      <c r="AM30" s="45" t="s">
        <v>64</v>
      </c>
      <c r="AN30" s="45" t="s">
        <v>65</v>
      </c>
      <c r="AO30" s="185"/>
      <c r="AP30" s="45" t="s">
        <v>54</v>
      </c>
      <c r="AQ30" s="45" t="s">
        <v>55</v>
      </c>
      <c r="AR30" s="45" t="s">
        <v>56</v>
      </c>
      <c r="AS30" s="45" t="s">
        <v>57</v>
      </c>
      <c r="AT30" s="45" t="s">
        <v>58</v>
      </c>
      <c r="AU30" s="45" t="s">
        <v>59</v>
      </c>
      <c r="AV30" s="45" t="s">
        <v>60</v>
      </c>
      <c r="AW30" s="45" t="s">
        <v>61</v>
      </c>
      <c r="AX30" s="45" t="s">
        <v>62</v>
      </c>
      <c r="AY30" s="45" t="s">
        <v>63</v>
      </c>
      <c r="AZ30" s="45" t="s">
        <v>64</v>
      </c>
      <c r="BA30" s="45" t="s">
        <v>65</v>
      </c>
      <c r="BB30" s="185"/>
      <c r="BC30" s="45" t="s">
        <v>54</v>
      </c>
      <c r="BD30" s="45" t="s">
        <v>55</v>
      </c>
      <c r="BE30" s="45" t="s">
        <v>56</v>
      </c>
      <c r="BF30" s="45" t="s">
        <v>57</v>
      </c>
      <c r="BG30" s="45" t="s">
        <v>58</v>
      </c>
      <c r="BH30" s="45" t="s">
        <v>59</v>
      </c>
      <c r="BI30" s="45" t="s">
        <v>60</v>
      </c>
      <c r="BJ30" s="45" t="s">
        <v>61</v>
      </c>
      <c r="BK30" s="45" t="s">
        <v>62</v>
      </c>
      <c r="BL30" s="45" t="s">
        <v>63</v>
      </c>
      <c r="BM30" s="45" t="s">
        <v>64</v>
      </c>
      <c r="BN30" s="45" t="s">
        <v>65</v>
      </c>
      <c r="BO30" s="185"/>
      <c r="BP30" s="45" t="s">
        <v>54</v>
      </c>
      <c r="BQ30" s="45" t="s">
        <v>55</v>
      </c>
      <c r="BR30" s="45" t="s">
        <v>56</v>
      </c>
      <c r="BS30" s="45" t="s">
        <v>57</v>
      </c>
      <c r="BT30" s="45" t="s">
        <v>58</v>
      </c>
      <c r="BU30" s="45" t="s">
        <v>59</v>
      </c>
      <c r="BV30" s="45" t="s">
        <v>60</v>
      </c>
      <c r="BW30" s="45" t="s">
        <v>61</v>
      </c>
      <c r="BX30" s="45" t="s">
        <v>62</v>
      </c>
      <c r="BY30" s="45" t="s">
        <v>63</v>
      </c>
      <c r="BZ30" s="45" t="s">
        <v>64</v>
      </c>
      <c r="CA30" s="45" t="s">
        <v>65</v>
      </c>
      <c r="CB30" s="185"/>
      <c r="CC30" s="45" t="s">
        <v>54</v>
      </c>
      <c r="CD30" s="45" t="s">
        <v>55</v>
      </c>
      <c r="CE30" s="45" t="s">
        <v>56</v>
      </c>
      <c r="CF30" s="45" t="s">
        <v>57</v>
      </c>
      <c r="CG30" s="45" t="s">
        <v>58</v>
      </c>
      <c r="CH30" s="45" t="s">
        <v>59</v>
      </c>
      <c r="CI30" s="45" t="s">
        <v>60</v>
      </c>
      <c r="CJ30" s="45" t="s">
        <v>61</v>
      </c>
      <c r="CK30" s="45" t="s">
        <v>62</v>
      </c>
      <c r="CL30" s="45" t="s">
        <v>63</v>
      </c>
      <c r="CM30" s="45" t="s">
        <v>64</v>
      </c>
      <c r="CN30" s="45" t="s">
        <v>65</v>
      </c>
      <c r="CO30" s="185"/>
      <c r="CP30" s="45" t="s">
        <v>54</v>
      </c>
      <c r="CQ30" s="45" t="s">
        <v>55</v>
      </c>
      <c r="CR30" s="45" t="s">
        <v>56</v>
      </c>
      <c r="CS30" s="45" t="s">
        <v>57</v>
      </c>
      <c r="CT30" s="45" t="s">
        <v>58</v>
      </c>
      <c r="CU30" s="45" t="s">
        <v>59</v>
      </c>
      <c r="CV30" s="45" t="s">
        <v>60</v>
      </c>
      <c r="CW30" s="45" t="s">
        <v>61</v>
      </c>
      <c r="CX30" s="45" t="s">
        <v>62</v>
      </c>
      <c r="CY30" s="45" t="s">
        <v>63</v>
      </c>
      <c r="CZ30" s="45" t="s">
        <v>64</v>
      </c>
      <c r="DA30" s="45" t="s">
        <v>65</v>
      </c>
      <c r="DB30" s="185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85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85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85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85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85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85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85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85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85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85"/>
    </row>
    <row r="31" spans="2:236" ht="14.4" x14ac:dyDescent="0.3">
      <c r="B31" s="46" t="s">
        <v>94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147">
        <v>827401</v>
      </c>
      <c r="HN31" s="147">
        <v>895714</v>
      </c>
      <c r="HO31" s="93">
        <f>+SUM(HC31:HN31)</f>
        <v>9638930</v>
      </c>
      <c r="HP31" s="147">
        <v>900067</v>
      </c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93">
        <f t="shared" ref="IB31:IB48" si="2">SUM(HP31:IA31)</f>
        <v>900067</v>
      </c>
    </row>
    <row r="32" spans="2:236" ht="14.4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92">
        <v>240047</v>
      </c>
      <c r="HN32" s="92">
        <v>296666</v>
      </c>
      <c r="HO32" s="93"/>
      <c r="HP32" s="92">
        <v>301634</v>
      </c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3">
        <f t="shared" si="2"/>
        <v>301634</v>
      </c>
    </row>
    <row r="33" spans="2:236" ht="14.4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92">
        <v>587354</v>
      </c>
      <c r="HN33" s="92">
        <v>599048</v>
      </c>
      <c r="HO33" s="93"/>
      <c r="HP33" s="92">
        <v>598433</v>
      </c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3">
        <f t="shared" si="2"/>
        <v>598433</v>
      </c>
    </row>
    <row r="34" spans="2:236" ht="14.4" x14ac:dyDescent="0.3">
      <c r="B34" s="46" t="s">
        <v>95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3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147">
        <v>487607</v>
      </c>
      <c r="HN34" s="147">
        <v>538120</v>
      </c>
      <c r="HO34" s="93">
        <f>+SUM(HC34:HN34)</f>
        <v>5769579</v>
      </c>
      <c r="HP34" s="147">
        <v>543183</v>
      </c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93">
        <f t="shared" si="2"/>
        <v>543183</v>
      </c>
    </row>
    <row r="35" spans="2:236" ht="14.4" x14ac:dyDescent="0.25">
      <c r="B35" s="48" t="s">
        <v>67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92">
        <v>94253</v>
      </c>
      <c r="HN35" s="92">
        <v>124087</v>
      </c>
      <c r="HO35" s="93"/>
      <c r="HP35" s="92">
        <v>130924</v>
      </c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3">
        <f t="shared" si="2"/>
        <v>130924</v>
      </c>
    </row>
    <row r="36" spans="2:236" ht="14.4" x14ac:dyDescent="0.25">
      <c r="B36" s="48" t="s">
        <v>68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92">
        <v>393354</v>
      </c>
      <c r="HN36" s="92">
        <v>414033</v>
      </c>
      <c r="HO36" s="93"/>
      <c r="HP36" s="92">
        <v>412259</v>
      </c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3">
        <f t="shared" si="2"/>
        <v>412259</v>
      </c>
    </row>
    <row r="37" spans="2:236" ht="14.4" x14ac:dyDescent="0.3">
      <c r="B37" s="46" t="s">
        <v>96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3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147">
        <v>319460</v>
      </c>
      <c r="HN37" s="147">
        <v>309132</v>
      </c>
      <c r="HO37" s="93">
        <f>+SUM(HC37:HN37)</f>
        <v>3575676</v>
      </c>
      <c r="HP37" s="147">
        <v>289880</v>
      </c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93">
        <f t="shared" si="2"/>
        <v>289880</v>
      </c>
    </row>
    <row r="38" spans="2:236" ht="14.4" x14ac:dyDescent="0.25">
      <c r="B38" s="48" t="s">
        <v>67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92">
        <v>49304</v>
      </c>
      <c r="HN38" s="92">
        <v>62748</v>
      </c>
      <c r="HO38" s="93"/>
      <c r="HP38" s="92">
        <v>64850</v>
      </c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3">
        <f t="shared" si="2"/>
        <v>64850</v>
      </c>
    </row>
    <row r="39" spans="2:236" ht="14.4" x14ac:dyDescent="0.25">
      <c r="B39" s="48" t="s">
        <v>68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92">
        <v>270156</v>
      </c>
      <c r="HN39" s="92">
        <v>246384</v>
      </c>
      <c r="HO39" s="93"/>
      <c r="HP39" s="92">
        <v>225030</v>
      </c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3">
        <f t="shared" si="2"/>
        <v>225030</v>
      </c>
    </row>
    <row r="40" spans="2:236" ht="14.4" x14ac:dyDescent="0.3">
      <c r="B40" s="46" t="s">
        <v>97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3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147">
        <v>387420</v>
      </c>
      <c r="HN40" s="147">
        <v>419252</v>
      </c>
      <c r="HO40" s="93">
        <f>+SUM(HC40:HN40)</f>
        <v>4147950</v>
      </c>
      <c r="HP40" s="147">
        <v>382442</v>
      </c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93">
        <f t="shared" si="2"/>
        <v>382442</v>
      </c>
    </row>
    <row r="41" spans="2:236" ht="14.4" x14ac:dyDescent="0.25">
      <c r="B41" s="48" t="s">
        <v>67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92">
        <v>41558</v>
      </c>
      <c r="HN41" s="92">
        <v>58548</v>
      </c>
      <c r="HO41" s="93"/>
      <c r="HP41" s="92">
        <v>60714</v>
      </c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3">
        <f t="shared" si="2"/>
        <v>60714</v>
      </c>
    </row>
    <row r="42" spans="2:236" ht="14.4" x14ac:dyDescent="0.25">
      <c r="B42" s="48" t="s">
        <v>68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92">
        <v>345862</v>
      </c>
      <c r="HN42" s="92">
        <v>360704</v>
      </c>
      <c r="HO42" s="93"/>
      <c r="HP42" s="92">
        <v>321728</v>
      </c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3">
        <f t="shared" si="2"/>
        <v>321728</v>
      </c>
    </row>
    <row r="43" spans="2:236" ht="14.4" x14ac:dyDescent="0.3">
      <c r="B43" s="46" t="s">
        <v>98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147">
        <v>514550</v>
      </c>
      <c r="HN43" s="147">
        <v>544999</v>
      </c>
      <c r="HO43" s="93">
        <f>+SUM(HC43:HN43)</f>
        <v>5756962</v>
      </c>
      <c r="HP43" s="147">
        <v>519956</v>
      </c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93">
        <f t="shared" si="2"/>
        <v>519956</v>
      </c>
    </row>
    <row r="44" spans="2:236" ht="14.4" x14ac:dyDescent="0.25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92">
        <v>194039</v>
      </c>
      <c r="HN44" s="92">
        <v>221768</v>
      </c>
      <c r="HO44" s="93"/>
      <c r="HP44" s="92">
        <v>219892</v>
      </c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3">
        <f t="shared" si="2"/>
        <v>219892</v>
      </c>
    </row>
    <row r="45" spans="2:236" ht="14.4" x14ac:dyDescent="0.25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92">
        <v>320511</v>
      </c>
      <c r="HN45" s="92">
        <v>323231</v>
      </c>
      <c r="HO45" s="93"/>
      <c r="HP45" s="92">
        <v>300064</v>
      </c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3">
        <f t="shared" si="2"/>
        <v>300064</v>
      </c>
    </row>
    <row r="46" spans="2:236" ht="14.4" x14ac:dyDescent="0.25">
      <c r="B46" s="51" t="s">
        <v>72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147">
        <v>2536438</v>
      </c>
      <c r="HN46" s="147">
        <v>2707217</v>
      </c>
      <c r="HO46" s="96">
        <f>+SUM(HC46:HN46)</f>
        <v>28889097</v>
      </c>
      <c r="HP46" s="147">
        <v>2635528</v>
      </c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96">
        <f t="shared" si="2"/>
        <v>2635528</v>
      </c>
    </row>
    <row r="47" spans="2:236" ht="14.4" x14ac:dyDescent="0.3">
      <c r="B47" s="48" t="s">
        <v>67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2">
        <v>619201</v>
      </c>
      <c r="HN47" s="92">
        <v>763817</v>
      </c>
      <c r="HO47" s="93">
        <f>+SUM(HC47:HN47)</f>
        <v>7591910</v>
      </c>
      <c r="HP47" s="92">
        <v>778014</v>
      </c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3">
        <f t="shared" si="2"/>
        <v>778014</v>
      </c>
    </row>
    <row r="48" spans="2:236" ht="14.4" x14ac:dyDescent="0.3">
      <c r="B48" s="48" t="s">
        <v>68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2">
        <v>1917237</v>
      </c>
      <c r="HN48" s="92">
        <v>1943400</v>
      </c>
      <c r="HO48" s="93">
        <f>+SUM(HC48:HN48)</f>
        <v>21297187</v>
      </c>
      <c r="HP48" s="92">
        <v>1857514</v>
      </c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3">
        <f t="shared" si="2"/>
        <v>1857514</v>
      </c>
    </row>
    <row r="51" spans="2:236" x14ac:dyDescent="0.25">
      <c r="B51" s="5" t="s">
        <v>74</v>
      </c>
    </row>
    <row r="52" spans="2:236" x14ac:dyDescent="0.25">
      <c r="B52" s="12" t="s">
        <v>75</v>
      </c>
      <c r="C52" s="181">
        <v>2009</v>
      </c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3"/>
      <c r="O52" s="184" t="s">
        <v>93</v>
      </c>
      <c r="P52" s="181">
        <v>2010</v>
      </c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3"/>
      <c r="AB52" s="184" t="s">
        <v>82</v>
      </c>
      <c r="AC52" s="181">
        <v>2011</v>
      </c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3"/>
      <c r="AO52" s="184" t="s">
        <v>83</v>
      </c>
      <c r="AP52" s="181">
        <v>2012</v>
      </c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3"/>
      <c r="BB52" s="184" t="s">
        <v>84</v>
      </c>
      <c r="BC52" s="181">
        <v>2013</v>
      </c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3"/>
      <c r="BO52" s="184" t="s">
        <v>40</v>
      </c>
      <c r="BP52" s="181">
        <v>2014</v>
      </c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3"/>
      <c r="CB52" s="184" t="s">
        <v>41</v>
      </c>
      <c r="CC52" s="181">
        <v>2015</v>
      </c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3"/>
      <c r="CO52" s="184" t="s">
        <v>42</v>
      </c>
      <c r="CP52" s="181">
        <v>2016</v>
      </c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3"/>
      <c r="DB52" s="184" t="s">
        <v>43</v>
      </c>
      <c r="DC52" s="181">
        <v>2017</v>
      </c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3"/>
      <c r="DO52" s="184" t="s">
        <v>44</v>
      </c>
      <c r="DP52" s="181">
        <v>2018</v>
      </c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3"/>
      <c r="EB52" s="184" t="s">
        <v>45</v>
      </c>
      <c r="EC52" s="181">
        <v>2019</v>
      </c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3"/>
      <c r="EO52" s="184" t="s">
        <v>46</v>
      </c>
      <c r="EP52" s="191">
        <v>2020</v>
      </c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3"/>
      <c r="FB52" s="184" t="s">
        <v>47</v>
      </c>
      <c r="FC52" s="191">
        <v>2021</v>
      </c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3"/>
      <c r="FO52" s="184" t="s">
        <v>48</v>
      </c>
      <c r="FP52" s="191">
        <v>2022</v>
      </c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3"/>
      <c r="GB52" s="184" t="s">
        <v>49</v>
      </c>
      <c r="GC52" s="191">
        <v>2023</v>
      </c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3"/>
      <c r="GO52" s="184" t="s">
        <v>50</v>
      </c>
      <c r="GP52" s="191">
        <v>2024</v>
      </c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3"/>
      <c r="HB52" s="184" t="s">
        <v>51</v>
      </c>
      <c r="HC52" s="191">
        <v>2025</v>
      </c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3"/>
      <c r="HO52" s="184" t="s">
        <v>52</v>
      </c>
      <c r="HP52" s="191">
        <v>2026</v>
      </c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3"/>
      <c r="IB52" s="184" t="s">
        <v>53</v>
      </c>
    </row>
    <row r="53" spans="2:236" x14ac:dyDescent="0.25">
      <c r="B53" s="13" t="s">
        <v>76</v>
      </c>
      <c r="C53" s="45" t="s">
        <v>54</v>
      </c>
      <c r="D53" s="45" t="s">
        <v>55</v>
      </c>
      <c r="E53" s="45" t="s">
        <v>56</v>
      </c>
      <c r="F53" s="45" t="s">
        <v>57</v>
      </c>
      <c r="G53" s="45" t="s">
        <v>58</v>
      </c>
      <c r="H53" s="45" t="s">
        <v>59</v>
      </c>
      <c r="I53" s="45" t="s">
        <v>60</v>
      </c>
      <c r="J53" s="45" t="s">
        <v>61</v>
      </c>
      <c r="K53" s="45" t="s">
        <v>62</v>
      </c>
      <c r="L53" s="45" t="s">
        <v>63</v>
      </c>
      <c r="M53" s="45" t="s">
        <v>64</v>
      </c>
      <c r="N53" s="45" t="s">
        <v>65</v>
      </c>
      <c r="O53" s="185"/>
      <c r="P53" s="45" t="s">
        <v>54</v>
      </c>
      <c r="Q53" s="45" t="s">
        <v>55</v>
      </c>
      <c r="R53" s="45" t="s">
        <v>56</v>
      </c>
      <c r="S53" s="45" t="s">
        <v>57</v>
      </c>
      <c r="T53" s="45" t="s">
        <v>58</v>
      </c>
      <c r="U53" s="45" t="s">
        <v>59</v>
      </c>
      <c r="V53" s="45" t="s">
        <v>60</v>
      </c>
      <c r="W53" s="45" t="s">
        <v>61</v>
      </c>
      <c r="X53" s="45" t="s">
        <v>62</v>
      </c>
      <c r="Y53" s="45" t="s">
        <v>63</v>
      </c>
      <c r="Z53" s="45" t="s">
        <v>64</v>
      </c>
      <c r="AA53" s="45" t="s">
        <v>65</v>
      </c>
      <c r="AB53" s="185"/>
      <c r="AC53" s="45" t="s">
        <v>54</v>
      </c>
      <c r="AD53" s="45" t="s">
        <v>55</v>
      </c>
      <c r="AE53" s="45" t="s">
        <v>56</v>
      </c>
      <c r="AF53" s="45" t="s">
        <v>57</v>
      </c>
      <c r="AG53" s="45" t="s">
        <v>58</v>
      </c>
      <c r="AH53" s="45" t="s">
        <v>59</v>
      </c>
      <c r="AI53" s="45" t="s">
        <v>60</v>
      </c>
      <c r="AJ53" s="45" t="s">
        <v>61</v>
      </c>
      <c r="AK53" s="45" t="s">
        <v>62</v>
      </c>
      <c r="AL53" s="45" t="s">
        <v>63</v>
      </c>
      <c r="AM53" s="45" t="s">
        <v>64</v>
      </c>
      <c r="AN53" s="45" t="s">
        <v>65</v>
      </c>
      <c r="AO53" s="185"/>
      <c r="AP53" s="45" t="s">
        <v>54</v>
      </c>
      <c r="AQ53" s="45" t="s">
        <v>55</v>
      </c>
      <c r="AR53" s="45" t="s">
        <v>56</v>
      </c>
      <c r="AS53" s="45" t="s">
        <v>57</v>
      </c>
      <c r="AT53" s="45" t="s">
        <v>58</v>
      </c>
      <c r="AU53" s="45" t="s">
        <v>59</v>
      </c>
      <c r="AV53" s="45" t="s">
        <v>60</v>
      </c>
      <c r="AW53" s="45" t="s">
        <v>61</v>
      </c>
      <c r="AX53" s="45" t="s">
        <v>62</v>
      </c>
      <c r="AY53" s="45" t="s">
        <v>63</v>
      </c>
      <c r="AZ53" s="45" t="s">
        <v>64</v>
      </c>
      <c r="BA53" s="45" t="s">
        <v>65</v>
      </c>
      <c r="BB53" s="185"/>
      <c r="BC53" s="45" t="s">
        <v>54</v>
      </c>
      <c r="BD53" s="45" t="s">
        <v>55</v>
      </c>
      <c r="BE53" s="45" t="s">
        <v>56</v>
      </c>
      <c r="BF53" s="45" t="s">
        <v>57</v>
      </c>
      <c r="BG53" s="45" t="s">
        <v>58</v>
      </c>
      <c r="BH53" s="45" t="s">
        <v>59</v>
      </c>
      <c r="BI53" s="45" t="s">
        <v>60</v>
      </c>
      <c r="BJ53" s="45" t="s">
        <v>61</v>
      </c>
      <c r="BK53" s="45" t="s">
        <v>62</v>
      </c>
      <c r="BL53" s="45" t="s">
        <v>63</v>
      </c>
      <c r="BM53" s="45" t="s">
        <v>64</v>
      </c>
      <c r="BN53" s="45" t="s">
        <v>65</v>
      </c>
      <c r="BO53" s="185"/>
      <c r="BP53" s="45" t="s">
        <v>54</v>
      </c>
      <c r="BQ53" s="45" t="s">
        <v>55</v>
      </c>
      <c r="BR53" s="45" t="s">
        <v>56</v>
      </c>
      <c r="BS53" s="45" t="s">
        <v>57</v>
      </c>
      <c r="BT53" s="45" t="s">
        <v>58</v>
      </c>
      <c r="BU53" s="45" t="s">
        <v>59</v>
      </c>
      <c r="BV53" s="45" t="s">
        <v>60</v>
      </c>
      <c r="BW53" s="45" t="s">
        <v>61</v>
      </c>
      <c r="BX53" s="45" t="s">
        <v>62</v>
      </c>
      <c r="BY53" s="45" t="s">
        <v>63</v>
      </c>
      <c r="BZ53" s="45" t="s">
        <v>64</v>
      </c>
      <c r="CA53" s="45" t="s">
        <v>65</v>
      </c>
      <c r="CB53" s="185"/>
      <c r="CC53" s="45" t="s">
        <v>54</v>
      </c>
      <c r="CD53" s="45" t="s">
        <v>55</v>
      </c>
      <c r="CE53" s="45" t="s">
        <v>56</v>
      </c>
      <c r="CF53" s="45" t="s">
        <v>57</v>
      </c>
      <c r="CG53" s="45" t="s">
        <v>58</v>
      </c>
      <c r="CH53" s="45" t="s">
        <v>59</v>
      </c>
      <c r="CI53" s="45" t="s">
        <v>60</v>
      </c>
      <c r="CJ53" s="45" t="s">
        <v>61</v>
      </c>
      <c r="CK53" s="45" t="s">
        <v>62</v>
      </c>
      <c r="CL53" s="45" t="s">
        <v>63</v>
      </c>
      <c r="CM53" s="45" t="s">
        <v>64</v>
      </c>
      <c r="CN53" s="45" t="s">
        <v>65</v>
      </c>
      <c r="CO53" s="185"/>
      <c r="CP53" s="45" t="s">
        <v>54</v>
      </c>
      <c r="CQ53" s="45" t="s">
        <v>55</v>
      </c>
      <c r="CR53" s="45" t="s">
        <v>56</v>
      </c>
      <c r="CS53" s="45" t="s">
        <v>57</v>
      </c>
      <c r="CT53" s="45" t="s">
        <v>58</v>
      </c>
      <c r="CU53" s="45" t="s">
        <v>59</v>
      </c>
      <c r="CV53" s="45" t="s">
        <v>60</v>
      </c>
      <c r="CW53" s="45" t="s">
        <v>61</v>
      </c>
      <c r="CX53" s="45" t="s">
        <v>62</v>
      </c>
      <c r="CY53" s="45" t="s">
        <v>63</v>
      </c>
      <c r="CZ53" s="45" t="s">
        <v>64</v>
      </c>
      <c r="DA53" s="45" t="s">
        <v>65</v>
      </c>
      <c r="DB53" s="185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85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85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85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85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85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85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85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85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85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85"/>
    </row>
    <row r="54" spans="2:236" x14ac:dyDescent="0.25">
      <c r="B54" s="100" t="s">
        <v>99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4">SUM(L55:L56)</f>
        <v>4820868</v>
      </c>
      <c r="M54" s="101">
        <f t="shared" si="4"/>
        <v>4899107.5</v>
      </c>
      <c r="N54" s="101">
        <f t="shared" si="4"/>
        <v>5278725.0000000009</v>
      </c>
      <c r="O54" s="101">
        <f>SUM(K54:N54)</f>
        <v>15940704.100000001</v>
      </c>
      <c r="P54" s="101">
        <f t="shared" si="4"/>
        <v>5212160.2</v>
      </c>
      <c r="Q54" s="101">
        <f t="shared" si="4"/>
        <v>4833583.5999999996</v>
      </c>
      <c r="R54" s="101">
        <f t="shared" si="4"/>
        <v>4960823.8999999994</v>
      </c>
      <c r="S54" s="101">
        <f t="shared" si="4"/>
        <v>4509038.3</v>
      </c>
      <c r="T54" s="101">
        <f t="shared" si="4"/>
        <v>4706679</v>
      </c>
      <c r="U54" s="101">
        <f t="shared" si="4"/>
        <v>4794497.7</v>
      </c>
      <c r="V54" s="101">
        <f t="shared" si="4"/>
        <v>5050042.8000000007</v>
      </c>
      <c r="W54" s="101">
        <f t="shared" si="4"/>
        <v>5130098.5000000009</v>
      </c>
      <c r="X54" s="101">
        <f t="shared" si="4"/>
        <v>4977570.4000000004</v>
      </c>
      <c r="Y54" s="101">
        <f t="shared" si="4"/>
        <v>5251593.9999999991</v>
      </c>
      <c r="Z54" s="101">
        <f t="shared" si="4"/>
        <v>5391193.2999999998</v>
      </c>
      <c r="AA54" s="101">
        <f t="shared" si="4"/>
        <v>5922950.5000000009</v>
      </c>
      <c r="AB54" s="101">
        <f>SUM(P54:AA54)</f>
        <v>60740232.199999996</v>
      </c>
      <c r="AC54" s="101">
        <f t="shared" si="4"/>
        <v>5861768</v>
      </c>
      <c r="AD54" s="101">
        <f t="shared" si="4"/>
        <v>5456672.0999999996</v>
      </c>
      <c r="AE54" s="101">
        <f t="shared" si="4"/>
        <v>5505920.3999999994</v>
      </c>
      <c r="AF54" s="101">
        <f t="shared" si="4"/>
        <v>5187032</v>
      </c>
      <c r="AG54" s="101">
        <f t="shared" si="4"/>
        <v>5405137.5</v>
      </c>
      <c r="AH54" s="101">
        <f t="shared" si="4"/>
        <v>5333167.0999999978</v>
      </c>
      <c r="AI54" s="101">
        <f t="shared" si="4"/>
        <v>5667176.200000002</v>
      </c>
      <c r="AJ54" s="101">
        <f t="shared" si="4"/>
        <v>5770309</v>
      </c>
      <c r="AK54" s="101">
        <f t="shared" si="4"/>
        <v>5535787.5999999996</v>
      </c>
      <c r="AL54" s="101">
        <f t="shared" si="4"/>
        <v>5814020.9999999981</v>
      </c>
      <c r="AM54" s="101">
        <f t="shared" si="4"/>
        <v>5653944.5999999996</v>
      </c>
      <c r="AN54" s="101">
        <f t="shared" si="4"/>
        <v>6368158.9000000022</v>
      </c>
      <c r="AO54" s="101">
        <f>SUM(AC54:AN54)</f>
        <v>67559094.400000006</v>
      </c>
      <c r="AP54" s="101">
        <f t="shared" si="4"/>
        <v>6335251.1000000006</v>
      </c>
      <c r="AQ54" s="101">
        <f t="shared" si="4"/>
        <v>6993701.5999999996</v>
      </c>
      <c r="AR54" s="101">
        <f t="shared" si="4"/>
        <v>7213910.7000000002</v>
      </c>
      <c r="AS54" s="101">
        <f t="shared" si="4"/>
        <v>6635281.2000000002</v>
      </c>
      <c r="AT54" s="101">
        <f t="shared" si="4"/>
        <v>6910914</v>
      </c>
      <c r="AU54" s="101">
        <f t="shared" si="4"/>
        <v>6838917.7999999998</v>
      </c>
      <c r="AV54" s="101">
        <f t="shared" si="4"/>
        <v>7129775.3999999985</v>
      </c>
      <c r="AW54" s="101">
        <f t="shared" si="4"/>
        <v>7507149.7000000002</v>
      </c>
      <c r="AX54" s="101">
        <f t="shared" si="4"/>
        <v>7153630.9999999981</v>
      </c>
      <c r="AY54" s="101">
        <f t="shared" si="4"/>
        <v>7472596.4999999981</v>
      </c>
      <c r="AZ54" s="101">
        <f t="shared" si="4"/>
        <v>7465182.5000000019</v>
      </c>
      <c r="BA54" s="101">
        <f t="shared" si="4"/>
        <v>7691418.0000000009</v>
      </c>
      <c r="BB54" s="101">
        <f>SUM(AP54:BA54)</f>
        <v>85347729.499999985</v>
      </c>
      <c r="BC54" s="101">
        <f t="shared" si="4"/>
        <v>7734327.4999999991</v>
      </c>
      <c r="BD54" s="101">
        <f t="shared" si="4"/>
        <v>7045182.4000000004</v>
      </c>
      <c r="BE54" s="101">
        <f t="shared" si="4"/>
        <v>7385706.4000000004</v>
      </c>
      <c r="BF54" s="101">
        <f t="shared" si="4"/>
        <v>7172811.5999999978</v>
      </c>
      <c r="BG54" s="101">
        <f t="shared" si="4"/>
        <v>7444025.1999999983</v>
      </c>
      <c r="BH54" s="101">
        <f t="shared" si="4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5">SUM(BK55:BK56)</f>
        <v>7740258.6999999993</v>
      </c>
      <c r="BL54" s="101">
        <f t="shared" si="5"/>
        <v>8199585</v>
      </c>
      <c r="BM54" s="101">
        <f t="shared" si="5"/>
        <v>8379979.1000000006</v>
      </c>
      <c r="BN54" s="101">
        <f t="shared" si="5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5"/>
        <v>8379989.5999999996</v>
      </c>
      <c r="BR54" s="101">
        <f t="shared" si="5"/>
        <v>8287045</v>
      </c>
      <c r="BS54" s="101">
        <f t="shared" si="5"/>
        <v>7749961</v>
      </c>
      <c r="BT54" s="101">
        <f t="shared" si="5"/>
        <v>8144821</v>
      </c>
      <c r="BU54" s="101">
        <f t="shared" si="5"/>
        <v>7811428.7000000002</v>
      </c>
      <c r="BV54" s="101">
        <f t="shared" ref="BV54:CA54" si="6">SUM(BV55:BV56)</f>
        <v>8332016.3000000045</v>
      </c>
      <c r="BW54" s="101">
        <f t="shared" si="6"/>
        <v>8575883</v>
      </c>
      <c r="BX54" s="101">
        <f t="shared" si="6"/>
        <v>7907674.2000000002</v>
      </c>
      <c r="BY54" s="101">
        <f t="shared" si="6"/>
        <v>8465163.5</v>
      </c>
      <c r="BZ54" s="101">
        <f t="shared" si="6"/>
        <v>8368185.0999999996</v>
      </c>
      <c r="CA54" s="101">
        <f t="shared" si="6"/>
        <v>8928170.6999999993</v>
      </c>
      <c r="CB54" s="101">
        <f>SUM(BP54:CA54)</f>
        <v>99950652.700000003</v>
      </c>
      <c r="CC54" s="101">
        <f t="shared" ref="CC54:CL54" si="7">SUM(CC55:CC56)</f>
        <v>8974111.7000000011</v>
      </c>
      <c r="CD54" s="101">
        <f t="shared" si="7"/>
        <v>8626429.0999999996</v>
      </c>
      <c r="CE54" s="101">
        <f t="shared" si="7"/>
        <v>8934752.8000000007</v>
      </c>
      <c r="CF54" s="101">
        <f t="shared" si="7"/>
        <v>8256701.5</v>
      </c>
      <c r="CG54" s="101">
        <f t="shared" si="7"/>
        <v>8619381.3000000007</v>
      </c>
      <c r="CH54" s="101">
        <f t="shared" si="7"/>
        <v>8470521.1999999993</v>
      </c>
      <c r="CI54" s="101">
        <f t="shared" si="7"/>
        <v>8833556.9999999981</v>
      </c>
      <c r="CJ54" s="101">
        <f t="shared" si="7"/>
        <v>9493306.6000000015</v>
      </c>
      <c r="CK54" s="101">
        <f t="shared" si="7"/>
        <v>8964688.3000000007</v>
      </c>
      <c r="CL54" s="101">
        <f t="shared" si="7"/>
        <v>9835278.3000000026</v>
      </c>
      <c r="CM54" s="101">
        <f t="shared" ref="CM54:CS54" si="8">SUM(CM55:CM56)</f>
        <v>9961315</v>
      </c>
      <c r="CN54" s="101">
        <f t="shared" si="8"/>
        <v>10220223.100000001</v>
      </c>
      <c r="CO54" s="101">
        <f>SUM(CC54:CN54)</f>
        <v>109190265.90000001</v>
      </c>
      <c r="CP54" s="101">
        <f t="shared" si="8"/>
        <v>10224163.699999999</v>
      </c>
      <c r="CQ54" s="101">
        <f t="shared" si="8"/>
        <v>9942073.0999999996</v>
      </c>
      <c r="CR54" s="101">
        <f t="shared" si="8"/>
        <v>11303331.200000001</v>
      </c>
      <c r="CS54" s="101">
        <f t="shared" si="8"/>
        <v>10881315.199999999</v>
      </c>
      <c r="CT54" s="101">
        <f t="shared" ref="CT54:DA54" si="9">SUM(CT55:CT56)</f>
        <v>10992772.800000001</v>
      </c>
      <c r="CU54" s="101">
        <f t="shared" si="9"/>
        <v>10437881.1</v>
      </c>
      <c r="CV54" s="101">
        <f t="shared" si="9"/>
        <v>11358274.299999999</v>
      </c>
      <c r="CW54" s="101">
        <f t="shared" si="9"/>
        <v>11695508.199999999</v>
      </c>
      <c r="CX54" s="101">
        <f t="shared" si="9"/>
        <v>11181274</v>
      </c>
      <c r="CY54" s="101">
        <v>10552720.800000001</v>
      </c>
      <c r="CZ54" s="101">
        <f t="shared" si="9"/>
        <v>10232238.200000001</v>
      </c>
      <c r="DA54" s="101">
        <f t="shared" si="9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10">SUM(DD55:DD56)</f>
        <v>10681910.6</v>
      </c>
      <c r="DE54" s="101">
        <f t="shared" si="10"/>
        <v>6392320.2000000002</v>
      </c>
      <c r="DF54" s="101">
        <f t="shared" si="10"/>
        <v>0</v>
      </c>
      <c r="DG54" s="101">
        <f t="shared" si="10"/>
        <v>11201674.799999999</v>
      </c>
      <c r="DH54" s="101">
        <f t="shared" si="10"/>
        <v>11017764.499999998</v>
      </c>
      <c r="DI54" s="101">
        <f t="shared" si="10"/>
        <v>11821262.700000001</v>
      </c>
      <c r="DJ54" s="101">
        <f t="shared" si="10"/>
        <v>11999617.6</v>
      </c>
      <c r="DK54" s="101">
        <f t="shared" si="10"/>
        <v>11377330.699999999</v>
      </c>
      <c r="DL54" s="101">
        <f t="shared" si="10"/>
        <v>11567852.600000001</v>
      </c>
      <c r="DM54" s="101">
        <f t="shared" si="10"/>
        <v>11662652.699999999</v>
      </c>
      <c r="DN54" s="101">
        <f t="shared" si="10"/>
        <v>13870186.000000002</v>
      </c>
      <c r="DO54" s="101">
        <f t="shared" si="10"/>
        <v>123803677.2</v>
      </c>
      <c r="DP54" s="101">
        <f>SUM(DP55:DP56)</f>
        <v>14045094.499999998</v>
      </c>
      <c r="DQ54" s="101">
        <f t="shared" ref="DQ54:EB54" si="11">SUM(DQ55:DQ56)</f>
        <v>12743689.5</v>
      </c>
      <c r="DR54" s="101">
        <f t="shared" si="11"/>
        <v>13039768.200000001</v>
      </c>
      <c r="DS54" s="101">
        <f t="shared" si="11"/>
        <v>12308165.300000001</v>
      </c>
      <c r="DT54" s="101">
        <f t="shared" si="11"/>
        <v>12610746.299999997</v>
      </c>
      <c r="DU54" s="101">
        <f t="shared" si="11"/>
        <v>12299562.299999999</v>
      </c>
      <c r="DV54" s="101">
        <f t="shared" si="11"/>
        <v>12965281.199999997</v>
      </c>
      <c r="DW54" s="101">
        <f t="shared" si="11"/>
        <v>12953393.6</v>
      </c>
      <c r="DX54" s="101">
        <f t="shared" si="11"/>
        <v>11852063.300000001</v>
      </c>
      <c r="DY54" s="101">
        <f t="shared" si="11"/>
        <v>12917509.699999999</v>
      </c>
      <c r="DZ54" s="101">
        <f t="shared" si="11"/>
        <v>12853476.799999997</v>
      </c>
      <c r="EA54" s="101">
        <f t="shared" si="11"/>
        <v>13994051</v>
      </c>
      <c r="EB54" s="101">
        <f t="shared" si="11"/>
        <v>154582801.69999999</v>
      </c>
      <c r="EC54" s="102">
        <f>SUM(EC55:EC56)</f>
        <v>15939683.600000001</v>
      </c>
      <c r="ED54" s="102">
        <f t="shared" ref="ED54:FN54" si="12">SUM(ED55:ED56)</f>
        <v>13903509.600000001</v>
      </c>
      <c r="EE54" s="102">
        <f t="shared" si="12"/>
        <v>14925880.6</v>
      </c>
      <c r="EF54" s="102">
        <f t="shared" si="12"/>
        <v>13604187.600000001</v>
      </c>
      <c r="EG54" s="102">
        <f t="shared" si="12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2"/>
        <v>15809985.899999999</v>
      </c>
      <c r="EK54" s="102">
        <f t="shared" si="12"/>
        <v>14650018.300000001</v>
      </c>
      <c r="EL54" s="102">
        <f t="shared" si="12"/>
        <v>15621333.4</v>
      </c>
      <c r="EM54" s="102">
        <f t="shared" si="12"/>
        <v>15699665.199999999</v>
      </c>
      <c r="EN54" s="102">
        <f t="shared" si="12"/>
        <v>16669556.300000001</v>
      </c>
      <c r="EO54" s="102">
        <f>+SUM(EC54:EN54)</f>
        <v>181873489.90000001</v>
      </c>
      <c r="EP54" s="102">
        <f t="shared" si="12"/>
        <v>16442030.1</v>
      </c>
      <c r="EQ54" s="102">
        <f t="shared" si="12"/>
        <v>15625759.300000001</v>
      </c>
      <c r="ER54" s="102">
        <f t="shared" si="12"/>
        <v>10882615.5</v>
      </c>
      <c r="ES54" s="102">
        <f t="shared" si="12"/>
        <v>5482520.6999999993</v>
      </c>
      <c r="ET54" s="102">
        <f t="shared" si="12"/>
        <v>1973551.3</v>
      </c>
      <c r="EU54" s="102">
        <f t="shared" si="12"/>
        <v>0</v>
      </c>
      <c r="EV54" s="102">
        <f t="shared" si="12"/>
        <v>14270964.300000001</v>
      </c>
      <c r="EW54" s="102">
        <f t="shared" si="12"/>
        <v>14661582.699999999</v>
      </c>
      <c r="EX54" s="102">
        <f t="shared" si="12"/>
        <v>14544656.399999999</v>
      </c>
      <c r="EY54" s="102">
        <f t="shared" si="12"/>
        <v>16963806.5</v>
      </c>
      <c r="EZ54" s="102">
        <f t="shared" si="12"/>
        <v>17597382.899999999</v>
      </c>
      <c r="FA54" s="102">
        <f t="shared" si="12"/>
        <v>17577410.899999999</v>
      </c>
      <c r="FB54" s="103">
        <f>+SUM(EP54:FA54)</f>
        <v>146022280.59999999</v>
      </c>
      <c r="FC54" s="101">
        <f t="shared" si="12"/>
        <v>18165643.199999996</v>
      </c>
      <c r="FD54" s="101">
        <f t="shared" si="12"/>
        <v>15879685</v>
      </c>
      <c r="FE54" s="101">
        <f t="shared" si="12"/>
        <v>16425512.4</v>
      </c>
      <c r="FF54" s="101">
        <f t="shared" si="12"/>
        <v>16058218.5</v>
      </c>
      <c r="FG54" s="101">
        <f>SUM(FG55:FG56)</f>
        <v>17715430.600000001</v>
      </c>
      <c r="FH54" s="101">
        <f t="shared" si="12"/>
        <v>17452026.799999997</v>
      </c>
      <c r="FI54" s="102">
        <f t="shared" si="12"/>
        <v>18653875.700000003</v>
      </c>
      <c r="FJ54" s="102">
        <f t="shared" si="12"/>
        <v>18638465.399999999</v>
      </c>
      <c r="FK54" s="102">
        <f t="shared" si="12"/>
        <v>17999824.5</v>
      </c>
      <c r="FL54" s="102">
        <f t="shared" si="12"/>
        <v>19141539.5</v>
      </c>
      <c r="FM54" s="102">
        <f t="shared" si="12"/>
        <v>18819771</v>
      </c>
      <c r="FN54" s="102">
        <f t="shared" si="12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3">SUM(FU55:FU56)</f>
        <v>18818004.199999999</v>
      </c>
      <c r="FV54" s="101">
        <f t="shared" si="13"/>
        <v>20468694.5</v>
      </c>
      <c r="FW54" s="102">
        <f>SUM(FW55:FW56)</f>
        <v>21036013.899999999</v>
      </c>
      <c r="FX54" s="102">
        <f t="shared" si="13"/>
        <v>20452826.199999999</v>
      </c>
      <c r="FY54" s="102">
        <f t="shared" si="13"/>
        <v>21182513.300000001</v>
      </c>
      <c r="FZ54" s="102">
        <f t="shared" si="13"/>
        <v>19895679.899999999</v>
      </c>
      <c r="GA54" s="102">
        <f t="shared" si="13"/>
        <v>20569393.399999999</v>
      </c>
      <c r="GB54" s="101">
        <f>+SUM(FP54:GA54)</f>
        <v>240917844.00000003</v>
      </c>
      <c r="GC54" s="101">
        <f t="shared" ref="GC54:GM54" si="14">SUM(GC55:GC56)</f>
        <v>20636784.199999999</v>
      </c>
      <c r="GD54" s="101">
        <f t="shared" si="14"/>
        <v>19570662.799999997</v>
      </c>
      <c r="GE54" s="101">
        <f t="shared" si="14"/>
        <v>17364305.700000003</v>
      </c>
      <c r="GF54" s="101">
        <f t="shared" si="14"/>
        <v>17488145.399999999</v>
      </c>
      <c r="GG54" s="101">
        <f t="shared" si="14"/>
        <v>18893846.099999998</v>
      </c>
      <c r="GH54" s="101">
        <f t="shared" si="14"/>
        <v>18128418.5</v>
      </c>
      <c r="GI54" s="101">
        <f t="shared" si="14"/>
        <v>18998608.300000001</v>
      </c>
      <c r="GJ54" s="102">
        <f t="shared" si="14"/>
        <v>19071194.800000004</v>
      </c>
      <c r="GK54" s="102">
        <f t="shared" si="14"/>
        <v>18045222.899999999</v>
      </c>
      <c r="GL54" s="102">
        <f t="shared" si="14"/>
        <v>18987254.199999999</v>
      </c>
      <c r="GM54" s="102">
        <f t="shared" si="14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>
        <v>24753299</v>
      </c>
      <c r="HN54" s="102">
        <v>26484856.200000003</v>
      </c>
      <c r="HO54" s="96">
        <f>+SUM(HC54:HN54)</f>
        <v>282732408.59999985</v>
      </c>
      <c r="HP54" s="101">
        <v>25298138.299999997</v>
      </c>
      <c r="HQ54" s="101"/>
      <c r="HR54" s="101"/>
      <c r="HS54" s="101"/>
      <c r="HT54" s="101"/>
      <c r="HU54" s="101"/>
      <c r="HV54" s="101"/>
      <c r="HW54" s="101"/>
      <c r="HX54" s="102"/>
      <c r="HY54" s="102"/>
      <c r="HZ54" s="102"/>
      <c r="IA54" s="102"/>
      <c r="IB54" s="96">
        <f t="shared" ref="IB54:IB56" si="15">SUM(HP54:IA54)</f>
        <v>25298138.299999997</v>
      </c>
    </row>
    <row r="55" spans="2:236" ht="14.4" x14ac:dyDescent="0.3">
      <c r="B55" s="48" t="s">
        <v>78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>
        <v>6207146</v>
      </c>
      <c r="HN55" s="104">
        <v>7644993.0999999996</v>
      </c>
      <c r="HO55" s="93">
        <f>+SUM(HC55:HN55)</f>
        <v>76197282.09999989</v>
      </c>
      <c r="HP55" s="104">
        <v>7635348.2999999989</v>
      </c>
      <c r="HQ55" s="104"/>
      <c r="HR55" s="104"/>
      <c r="HS55" s="104"/>
      <c r="HT55" s="99"/>
      <c r="HU55" s="99"/>
      <c r="HV55" s="104"/>
      <c r="HW55" s="104"/>
      <c r="HX55" s="104"/>
      <c r="HY55" s="104"/>
      <c r="HZ55" s="104"/>
      <c r="IA55" s="104"/>
      <c r="IB55" s="93">
        <f t="shared" si="15"/>
        <v>7635348.2999999989</v>
      </c>
    </row>
    <row r="56" spans="2:236" ht="14.4" x14ac:dyDescent="0.3">
      <c r="B56" s="48" t="s">
        <v>79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>
        <v>18546154</v>
      </c>
      <c r="HN56" s="104">
        <v>18839863.100000001</v>
      </c>
      <c r="HO56" s="93">
        <f>+SUM(HC56:HN56)</f>
        <v>206535127.49999997</v>
      </c>
      <c r="HP56" s="104">
        <v>17662790</v>
      </c>
      <c r="HQ56" s="104"/>
      <c r="HR56" s="104"/>
      <c r="HS56" s="104"/>
      <c r="HT56" s="99"/>
      <c r="HU56" s="99"/>
      <c r="HV56" s="104"/>
      <c r="HW56" s="104"/>
      <c r="HX56" s="104"/>
      <c r="HY56" s="104"/>
      <c r="HZ56" s="104"/>
      <c r="IA56" s="104"/>
      <c r="IB56" s="93">
        <f t="shared" si="15"/>
        <v>17662790</v>
      </c>
    </row>
    <row r="58" spans="2:236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36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36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36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36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36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36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12">
    <mergeCell ref="HP6:IA6"/>
    <mergeCell ref="IB6:IB7"/>
    <mergeCell ref="HP29:IA29"/>
    <mergeCell ref="IB29:IB30"/>
    <mergeCell ref="HP52:IA52"/>
    <mergeCell ref="IB52:IB53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FB52:FB53"/>
    <mergeCell ref="EP6:FA6"/>
    <mergeCell ref="FC6:FN6"/>
    <mergeCell ref="FO6:FO7"/>
    <mergeCell ref="FC29:FN29"/>
    <mergeCell ref="FO29:FO30"/>
    <mergeCell ref="FC52:FN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IB65"/>
  <sheetViews>
    <sheetView showGridLines="0" zoomScale="60" zoomScaleNormal="60" workbookViewId="0">
      <pane xSplit="2" ySplit="3" topLeftCell="HO22" activePane="bottomRight" state="frozen"/>
      <selection pane="topRight" activeCell="EP48" sqref="EP48:FA48"/>
      <selection pane="bottomLeft" activeCell="EP48" sqref="EP48:FA48"/>
      <selection pane="bottomRight" activeCell="HV62" sqref="HV6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6.33203125" style="11" customWidth="1"/>
    <col min="223" max="223" width="17.6640625" style="11" bestFit="1" customWidth="1"/>
    <col min="224" max="224" width="13.109375" style="11" customWidth="1"/>
    <col min="225" max="225" width="13.88671875" style="11" customWidth="1"/>
    <col min="226" max="235" width="11.44140625" style="11"/>
    <col min="236" max="236" width="14.5546875" style="11" customWidth="1"/>
    <col min="237" max="16384" width="11.44140625" style="11"/>
  </cols>
  <sheetData>
    <row r="1" spans="1:236" x14ac:dyDescent="0.25">
      <c r="A1" s="194" t="s">
        <v>0</v>
      </c>
      <c r="B1" s="194"/>
    </row>
    <row r="2" spans="1:236" ht="30" customHeight="1" x14ac:dyDescent="0.3">
      <c r="A2" s="187" t="s">
        <v>100</v>
      </c>
      <c r="B2" s="188"/>
    </row>
    <row r="3" spans="1:236" x14ac:dyDescent="0.25">
      <c r="A3" s="39" t="s">
        <v>101</v>
      </c>
    </row>
    <row r="4" spans="1:236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6" x14ac:dyDescent="0.25">
      <c r="B5" s="5" t="s">
        <v>38</v>
      </c>
    </row>
    <row r="6" spans="1:236" x14ac:dyDescent="0.25">
      <c r="B6" s="189" t="s">
        <v>39</v>
      </c>
      <c r="C6" s="195">
        <v>2009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7"/>
      <c r="O6" s="189" t="s">
        <v>93</v>
      </c>
      <c r="P6" s="195">
        <v>2010</v>
      </c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7"/>
      <c r="AB6" s="189" t="s">
        <v>82</v>
      </c>
      <c r="AC6" s="195">
        <v>2011</v>
      </c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7"/>
      <c r="AO6" s="189" t="s">
        <v>83</v>
      </c>
      <c r="AP6" s="195">
        <v>2012</v>
      </c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7"/>
      <c r="BB6" s="189" t="s">
        <v>84</v>
      </c>
      <c r="BC6" s="195">
        <v>2013</v>
      </c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7"/>
      <c r="BO6" s="189" t="s">
        <v>40</v>
      </c>
      <c r="BP6" s="195">
        <v>2014</v>
      </c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7"/>
      <c r="CB6" s="189" t="s">
        <v>41</v>
      </c>
      <c r="CC6" s="195">
        <v>2015</v>
      </c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7"/>
      <c r="CO6" s="189" t="s">
        <v>42</v>
      </c>
      <c r="CP6" s="195">
        <v>2016</v>
      </c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7"/>
      <c r="DB6" s="189" t="s">
        <v>43</v>
      </c>
      <c r="DC6" s="181">
        <v>2017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44</v>
      </c>
      <c r="DP6" s="181">
        <v>2018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45</v>
      </c>
      <c r="EC6" s="181">
        <v>2019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84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84" t="s">
        <v>48</v>
      </c>
      <c r="FP6" s="181">
        <v>2022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49</v>
      </c>
      <c r="GC6" s="181">
        <v>2023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  <c r="GO6" s="184" t="s">
        <v>50</v>
      </c>
      <c r="GP6" s="181">
        <v>2024</v>
      </c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3"/>
      <c r="HB6" s="184" t="s">
        <v>51</v>
      </c>
      <c r="HC6" s="181">
        <v>2025</v>
      </c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3"/>
      <c r="HO6" s="184" t="s">
        <v>52</v>
      </c>
      <c r="HP6" s="181">
        <v>2026</v>
      </c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3"/>
      <c r="IB6" s="184" t="s">
        <v>53</v>
      </c>
    </row>
    <row r="7" spans="1:236" x14ac:dyDescent="0.25">
      <c r="B7" s="190"/>
      <c r="C7" s="71" t="s">
        <v>54</v>
      </c>
      <c r="D7" s="71" t="s">
        <v>55</v>
      </c>
      <c r="E7" s="71" t="s">
        <v>56</v>
      </c>
      <c r="F7" s="71" t="s">
        <v>57</v>
      </c>
      <c r="G7" s="71" t="s">
        <v>58</v>
      </c>
      <c r="H7" s="71" t="s">
        <v>59</v>
      </c>
      <c r="I7" s="71" t="s">
        <v>60</v>
      </c>
      <c r="J7" s="71" t="s">
        <v>61</v>
      </c>
      <c r="K7" s="71" t="s">
        <v>62</v>
      </c>
      <c r="L7" s="71" t="s">
        <v>63</v>
      </c>
      <c r="M7" s="71" t="s">
        <v>64</v>
      </c>
      <c r="N7" s="71" t="s">
        <v>65</v>
      </c>
      <c r="O7" s="190"/>
      <c r="P7" s="71" t="s">
        <v>54</v>
      </c>
      <c r="Q7" s="71" t="s">
        <v>55</v>
      </c>
      <c r="R7" s="71" t="s">
        <v>56</v>
      </c>
      <c r="S7" s="71" t="s">
        <v>57</v>
      </c>
      <c r="T7" s="71" t="s">
        <v>58</v>
      </c>
      <c r="U7" s="71" t="s">
        <v>59</v>
      </c>
      <c r="V7" s="71" t="s">
        <v>60</v>
      </c>
      <c r="W7" s="71" t="s">
        <v>61</v>
      </c>
      <c r="X7" s="71" t="s">
        <v>62</v>
      </c>
      <c r="Y7" s="71" t="s">
        <v>63</v>
      </c>
      <c r="Z7" s="71" t="s">
        <v>64</v>
      </c>
      <c r="AA7" s="71" t="s">
        <v>65</v>
      </c>
      <c r="AB7" s="190"/>
      <c r="AC7" s="71" t="s">
        <v>54</v>
      </c>
      <c r="AD7" s="71" t="s">
        <v>55</v>
      </c>
      <c r="AE7" s="71" t="s">
        <v>56</v>
      </c>
      <c r="AF7" s="71" t="s">
        <v>57</v>
      </c>
      <c r="AG7" s="71" t="s">
        <v>58</v>
      </c>
      <c r="AH7" s="71" t="s">
        <v>59</v>
      </c>
      <c r="AI7" s="71" t="s">
        <v>60</v>
      </c>
      <c r="AJ7" s="71" t="s">
        <v>61</v>
      </c>
      <c r="AK7" s="71" t="s">
        <v>62</v>
      </c>
      <c r="AL7" s="71" t="s">
        <v>63</v>
      </c>
      <c r="AM7" s="71" t="s">
        <v>64</v>
      </c>
      <c r="AN7" s="71" t="s">
        <v>65</v>
      </c>
      <c r="AO7" s="190"/>
      <c r="AP7" s="71" t="s">
        <v>54</v>
      </c>
      <c r="AQ7" s="71" t="s">
        <v>55</v>
      </c>
      <c r="AR7" s="71" t="s">
        <v>56</v>
      </c>
      <c r="AS7" s="71" t="s">
        <v>57</v>
      </c>
      <c r="AT7" s="71" t="s">
        <v>58</v>
      </c>
      <c r="AU7" s="71" t="s">
        <v>59</v>
      </c>
      <c r="AV7" s="71" t="s">
        <v>60</v>
      </c>
      <c r="AW7" s="71" t="s">
        <v>61</v>
      </c>
      <c r="AX7" s="71" t="s">
        <v>62</v>
      </c>
      <c r="AY7" s="71" t="s">
        <v>63</v>
      </c>
      <c r="AZ7" s="71" t="s">
        <v>64</v>
      </c>
      <c r="BA7" s="71" t="s">
        <v>65</v>
      </c>
      <c r="BB7" s="190"/>
      <c r="BC7" s="71" t="s">
        <v>54</v>
      </c>
      <c r="BD7" s="71" t="s">
        <v>55</v>
      </c>
      <c r="BE7" s="71" t="s">
        <v>56</v>
      </c>
      <c r="BF7" s="71" t="s">
        <v>57</v>
      </c>
      <c r="BG7" s="71" t="s">
        <v>58</v>
      </c>
      <c r="BH7" s="71" t="s">
        <v>59</v>
      </c>
      <c r="BI7" s="71" t="s">
        <v>60</v>
      </c>
      <c r="BJ7" s="71" t="s">
        <v>61</v>
      </c>
      <c r="BK7" s="71" t="s">
        <v>62</v>
      </c>
      <c r="BL7" s="71" t="s">
        <v>63</v>
      </c>
      <c r="BM7" s="71" t="s">
        <v>64</v>
      </c>
      <c r="BN7" s="71" t="s">
        <v>65</v>
      </c>
      <c r="BO7" s="190"/>
      <c r="BP7" s="71" t="s">
        <v>54</v>
      </c>
      <c r="BQ7" s="71" t="s">
        <v>55</v>
      </c>
      <c r="BR7" s="71" t="s">
        <v>56</v>
      </c>
      <c r="BS7" s="71" t="s">
        <v>57</v>
      </c>
      <c r="BT7" s="71" t="s">
        <v>58</v>
      </c>
      <c r="BU7" s="71" t="s">
        <v>59</v>
      </c>
      <c r="BV7" s="71" t="s">
        <v>60</v>
      </c>
      <c r="BW7" s="71" t="s">
        <v>61</v>
      </c>
      <c r="BX7" s="71" t="s">
        <v>62</v>
      </c>
      <c r="BY7" s="71" t="s">
        <v>63</v>
      </c>
      <c r="BZ7" s="71" t="s">
        <v>64</v>
      </c>
      <c r="CA7" s="71" t="s">
        <v>65</v>
      </c>
      <c r="CB7" s="190"/>
      <c r="CC7" s="71" t="s">
        <v>54</v>
      </c>
      <c r="CD7" s="71" t="s">
        <v>55</v>
      </c>
      <c r="CE7" s="71" t="s">
        <v>56</v>
      </c>
      <c r="CF7" s="71" t="s">
        <v>57</v>
      </c>
      <c r="CG7" s="71" t="s">
        <v>58</v>
      </c>
      <c r="CH7" s="71" t="s">
        <v>59</v>
      </c>
      <c r="CI7" s="71" t="s">
        <v>60</v>
      </c>
      <c r="CJ7" s="71" t="s">
        <v>61</v>
      </c>
      <c r="CK7" s="71" t="s">
        <v>62</v>
      </c>
      <c r="CL7" s="71" t="s">
        <v>63</v>
      </c>
      <c r="CM7" s="71" t="s">
        <v>64</v>
      </c>
      <c r="CN7" s="71" t="s">
        <v>65</v>
      </c>
      <c r="CO7" s="190"/>
      <c r="CP7" s="71" t="s">
        <v>54</v>
      </c>
      <c r="CQ7" s="71" t="s">
        <v>55</v>
      </c>
      <c r="CR7" s="71" t="s">
        <v>56</v>
      </c>
      <c r="CS7" s="71" t="s">
        <v>57</v>
      </c>
      <c r="CT7" s="71" t="s">
        <v>58</v>
      </c>
      <c r="CU7" s="71" t="s">
        <v>59</v>
      </c>
      <c r="CV7" s="71" t="s">
        <v>60</v>
      </c>
      <c r="CW7" s="71" t="s">
        <v>61</v>
      </c>
      <c r="CX7" s="71" t="s">
        <v>62</v>
      </c>
      <c r="CY7" s="71" t="s">
        <v>63</v>
      </c>
      <c r="CZ7" s="71" t="s">
        <v>64</v>
      </c>
      <c r="DA7" s="71" t="s">
        <v>65</v>
      </c>
      <c r="DB7" s="190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</row>
    <row r="8" spans="1:236" x14ac:dyDescent="0.25">
      <c r="B8" s="46" t="s">
        <v>102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168">
        <v>198005</v>
      </c>
      <c r="HN8" s="168">
        <v>237041</v>
      </c>
      <c r="HO8" s="76">
        <f>+SUM(HC8:HN8)</f>
        <v>2452596</v>
      </c>
      <c r="HP8" s="209">
        <v>244378</v>
      </c>
      <c r="HQ8" s="178"/>
      <c r="HR8" s="76">
        <f t="shared" ref="HR8:IA8" si="8">+HR9+HR10</f>
        <v>0</v>
      </c>
      <c r="HS8" s="76">
        <f t="shared" si="8"/>
        <v>0</v>
      </c>
      <c r="HT8" s="76">
        <f t="shared" si="8"/>
        <v>0</v>
      </c>
      <c r="HU8" s="76">
        <f t="shared" si="8"/>
        <v>0</v>
      </c>
      <c r="HV8" s="76">
        <f t="shared" si="8"/>
        <v>0</v>
      </c>
      <c r="HW8" s="76">
        <f t="shared" si="8"/>
        <v>0</v>
      </c>
      <c r="HX8" s="76">
        <f t="shared" si="8"/>
        <v>0</v>
      </c>
      <c r="HY8" s="76">
        <f t="shared" si="8"/>
        <v>0</v>
      </c>
      <c r="HZ8" s="76">
        <f t="shared" si="8"/>
        <v>0</v>
      </c>
      <c r="IA8" s="76">
        <f t="shared" si="8"/>
        <v>0</v>
      </c>
      <c r="IB8" s="76">
        <f>SUM(HP8:IA8)</f>
        <v>244378</v>
      </c>
    </row>
    <row r="9" spans="1:236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9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10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1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2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3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4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109">
        <v>68462</v>
      </c>
      <c r="HN9" s="109">
        <v>103116</v>
      </c>
      <c r="HO9" s="73"/>
      <c r="HP9" s="210">
        <v>112440</v>
      </c>
      <c r="HQ9" s="169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>
        <f t="shared" ref="IB9:IB25" si="15">SUM(HP9:IA9)</f>
        <v>112440</v>
      </c>
    </row>
    <row r="10" spans="1:236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9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10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1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2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6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7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8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9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3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4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109">
        <v>129543</v>
      </c>
      <c r="HN10" s="109">
        <v>133925</v>
      </c>
      <c r="HO10" s="73"/>
      <c r="HP10" s="210">
        <v>131938</v>
      </c>
      <c r="HQ10" s="169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>
        <f t="shared" si="15"/>
        <v>131938</v>
      </c>
    </row>
    <row r="11" spans="1:236" x14ac:dyDescent="0.25">
      <c r="B11" s="46" t="s">
        <v>103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9"/>
        <v>840620</v>
      </c>
      <c r="P11" s="76">
        <f>SUM(P12:P13)</f>
        <v>98330</v>
      </c>
      <c r="Q11" s="76">
        <f t="shared" ref="Q11:AA11" si="20">SUM(Q12:Q13)</f>
        <v>93260</v>
      </c>
      <c r="R11" s="76">
        <f t="shared" si="20"/>
        <v>91904</v>
      </c>
      <c r="S11" s="76">
        <f t="shared" si="20"/>
        <v>92324</v>
      </c>
      <c r="T11" s="76">
        <f t="shared" si="20"/>
        <v>91344</v>
      </c>
      <c r="U11" s="76">
        <f t="shared" si="20"/>
        <v>92286</v>
      </c>
      <c r="V11" s="76">
        <f t="shared" si="20"/>
        <v>107356</v>
      </c>
      <c r="W11" s="76">
        <f t="shared" si="20"/>
        <v>101932</v>
      </c>
      <c r="X11" s="76">
        <f t="shared" si="20"/>
        <v>94590</v>
      </c>
      <c r="Y11" s="76">
        <f t="shared" si="20"/>
        <v>100686</v>
      </c>
      <c r="Z11" s="76">
        <f t="shared" si="20"/>
        <v>94328</v>
      </c>
      <c r="AA11" s="76">
        <f t="shared" si="20"/>
        <v>114216</v>
      </c>
      <c r="AB11" s="76">
        <f t="shared" si="10"/>
        <v>1172556</v>
      </c>
      <c r="AC11" s="76">
        <f>SUM(AC12:AC13)</f>
        <v>110222</v>
      </c>
      <c r="AD11" s="76">
        <f t="shared" ref="AD11:AN11" si="21">SUM(AD12:AD13)</f>
        <v>104890</v>
      </c>
      <c r="AE11" s="76">
        <f t="shared" si="21"/>
        <v>101142</v>
      </c>
      <c r="AF11" s="76">
        <f t="shared" si="21"/>
        <v>100724</v>
      </c>
      <c r="AG11" s="76">
        <f t="shared" si="21"/>
        <v>98688</v>
      </c>
      <c r="AH11" s="76">
        <f t="shared" si="21"/>
        <v>94936</v>
      </c>
      <c r="AI11" s="76">
        <f t="shared" si="21"/>
        <v>109742</v>
      </c>
      <c r="AJ11" s="76">
        <f t="shared" si="21"/>
        <v>106780</v>
      </c>
      <c r="AK11" s="76">
        <f t="shared" si="21"/>
        <v>99936</v>
      </c>
      <c r="AL11" s="76">
        <f t="shared" si="21"/>
        <v>105826</v>
      </c>
      <c r="AM11" s="76">
        <f t="shared" si="21"/>
        <v>100914</v>
      </c>
      <c r="AN11" s="76">
        <f t="shared" si="21"/>
        <v>119628</v>
      </c>
      <c r="AO11" s="76">
        <f t="shared" si="11"/>
        <v>1253428</v>
      </c>
      <c r="AP11" s="76">
        <f>SUM(AP12:AP13)</f>
        <v>116816</v>
      </c>
      <c r="AQ11" s="76">
        <f t="shared" ref="AQ11:BA11" si="22">SUM(AQ12:AQ13)</f>
        <v>113902</v>
      </c>
      <c r="AR11" s="76">
        <f t="shared" si="22"/>
        <v>107846</v>
      </c>
      <c r="AS11" s="76">
        <f t="shared" si="22"/>
        <v>105164</v>
      </c>
      <c r="AT11" s="76">
        <f t="shared" si="22"/>
        <v>101890</v>
      </c>
      <c r="AU11" s="76">
        <f t="shared" si="22"/>
        <v>100522</v>
      </c>
      <c r="AV11" s="76">
        <f t="shared" si="22"/>
        <v>112632</v>
      </c>
      <c r="AW11" s="76">
        <f t="shared" si="22"/>
        <v>114490</v>
      </c>
      <c r="AX11" s="76">
        <f t="shared" si="22"/>
        <v>107598</v>
      </c>
      <c r="AY11" s="76">
        <f t="shared" si="22"/>
        <v>111372</v>
      </c>
      <c r="AZ11" s="76">
        <f t="shared" si="22"/>
        <v>107976</v>
      </c>
      <c r="BA11" s="76">
        <f t="shared" si="22"/>
        <v>123898</v>
      </c>
      <c r="BB11" s="76">
        <f t="shared" si="12"/>
        <v>1324106</v>
      </c>
      <c r="BC11" s="76">
        <f>SUM(BC12:BC13)</f>
        <v>120410</v>
      </c>
      <c r="BD11" s="76">
        <f t="shared" ref="BD11:BN11" si="23">SUM(BD12:BD13)</f>
        <v>114446</v>
      </c>
      <c r="BE11" s="76">
        <f t="shared" si="23"/>
        <v>119760</v>
      </c>
      <c r="BF11" s="76">
        <f t="shared" si="23"/>
        <v>103758</v>
      </c>
      <c r="BG11" s="76">
        <f t="shared" si="23"/>
        <v>108520</v>
      </c>
      <c r="BH11" s="76">
        <f t="shared" si="23"/>
        <v>105081</v>
      </c>
      <c r="BI11" s="76">
        <f t="shared" si="23"/>
        <v>117742</v>
      </c>
      <c r="BJ11" s="76">
        <f t="shared" si="23"/>
        <v>121488</v>
      </c>
      <c r="BK11" s="76">
        <f t="shared" si="23"/>
        <v>111085</v>
      </c>
      <c r="BL11" s="76">
        <f t="shared" si="23"/>
        <v>120571</v>
      </c>
      <c r="BM11" s="76">
        <f t="shared" si="23"/>
        <v>117561</v>
      </c>
      <c r="BN11" s="76">
        <f t="shared" si="23"/>
        <v>135634</v>
      </c>
      <c r="BO11" s="76">
        <f t="shared" si="16"/>
        <v>1396056</v>
      </c>
      <c r="BP11" s="76">
        <f>SUM(BP12:BP13)</f>
        <v>136819</v>
      </c>
      <c r="BQ11" s="76">
        <f t="shared" ref="BQ11:CA11" si="24">SUM(BQ12:BQ13)</f>
        <v>121909</v>
      </c>
      <c r="BR11" s="76">
        <f t="shared" si="24"/>
        <v>114823</v>
      </c>
      <c r="BS11" s="76">
        <f t="shared" si="24"/>
        <v>110106</v>
      </c>
      <c r="BT11" s="76">
        <f t="shared" si="24"/>
        <v>108454</v>
      </c>
      <c r="BU11" s="76">
        <f t="shared" si="24"/>
        <v>103550</v>
      </c>
      <c r="BV11" s="76">
        <f t="shared" si="24"/>
        <v>117687</v>
      </c>
      <c r="BW11" s="76">
        <f t="shared" si="24"/>
        <v>119885</v>
      </c>
      <c r="BX11" s="76">
        <f t="shared" si="24"/>
        <v>105910</v>
      </c>
      <c r="BY11" s="76">
        <f t="shared" si="24"/>
        <v>114680</v>
      </c>
      <c r="BZ11" s="76">
        <f t="shared" si="24"/>
        <v>110916</v>
      </c>
      <c r="CA11" s="76">
        <f t="shared" si="24"/>
        <v>128341</v>
      </c>
      <c r="CB11" s="76">
        <f t="shared" si="17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8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9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5">SUM(DI12:DI13)</f>
        <v>140495</v>
      </c>
      <c r="DJ11" s="76">
        <f t="shared" si="25"/>
        <v>139625</v>
      </c>
      <c r="DK11" s="76">
        <f t="shared" si="25"/>
        <v>125692</v>
      </c>
      <c r="DL11" s="76">
        <f t="shared" si="25"/>
        <v>129201</v>
      </c>
      <c r="DM11" s="76">
        <f t="shared" si="25"/>
        <v>126531</v>
      </c>
      <c r="DN11" s="76">
        <f t="shared" si="25"/>
        <v>153620</v>
      </c>
      <c r="DO11" s="76">
        <f t="shared" si="13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6">SUM(DR12:DR13)</f>
        <v>148902</v>
      </c>
      <c r="DS11" s="76">
        <f t="shared" si="26"/>
        <v>134755</v>
      </c>
      <c r="DT11" s="76">
        <f t="shared" si="26"/>
        <v>139560</v>
      </c>
      <c r="DU11" s="76">
        <f t="shared" si="26"/>
        <v>127771</v>
      </c>
      <c r="DV11" s="76">
        <f t="shared" si="26"/>
        <v>144766</v>
      </c>
      <c r="DW11" s="76">
        <f t="shared" si="26"/>
        <v>148572</v>
      </c>
      <c r="DX11" s="76">
        <f t="shared" si="26"/>
        <v>129336</v>
      </c>
      <c r="DY11" s="76">
        <f t="shared" si="26"/>
        <v>136893</v>
      </c>
      <c r="DZ11" s="76">
        <f t="shared" si="26"/>
        <v>134108</v>
      </c>
      <c r="EA11" s="76">
        <f t="shared" si="26"/>
        <v>158825</v>
      </c>
      <c r="EB11" s="76">
        <f t="shared" si="14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7">SUM(EE12:EE13)</f>
        <v>145336</v>
      </c>
      <c r="EF11" s="76">
        <f t="shared" si="27"/>
        <v>134525</v>
      </c>
      <c r="EG11" s="76">
        <f t="shared" si="27"/>
        <v>134454</v>
      </c>
      <c r="EH11" s="76">
        <f t="shared" si="27"/>
        <v>129973</v>
      </c>
      <c r="EI11" s="76">
        <f t="shared" si="27"/>
        <v>149962</v>
      </c>
      <c r="EJ11" s="76">
        <f t="shared" si="27"/>
        <v>150969</v>
      </c>
      <c r="EK11" s="76">
        <f t="shared" si="27"/>
        <v>135321</v>
      </c>
      <c r="EL11" s="76">
        <f t="shared" si="27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168">
        <v>180524</v>
      </c>
      <c r="HN11" s="168">
        <v>214973</v>
      </c>
      <c r="HO11" s="76">
        <f>+SUM(HC11:HN11)</f>
        <v>2209741</v>
      </c>
      <c r="HP11" s="211">
        <v>218552</v>
      </c>
      <c r="HQ11" s="170"/>
      <c r="HR11" s="76">
        <f t="shared" ref="HR11:IB11" si="28">+HR12+HR13</f>
        <v>0</v>
      </c>
      <c r="HS11" s="76">
        <f t="shared" si="28"/>
        <v>0</v>
      </c>
      <c r="HT11" s="76">
        <f t="shared" si="28"/>
        <v>0</v>
      </c>
      <c r="HU11" s="76">
        <f t="shared" si="28"/>
        <v>0</v>
      </c>
      <c r="HV11" s="76">
        <f t="shared" si="28"/>
        <v>0</v>
      </c>
      <c r="HW11" s="76">
        <f t="shared" si="28"/>
        <v>0</v>
      </c>
      <c r="HX11" s="76">
        <f t="shared" si="28"/>
        <v>0</v>
      </c>
      <c r="HY11" s="76">
        <f t="shared" si="28"/>
        <v>0</v>
      </c>
      <c r="HZ11" s="76">
        <f t="shared" si="28"/>
        <v>0</v>
      </c>
      <c r="IA11" s="76">
        <f t="shared" si="28"/>
        <v>0</v>
      </c>
      <c r="IB11" s="76">
        <f t="shared" si="15"/>
        <v>218552</v>
      </c>
    </row>
    <row r="12" spans="1:236" x14ac:dyDescent="0.25">
      <c r="B12" s="48" t="s">
        <v>67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9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10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1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2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6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7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8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9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3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4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109">
        <v>57659</v>
      </c>
      <c r="HN12" s="109">
        <v>88590</v>
      </c>
      <c r="HO12" s="73"/>
      <c r="HP12" s="210">
        <v>93592</v>
      </c>
      <c r="HQ12" s="169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>
        <f t="shared" si="15"/>
        <v>93592</v>
      </c>
    </row>
    <row r="13" spans="1:236" x14ac:dyDescent="0.25">
      <c r="B13" s="48" t="s">
        <v>68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9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10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1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2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6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7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8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9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3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4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109">
        <v>122865</v>
      </c>
      <c r="HN13" s="109">
        <v>126383</v>
      </c>
      <c r="HO13" s="73"/>
      <c r="HP13" s="210">
        <v>124960</v>
      </c>
      <c r="HQ13" s="169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>
        <f t="shared" si="15"/>
        <v>124960</v>
      </c>
    </row>
    <row r="14" spans="1:236" x14ac:dyDescent="0.25">
      <c r="B14" s="46" t="s">
        <v>104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9"/>
        <v>1473194</v>
      </c>
      <c r="P14" s="76">
        <f>SUM(P15:P16)</f>
        <v>186706</v>
      </c>
      <c r="Q14" s="76">
        <f t="shared" ref="Q14:AA14" si="29">SUM(Q15:Q16)</f>
        <v>170736</v>
      </c>
      <c r="R14" s="76">
        <f t="shared" si="29"/>
        <v>168182</v>
      </c>
      <c r="S14" s="76">
        <f t="shared" si="29"/>
        <v>160746</v>
      </c>
      <c r="T14" s="76">
        <f t="shared" si="29"/>
        <v>163266</v>
      </c>
      <c r="U14" s="76">
        <f t="shared" si="29"/>
        <v>160042</v>
      </c>
      <c r="V14" s="76">
        <f t="shared" si="29"/>
        <v>177858</v>
      </c>
      <c r="W14" s="76">
        <f t="shared" si="29"/>
        <v>174300</v>
      </c>
      <c r="X14" s="76">
        <f t="shared" si="29"/>
        <v>166750</v>
      </c>
      <c r="Y14" s="76">
        <f t="shared" si="29"/>
        <v>174044</v>
      </c>
      <c r="Z14" s="76">
        <f t="shared" si="29"/>
        <v>166142</v>
      </c>
      <c r="AA14" s="76">
        <f t="shared" si="29"/>
        <v>192804</v>
      </c>
      <c r="AB14" s="76">
        <f t="shared" si="10"/>
        <v>2061576</v>
      </c>
      <c r="AC14" s="76">
        <f>SUM(AC15:AC16)</f>
        <v>205526</v>
      </c>
      <c r="AD14" s="76">
        <f t="shared" ref="AD14:AN14" si="30">SUM(AD15:AD16)</f>
        <v>183470</v>
      </c>
      <c r="AE14" s="76">
        <f t="shared" si="30"/>
        <v>180036</v>
      </c>
      <c r="AF14" s="76">
        <f t="shared" si="30"/>
        <v>174358</v>
      </c>
      <c r="AG14" s="76">
        <f t="shared" si="30"/>
        <v>169398</v>
      </c>
      <c r="AH14" s="76">
        <f t="shared" si="30"/>
        <v>165920</v>
      </c>
      <c r="AI14" s="76">
        <f t="shared" si="30"/>
        <v>182570</v>
      </c>
      <c r="AJ14" s="76">
        <f t="shared" si="30"/>
        <v>178354</v>
      </c>
      <c r="AK14" s="76">
        <f t="shared" si="30"/>
        <v>171946</v>
      </c>
      <c r="AL14" s="76">
        <f t="shared" si="30"/>
        <v>180450</v>
      </c>
      <c r="AM14" s="76">
        <f t="shared" si="30"/>
        <v>173196</v>
      </c>
      <c r="AN14" s="76">
        <f t="shared" si="30"/>
        <v>205126</v>
      </c>
      <c r="AO14" s="76">
        <f t="shared" si="11"/>
        <v>2170350</v>
      </c>
      <c r="AP14" s="76">
        <f>SUM(AP15:AP16)</f>
        <v>223434</v>
      </c>
      <c r="AQ14" s="76">
        <f t="shared" ref="AQ14:BA14" si="31">SUM(AQ15:AQ16)</f>
        <v>206942</v>
      </c>
      <c r="AR14" s="76">
        <f t="shared" si="31"/>
        <v>197886</v>
      </c>
      <c r="AS14" s="76">
        <f t="shared" si="31"/>
        <v>189316</v>
      </c>
      <c r="AT14" s="76">
        <f t="shared" si="31"/>
        <v>185310</v>
      </c>
      <c r="AU14" s="76">
        <f t="shared" si="31"/>
        <v>180382</v>
      </c>
      <c r="AV14" s="76">
        <f t="shared" si="31"/>
        <v>196864</v>
      </c>
      <c r="AW14" s="76">
        <f t="shared" si="31"/>
        <v>198408</v>
      </c>
      <c r="AX14" s="76">
        <f t="shared" si="31"/>
        <v>190218</v>
      </c>
      <c r="AY14" s="76">
        <f t="shared" si="31"/>
        <v>197774</v>
      </c>
      <c r="AZ14" s="76">
        <f t="shared" si="31"/>
        <v>188982</v>
      </c>
      <c r="BA14" s="76">
        <f t="shared" si="31"/>
        <v>214308</v>
      </c>
      <c r="BB14" s="76">
        <f t="shared" si="12"/>
        <v>2369824</v>
      </c>
      <c r="BC14" s="76">
        <f>SUM(BC15:BC16)</f>
        <v>226490</v>
      </c>
      <c r="BD14" s="76">
        <f t="shared" ref="BD14:BN14" si="32">SUM(BD15:BD16)</f>
        <v>205282</v>
      </c>
      <c r="BE14" s="76">
        <f t="shared" si="32"/>
        <v>208518</v>
      </c>
      <c r="BF14" s="76">
        <f t="shared" si="32"/>
        <v>185852</v>
      </c>
      <c r="BG14" s="76">
        <f t="shared" si="32"/>
        <v>192688</v>
      </c>
      <c r="BH14" s="76">
        <f t="shared" si="32"/>
        <v>184932</v>
      </c>
      <c r="BI14" s="76">
        <f t="shared" si="32"/>
        <v>202050</v>
      </c>
      <c r="BJ14" s="76">
        <f t="shared" si="32"/>
        <v>205242</v>
      </c>
      <c r="BK14" s="76">
        <f t="shared" si="32"/>
        <v>189860</v>
      </c>
      <c r="BL14" s="76">
        <f t="shared" si="32"/>
        <v>202112</v>
      </c>
      <c r="BM14" s="76">
        <f t="shared" si="32"/>
        <v>197738</v>
      </c>
      <c r="BN14" s="76">
        <f t="shared" si="32"/>
        <v>237106</v>
      </c>
      <c r="BO14" s="76">
        <f t="shared" si="16"/>
        <v>2437870</v>
      </c>
      <c r="BP14" s="76">
        <f>SUM(BP15:BP16)</f>
        <v>246244</v>
      </c>
      <c r="BQ14" s="76">
        <f t="shared" ref="BQ14:CA14" si="33">SUM(BQ15:BQ16)</f>
        <v>215838</v>
      </c>
      <c r="BR14" s="76">
        <f t="shared" si="33"/>
        <v>211554</v>
      </c>
      <c r="BS14" s="76">
        <f t="shared" si="33"/>
        <v>198488</v>
      </c>
      <c r="BT14" s="76">
        <f t="shared" si="33"/>
        <v>198814</v>
      </c>
      <c r="BU14" s="76">
        <f t="shared" si="33"/>
        <v>192230</v>
      </c>
      <c r="BV14" s="76">
        <f t="shared" si="33"/>
        <v>216380</v>
      </c>
      <c r="BW14" s="76">
        <f t="shared" si="33"/>
        <v>218404</v>
      </c>
      <c r="BX14" s="76">
        <f t="shared" si="33"/>
        <v>202240</v>
      </c>
      <c r="BY14" s="76">
        <f t="shared" si="33"/>
        <v>212632</v>
      </c>
      <c r="BZ14" s="76">
        <f t="shared" si="33"/>
        <v>205520</v>
      </c>
      <c r="CA14" s="76">
        <f t="shared" si="33"/>
        <v>242884</v>
      </c>
      <c r="CB14" s="76">
        <f t="shared" si="17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8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9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4">SUM(DI15:DI16)</f>
        <v>0</v>
      </c>
      <c r="DJ14" s="76">
        <f t="shared" si="34"/>
        <v>0</v>
      </c>
      <c r="DK14" s="76">
        <f t="shared" si="34"/>
        <v>0</v>
      </c>
      <c r="DL14" s="76">
        <f t="shared" si="34"/>
        <v>0</v>
      </c>
      <c r="DM14" s="76">
        <f t="shared" si="34"/>
        <v>0</v>
      </c>
      <c r="DN14" s="76">
        <f t="shared" si="34"/>
        <v>0</v>
      </c>
      <c r="DO14" s="76">
        <f t="shared" si="13"/>
        <v>647222</v>
      </c>
      <c r="DP14" s="76">
        <f>SUM(DP15:DP16)</f>
        <v>0</v>
      </c>
      <c r="DQ14" s="76">
        <f>SUM(DQ15:DQ16)</f>
        <v>0</v>
      </c>
      <c r="DR14" s="76">
        <f t="shared" ref="DR14:EA14" si="35">SUM(DR15:DR16)</f>
        <v>0</v>
      </c>
      <c r="DS14" s="76">
        <f t="shared" si="35"/>
        <v>7112</v>
      </c>
      <c r="DT14" s="76">
        <f t="shared" si="35"/>
        <v>92109</v>
      </c>
      <c r="DU14" s="76">
        <f t="shared" si="35"/>
        <v>85143</v>
      </c>
      <c r="DV14" s="76">
        <f t="shared" si="35"/>
        <v>94564</v>
      </c>
      <c r="DW14" s="76">
        <f t="shared" si="35"/>
        <v>95727</v>
      </c>
      <c r="DX14" s="76">
        <f t="shared" si="35"/>
        <v>85255</v>
      </c>
      <c r="DY14" s="76">
        <f t="shared" si="35"/>
        <v>90352</v>
      </c>
      <c r="DZ14" s="76">
        <f t="shared" si="35"/>
        <v>88267</v>
      </c>
      <c r="EA14" s="76">
        <f t="shared" si="35"/>
        <v>107381</v>
      </c>
      <c r="EB14" s="76">
        <f t="shared" si="14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6">SUM(EE15:EE16)</f>
        <v>99393</v>
      </c>
      <c r="EF14" s="76">
        <f t="shared" si="36"/>
        <v>164698</v>
      </c>
      <c r="EG14" s="76">
        <f t="shared" si="36"/>
        <v>177084</v>
      </c>
      <c r="EH14" s="76">
        <f t="shared" si="36"/>
        <v>170374</v>
      </c>
      <c r="EI14" s="76">
        <f t="shared" si="36"/>
        <v>193569</v>
      </c>
      <c r="EJ14" s="76">
        <f t="shared" si="36"/>
        <v>194534</v>
      </c>
      <c r="EK14" s="76">
        <f t="shared" si="36"/>
        <v>175427</v>
      </c>
      <c r="EL14" s="76">
        <f t="shared" si="36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168">
        <v>227798</v>
      </c>
      <c r="HN14" s="168">
        <v>271843</v>
      </c>
      <c r="HO14" s="76">
        <f>+SUM(HC14:HN14)</f>
        <v>2800897</v>
      </c>
      <c r="HP14" s="211">
        <v>278215</v>
      </c>
      <c r="HQ14" s="170"/>
      <c r="HR14" s="76">
        <f t="shared" ref="HR14:IB14" si="37">+HR15+HR16</f>
        <v>0</v>
      </c>
      <c r="HS14" s="76">
        <f t="shared" si="37"/>
        <v>0</v>
      </c>
      <c r="HT14" s="76">
        <f t="shared" si="37"/>
        <v>0</v>
      </c>
      <c r="HU14" s="76">
        <f t="shared" si="37"/>
        <v>0</v>
      </c>
      <c r="HV14" s="76">
        <f t="shared" si="37"/>
        <v>0</v>
      </c>
      <c r="HW14" s="76">
        <f t="shared" si="37"/>
        <v>0</v>
      </c>
      <c r="HX14" s="76">
        <f t="shared" si="37"/>
        <v>0</v>
      </c>
      <c r="HY14" s="76">
        <f t="shared" si="37"/>
        <v>0</v>
      </c>
      <c r="HZ14" s="76">
        <f t="shared" si="37"/>
        <v>0</v>
      </c>
      <c r="IA14" s="76">
        <f t="shared" si="37"/>
        <v>0</v>
      </c>
      <c r="IB14" s="76">
        <f t="shared" si="15"/>
        <v>278215</v>
      </c>
    </row>
    <row r="15" spans="1:236" x14ac:dyDescent="0.25">
      <c r="B15" s="48" t="s">
        <v>67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9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10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1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2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6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7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8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9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3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4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109">
        <v>94346</v>
      </c>
      <c r="HN15" s="109">
        <v>133954</v>
      </c>
      <c r="HO15" s="73"/>
      <c r="HP15" s="210">
        <v>142606</v>
      </c>
      <c r="HQ15" s="169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>
        <f t="shared" si="15"/>
        <v>142606</v>
      </c>
    </row>
    <row r="16" spans="1:236" x14ac:dyDescent="0.25">
      <c r="B16" s="48" t="s">
        <v>68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9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10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1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2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6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7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8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9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3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4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109">
        <v>133452</v>
      </c>
      <c r="HN16" s="109">
        <v>137889</v>
      </c>
      <c r="HO16" s="73"/>
      <c r="HP16" s="210">
        <v>135609</v>
      </c>
      <c r="HQ16" s="169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>
        <f t="shared" si="15"/>
        <v>135609</v>
      </c>
    </row>
    <row r="17" spans="2:236" x14ac:dyDescent="0.25">
      <c r="B17" s="46" t="s">
        <v>105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9"/>
        <v>1249846</v>
      </c>
      <c r="P17" s="76">
        <f>SUM(P18:P19)</f>
        <v>140362</v>
      </c>
      <c r="Q17" s="76">
        <f t="shared" ref="Q17:AA17" si="38">SUM(Q18:Q19)</f>
        <v>131750</v>
      </c>
      <c r="R17" s="76">
        <f t="shared" si="38"/>
        <v>135608</v>
      </c>
      <c r="S17" s="76">
        <f t="shared" si="38"/>
        <v>131210</v>
      </c>
      <c r="T17" s="76">
        <f t="shared" si="38"/>
        <v>132838</v>
      </c>
      <c r="U17" s="76">
        <f t="shared" si="38"/>
        <v>130844</v>
      </c>
      <c r="V17" s="76">
        <f t="shared" si="38"/>
        <v>145972</v>
      </c>
      <c r="W17" s="76">
        <f t="shared" si="38"/>
        <v>138914</v>
      </c>
      <c r="X17" s="76">
        <f t="shared" si="38"/>
        <v>134874</v>
      </c>
      <c r="Y17" s="76">
        <f t="shared" si="38"/>
        <v>146138</v>
      </c>
      <c r="Z17" s="76">
        <f t="shared" si="38"/>
        <v>138746</v>
      </c>
      <c r="AA17" s="76">
        <f t="shared" si="38"/>
        <v>157890</v>
      </c>
      <c r="AB17" s="76">
        <f t="shared" si="10"/>
        <v>1665146</v>
      </c>
      <c r="AC17" s="76">
        <f>SUM(AC18:AC19)</f>
        <v>152816</v>
      </c>
      <c r="AD17" s="76">
        <f t="shared" ref="AD17:AN17" si="39">SUM(AD18:AD19)</f>
        <v>144046</v>
      </c>
      <c r="AE17" s="76">
        <f t="shared" si="39"/>
        <v>144954</v>
      </c>
      <c r="AF17" s="76">
        <f t="shared" si="39"/>
        <v>141228</v>
      </c>
      <c r="AG17" s="76">
        <f t="shared" si="39"/>
        <v>140530</v>
      </c>
      <c r="AH17" s="76">
        <f t="shared" si="39"/>
        <v>137716</v>
      </c>
      <c r="AI17" s="76">
        <f t="shared" si="39"/>
        <v>152054</v>
      </c>
      <c r="AJ17" s="76">
        <f t="shared" si="39"/>
        <v>152858</v>
      </c>
      <c r="AK17" s="76">
        <f t="shared" si="39"/>
        <v>144814</v>
      </c>
      <c r="AL17" s="76">
        <f t="shared" si="39"/>
        <v>152976</v>
      </c>
      <c r="AM17" s="76">
        <f t="shared" si="39"/>
        <v>147124</v>
      </c>
      <c r="AN17" s="76">
        <f t="shared" si="39"/>
        <v>168140</v>
      </c>
      <c r="AO17" s="76">
        <f t="shared" si="11"/>
        <v>1779256</v>
      </c>
      <c r="AP17" s="76">
        <f>SUM(AP18:AP19)</f>
        <v>164358</v>
      </c>
      <c r="AQ17" s="76">
        <f t="shared" ref="AQ17:BA17" si="40">SUM(AQ18:AQ19)</f>
        <v>156468</v>
      </c>
      <c r="AR17" s="76">
        <f t="shared" si="40"/>
        <v>157884</v>
      </c>
      <c r="AS17" s="76">
        <f t="shared" si="40"/>
        <v>150860</v>
      </c>
      <c r="AT17" s="76">
        <f t="shared" si="40"/>
        <v>151296</v>
      </c>
      <c r="AU17" s="76">
        <f t="shared" si="40"/>
        <v>147760</v>
      </c>
      <c r="AV17" s="76">
        <f t="shared" si="40"/>
        <v>160844</v>
      </c>
      <c r="AW17" s="76">
        <f t="shared" si="40"/>
        <v>165528</v>
      </c>
      <c r="AX17" s="76">
        <f t="shared" si="40"/>
        <v>154224</v>
      </c>
      <c r="AY17" s="76">
        <f t="shared" si="40"/>
        <v>158188</v>
      </c>
      <c r="AZ17" s="76">
        <f t="shared" si="40"/>
        <v>155314</v>
      </c>
      <c r="BA17" s="76">
        <f t="shared" si="40"/>
        <v>170604</v>
      </c>
      <c r="BB17" s="76">
        <f t="shared" si="12"/>
        <v>1893328</v>
      </c>
      <c r="BC17" s="76">
        <f>SUM(BC18:BC19)</f>
        <v>165492</v>
      </c>
      <c r="BD17" s="76">
        <f t="shared" ref="BD17:BN17" si="41">SUM(BD18:BD19)</f>
        <v>155962</v>
      </c>
      <c r="BE17" s="76">
        <f t="shared" si="41"/>
        <v>162916</v>
      </c>
      <c r="BF17" s="76">
        <f t="shared" si="41"/>
        <v>151516</v>
      </c>
      <c r="BG17" s="76">
        <f t="shared" si="41"/>
        <v>155254</v>
      </c>
      <c r="BH17" s="76">
        <f t="shared" si="41"/>
        <v>151614</v>
      </c>
      <c r="BI17" s="76">
        <f t="shared" si="41"/>
        <v>164938</v>
      </c>
      <c r="BJ17" s="76">
        <f t="shared" si="41"/>
        <v>167026</v>
      </c>
      <c r="BK17" s="76">
        <f t="shared" si="41"/>
        <v>155110</v>
      </c>
      <c r="BL17" s="76">
        <f t="shared" si="41"/>
        <v>166912</v>
      </c>
      <c r="BM17" s="76">
        <f t="shared" si="41"/>
        <v>162384</v>
      </c>
      <c r="BN17" s="76">
        <f t="shared" si="41"/>
        <v>184828</v>
      </c>
      <c r="BO17" s="76">
        <f t="shared" si="16"/>
        <v>1943952</v>
      </c>
      <c r="BP17" s="76">
        <f>SUM(BP18:BP19)</f>
        <v>180072</v>
      </c>
      <c r="BQ17" s="76">
        <f t="shared" ref="BQ17:CA17" si="42">SUM(BQ18:BQ19)</f>
        <v>168998</v>
      </c>
      <c r="BR17" s="76">
        <f t="shared" si="42"/>
        <v>169930</v>
      </c>
      <c r="BS17" s="76">
        <f t="shared" si="42"/>
        <v>166834</v>
      </c>
      <c r="BT17" s="76">
        <f t="shared" si="42"/>
        <v>169890</v>
      </c>
      <c r="BU17" s="76">
        <f t="shared" si="42"/>
        <v>161464</v>
      </c>
      <c r="BV17" s="76">
        <f t="shared" si="42"/>
        <v>180934</v>
      </c>
      <c r="BW17" s="76">
        <f t="shared" si="42"/>
        <v>183002</v>
      </c>
      <c r="BX17" s="76">
        <f t="shared" si="42"/>
        <v>170650</v>
      </c>
      <c r="BY17" s="76">
        <f t="shared" si="42"/>
        <v>182506</v>
      </c>
      <c r="BZ17" s="76">
        <f t="shared" si="42"/>
        <v>176410</v>
      </c>
      <c r="CA17" s="76">
        <f t="shared" si="42"/>
        <v>203962</v>
      </c>
      <c r="CB17" s="76">
        <f t="shared" si="17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8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9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3">SUM(DI18:DI19)</f>
        <v>0</v>
      </c>
      <c r="DJ17" s="76">
        <f t="shared" si="43"/>
        <v>0</v>
      </c>
      <c r="DK17" s="76">
        <f t="shared" si="43"/>
        <v>102142</v>
      </c>
      <c r="DL17" s="76">
        <f t="shared" si="43"/>
        <v>235890</v>
      </c>
      <c r="DM17" s="76">
        <f t="shared" si="43"/>
        <v>230459</v>
      </c>
      <c r="DN17" s="76">
        <f t="shared" si="43"/>
        <v>261819</v>
      </c>
      <c r="DO17" s="76">
        <f t="shared" si="13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4">SUM(DR18:DR19)</f>
        <v>252316</v>
      </c>
      <c r="DS17" s="76">
        <f t="shared" si="44"/>
        <v>237929</v>
      </c>
      <c r="DT17" s="76">
        <f t="shared" si="44"/>
        <v>241889</v>
      </c>
      <c r="DU17" s="76">
        <f t="shared" si="44"/>
        <v>228753</v>
      </c>
      <c r="DV17" s="76">
        <f t="shared" si="44"/>
        <v>252899</v>
      </c>
      <c r="DW17" s="76">
        <f t="shared" si="44"/>
        <v>265587</v>
      </c>
      <c r="DX17" s="76">
        <f t="shared" si="44"/>
        <v>243098</v>
      </c>
      <c r="DY17" s="76">
        <f t="shared" si="44"/>
        <v>257041</v>
      </c>
      <c r="DZ17" s="76">
        <f t="shared" si="44"/>
        <v>252107</v>
      </c>
      <c r="EA17" s="76">
        <f t="shared" si="44"/>
        <v>283720</v>
      </c>
      <c r="EB17" s="76">
        <f t="shared" si="14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5">SUM(EE18:EE19)</f>
        <v>259873</v>
      </c>
      <c r="EF17" s="76">
        <f t="shared" si="45"/>
        <v>239481</v>
      </c>
      <c r="EG17" s="76">
        <f t="shared" si="45"/>
        <v>245471</v>
      </c>
      <c r="EH17" s="76">
        <f t="shared" si="45"/>
        <v>242364</v>
      </c>
      <c r="EI17" s="76">
        <f t="shared" si="45"/>
        <v>264178</v>
      </c>
      <c r="EJ17" s="76">
        <f t="shared" si="45"/>
        <v>271359</v>
      </c>
      <c r="EK17" s="76">
        <f t="shared" si="45"/>
        <v>252248</v>
      </c>
      <c r="EL17" s="76">
        <f t="shared" si="45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168">
        <v>329100</v>
      </c>
      <c r="HN17" s="168">
        <v>373890</v>
      </c>
      <c r="HO17" s="76">
        <f>+SUM(HC17:HN17)</f>
        <v>3929930</v>
      </c>
      <c r="HP17" s="211">
        <v>370027</v>
      </c>
      <c r="HQ17" s="170"/>
      <c r="HR17" s="76">
        <f t="shared" ref="HR17:IA17" si="46">+HR18+HR19</f>
        <v>0</v>
      </c>
      <c r="HS17" s="76">
        <f t="shared" si="46"/>
        <v>0</v>
      </c>
      <c r="HT17" s="76">
        <f t="shared" si="46"/>
        <v>0</v>
      </c>
      <c r="HU17" s="76">
        <f t="shared" si="46"/>
        <v>0</v>
      </c>
      <c r="HV17" s="76">
        <f t="shared" si="46"/>
        <v>0</v>
      </c>
      <c r="HW17" s="76">
        <f t="shared" si="46"/>
        <v>0</v>
      </c>
      <c r="HX17" s="76">
        <f t="shared" si="46"/>
        <v>0</v>
      </c>
      <c r="HY17" s="76">
        <f t="shared" si="46"/>
        <v>0</v>
      </c>
      <c r="HZ17" s="76">
        <f t="shared" si="46"/>
        <v>0</v>
      </c>
      <c r="IA17" s="76">
        <f t="shared" si="46"/>
        <v>0</v>
      </c>
      <c r="IB17" s="76">
        <f t="shared" si="15"/>
        <v>370027</v>
      </c>
    </row>
    <row r="18" spans="2:236" x14ac:dyDescent="0.25">
      <c r="B18" s="48" t="s">
        <v>67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9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10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1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2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6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7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8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9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3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4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109">
        <v>190666</v>
      </c>
      <c r="HN18" s="109">
        <v>232459</v>
      </c>
      <c r="HO18" s="73"/>
      <c r="HP18" s="210">
        <v>228142</v>
      </c>
      <c r="HQ18" s="169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>
        <f t="shared" si="15"/>
        <v>228142</v>
      </c>
    </row>
    <row r="19" spans="2:236" x14ac:dyDescent="0.25">
      <c r="B19" s="48" t="s">
        <v>68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9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10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1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2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6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7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8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9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3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4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109">
        <v>138434</v>
      </c>
      <c r="HN19" s="109">
        <v>141431</v>
      </c>
      <c r="HO19" s="73"/>
      <c r="HP19" s="210">
        <v>141885</v>
      </c>
      <c r="HQ19" s="169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>
        <f t="shared" si="15"/>
        <v>141885</v>
      </c>
    </row>
    <row r="20" spans="2:236" x14ac:dyDescent="0.25">
      <c r="B20" s="46" t="s">
        <v>106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168">
        <v>127409</v>
      </c>
      <c r="HN20" s="168">
        <v>151554</v>
      </c>
      <c r="HO20" s="76">
        <f>+SUM(HC20:HN20)</f>
        <v>1221074</v>
      </c>
      <c r="HP20" s="211">
        <v>158523</v>
      </c>
      <c r="HQ20" s="170"/>
      <c r="HR20" s="76">
        <f t="shared" ref="HR20:IA20" si="47">HR21+HR22</f>
        <v>0</v>
      </c>
      <c r="HS20" s="76">
        <f t="shared" si="47"/>
        <v>0</v>
      </c>
      <c r="HT20" s="76">
        <f t="shared" si="47"/>
        <v>0</v>
      </c>
      <c r="HU20" s="76">
        <f t="shared" si="47"/>
        <v>0</v>
      </c>
      <c r="HV20" s="76">
        <f t="shared" si="47"/>
        <v>0</v>
      </c>
      <c r="HW20" s="76">
        <f t="shared" si="47"/>
        <v>0</v>
      </c>
      <c r="HX20" s="76">
        <f t="shared" si="47"/>
        <v>0</v>
      </c>
      <c r="HY20" s="76">
        <f t="shared" si="47"/>
        <v>0</v>
      </c>
      <c r="HZ20" s="76">
        <f t="shared" si="47"/>
        <v>0</v>
      </c>
      <c r="IA20" s="76">
        <f t="shared" si="47"/>
        <v>0</v>
      </c>
      <c r="IB20" s="76">
        <f t="shared" si="15"/>
        <v>158523</v>
      </c>
    </row>
    <row r="21" spans="2:236" x14ac:dyDescent="0.25">
      <c r="B21" s="48" t="s">
        <v>67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109">
        <v>46813</v>
      </c>
      <c r="HN21" s="109">
        <v>69151</v>
      </c>
      <c r="HO21" s="73"/>
      <c r="HP21" s="210">
        <v>75537</v>
      </c>
      <c r="HQ21" s="169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>
        <f t="shared" si="15"/>
        <v>75537</v>
      </c>
    </row>
    <row r="22" spans="2:236" x14ac:dyDescent="0.25">
      <c r="B22" s="48" t="s">
        <v>68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109">
        <v>80596</v>
      </c>
      <c r="HN22" s="109">
        <v>82403</v>
      </c>
      <c r="HO22" s="73"/>
      <c r="HP22" s="210">
        <v>82986</v>
      </c>
      <c r="HQ22" s="169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>
        <f t="shared" si="15"/>
        <v>82986</v>
      </c>
    </row>
    <row r="23" spans="2:236" x14ac:dyDescent="0.25">
      <c r="B23" s="51" t="s">
        <v>72</v>
      </c>
      <c r="C23" s="52">
        <f t="shared" ref="C23:BN23" si="48">SUM(C24:C25)</f>
        <v>0</v>
      </c>
      <c r="D23" s="52">
        <f t="shared" si="48"/>
        <v>0</v>
      </c>
      <c r="E23" s="52">
        <f t="shared" si="48"/>
        <v>175732</v>
      </c>
      <c r="F23" s="52">
        <f t="shared" si="48"/>
        <v>360002</v>
      </c>
      <c r="G23" s="52">
        <f t="shared" si="48"/>
        <v>362196</v>
      </c>
      <c r="H23" s="52">
        <f t="shared" si="48"/>
        <v>351376</v>
      </c>
      <c r="I23" s="52">
        <f t="shared" si="48"/>
        <v>391166</v>
      </c>
      <c r="J23" s="52">
        <f t="shared" si="48"/>
        <v>377772</v>
      </c>
      <c r="K23" s="52">
        <f t="shared" si="48"/>
        <v>354528</v>
      </c>
      <c r="L23" s="52">
        <f t="shared" si="48"/>
        <v>383776</v>
      </c>
      <c r="M23" s="52">
        <f t="shared" si="48"/>
        <v>374672</v>
      </c>
      <c r="N23" s="52">
        <f t="shared" si="48"/>
        <v>432440</v>
      </c>
      <c r="O23" s="52">
        <f t="shared" si="48"/>
        <v>3563660</v>
      </c>
      <c r="P23" s="52">
        <f t="shared" si="48"/>
        <v>425398</v>
      </c>
      <c r="Q23" s="52">
        <f t="shared" si="48"/>
        <v>395746</v>
      </c>
      <c r="R23" s="52">
        <f t="shared" si="48"/>
        <v>395694</v>
      </c>
      <c r="S23" s="52">
        <f t="shared" si="48"/>
        <v>384280</v>
      </c>
      <c r="T23" s="52">
        <f t="shared" si="48"/>
        <v>387448</v>
      </c>
      <c r="U23" s="52">
        <f t="shared" si="48"/>
        <v>383172</v>
      </c>
      <c r="V23" s="52">
        <f t="shared" si="48"/>
        <v>431186</v>
      </c>
      <c r="W23" s="52">
        <f t="shared" si="48"/>
        <v>415146</v>
      </c>
      <c r="X23" s="52">
        <f t="shared" si="48"/>
        <v>396214</v>
      </c>
      <c r="Y23" s="52">
        <f t="shared" si="48"/>
        <v>420868</v>
      </c>
      <c r="Z23" s="52">
        <f t="shared" si="48"/>
        <v>399216</v>
      </c>
      <c r="AA23" s="52">
        <f t="shared" si="48"/>
        <v>464910</v>
      </c>
      <c r="AB23" s="52">
        <f t="shared" si="48"/>
        <v>4899278</v>
      </c>
      <c r="AC23" s="52">
        <f t="shared" si="48"/>
        <v>468564</v>
      </c>
      <c r="AD23" s="52">
        <f t="shared" si="48"/>
        <v>480268</v>
      </c>
      <c r="AE23" s="52">
        <f t="shared" si="48"/>
        <v>534340</v>
      </c>
      <c r="AF23" s="52">
        <f t="shared" si="48"/>
        <v>522766</v>
      </c>
      <c r="AG23" s="52">
        <f t="shared" si="48"/>
        <v>513888</v>
      </c>
      <c r="AH23" s="52">
        <f t="shared" si="48"/>
        <v>498342</v>
      </c>
      <c r="AI23" s="52">
        <f t="shared" si="48"/>
        <v>559684</v>
      </c>
      <c r="AJ23" s="52">
        <f t="shared" si="48"/>
        <v>549270</v>
      </c>
      <c r="AK23" s="52">
        <f t="shared" si="48"/>
        <v>521640</v>
      </c>
      <c r="AL23" s="52">
        <f t="shared" si="48"/>
        <v>549356</v>
      </c>
      <c r="AM23" s="52">
        <f t="shared" si="48"/>
        <v>527452</v>
      </c>
      <c r="AN23" s="52">
        <f t="shared" si="48"/>
        <v>616560</v>
      </c>
      <c r="AO23" s="52">
        <f t="shared" si="48"/>
        <v>6342130</v>
      </c>
      <c r="AP23" s="52">
        <f t="shared" si="48"/>
        <v>627178</v>
      </c>
      <c r="AQ23" s="52">
        <f t="shared" si="48"/>
        <v>596750</v>
      </c>
      <c r="AR23" s="52">
        <f t="shared" si="48"/>
        <v>577416</v>
      </c>
      <c r="AS23" s="52">
        <f t="shared" si="48"/>
        <v>557784</v>
      </c>
      <c r="AT23" s="52">
        <f t="shared" si="48"/>
        <v>546184</v>
      </c>
      <c r="AU23" s="52">
        <f t="shared" si="48"/>
        <v>536674</v>
      </c>
      <c r="AV23" s="52">
        <f t="shared" si="48"/>
        <v>588386</v>
      </c>
      <c r="AW23" s="52">
        <f t="shared" si="48"/>
        <v>599026</v>
      </c>
      <c r="AX23" s="52">
        <f t="shared" si="48"/>
        <v>564854</v>
      </c>
      <c r="AY23" s="52">
        <f t="shared" si="48"/>
        <v>585850</v>
      </c>
      <c r="AZ23" s="52">
        <f t="shared" si="48"/>
        <v>565378</v>
      </c>
      <c r="BA23" s="52">
        <f t="shared" si="48"/>
        <v>637866</v>
      </c>
      <c r="BB23" s="52">
        <f t="shared" si="48"/>
        <v>6983346</v>
      </c>
      <c r="BC23" s="52">
        <f t="shared" si="48"/>
        <v>638146</v>
      </c>
      <c r="BD23" s="52">
        <f t="shared" si="48"/>
        <v>596152</v>
      </c>
      <c r="BE23" s="52">
        <f t="shared" si="48"/>
        <v>616460</v>
      </c>
      <c r="BF23" s="52">
        <f t="shared" si="48"/>
        <v>553088</v>
      </c>
      <c r="BG23" s="52">
        <f t="shared" si="48"/>
        <v>573012</v>
      </c>
      <c r="BH23" s="52">
        <f t="shared" si="48"/>
        <v>550991</v>
      </c>
      <c r="BI23" s="52">
        <f t="shared" si="48"/>
        <v>607692</v>
      </c>
      <c r="BJ23" s="52">
        <f t="shared" si="48"/>
        <v>618548</v>
      </c>
      <c r="BK23" s="52">
        <f t="shared" si="48"/>
        <v>567719</v>
      </c>
      <c r="BL23" s="52">
        <f t="shared" si="48"/>
        <v>608665</v>
      </c>
      <c r="BM23" s="52">
        <f t="shared" si="48"/>
        <v>594809</v>
      </c>
      <c r="BN23" s="52">
        <f t="shared" si="48"/>
        <v>697822</v>
      </c>
      <c r="BO23" s="52">
        <f t="shared" ref="BO23:CV23" si="49">SUM(BO24:BO25)</f>
        <v>7223104</v>
      </c>
      <c r="BP23" s="52">
        <f t="shared" si="49"/>
        <v>700145</v>
      </c>
      <c r="BQ23" s="52">
        <f t="shared" si="49"/>
        <v>632579</v>
      </c>
      <c r="BR23" s="52">
        <f t="shared" si="49"/>
        <v>617181</v>
      </c>
      <c r="BS23" s="52">
        <f t="shared" si="49"/>
        <v>594240</v>
      </c>
      <c r="BT23" s="52">
        <f t="shared" si="49"/>
        <v>594372</v>
      </c>
      <c r="BU23" s="52">
        <f t="shared" si="49"/>
        <v>567474</v>
      </c>
      <c r="BV23" s="52">
        <f t="shared" si="49"/>
        <v>642285</v>
      </c>
      <c r="BW23" s="52">
        <f t="shared" si="49"/>
        <v>646009</v>
      </c>
      <c r="BX23" s="52">
        <f t="shared" si="49"/>
        <v>590602</v>
      </c>
      <c r="BY23" s="52">
        <f t="shared" si="49"/>
        <v>633558</v>
      </c>
      <c r="BZ23" s="52">
        <f t="shared" si="49"/>
        <v>612130</v>
      </c>
      <c r="CA23" s="52">
        <f t="shared" si="49"/>
        <v>722109</v>
      </c>
      <c r="CB23" s="52">
        <f t="shared" si="49"/>
        <v>7552684</v>
      </c>
      <c r="CC23" s="52">
        <f t="shared" si="49"/>
        <v>727037</v>
      </c>
      <c r="CD23" s="52">
        <f t="shared" si="49"/>
        <v>681126</v>
      </c>
      <c r="CE23" s="52">
        <f t="shared" si="49"/>
        <v>673385</v>
      </c>
      <c r="CF23" s="52">
        <f t="shared" si="49"/>
        <v>659973</v>
      </c>
      <c r="CG23" s="52">
        <f t="shared" si="49"/>
        <v>647990</v>
      </c>
      <c r="CH23" s="52">
        <f t="shared" si="49"/>
        <v>621143</v>
      </c>
      <c r="CI23" s="52">
        <f t="shared" si="49"/>
        <v>718340</v>
      </c>
      <c r="CJ23" s="52">
        <f t="shared" si="49"/>
        <v>709305</v>
      </c>
      <c r="CK23" s="52">
        <f t="shared" si="49"/>
        <v>664005</v>
      </c>
      <c r="CL23" s="52">
        <f t="shared" si="49"/>
        <v>710061</v>
      </c>
      <c r="CM23" s="52">
        <f t="shared" si="49"/>
        <v>668101</v>
      </c>
      <c r="CN23" s="52">
        <f t="shared" si="49"/>
        <v>799516</v>
      </c>
      <c r="CO23" s="52">
        <f t="shared" si="49"/>
        <v>8279982</v>
      </c>
      <c r="CP23" s="52">
        <f t="shared" si="49"/>
        <v>783793</v>
      </c>
      <c r="CQ23" s="52">
        <f t="shared" si="49"/>
        <v>745407</v>
      </c>
      <c r="CR23" s="52">
        <f t="shared" si="49"/>
        <v>751804</v>
      </c>
      <c r="CS23" s="52">
        <f t="shared" si="49"/>
        <v>665820</v>
      </c>
      <c r="CT23" s="52">
        <f t="shared" si="49"/>
        <v>686147</v>
      </c>
      <c r="CU23" s="52">
        <f t="shared" si="49"/>
        <v>652624</v>
      </c>
      <c r="CV23" s="52">
        <f t="shared" si="49"/>
        <v>766807</v>
      </c>
      <c r="CW23" s="52">
        <f t="shared" ref="CW23:DB23" si="50">SUM(CW24:CW25)</f>
        <v>730415</v>
      </c>
      <c r="CX23" s="52">
        <f t="shared" si="50"/>
        <v>679544</v>
      </c>
      <c r="CY23" s="52">
        <f t="shared" si="50"/>
        <v>716364</v>
      </c>
      <c r="CZ23" s="52">
        <f t="shared" si="50"/>
        <v>710224</v>
      </c>
      <c r="DA23" s="52">
        <f t="shared" si="50"/>
        <v>838275</v>
      </c>
      <c r="DB23" s="52">
        <f t="shared" si="50"/>
        <v>8727224</v>
      </c>
      <c r="DC23" s="52">
        <f>SUM(DC24:DC25)</f>
        <v>825844</v>
      </c>
      <c r="DD23" s="52">
        <v>742863</v>
      </c>
      <c r="DE23" s="52">
        <f t="shared" ref="DE23:DN23" si="51">SUM(DE24:DE25)</f>
        <v>363657</v>
      </c>
      <c r="DF23" s="52">
        <f t="shared" si="51"/>
        <v>0</v>
      </c>
      <c r="DG23" s="52">
        <f t="shared" si="51"/>
        <v>0</v>
      </c>
      <c r="DH23" s="52">
        <f t="shared" si="51"/>
        <v>54464</v>
      </c>
      <c r="DI23" s="52">
        <f t="shared" si="51"/>
        <v>290713</v>
      </c>
      <c r="DJ23" s="52">
        <f t="shared" si="51"/>
        <v>288085</v>
      </c>
      <c r="DK23" s="52">
        <f t="shared" si="51"/>
        <v>361679</v>
      </c>
      <c r="DL23" s="52">
        <f t="shared" si="51"/>
        <v>503519</v>
      </c>
      <c r="DM23" s="52">
        <f t="shared" si="51"/>
        <v>433627</v>
      </c>
      <c r="DN23" s="52">
        <f t="shared" si="51"/>
        <v>579466</v>
      </c>
      <c r="DO23" s="52">
        <f t="shared" si="13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52">SUM(DS24:DS25)</f>
        <v>526517</v>
      </c>
      <c r="DT23" s="52">
        <f t="shared" si="52"/>
        <v>622216</v>
      </c>
      <c r="DU23" s="52">
        <f t="shared" si="52"/>
        <v>579268</v>
      </c>
      <c r="DV23" s="52">
        <f t="shared" si="52"/>
        <v>645485</v>
      </c>
      <c r="DW23" s="52">
        <f t="shared" si="52"/>
        <v>669179</v>
      </c>
      <c r="DX23" s="52">
        <f t="shared" si="52"/>
        <v>596029</v>
      </c>
      <c r="DY23" s="52">
        <f t="shared" si="52"/>
        <v>632355</v>
      </c>
      <c r="DZ23" s="52">
        <f t="shared" si="52"/>
        <v>619966</v>
      </c>
      <c r="EA23" s="52">
        <f t="shared" si="52"/>
        <v>721816</v>
      </c>
      <c r="EB23" s="52">
        <f t="shared" si="14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53">SUM(EF24:EF25)</f>
        <v>687127</v>
      </c>
      <c r="EG23" s="52">
        <f t="shared" si="53"/>
        <v>701832</v>
      </c>
      <c r="EH23" s="52">
        <f t="shared" si="53"/>
        <v>681321</v>
      </c>
      <c r="EI23" s="52">
        <f t="shared" si="53"/>
        <v>769280</v>
      </c>
      <c r="EJ23" s="52">
        <f t="shared" si="53"/>
        <v>778386</v>
      </c>
      <c r="EK23" s="52">
        <f t="shared" si="53"/>
        <v>708463</v>
      </c>
      <c r="EL23" s="52">
        <f>SUM(EL24:EL25)</f>
        <v>751619</v>
      </c>
      <c r="EM23" s="52">
        <f t="shared" si="53"/>
        <v>732129</v>
      </c>
      <c r="EN23" s="52">
        <f t="shared" si="53"/>
        <v>836192</v>
      </c>
      <c r="EO23" s="52">
        <f>+SUM(EC23:EN23)</f>
        <v>8706226</v>
      </c>
      <c r="EP23" s="52">
        <f t="shared" ref="EP23:FA23" si="54">SUM(EP24:EP25)</f>
        <v>839230</v>
      </c>
      <c r="EQ23" s="52">
        <f t="shared" si="54"/>
        <v>830379</v>
      </c>
      <c r="ER23" s="52">
        <f t="shared" si="54"/>
        <v>547676</v>
      </c>
      <c r="ES23" s="52">
        <f t="shared" si="54"/>
        <v>234120</v>
      </c>
      <c r="ET23" s="52">
        <f t="shared" si="54"/>
        <v>408011</v>
      </c>
      <c r="EU23" s="52">
        <f t="shared" si="54"/>
        <v>558093</v>
      </c>
      <c r="EV23" s="52">
        <f t="shared" si="54"/>
        <v>728372</v>
      </c>
      <c r="EW23" s="52">
        <f t="shared" si="54"/>
        <v>730550</v>
      </c>
      <c r="EX23" s="52">
        <f t="shared" si="54"/>
        <v>740508</v>
      </c>
      <c r="EY23" s="52">
        <f t="shared" si="54"/>
        <v>847194</v>
      </c>
      <c r="EZ23" s="52">
        <f t="shared" si="54"/>
        <v>830516</v>
      </c>
      <c r="FA23" s="52">
        <f t="shared" si="54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110">
        <v>1062836</v>
      </c>
      <c r="HN23" s="110">
        <v>1249301</v>
      </c>
      <c r="HO23" s="52">
        <f>+SUM(HC23:HN23)</f>
        <v>12614238</v>
      </c>
      <c r="HP23" s="211">
        <v>1269695</v>
      </c>
      <c r="HQ23" s="170"/>
      <c r="HR23" s="52">
        <f t="shared" ref="HR23:IB23" si="55">+HR24+HR25</f>
        <v>0</v>
      </c>
      <c r="HS23" s="52">
        <f t="shared" si="55"/>
        <v>0</v>
      </c>
      <c r="HT23" s="52">
        <f t="shared" si="55"/>
        <v>0</v>
      </c>
      <c r="HU23" s="52">
        <f t="shared" si="55"/>
        <v>0</v>
      </c>
      <c r="HV23" s="52">
        <f t="shared" si="55"/>
        <v>0</v>
      </c>
      <c r="HW23" s="52">
        <f t="shared" si="55"/>
        <v>0</v>
      </c>
      <c r="HX23" s="52">
        <f t="shared" si="55"/>
        <v>0</v>
      </c>
      <c r="HY23" s="52">
        <f t="shared" si="55"/>
        <v>0</v>
      </c>
      <c r="HZ23" s="52">
        <f t="shared" si="55"/>
        <v>0</v>
      </c>
      <c r="IA23" s="52">
        <f t="shared" si="55"/>
        <v>0</v>
      </c>
      <c r="IB23" s="52">
        <f t="shared" si="15"/>
        <v>1269695</v>
      </c>
    </row>
    <row r="24" spans="2:236" x14ac:dyDescent="0.25">
      <c r="B24" s="48" t="s">
        <v>67</v>
      </c>
      <c r="C24" s="111">
        <f t="shared" ref="C24:BN24" si="56">IF($B24="","",C9+C12+C15+C18)</f>
        <v>0</v>
      </c>
      <c r="D24" s="111">
        <f t="shared" si="56"/>
        <v>0</v>
      </c>
      <c r="E24" s="111">
        <f t="shared" si="56"/>
        <v>70408</v>
      </c>
      <c r="F24" s="111">
        <f t="shared" si="56"/>
        <v>148732</v>
      </c>
      <c r="G24" s="111">
        <f>IF($B24="","",G9+G12+G15+G18)</f>
        <v>139330</v>
      </c>
      <c r="H24" s="111">
        <f t="shared" si="56"/>
        <v>134206</v>
      </c>
      <c r="I24" s="111">
        <f t="shared" si="56"/>
        <v>163394</v>
      </c>
      <c r="J24" s="111">
        <f t="shared" si="56"/>
        <v>142880</v>
      </c>
      <c r="K24" s="111">
        <f t="shared" si="56"/>
        <v>132968</v>
      </c>
      <c r="L24" s="111">
        <f t="shared" si="56"/>
        <v>144630</v>
      </c>
      <c r="M24" s="111">
        <f t="shared" si="56"/>
        <v>137298</v>
      </c>
      <c r="N24" s="111">
        <f t="shared" si="56"/>
        <v>180234</v>
      </c>
      <c r="O24" s="111">
        <f t="shared" si="56"/>
        <v>1394080</v>
      </c>
      <c r="P24" s="111">
        <f t="shared" si="56"/>
        <v>185426</v>
      </c>
      <c r="Q24" s="111">
        <f t="shared" si="56"/>
        <v>164142</v>
      </c>
      <c r="R24" s="111">
        <f t="shared" si="56"/>
        <v>152844</v>
      </c>
      <c r="S24" s="111">
        <f t="shared" si="56"/>
        <v>157044</v>
      </c>
      <c r="T24" s="111">
        <f t="shared" si="56"/>
        <v>150650</v>
      </c>
      <c r="U24" s="111">
        <f t="shared" si="56"/>
        <v>144162</v>
      </c>
      <c r="V24" s="111">
        <f t="shared" si="56"/>
        <v>177434</v>
      </c>
      <c r="W24" s="111">
        <f t="shared" si="56"/>
        <v>158656</v>
      </c>
      <c r="X24" s="111">
        <f t="shared" si="56"/>
        <v>146160</v>
      </c>
      <c r="Y24" s="111">
        <f t="shared" si="56"/>
        <v>159438</v>
      </c>
      <c r="Z24" s="111">
        <f t="shared" si="56"/>
        <v>143748</v>
      </c>
      <c r="AA24" s="111">
        <f t="shared" si="56"/>
        <v>191950</v>
      </c>
      <c r="AB24" s="111">
        <f t="shared" si="56"/>
        <v>1931654</v>
      </c>
      <c r="AC24" s="111">
        <f t="shared" si="56"/>
        <v>199862</v>
      </c>
      <c r="AD24" s="111">
        <f t="shared" si="56"/>
        <v>195562</v>
      </c>
      <c r="AE24" s="111">
        <f t="shared" si="56"/>
        <v>195862</v>
      </c>
      <c r="AF24" s="111">
        <f t="shared" si="56"/>
        <v>212244</v>
      </c>
      <c r="AG24" s="111">
        <f t="shared" si="56"/>
        <v>186744</v>
      </c>
      <c r="AH24" s="111">
        <f t="shared" si="56"/>
        <v>179874</v>
      </c>
      <c r="AI24" s="111">
        <f t="shared" si="56"/>
        <v>229152</v>
      </c>
      <c r="AJ24" s="111">
        <f t="shared" si="56"/>
        <v>203078</v>
      </c>
      <c r="AK24" s="111">
        <f t="shared" si="56"/>
        <v>184388</v>
      </c>
      <c r="AL24" s="111">
        <f t="shared" si="56"/>
        <v>201024</v>
      </c>
      <c r="AM24" s="111">
        <f t="shared" si="56"/>
        <v>185166</v>
      </c>
      <c r="AN24" s="111">
        <f t="shared" si="56"/>
        <v>250274</v>
      </c>
      <c r="AO24" s="111">
        <f t="shared" si="56"/>
        <v>2423230</v>
      </c>
      <c r="AP24" s="111">
        <f t="shared" si="56"/>
        <v>261524</v>
      </c>
      <c r="AQ24" s="111">
        <f t="shared" si="56"/>
        <v>245918</v>
      </c>
      <c r="AR24" s="111">
        <f t="shared" si="56"/>
        <v>216792</v>
      </c>
      <c r="AS24" s="111">
        <f t="shared" si="56"/>
        <v>230022</v>
      </c>
      <c r="AT24" s="111">
        <f t="shared" si="56"/>
        <v>205676</v>
      </c>
      <c r="AU24" s="111">
        <f t="shared" si="56"/>
        <v>199404</v>
      </c>
      <c r="AV24" s="111">
        <f t="shared" si="56"/>
        <v>230102</v>
      </c>
      <c r="AW24" s="111">
        <f t="shared" si="56"/>
        <v>224812</v>
      </c>
      <c r="AX24" s="111">
        <f t="shared" si="56"/>
        <v>210672</v>
      </c>
      <c r="AY24" s="111">
        <f t="shared" si="56"/>
        <v>216128</v>
      </c>
      <c r="AZ24" s="111">
        <f t="shared" si="56"/>
        <v>199992</v>
      </c>
      <c r="BA24" s="111">
        <f t="shared" si="56"/>
        <v>266850</v>
      </c>
      <c r="BB24" s="111">
        <f t="shared" si="56"/>
        <v>2707892</v>
      </c>
      <c r="BC24" s="111">
        <f t="shared" si="56"/>
        <v>268078</v>
      </c>
      <c r="BD24" s="111">
        <f t="shared" si="56"/>
        <v>251818</v>
      </c>
      <c r="BE24" s="111">
        <f t="shared" si="56"/>
        <v>259510</v>
      </c>
      <c r="BF24" s="111">
        <f t="shared" si="56"/>
        <v>206866</v>
      </c>
      <c r="BG24" s="111">
        <f t="shared" si="56"/>
        <v>221260</v>
      </c>
      <c r="BH24" s="111">
        <f t="shared" si="56"/>
        <v>211869</v>
      </c>
      <c r="BI24" s="111">
        <f t="shared" si="56"/>
        <v>254743</v>
      </c>
      <c r="BJ24" s="111">
        <f t="shared" si="56"/>
        <v>244181</v>
      </c>
      <c r="BK24" s="111">
        <f t="shared" si="56"/>
        <v>215368</v>
      </c>
      <c r="BL24" s="111">
        <f t="shared" si="56"/>
        <v>233804</v>
      </c>
      <c r="BM24" s="111">
        <f t="shared" si="56"/>
        <v>221008</v>
      </c>
      <c r="BN24" s="111">
        <f t="shared" si="56"/>
        <v>296516</v>
      </c>
      <c r="BO24" s="111">
        <f t="shared" ref="BO24:CV24" si="57">IF($B24="","",BO9+BO12+BO15+BO18)</f>
        <v>2885021</v>
      </c>
      <c r="BP24" s="111">
        <f t="shared" si="57"/>
        <v>298060</v>
      </c>
      <c r="BQ24" s="111">
        <f t="shared" si="57"/>
        <v>267439</v>
      </c>
      <c r="BR24" s="111">
        <f t="shared" si="57"/>
        <v>246102</v>
      </c>
      <c r="BS24" s="111">
        <f t="shared" si="57"/>
        <v>253591</v>
      </c>
      <c r="BT24" s="111">
        <f t="shared" si="57"/>
        <v>230687</v>
      </c>
      <c r="BU24" s="111">
        <f t="shared" si="57"/>
        <v>219161</v>
      </c>
      <c r="BV24" s="111">
        <f t="shared" si="57"/>
        <v>281282</v>
      </c>
      <c r="BW24" s="111">
        <f t="shared" si="57"/>
        <v>260648</v>
      </c>
      <c r="BX24" s="111">
        <f t="shared" si="57"/>
        <v>230958</v>
      </c>
      <c r="BY24" s="111">
        <f t="shared" si="57"/>
        <v>250123</v>
      </c>
      <c r="BZ24" s="111">
        <f t="shared" si="57"/>
        <v>234731</v>
      </c>
      <c r="CA24" s="111">
        <f t="shared" si="57"/>
        <v>333506</v>
      </c>
      <c r="CB24" s="111">
        <f t="shared" si="57"/>
        <v>3106288</v>
      </c>
      <c r="CC24" s="111">
        <f t="shared" si="57"/>
        <v>354988</v>
      </c>
      <c r="CD24" s="111">
        <f t="shared" si="57"/>
        <v>324694</v>
      </c>
      <c r="CE24" s="111">
        <f t="shared" si="57"/>
        <v>291845</v>
      </c>
      <c r="CF24" s="111">
        <f t="shared" si="57"/>
        <v>301116</v>
      </c>
      <c r="CG24" s="111">
        <f t="shared" si="57"/>
        <v>284434</v>
      </c>
      <c r="CH24" s="111">
        <f t="shared" si="57"/>
        <v>268744</v>
      </c>
      <c r="CI24" s="111">
        <f t="shared" si="57"/>
        <v>341074</v>
      </c>
      <c r="CJ24" s="111">
        <f t="shared" si="57"/>
        <v>310922</v>
      </c>
      <c r="CK24" s="111">
        <f t="shared" si="57"/>
        <v>278766</v>
      </c>
      <c r="CL24" s="111">
        <f t="shared" si="57"/>
        <v>305383</v>
      </c>
      <c r="CM24" s="111">
        <f t="shared" si="57"/>
        <v>276392</v>
      </c>
      <c r="CN24" s="111">
        <f t="shared" si="57"/>
        <v>389911</v>
      </c>
      <c r="CO24" s="111">
        <f t="shared" si="57"/>
        <v>3728269</v>
      </c>
      <c r="CP24" s="111">
        <f t="shared" si="57"/>
        <v>388484</v>
      </c>
      <c r="CQ24" s="111">
        <f t="shared" si="57"/>
        <v>358636</v>
      </c>
      <c r="CR24" s="111">
        <f t="shared" si="57"/>
        <v>362264</v>
      </c>
      <c r="CS24" s="111">
        <f t="shared" si="57"/>
        <v>292148</v>
      </c>
      <c r="CT24" s="111">
        <f t="shared" si="57"/>
        <v>310466</v>
      </c>
      <c r="CU24" s="111">
        <f t="shared" si="57"/>
        <v>291495</v>
      </c>
      <c r="CV24" s="111">
        <f t="shared" si="57"/>
        <v>381555</v>
      </c>
      <c r="CW24" s="111">
        <f t="shared" ref="CW24:DC25" si="58">IF($B24="","",CW9+CW12+CW15+CW18)</f>
        <v>332215</v>
      </c>
      <c r="CX24" s="111">
        <f t="shared" si="58"/>
        <v>293232</v>
      </c>
      <c r="CY24" s="111">
        <f t="shared" si="58"/>
        <v>311647</v>
      </c>
      <c r="CZ24" s="111">
        <f t="shared" si="58"/>
        <v>306657</v>
      </c>
      <c r="DA24" s="111">
        <f t="shared" si="58"/>
        <v>397330</v>
      </c>
      <c r="DB24" s="111">
        <f t="shared" si="58"/>
        <v>4026129</v>
      </c>
      <c r="DC24" s="111">
        <f t="shared" si="58"/>
        <v>405771</v>
      </c>
      <c r="DD24" s="111">
        <v>356176</v>
      </c>
      <c r="DE24" s="111">
        <f t="shared" ref="DE24:DN24" si="59">IF($B24="","",DE9+DE12+DE15+DE18)</f>
        <v>170337</v>
      </c>
      <c r="DF24" s="111">
        <f t="shared" si="59"/>
        <v>0</v>
      </c>
      <c r="DG24" s="111">
        <f t="shared" si="59"/>
        <v>0</v>
      </c>
      <c r="DH24" s="111">
        <f t="shared" si="59"/>
        <v>17019</v>
      </c>
      <c r="DI24" s="111">
        <f t="shared" si="59"/>
        <v>104835</v>
      </c>
      <c r="DJ24" s="111">
        <f t="shared" si="59"/>
        <v>93743</v>
      </c>
      <c r="DK24" s="111">
        <f t="shared" si="59"/>
        <v>121967</v>
      </c>
      <c r="DL24" s="111">
        <f t="shared" si="59"/>
        <v>182612</v>
      </c>
      <c r="DM24" s="111">
        <f t="shared" si="59"/>
        <v>156985</v>
      </c>
      <c r="DN24" s="111">
        <f t="shared" si="59"/>
        <v>245775</v>
      </c>
      <c r="DO24" s="111">
        <f t="shared" si="13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60">IF($B24="","",DR9+DR12+DR15+DR18)</f>
        <v>235784</v>
      </c>
      <c r="DS24" s="111">
        <f t="shared" si="60"/>
        <v>208575</v>
      </c>
      <c r="DT24" s="111">
        <f t="shared" si="60"/>
        <v>237607</v>
      </c>
      <c r="DU24" s="111">
        <f t="shared" si="60"/>
        <v>218466</v>
      </c>
      <c r="DV24" s="111">
        <f t="shared" si="60"/>
        <v>267152</v>
      </c>
      <c r="DW24" s="111">
        <f t="shared" si="60"/>
        <v>272443</v>
      </c>
      <c r="DX24" s="111">
        <f t="shared" si="60"/>
        <v>228945</v>
      </c>
      <c r="DY24" s="111">
        <f t="shared" si="60"/>
        <v>244461</v>
      </c>
      <c r="DZ24" s="111">
        <f t="shared" si="60"/>
        <v>231300</v>
      </c>
      <c r="EA24" s="111">
        <f t="shared" si="60"/>
        <v>316288</v>
      </c>
      <c r="EB24" s="111">
        <f t="shared" si="14"/>
        <v>2957644</v>
      </c>
      <c r="EC24" s="111">
        <f t="shared" ref="EC24:EN24" si="61">IF($B24="","",EC9+EC12+EC15+EC18)</f>
        <v>328095</v>
      </c>
      <c r="ED24" s="111">
        <f t="shared" si="61"/>
        <v>293747</v>
      </c>
      <c r="EE24" s="111">
        <f t="shared" si="61"/>
        <v>272804</v>
      </c>
      <c r="EF24" s="111">
        <f t="shared" si="61"/>
        <v>314634</v>
      </c>
      <c r="EG24" s="111">
        <f t="shared" si="61"/>
        <v>281005</v>
      </c>
      <c r="EH24" s="111">
        <f t="shared" si="61"/>
        <v>266321</v>
      </c>
      <c r="EI24" s="111">
        <f t="shared" si="61"/>
        <v>338144</v>
      </c>
      <c r="EJ24" s="111">
        <f t="shared" si="61"/>
        <v>332133</v>
      </c>
      <c r="EK24" s="111">
        <f t="shared" si="61"/>
        <v>280165</v>
      </c>
      <c r="EL24" s="111">
        <f t="shared" si="61"/>
        <v>297993</v>
      </c>
      <c r="EM24" s="111">
        <f t="shared" si="61"/>
        <v>283171</v>
      </c>
      <c r="EN24" s="111">
        <f t="shared" si="61"/>
        <v>370916</v>
      </c>
      <c r="EO24" s="111">
        <f>+SUM(EC24:EN24)</f>
        <v>3659128</v>
      </c>
      <c r="EP24" s="111">
        <f t="shared" ref="EP24:FA24" si="62">IF($B24="","",EP9+EP12+EP15+EP18)</f>
        <v>396366</v>
      </c>
      <c r="EQ24" s="111">
        <f t="shared" si="62"/>
        <v>395366</v>
      </c>
      <c r="ER24" s="111">
        <f t="shared" si="62"/>
        <v>236802</v>
      </c>
      <c r="ES24" s="111">
        <f t="shared" si="62"/>
        <v>77483</v>
      </c>
      <c r="ET24" s="111">
        <f t="shared" si="62"/>
        <v>175579</v>
      </c>
      <c r="EU24" s="111">
        <f t="shared" si="62"/>
        <v>266112</v>
      </c>
      <c r="EV24" s="111">
        <f t="shared" si="62"/>
        <v>375715</v>
      </c>
      <c r="EW24" s="111">
        <f t="shared" si="62"/>
        <v>346006</v>
      </c>
      <c r="EX24" s="111">
        <f t="shared" si="62"/>
        <v>355890</v>
      </c>
      <c r="EY24" s="111">
        <f t="shared" si="62"/>
        <v>407609</v>
      </c>
      <c r="EZ24" s="111">
        <f t="shared" si="62"/>
        <v>392148</v>
      </c>
      <c r="FA24" s="111">
        <f t="shared" si="62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2">
        <v>457946</v>
      </c>
      <c r="HN24" s="112">
        <v>627270</v>
      </c>
      <c r="HO24" s="111">
        <f>+SUM(HC24:HN24)</f>
        <v>5876522</v>
      </c>
      <c r="HP24" s="212">
        <v>652317</v>
      </c>
      <c r="HQ24" s="171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1">
        <f t="shared" si="15"/>
        <v>652317</v>
      </c>
    </row>
    <row r="25" spans="2:236" x14ac:dyDescent="0.25">
      <c r="B25" s="48" t="s">
        <v>68</v>
      </c>
      <c r="C25" s="111">
        <f t="shared" ref="C25:BN25" si="63">IF($B25="","",C10+C13+C16+C19)</f>
        <v>0</v>
      </c>
      <c r="D25" s="111">
        <f t="shared" si="63"/>
        <v>0</v>
      </c>
      <c r="E25" s="111">
        <f t="shared" si="63"/>
        <v>105324</v>
      </c>
      <c r="F25" s="111">
        <f t="shared" si="63"/>
        <v>211270</v>
      </c>
      <c r="G25" s="111">
        <f t="shared" si="63"/>
        <v>222866</v>
      </c>
      <c r="H25" s="111">
        <f t="shared" si="63"/>
        <v>217170</v>
      </c>
      <c r="I25" s="111">
        <f t="shared" si="63"/>
        <v>227772</v>
      </c>
      <c r="J25" s="111">
        <f t="shared" si="63"/>
        <v>234892</v>
      </c>
      <c r="K25" s="111">
        <f t="shared" si="63"/>
        <v>221560</v>
      </c>
      <c r="L25" s="111">
        <f t="shared" si="63"/>
        <v>239146</v>
      </c>
      <c r="M25" s="111">
        <f t="shared" si="63"/>
        <v>237374</v>
      </c>
      <c r="N25" s="111">
        <f t="shared" si="63"/>
        <v>252206</v>
      </c>
      <c r="O25" s="111">
        <f t="shared" si="63"/>
        <v>2169580</v>
      </c>
      <c r="P25" s="111">
        <f t="shared" si="63"/>
        <v>239972</v>
      </c>
      <c r="Q25" s="111">
        <f t="shared" si="63"/>
        <v>231604</v>
      </c>
      <c r="R25" s="111">
        <f t="shared" si="63"/>
        <v>242850</v>
      </c>
      <c r="S25" s="111">
        <f t="shared" si="63"/>
        <v>227236</v>
      </c>
      <c r="T25" s="111">
        <f t="shared" si="63"/>
        <v>236798</v>
      </c>
      <c r="U25" s="111">
        <f t="shared" si="63"/>
        <v>239010</v>
      </c>
      <c r="V25" s="111">
        <f t="shared" si="63"/>
        <v>253752</v>
      </c>
      <c r="W25" s="111">
        <f t="shared" si="63"/>
        <v>256490</v>
      </c>
      <c r="X25" s="111">
        <f t="shared" si="63"/>
        <v>250054</v>
      </c>
      <c r="Y25" s="111">
        <f t="shared" si="63"/>
        <v>261430</v>
      </c>
      <c r="Z25" s="111">
        <f t="shared" si="63"/>
        <v>255468</v>
      </c>
      <c r="AA25" s="111">
        <f t="shared" si="63"/>
        <v>272960</v>
      </c>
      <c r="AB25" s="111">
        <f t="shared" si="63"/>
        <v>2967624</v>
      </c>
      <c r="AC25" s="111">
        <f t="shared" si="63"/>
        <v>268702</v>
      </c>
      <c r="AD25" s="111">
        <f t="shared" si="63"/>
        <v>284706</v>
      </c>
      <c r="AE25" s="111">
        <f t="shared" si="63"/>
        <v>338478</v>
      </c>
      <c r="AF25" s="111">
        <f t="shared" si="63"/>
        <v>310522</v>
      </c>
      <c r="AG25" s="111">
        <f t="shared" si="63"/>
        <v>327144</v>
      </c>
      <c r="AH25" s="111">
        <f t="shared" si="63"/>
        <v>318468</v>
      </c>
      <c r="AI25" s="111">
        <f t="shared" si="63"/>
        <v>330532</v>
      </c>
      <c r="AJ25" s="111">
        <f t="shared" si="63"/>
        <v>346192</v>
      </c>
      <c r="AK25" s="111">
        <f t="shared" si="63"/>
        <v>337252</v>
      </c>
      <c r="AL25" s="111">
        <f t="shared" si="63"/>
        <v>348332</v>
      </c>
      <c r="AM25" s="111">
        <f t="shared" si="63"/>
        <v>342286</v>
      </c>
      <c r="AN25" s="111">
        <f t="shared" si="63"/>
        <v>366286</v>
      </c>
      <c r="AO25" s="111">
        <f t="shared" si="63"/>
        <v>3918900</v>
      </c>
      <c r="AP25" s="111">
        <f t="shared" si="63"/>
        <v>365654</v>
      </c>
      <c r="AQ25" s="111">
        <f t="shared" si="63"/>
        <v>350832</v>
      </c>
      <c r="AR25" s="111">
        <f t="shared" si="63"/>
        <v>360624</v>
      </c>
      <c r="AS25" s="111">
        <f t="shared" si="63"/>
        <v>327762</v>
      </c>
      <c r="AT25" s="111">
        <f t="shared" si="63"/>
        <v>340508</v>
      </c>
      <c r="AU25" s="111">
        <f t="shared" si="63"/>
        <v>337270</v>
      </c>
      <c r="AV25" s="111">
        <f t="shared" si="63"/>
        <v>358284</v>
      </c>
      <c r="AW25" s="111">
        <f t="shared" si="63"/>
        <v>374214</v>
      </c>
      <c r="AX25" s="111">
        <f t="shared" si="63"/>
        <v>354182</v>
      </c>
      <c r="AY25" s="111">
        <f t="shared" si="63"/>
        <v>369722</v>
      </c>
      <c r="AZ25" s="111">
        <f t="shared" si="63"/>
        <v>365386</v>
      </c>
      <c r="BA25" s="111">
        <f t="shared" si="63"/>
        <v>371016</v>
      </c>
      <c r="BB25" s="111">
        <f t="shared" si="63"/>
        <v>4275454</v>
      </c>
      <c r="BC25" s="111">
        <f t="shared" si="63"/>
        <v>370068</v>
      </c>
      <c r="BD25" s="111">
        <f t="shared" si="63"/>
        <v>344334</v>
      </c>
      <c r="BE25" s="111">
        <f t="shared" si="63"/>
        <v>356950</v>
      </c>
      <c r="BF25" s="111">
        <f t="shared" si="63"/>
        <v>346222</v>
      </c>
      <c r="BG25" s="111">
        <f t="shared" si="63"/>
        <v>351752</v>
      </c>
      <c r="BH25" s="111">
        <f t="shared" si="63"/>
        <v>339122</v>
      </c>
      <c r="BI25" s="111">
        <f t="shared" si="63"/>
        <v>352949</v>
      </c>
      <c r="BJ25" s="111">
        <f t="shared" si="63"/>
        <v>374367</v>
      </c>
      <c r="BK25" s="111">
        <f t="shared" si="63"/>
        <v>352351</v>
      </c>
      <c r="BL25" s="111">
        <f t="shared" si="63"/>
        <v>374861</v>
      </c>
      <c r="BM25" s="111">
        <f t="shared" si="63"/>
        <v>373801</v>
      </c>
      <c r="BN25" s="111">
        <f t="shared" si="63"/>
        <v>401306</v>
      </c>
      <c r="BO25" s="111">
        <f t="shared" ref="BO25:CV25" si="64">IF($B25="","",BO10+BO13+BO16+BO19)</f>
        <v>4338083</v>
      </c>
      <c r="BP25" s="111">
        <f t="shared" si="64"/>
        <v>402085</v>
      </c>
      <c r="BQ25" s="111">
        <f t="shared" si="64"/>
        <v>365140</v>
      </c>
      <c r="BR25" s="111">
        <f t="shared" si="64"/>
        <v>371079</v>
      </c>
      <c r="BS25" s="111">
        <f t="shared" si="64"/>
        <v>340649</v>
      </c>
      <c r="BT25" s="111">
        <f t="shared" si="64"/>
        <v>363685</v>
      </c>
      <c r="BU25" s="111">
        <f t="shared" si="64"/>
        <v>348313</v>
      </c>
      <c r="BV25" s="111">
        <f t="shared" si="64"/>
        <v>361003</v>
      </c>
      <c r="BW25" s="111">
        <f t="shared" si="64"/>
        <v>385361</v>
      </c>
      <c r="BX25" s="111">
        <f t="shared" si="64"/>
        <v>359644</v>
      </c>
      <c r="BY25" s="111">
        <f t="shared" si="64"/>
        <v>383435</v>
      </c>
      <c r="BZ25" s="111">
        <f t="shared" si="64"/>
        <v>377399</v>
      </c>
      <c r="CA25" s="111">
        <f t="shared" si="64"/>
        <v>388603</v>
      </c>
      <c r="CB25" s="111">
        <f t="shared" si="64"/>
        <v>4446396</v>
      </c>
      <c r="CC25" s="111">
        <f t="shared" si="64"/>
        <v>372049</v>
      </c>
      <c r="CD25" s="111">
        <f t="shared" si="64"/>
        <v>356432</v>
      </c>
      <c r="CE25" s="111">
        <f t="shared" si="64"/>
        <v>381540</v>
      </c>
      <c r="CF25" s="111">
        <f t="shared" si="64"/>
        <v>358857</v>
      </c>
      <c r="CG25" s="111">
        <f t="shared" si="64"/>
        <v>363556</v>
      </c>
      <c r="CH25" s="111">
        <f t="shared" si="64"/>
        <v>352399</v>
      </c>
      <c r="CI25" s="111">
        <f t="shared" si="64"/>
        <v>377266</v>
      </c>
      <c r="CJ25" s="111">
        <f t="shared" si="64"/>
        <v>398383</v>
      </c>
      <c r="CK25" s="111">
        <f t="shared" si="64"/>
        <v>385239</v>
      </c>
      <c r="CL25" s="111">
        <f t="shared" si="64"/>
        <v>404678</v>
      </c>
      <c r="CM25" s="111">
        <f t="shared" si="64"/>
        <v>391709</v>
      </c>
      <c r="CN25" s="111">
        <f t="shared" si="64"/>
        <v>409605</v>
      </c>
      <c r="CO25" s="111">
        <f t="shared" si="64"/>
        <v>4551713</v>
      </c>
      <c r="CP25" s="111">
        <f t="shared" si="64"/>
        <v>395309</v>
      </c>
      <c r="CQ25" s="111">
        <f t="shared" si="64"/>
        <v>386771</v>
      </c>
      <c r="CR25" s="111">
        <f t="shared" si="64"/>
        <v>389540</v>
      </c>
      <c r="CS25" s="111">
        <f t="shared" si="64"/>
        <v>373672</v>
      </c>
      <c r="CT25" s="111">
        <f t="shared" si="64"/>
        <v>375681</v>
      </c>
      <c r="CU25" s="111">
        <f t="shared" si="64"/>
        <v>361129</v>
      </c>
      <c r="CV25" s="111">
        <f t="shared" si="64"/>
        <v>385252</v>
      </c>
      <c r="CW25" s="111">
        <f t="shared" si="58"/>
        <v>398200</v>
      </c>
      <c r="CX25" s="111">
        <f t="shared" si="58"/>
        <v>386312</v>
      </c>
      <c r="CY25" s="111">
        <f t="shared" si="58"/>
        <v>404717</v>
      </c>
      <c r="CZ25" s="111">
        <f t="shared" si="58"/>
        <v>403567</v>
      </c>
      <c r="DA25" s="111">
        <f t="shared" si="58"/>
        <v>440945</v>
      </c>
      <c r="DB25" s="111">
        <f t="shared" si="58"/>
        <v>4701095</v>
      </c>
      <c r="DC25" s="111">
        <f t="shared" si="58"/>
        <v>420073</v>
      </c>
      <c r="DD25" s="111">
        <v>386687</v>
      </c>
      <c r="DE25" s="111">
        <f t="shared" ref="DE25:DN25" si="65">IF($B25="","",DE10+DE13+DE16+DE19)</f>
        <v>193320</v>
      </c>
      <c r="DF25" s="111">
        <f t="shared" si="65"/>
        <v>0</v>
      </c>
      <c r="DG25" s="111">
        <f t="shared" si="65"/>
        <v>0</v>
      </c>
      <c r="DH25" s="111">
        <f t="shared" si="65"/>
        <v>37445</v>
      </c>
      <c r="DI25" s="111">
        <f t="shared" si="65"/>
        <v>185878</v>
      </c>
      <c r="DJ25" s="111">
        <f t="shared" si="65"/>
        <v>194342</v>
      </c>
      <c r="DK25" s="111">
        <f t="shared" si="65"/>
        <v>239712</v>
      </c>
      <c r="DL25" s="111">
        <f t="shared" si="65"/>
        <v>320907</v>
      </c>
      <c r="DM25" s="111">
        <f t="shared" si="65"/>
        <v>276642</v>
      </c>
      <c r="DN25" s="111">
        <f t="shared" si="65"/>
        <v>333691</v>
      </c>
      <c r="DO25" s="158">
        <f t="shared" si="13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6">IF($B25="","",DR10+DR13+DR16+DR19)</f>
        <v>328406</v>
      </c>
      <c r="DS25" s="158">
        <f t="shared" si="66"/>
        <v>317942</v>
      </c>
      <c r="DT25" s="158">
        <f t="shared" si="66"/>
        <v>384609</v>
      </c>
      <c r="DU25" s="158">
        <f t="shared" si="66"/>
        <v>360802</v>
      </c>
      <c r="DV25" s="158">
        <f t="shared" si="66"/>
        <v>378333</v>
      </c>
      <c r="DW25" s="158">
        <f t="shared" si="66"/>
        <v>396736</v>
      </c>
      <c r="DX25" s="158">
        <f t="shared" si="66"/>
        <v>367084</v>
      </c>
      <c r="DY25" s="158">
        <f t="shared" si="66"/>
        <v>387894</v>
      </c>
      <c r="DZ25" s="158">
        <f t="shared" si="66"/>
        <v>388666</v>
      </c>
      <c r="EA25" s="158">
        <f t="shared" si="66"/>
        <v>405528</v>
      </c>
      <c r="EB25" s="158">
        <f t="shared" si="14"/>
        <v>4361515</v>
      </c>
      <c r="EC25" s="158">
        <f t="shared" ref="EC25:EN25" si="67">IF($B25="","",EC10+EC13+EC16+EC19)</f>
        <v>405368</v>
      </c>
      <c r="ED25" s="158">
        <f t="shared" si="67"/>
        <v>366126</v>
      </c>
      <c r="EE25" s="158">
        <f t="shared" si="67"/>
        <v>393737</v>
      </c>
      <c r="EF25" s="158">
        <f t="shared" si="67"/>
        <v>372493</v>
      </c>
      <c r="EG25" s="158">
        <f t="shared" si="67"/>
        <v>420827</v>
      </c>
      <c r="EH25" s="158">
        <f t="shared" si="67"/>
        <v>415000</v>
      </c>
      <c r="EI25" s="158">
        <f t="shared" si="67"/>
        <v>431136</v>
      </c>
      <c r="EJ25" s="158">
        <f t="shared" si="67"/>
        <v>446253</v>
      </c>
      <c r="EK25" s="158">
        <f t="shared" si="67"/>
        <v>428298</v>
      </c>
      <c r="EL25" s="158">
        <f t="shared" si="67"/>
        <v>453626</v>
      </c>
      <c r="EM25" s="158">
        <f t="shared" si="67"/>
        <v>448958</v>
      </c>
      <c r="EN25" s="158">
        <f t="shared" si="67"/>
        <v>465276</v>
      </c>
      <c r="EO25" s="111">
        <f>+SUM(EC25:EN25)</f>
        <v>5047098</v>
      </c>
      <c r="EP25" s="111">
        <f t="shared" ref="EP25:FA25" si="68">IF($B25="","",EP10+EP13+EP16+EP19)</f>
        <v>442864</v>
      </c>
      <c r="EQ25" s="111">
        <f t="shared" si="68"/>
        <v>435013</v>
      </c>
      <c r="ER25" s="111">
        <f t="shared" si="68"/>
        <v>310874</v>
      </c>
      <c r="ES25" s="111">
        <f t="shared" si="68"/>
        <v>156637</v>
      </c>
      <c r="ET25" s="111">
        <f t="shared" si="68"/>
        <v>232432</v>
      </c>
      <c r="EU25" s="111">
        <f t="shared" si="68"/>
        <v>291981</v>
      </c>
      <c r="EV25" s="111">
        <f t="shared" si="68"/>
        <v>352657</v>
      </c>
      <c r="EW25" s="111">
        <f t="shared" si="68"/>
        <v>384544</v>
      </c>
      <c r="EX25" s="111">
        <f t="shared" si="68"/>
        <v>384618</v>
      </c>
      <c r="EY25" s="111">
        <f t="shared" si="68"/>
        <v>439585</v>
      </c>
      <c r="EZ25" s="111">
        <f t="shared" si="68"/>
        <v>438368</v>
      </c>
      <c r="FA25" s="111">
        <f t="shared" si="68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2">
        <v>604890</v>
      </c>
      <c r="HN25" s="112">
        <v>622031</v>
      </c>
      <c r="HO25" s="111">
        <f>+SUM(HC25:HN25)</f>
        <v>6737716</v>
      </c>
      <c r="HP25" s="212">
        <v>617378</v>
      </c>
      <c r="HQ25" s="171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1">
        <f t="shared" si="15"/>
        <v>617378</v>
      </c>
    </row>
    <row r="26" spans="2:236" x14ac:dyDescent="0.2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36" x14ac:dyDescent="0.2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36" x14ac:dyDescent="0.25">
      <c r="B28" s="5" t="s">
        <v>73</v>
      </c>
    </row>
    <row r="29" spans="2:236" ht="15" customHeight="1" x14ac:dyDescent="0.25">
      <c r="B29" s="189" t="s">
        <v>39</v>
      </c>
      <c r="C29" s="195">
        <v>2009</v>
      </c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7"/>
      <c r="O29" s="189" t="s">
        <v>93</v>
      </c>
      <c r="P29" s="195">
        <v>2010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7"/>
      <c r="AB29" s="189" t="s">
        <v>82</v>
      </c>
      <c r="AC29" s="195">
        <v>2011</v>
      </c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7"/>
      <c r="AO29" s="189" t="s">
        <v>83</v>
      </c>
      <c r="AP29" s="195">
        <v>2012</v>
      </c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7"/>
      <c r="BB29" s="189" t="s">
        <v>84</v>
      </c>
      <c r="BC29" s="195">
        <v>2013</v>
      </c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7"/>
      <c r="BO29" s="189" t="s">
        <v>40</v>
      </c>
      <c r="BP29" s="195">
        <v>2014</v>
      </c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7"/>
      <c r="CB29" s="189" t="s">
        <v>41</v>
      </c>
      <c r="CC29" s="195">
        <v>2015</v>
      </c>
      <c r="CD29" s="196"/>
      <c r="CE29" s="196"/>
      <c r="CF29" s="196"/>
      <c r="CG29" s="196"/>
      <c r="CH29" s="196"/>
      <c r="CI29" s="196"/>
      <c r="CJ29" s="196"/>
      <c r="CK29" s="196"/>
      <c r="CL29" s="196"/>
      <c r="CM29" s="196"/>
      <c r="CN29" s="197"/>
      <c r="CO29" s="189" t="s">
        <v>42</v>
      </c>
      <c r="CP29" s="195">
        <v>2016</v>
      </c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7"/>
      <c r="DB29" s="189" t="s">
        <v>43</v>
      </c>
      <c r="DC29" s="181">
        <v>2017</v>
      </c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3"/>
      <c r="DO29" s="184" t="s">
        <v>44</v>
      </c>
      <c r="DP29" s="181">
        <v>2018</v>
      </c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3"/>
      <c r="EB29" s="184" t="s">
        <v>45</v>
      </c>
      <c r="EC29" s="181">
        <v>2019</v>
      </c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3"/>
      <c r="EO29" s="184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84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84" t="s">
        <v>48</v>
      </c>
      <c r="FP29" s="181">
        <v>2022</v>
      </c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3"/>
      <c r="GB29" s="184" t="s">
        <v>49</v>
      </c>
      <c r="GC29" s="181">
        <v>2023</v>
      </c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3"/>
      <c r="GO29" s="184" t="s">
        <v>50</v>
      </c>
      <c r="GP29" s="181">
        <v>2024</v>
      </c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3"/>
      <c r="HB29" s="184" t="s">
        <v>51</v>
      </c>
      <c r="HC29" s="181">
        <v>2025</v>
      </c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3"/>
      <c r="HO29" s="184" t="s">
        <v>52</v>
      </c>
      <c r="HP29" s="181">
        <v>2026</v>
      </c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3"/>
      <c r="IB29" s="184" t="s">
        <v>53</v>
      </c>
    </row>
    <row r="30" spans="2:236" x14ac:dyDescent="0.25">
      <c r="B30" s="190"/>
      <c r="C30" s="71" t="s">
        <v>54</v>
      </c>
      <c r="D30" s="71" t="s">
        <v>55</v>
      </c>
      <c r="E30" s="71" t="s">
        <v>56</v>
      </c>
      <c r="F30" s="71" t="s">
        <v>57</v>
      </c>
      <c r="G30" s="71" t="s">
        <v>58</v>
      </c>
      <c r="H30" s="71" t="s">
        <v>59</v>
      </c>
      <c r="I30" s="71" t="s">
        <v>60</v>
      </c>
      <c r="J30" s="71" t="s">
        <v>61</v>
      </c>
      <c r="K30" s="71" t="s">
        <v>62</v>
      </c>
      <c r="L30" s="71" t="s">
        <v>63</v>
      </c>
      <c r="M30" s="71" t="s">
        <v>64</v>
      </c>
      <c r="N30" s="71" t="s">
        <v>65</v>
      </c>
      <c r="O30" s="190"/>
      <c r="P30" s="71" t="s">
        <v>54</v>
      </c>
      <c r="Q30" s="71" t="s">
        <v>55</v>
      </c>
      <c r="R30" s="71" t="s">
        <v>56</v>
      </c>
      <c r="S30" s="71" t="s">
        <v>57</v>
      </c>
      <c r="T30" s="71" t="s">
        <v>58</v>
      </c>
      <c r="U30" s="71" t="s">
        <v>59</v>
      </c>
      <c r="V30" s="71" t="s">
        <v>60</v>
      </c>
      <c r="W30" s="71" t="s">
        <v>61</v>
      </c>
      <c r="X30" s="71" t="s">
        <v>62</v>
      </c>
      <c r="Y30" s="71" t="s">
        <v>63</v>
      </c>
      <c r="Z30" s="71" t="s">
        <v>64</v>
      </c>
      <c r="AA30" s="71" t="s">
        <v>65</v>
      </c>
      <c r="AB30" s="190"/>
      <c r="AC30" s="71" t="s">
        <v>54</v>
      </c>
      <c r="AD30" s="71" t="s">
        <v>55</v>
      </c>
      <c r="AE30" s="71" t="s">
        <v>56</v>
      </c>
      <c r="AF30" s="71" t="s">
        <v>57</v>
      </c>
      <c r="AG30" s="71" t="s">
        <v>58</v>
      </c>
      <c r="AH30" s="71" t="s">
        <v>59</v>
      </c>
      <c r="AI30" s="71" t="s">
        <v>60</v>
      </c>
      <c r="AJ30" s="71" t="s">
        <v>61</v>
      </c>
      <c r="AK30" s="71" t="s">
        <v>62</v>
      </c>
      <c r="AL30" s="71" t="s">
        <v>63</v>
      </c>
      <c r="AM30" s="71" t="s">
        <v>64</v>
      </c>
      <c r="AN30" s="71" t="s">
        <v>65</v>
      </c>
      <c r="AO30" s="190"/>
      <c r="AP30" s="71" t="s">
        <v>54</v>
      </c>
      <c r="AQ30" s="71" t="s">
        <v>55</v>
      </c>
      <c r="AR30" s="71" t="s">
        <v>56</v>
      </c>
      <c r="AS30" s="71" t="s">
        <v>57</v>
      </c>
      <c r="AT30" s="71" t="s">
        <v>58</v>
      </c>
      <c r="AU30" s="71" t="s">
        <v>59</v>
      </c>
      <c r="AV30" s="71" t="s">
        <v>60</v>
      </c>
      <c r="AW30" s="71" t="s">
        <v>61</v>
      </c>
      <c r="AX30" s="71" t="s">
        <v>62</v>
      </c>
      <c r="AY30" s="71" t="s">
        <v>63</v>
      </c>
      <c r="AZ30" s="71" t="s">
        <v>64</v>
      </c>
      <c r="BA30" s="71" t="s">
        <v>65</v>
      </c>
      <c r="BB30" s="190"/>
      <c r="BC30" s="71" t="s">
        <v>54</v>
      </c>
      <c r="BD30" s="71" t="s">
        <v>55</v>
      </c>
      <c r="BE30" s="71" t="s">
        <v>56</v>
      </c>
      <c r="BF30" s="71" t="s">
        <v>57</v>
      </c>
      <c r="BG30" s="71" t="s">
        <v>58</v>
      </c>
      <c r="BH30" s="71" t="s">
        <v>59</v>
      </c>
      <c r="BI30" s="71" t="s">
        <v>60</v>
      </c>
      <c r="BJ30" s="71" t="s">
        <v>61</v>
      </c>
      <c r="BK30" s="71" t="s">
        <v>62</v>
      </c>
      <c r="BL30" s="71" t="s">
        <v>63</v>
      </c>
      <c r="BM30" s="71" t="s">
        <v>64</v>
      </c>
      <c r="BN30" s="71" t="s">
        <v>65</v>
      </c>
      <c r="BO30" s="190"/>
      <c r="BP30" s="71" t="s">
        <v>54</v>
      </c>
      <c r="BQ30" s="71" t="s">
        <v>55</v>
      </c>
      <c r="BR30" s="71" t="s">
        <v>56</v>
      </c>
      <c r="BS30" s="71" t="s">
        <v>57</v>
      </c>
      <c r="BT30" s="71" t="s">
        <v>58</v>
      </c>
      <c r="BU30" s="71" t="s">
        <v>59</v>
      </c>
      <c r="BV30" s="71" t="s">
        <v>60</v>
      </c>
      <c r="BW30" s="71" t="s">
        <v>61</v>
      </c>
      <c r="BX30" s="71" t="s">
        <v>62</v>
      </c>
      <c r="BY30" s="71" t="s">
        <v>63</v>
      </c>
      <c r="BZ30" s="71" t="s">
        <v>64</v>
      </c>
      <c r="CA30" s="71" t="s">
        <v>65</v>
      </c>
      <c r="CB30" s="190"/>
      <c r="CC30" s="71" t="s">
        <v>54</v>
      </c>
      <c r="CD30" s="71" t="s">
        <v>55</v>
      </c>
      <c r="CE30" s="71" t="s">
        <v>56</v>
      </c>
      <c r="CF30" s="71" t="s">
        <v>57</v>
      </c>
      <c r="CG30" s="71" t="s">
        <v>58</v>
      </c>
      <c r="CH30" s="71" t="s">
        <v>59</v>
      </c>
      <c r="CI30" s="71" t="s">
        <v>60</v>
      </c>
      <c r="CJ30" s="71" t="s">
        <v>61</v>
      </c>
      <c r="CK30" s="71" t="s">
        <v>62</v>
      </c>
      <c r="CL30" s="71" t="s">
        <v>63</v>
      </c>
      <c r="CM30" s="71" t="s">
        <v>64</v>
      </c>
      <c r="CN30" s="71" t="s">
        <v>65</v>
      </c>
      <c r="CO30" s="190"/>
      <c r="CP30" s="71" t="s">
        <v>54</v>
      </c>
      <c r="CQ30" s="71" t="s">
        <v>55</v>
      </c>
      <c r="CR30" s="71" t="s">
        <v>56</v>
      </c>
      <c r="CS30" s="71" t="s">
        <v>57</v>
      </c>
      <c r="CT30" s="71" t="s">
        <v>58</v>
      </c>
      <c r="CU30" s="71" t="s">
        <v>59</v>
      </c>
      <c r="CV30" s="71" t="s">
        <v>60</v>
      </c>
      <c r="CW30" s="71" t="s">
        <v>61</v>
      </c>
      <c r="CX30" s="71" t="s">
        <v>62</v>
      </c>
      <c r="CY30" s="71" t="s">
        <v>63</v>
      </c>
      <c r="CZ30" s="71" t="s">
        <v>64</v>
      </c>
      <c r="DA30" s="71" t="s">
        <v>65</v>
      </c>
      <c r="DB30" s="190"/>
      <c r="DC30" s="45" t="s">
        <v>54</v>
      </c>
      <c r="DD30" s="45" t="s">
        <v>55</v>
      </c>
      <c r="DE30" s="45" t="s">
        <v>56</v>
      </c>
      <c r="DF30" s="45" t="s">
        <v>57</v>
      </c>
      <c r="DG30" s="45" t="s">
        <v>58</v>
      </c>
      <c r="DH30" s="45" t="s">
        <v>59</v>
      </c>
      <c r="DI30" s="45" t="s">
        <v>60</v>
      </c>
      <c r="DJ30" s="45" t="s">
        <v>61</v>
      </c>
      <c r="DK30" s="45" t="s">
        <v>62</v>
      </c>
      <c r="DL30" s="45" t="s">
        <v>63</v>
      </c>
      <c r="DM30" s="45" t="s">
        <v>64</v>
      </c>
      <c r="DN30" s="45" t="s">
        <v>65</v>
      </c>
      <c r="DO30" s="185"/>
      <c r="DP30" s="45" t="s">
        <v>54</v>
      </c>
      <c r="DQ30" s="45" t="s">
        <v>55</v>
      </c>
      <c r="DR30" s="45" t="s">
        <v>56</v>
      </c>
      <c r="DS30" s="45" t="s">
        <v>57</v>
      </c>
      <c r="DT30" s="45" t="s">
        <v>58</v>
      </c>
      <c r="DU30" s="45" t="s">
        <v>59</v>
      </c>
      <c r="DV30" s="45" t="s">
        <v>60</v>
      </c>
      <c r="DW30" s="45" t="s">
        <v>61</v>
      </c>
      <c r="DX30" s="45" t="s">
        <v>62</v>
      </c>
      <c r="DY30" s="45" t="s">
        <v>63</v>
      </c>
      <c r="DZ30" s="45" t="s">
        <v>64</v>
      </c>
      <c r="EA30" s="45" t="s">
        <v>65</v>
      </c>
      <c r="EB30" s="185"/>
      <c r="EC30" s="45" t="s">
        <v>54</v>
      </c>
      <c r="ED30" s="45" t="s">
        <v>55</v>
      </c>
      <c r="EE30" s="45" t="s">
        <v>56</v>
      </c>
      <c r="EF30" s="45" t="s">
        <v>57</v>
      </c>
      <c r="EG30" s="45" t="s">
        <v>58</v>
      </c>
      <c r="EH30" s="45" t="s">
        <v>59</v>
      </c>
      <c r="EI30" s="45" t="s">
        <v>60</v>
      </c>
      <c r="EJ30" s="45" t="s">
        <v>61</v>
      </c>
      <c r="EK30" s="45" t="s">
        <v>62</v>
      </c>
      <c r="EL30" s="45" t="s">
        <v>63</v>
      </c>
      <c r="EM30" s="45" t="s">
        <v>64</v>
      </c>
      <c r="EN30" s="45" t="s">
        <v>65</v>
      </c>
      <c r="EO30" s="185"/>
      <c r="EP30" s="45" t="s">
        <v>54</v>
      </c>
      <c r="EQ30" s="45" t="s">
        <v>55</v>
      </c>
      <c r="ER30" s="45" t="s">
        <v>56</v>
      </c>
      <c r="ES30" s="45" t="s">
        <v>57</v>
      </c>
      <c r="ET30" s="45" t="s">
        <v>58</v>
      </c>
      <c r="EU30" s="45" t="s">
        <v>59</v>
      </c>
      <c r="EV30" s="45" t="s">
        <v>60</v>
      </c>
      <c r="EW30" s="45" t="s">
        <v>61</v>
      </c>
      <c r="EX30" s="45" t="s">
        <v>62</v>
      </c>
      <c r="EY30" s="45" t="s">
        <v>63</v>
      </c>
      <c r="EZ30" s="45" t="s">
        <v>64</v>
      </c>
      <c r="FA30" s="45" t="s">
        <v>65</v>
      </c>
      <c r="FB30" s="185"/>
      <c r="FC30" s="45" t="s">
        <v>54</v>
      </c>
      <c r="FD30" s="45" t="s">
        <v>55</v>
      </c>
      <c r="FE30" s="45" t="s">
        <v>56</v>
      </c>
      <c r="FF30" s="45" t="s">
        <v>57</v>
      </c>
      <c r="FG30" s="45" t="s">
        <v>58</v>
      </c>
      <c r="FH30" s="45" t="s">
        <v>59</v>
      </c>
      <c r="FI30" s="45" t="s">
        <v>60</v>
      </c>
      <c r="FJ30" s="45" t="s">
        <v>61</v>
      </c>
      <c r="FK30" s="45" t="s">
        <v>62</v>
      </c>
      <c r="FL30" s="45" t="s">
        <v>63</v>
      </c>
      <c r="FM30" s="45" t="s">
        <v>64</v>
      </c>
      <c r="FN30" s="45" t="s">
        <v>65</v>
      </c>
      <c r="FO30" s="185"/>
      <c r="FP30" s="45" t="s">
        <v>54</v>
      </c>
      <c r="FQ30" s="45" t="s">
        <v>55</v>
      </c>
      <c r="FR30" s="45" t="s">
        <v>56</v>
      </c>
      <c r="FS30" s="45" t="s">
        <v>57</v>
      </c>
      <c r="FT30" s="45" t="s">
        <v>58</v>
      </c>
      <c r="FU30" s="45" t="s">
        <v>59</v>
      </c>
      <c r="FV30" s="45" t="s">
        <v>60</v>
      </c>
      <c r="FW30" s="45" t="s">
        <v>61</v>
      </c>
      <c r="FX30" s="45" t="s">
        <v>62</v>
      </c>
      <c r="FY30" s="45" t="s">
        <v>63</v>
      </c>
      <c r="FZ30" s="45" t="s">
        <v>64</v>
      </c>
      <c r="GA30" s="45" t="s">
        <v>65</v>
      </c>
      <c r="GB30" s="185"/>
      <c r="GC30" s="45" t="s">
        <v>54</v>
      </c>
      <c r="GD30" s="45" t="s">
        <v>55</v>
      </c>
      <c r="GE30" s="45" t="s">
        <v>56</v>
      </c>
      <c r="GF30" s="45" t="s">
        <v>57</v>
      </c>
      <c r="GG30" s="45" t="s">
        <v>58</v>
      </c>
      <c r="GH30" s="45" t="s">
        <v>59</v>
      </c>
      <c r="GI30" s="45" t="s">
        <v>60</v>
      </c>
      <c r="GJ30" s="45" t="s">
        <v>61</v>
      </c>
      <c r="GK30" s="45" t="s">
        <v>62</v>
      </c>
      <c r="GL30" s="45" t="s">
        <v>63</v>
      </c>
      <c r="GM30" s="45" t="s">
        <v>64</v>
      </c>
      <c r="GN30" s="45" t="s">
        <v>65</v>
      </c>
      <c r="GO30" s="185"/>
      <c r="GP30" s="45" t="s">
        <v>54</v>
      </c>
      <c r="GQ30" s="45" t="s">
        <v>55</v>
      </c>
      <c r="GR30" s="45" t="s">
        <v>56</v>
      </c>
      <c r="GS30" s="45" t="s">
        <v>57</v>
      </c>
      <c r="GT30" s="45" t="s">
        <v>58</v>
      </c>
      <c r="GU30" s="45" t="s">
        <v>59</v>
      </c>
      <c r="GV30" s="45" t="s">
        <v>60</v>
      </c>
      <c r="GW30" s="45" t="s">
        <v>61</v>
      </c>
      <c r="GX30" s="45" t="s">
        <v>62</v>
      </c>
      <c r="GY30" s="45" t="s">
        <v>63</v>
      </c>
      <c r="GZ30" s="45" t="s">
        <v>64</v>
      </c>
      <c r="HA30" s="45" t="s">
        <v>65</v>
      </c>
      <c r="HB30" s="185"/>
      <c r="HC30" s="45" t="s">
        <v>54</v>
      </c>
      <c r="HD30" s="45" t="s">
        <v>55</v>
      </c>
      <c r="HE30" s="45" t="s">
        <v>56</v>
      </c>
      <c r="HF30" s="45" t="s">
        <v>57</v>
      </c>
      <c r="HG30" s="45" t="s">
        <v>58</v>
      </c>
      <c r="HH30" s="45" t="s">
        <v>59</v>
      </c>
      <c r="HI30" s="45" t="s">
        <v>60</v>
      </c>
      <c r="HJ30" s="45" t="s">
        <v>61</v>
      </c>
      <c r="HK30" s="45" t="s">
        <v>62</v>
      </c>
      <c r="HL30" s="45" t="s">
        <v>63</v>
      </c>
      <c r="HM30" s="45" t="s">
        <v>64</v>
      </c>
      <c r="HN30" s="45" t="s">
        <v>65</v>
      </c>
      <c r="HO30" s="185"/>
      <c r="HP30" s="45" t="s">
        <v>54</v>
      </c>
      <c r="HQ30" s="45" t="s">
        <v>55</v>
      </c>
      <c r="HR30" s="45" t="s">
        <v>56</v>
      </c>
      <c r="HS30" s="45" t="s">
        <v>57</v>
      </c>
      <c r="HT30" s="45" t="s">
        <v>58</v>
      </c>
      <c r="HU30" s="45" t="s">
        <v>59</v>
      </c>
      <c r="HV30" s="45" t="s">
        <v>60</v>
      </c>
      <c r="HW30" s="45" t="s">
        <v>61</v>
      </c>
      <c r="HX30" s="45" t="s">
        <v>62</v>
      </c>
      <c r="HY30" s="45" t="s">
        <v>63</v>
      </c>
      <c r="HZ30" s="45" t="s">
        <v>64</v>
      </c>
      <c r="IA30" s="45" t="s">
        <v>65</v>
      </c>
      <c r="IB30" s="185"/>
    </row>
    <row r="31" spans="2:236" x14ac:dyDescent="0.25">
      <c r="B31" s="46" t="s">
        <v>102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9">SUM(Q32:Q33)</f>
        <v>0</v>
      </c>
      <c r="R31" s="76">
        <f>SUM(R32:R33)</f>
        <v>0</v>
      </c>
      <c r="S31" s="76">
        <f t="shared" si="69"/>
        <v>0</v>
      </c>
      <c r="T31" s="76">
        <f>SUM(T32:T33)</f>
        <v>0</v>
      </c>
      <c r="U31" s="76">
        <f t="shared" si="69"/>
        <v>0</v>
      </c>
      <c r="V31" s="76">
        <f t="shared" si="69"/>
        <v>0</v>
      </c>
      <c r="W31" s="76">
        <f t="shared" si="69"/>
        <v>0</v>
      </c>
      <c r="X31" s="76">
        <f t="shared" si="69"/>
        <v>0</v>
      </c>
      <c r="Y31" s="76">
        <f t="shared" si="69"/>
        <v>0</v>
      </c>
      <c r="Z31" s="76">
        <f t="shared" si="69"/>
        <v>0</v>
      </c>
      <c r="AA31" s="76">
        <f t="shared" si="69"/>
        <v>0</v>
      </c>
      <c r="AB31" s="76">
        <f>SUM(P31:AA31)</f>
        <v>0</v>
      </c>
      <c r="AC31" s="76">
        <f>SUM(AC32:AC33)</f>
        <v>0</v>
      </c>
      <c r="AD31" s="76">
        <f t="shared" ref="AD31:AN31" si="70">SUM(AD32:AD33)</f>
        <v>147400</v>
      </c>
      <c r="AE31" s="76">
        <f>SUM(AE32:AE33)</f>
        <v>354426</v>
      </c>
      <c r="AF31" s="76">
        <f t="shared" si="70"/>
        <v>328232</v>
      </c>
      <c r="AG31" s="76">
        <f>SUM(AG32:AG33)</f>
        <v>351578</v>
      </c>
      <c r="AH31" s="76">
        <f t="shared" si="70"/>
        <v>331650</v>
      </c>
      <c r="AI31" s="76">
        <f t="shared" si="70"/>
        <v>356618</v>
      </c>
      <c r="AJ31" s="76">
        <f t="shared" si="70"/>
        <v>362160</v>
      </c>
      <c r="AK31" s="76">
        <f t="shared" si="70"/>
        <v>355280</v>
      </c>
      <c r="AL31" s="76">
        <f t="shared" si="70"/>
        <v>363626</v>
      </c>
      <c r="AM31" s="76">
        <f t="shared" si="70"/>
        <v>361150</v>
      </c>
      <c r="AN31" s="76">
        <f t="shared" si="70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71">SUM(AQ32:AQ33)</f>
        <v>375188</v>
      </c>
      <c r="AR31" s="76">
        <f>SUM(AR32:AR33)</f>
        <v>376112</v>
      </c>
      <c r="AS31" s="76">
        <f t="shared" si="71"/>
        <v>350154</v>
      </c>
      <c r="AT31" s="76">
        <f>SUM(AT32:AT33)</f>
        <v>354332</v>
      </c>
      <c r="AU31" s="76">
        <f t="shared" si="71"/>
        <v>358932</v>
      </c>
      <c r="AV31" s="76">
        <f t="shared" si="71"/>
        <v>381964</v>
      </c>
      <c r="AW31" s="76">
        <f t="shared" si="71"/>
        <v>393250</v>
      </c>
      <c r="AX31" s="76">
        <f t="shared" si="71"/>
        <v>374786</v>
      </c>
      <c r="AY31" s="76">
        <f t="shared" si="71"/>
        <v>396600</v>
      </c>
      <c r="AZ31" s="76">
        <f t="shared" si="71"/>
        <v>385536</v>
      </c>
      <c r="BA31" s="76">
        <f t="shared" si="71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72">SUM(BD32:BD33)</f>
        <v>369910</v>
      </c>
      <c r="BE31" s="76">
        <f>SUM(BE32:BE33)</f>
        <v>382404</v>
      </c>
      <c r="BF31" s="76">
        <f t="shared" si="72"/>
        <v>367704</v>
      </c>
      <c r="BG31" s="76">
        <f>SUM(BG32:BG33)</f>
        <v>376728</v>
      </c>
      <c r="BH31" s="76">
        <f t="shared" si="72"/>
        <v>359840</v>
      </c>
      <c r="BI31" s="76">
        <f t="shared" si="72"/>
        <v>384692</v>
      </c>
      <c r="BJ31" s="76">
        <f t="shared" si="72"/>
        <v>404592</v>
      </c>
      <c r="BK31" s="76">
        <f t="shared" si="72"/>
        <v>376716</v>
      </c>
      <c r="BL31" s="76">
        <f t="shared" si="72"/>
        <v>397818</v>
      </c>
      <c r="BM31" s="76">
        <f t="shared" si="72"/>
        <v>401264</v>
      </c>
      <c r="BN31" s="76">
        <f t="shared" si="72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73">SUM(BQ32:BQ33)</f>
        <v>395824</v>
      </c>
      <c r="BR31" s="76">
        <f>SUM(BR32:BR33)</f>
        <v>394588</v>
      </c>
      <c r="BS31" s="76">
        <f t="shared" si="73"/>
        <v>371902</v>
      </c>
      <c r="BT31" s="76">
        <f>SUM(BT32:BT33)</f>
        <v>392010</v>
      </c>
      <c r="BU31" s="76">
        <f t="shared" si="73"/>
        <v>368536</v>
      </c>
      <c r="BV31" s="76">
        <f t="shared" si="73"/>
        <v>392290</v>
      </c>
      <c r="BW31" s="76">
        <f t="shared" si="73"/>
        <v>405918</v>
      </c>
      <c r="BX31" s="76">
        <f t="shared" si="73"/>
        <v>376606</v>
      </c>
      <c r="BY31" s="76">
        <f t="shared" si="73"/>
        <v>409404</v>
      </c>
      <c r="BZ31" s="76">
        <f t="shared" si="73"/>
        <v>403606</v>
      </c>
      <c r="CA31" s="76">
        <f t="shared" si="73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74">SUM(DI32:DI33)</f>
        <v>458898</v>
      </c>
      <c r="DJ31" s="76">
        <f t="shared" si="74"/>
        <v>469528</v>
      </c>
      <c r="DK31" s="76">
        <f t="shared" si="74"/>
        <v>441175</v>
      </c>
      <c r="DL31" s="76">
        <f t="shared" si="74"/>
        <v>454287</v>
      </c>
      <c r="DM31" s="76">
        <f t="shared" si="74"/>
        <v>254287</v>
      </c>
      <c r="DN31" s="76">
        <f t="shared" si="74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5">SUM(DS32:DS33)</f>
        <v>462466</v>
      </c>
      <c r="DT31" s="76">
        <f t="shared" si="75"/>
        <v>490878</v>
      </c>
      <c r="DU31" s="76">
        <f t="shared" si="75"/>
        <v>456585</v>
      </c>
      <c r="DV31" s="76">
        <f t="shared" si="75"/>
        <v>476614</v>
      </c>
      <c r="DW31" s="76">
        <f t="shared" si="75"/>
        <v>496437</v>
      </c>
      <c r="DX31" s="76">
        <f t="shared" si="75"/>
        <v>446360</v>
      </c>
      <c r="DY31" s="76">
        <f t="shared" si="75"/>
        <v>472575</v>
      </c>
      <c r="DZ31" s="76">
        <f t="shared" si="75"/>
        <v>474301</v>
      </c>
      <c r="EA31" s="76">
        <f t="shared" si="75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6">SUM(EF32:EF33)</f>
        <v>428176</v>
      </c>
      <c r="EG31" s="76">
        <f t="shared" si="76"/>
        <v>468394</v>
      </c>
      <c r="EH31" s="76">
        <f t="shared" si="76"/>
        <v>453247</v>
      </c>
      <c r="EI31" s="76">
        <f t="shared" si="76"/>
        <v>490396</v>
      </c>
      <c r="EJ31" s="76">
        <f t="shared" si="76"/>
        <v>492686</v>
      </c>
      <c r="EK31" s="76">
        <f t="shared" si="76"/>
        <v>467967</v>
      </c>
      <c r="EL31" s="76">
        <f t="shared" si="76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168">
        <v>637071</v>
      </c>
      <c r="HN31" s="168">
        <v>683257</v>
      </c>
      <c r="HO31" s="76">
        <f>+SUM(HC31:HN31)</f>
        <v>7440143</v>
      </c>
      <c r="HP31" s="209">
        <v>685778</v>
      </c>
      <c r="HQ31" s="17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76">
        <f t="shared" ref="IB31:IB48" si="77">SUM(HP31:IA31)</f>
        <v>685778</v>
      </c>
    </row>
    <row r="32" spans="2:236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8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9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80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81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82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83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84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85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6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7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109">
        <v>68462</v>
      </c>
      <c r="HN32" s="109">
        <v>103116</v>
      </c>
      <c r="HO32" s="73"/>
      <c r="HP32" s="210">
        <v>112440</v>
      </c>
      <c r="HQ32" s="16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73">
        <f t="shared" si="77"/>
        <v>112440</v>
      </c>
    </row>
    <row r="33" spans="2:236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8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9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80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81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82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83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84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85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6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7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109">
        <v>568609</v>
      </c>
      <c r="HN33" s="109">
        <v>580141</v>
      </c>
      <c r="HO33" s="73"/>
      <c r="HP33" s="210">
        <v>573338</v>
      </c>
      <c r="HQ33" s="16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73">
        <f t="shared" si="77"/>
        <v>573338</v>
      </c>
    </row>
    <row r="34" spans="2:236" x14ac:dyDescent="0.25">
      <c r="B34" s="46" t="s">
        <v>103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8"/>
        <v>2728690</v>
      </c>
      <c r="P34" s="76">
        <f>SUM(P35:P36)</f>
        <v>307414</v>
      </c>
      <c r="Q34" s="76">
        <f t="shared" ref="Q34:AA34" si="88">SUM(Q35:Q36)</f>
        <v>288482</v>
      </c>
      <c r="R34" s="76">
        <f t="shared" si="88"/>
        <v>297206</v>
      </c>
      <c r="S34" s="76">
        <f t="shared" si="88"/>
        <v>289838</v>
      </c>
      <c r="T34" s="76">
        <f t="shared" si="88"/>
        <v>298930</v>
      </c>
      <c r="U34" s="76">
        <f t="shared" si="88"/>
        <v>309972</v>
      </c>
      <c r="V34" s="76">
        <f t="shared" si="88"/>
        <v>340974</v>
      </c>
      <c r="W34" s="76">
        <f t="shared" si="88"/>
        <v>336620</v>
      </c>
      <c r="X34" s="76">
        <f t="shared" si="88"/>
        <v>325214</v>
      </c>
      <c r="Y34" s="76">
        <f t="shared" si="88"/>
        <v>333538</v>
      </c>
      <c r="Z34" s="76">
        <f t="shared" si="88"/>
        <v>326570</v>
      </c>
      <c r="AA34" s="76">
        <f t="shared" si="88"/>
        <v>359306</v>
      </c>
      <c r="AB34" s="76">
        <f t="shared" si="79"/>
        <v>3814064</v>
      </c>
      <c r="AC34" s="76">
        <f>SUM(AC35:AC36)</f>
        <v>351928</v>
      </c>
      <c r="AD34" s="76">
        <f t="shared" ref="AD34:AN34" si="89">SUM(AD35:AD36)</f>
        <v>335146</v>
      </c>
      <c r="AE34" s="76">
        <f t="shared" si="89"/>
        <v>339852</v>
      </c>
      <c r="AF34" s="76">
        <f t="shared" si="89"/>
        <v>317772</v>
      </c>
      <c r="AG34" s="76">
        <f t="shared" si="89"/>
        <v>336402</v>
      </c>
      <c r="AH34" s="76">
        <f t="shared" si="89"/>
        <v>321310</v>
      </c>
      <c r="AI34" s="76">
        <f t="shared" si="89"/>
        <v>342346</v>
      </c>
      <c r="AJ34" s="76">
        <f t="shared" si="89"/>
        <v>351610</v>
      </c>
      <c r="AK34" s="76">
        <f t="shared" si="89"/>
        <v>341394</v>
      </c>
      <c r="AL34" s="76">
        <f t="shared" si="89"/>
        <v>354522</v>
      </c>
      <c r="AM34" s="76">
        <f t="shared" si="89"/>
        <v>346822</v>
      </c>
      <c r="AN34" s="76">
        <f t="shared" si="89"/>
        <v>380526</v>
      </c>
      <c r="AO34" s="76">
        <f t="shared" si="80"/>
        <v>4119630</v>
      </c>
      <c r="AP34" s="76">
        <f>SUM(AP35:AP36)</f>
        <v>374028</v>
      </c>
      <c r="AQ34" s="76">
        <f t="shared" ref="AQ34:BA34" si="90">SUM(AQ35:AQ36)</f>
        <v>363348</v>
      </c>
      <c r="AR34" s="76">
        <f t="shared" si="90"/>
        <v>363788</v>
      </c>
      <c r="AS34" s="76">
        <f t="shared" si="90"/>
        <v>333836</v>
      </c>
      <c r="AT34" s="76">
        <f t="shared" si="90"/>
        <v>342136</v>
      </c>
      <c r="AU34" s="76">
        <f t="shared" si="90"/>
        <v>341418</v>
      </c>
      <c r="AV34" s="76">
        <f t="shared" si="90"/>
        <v>371822</v>
      </c>
      <c r="AW34" s="76">
        <f t="shared" si="90"/>
        <v>378578</v>
      </c>
      <c r="AX34" s="76">
        <f t="shared" si="90"/>
        <v>364188</v>
      </c>
      <c r="AY34" s="76">
        <f t="shared" si="90"/>
        <v>378560</v>
      </c>
      <c r="AZ34" s="76">
        <f t="shared" si="90"/>
        <v>375380</v>
      </c>
      <c r="BA34" s="76">
        <f t="shared" si="90"/>
        <v>387100</v>
      </c>
      <c r="BB34" s="76">
        <f t="shared" si="81"/>
        <v>4374182</v>
      </c>
      <c r="BC34" s="76">
        <f>SUM(BC35:BC36)</f>
        <v>384914</v>
      </c>
      <c r="BD34" s="76">
        <f t="shared" ref="BD34:BN34" si="91">SUM(BD35:BD36)</f>
        <v>355258</v>
      </c>
      <c r="BE34" s="76">
        <f t="shared" si="91"/>
        <v>370168</v>
      </c>
      <c r="BF34" s="76">
        <f t="shared" si="91"/>
        <v>341656</v>
      </c>
      <c r="BG34" s="76">
        <f t="shared" si="91"/>
        <v>352768</v>
      </c>
      <c r="BH34" s="76">
        <f t="shared" si="91"/>
        <v>347164</v>
      </c>
      <c r="BI34" s="76">
        <f t="shared" si="91"/>
        <v>371694</v>
      </c>
      <c r="BJ34" s="76">
        <f t="shared" si="91"/>
        <v>391502</v>
      </c>
      <c r="BK34" s="76">
        <f t="shared" si="91"/>
        <v>368879</v>
      </c>
      <c r="BL34" s="76">
        <f t="shared" si="91"/>
        <v>396104</v>
      </c>
      <c r="BM34" s="76">
        <f t="shared" si="91"/>
        <v>392332</v>
      </c>
      <c r="BN34" s="76">
        <f t="shared" si="91"/>
        <v>437066</v>
      </c>
      <c r="BO34" s="76">
        <f t="shared" si="82"/>
        <v>4509505</v>
      </c>
      <c r="BP34" s="76">
        <f>SUM(BP35:BP36)</f>
        <v>437768</v>
      </c>
      <c r="BQ34" s="76">
        <f t="shared" ref="BQ34:CA34" si="92">SUM(BQ35:BQ36)</f>
        <v>385195</v>
      </c>
      <c r="BR34" s="76">
        <f t="shared" si="92"/>
        <v>376953</v>
      </c>
      <c r="BS34" s="76">
        <f t="shared" si="92"/>
        <v>354890</v>
      </c>
      <c r="BT34" s="76">
        <f t="shared" si="92"/>
        <v>369066</v>
      </c>
      <c r="BU34" s="76">
        <f t="shared" si="92"/>
        <v>354903</v>
      </c>
      <c r="BV34" s="76">
        <f t="shared" si="92"/>
        <v>372197</v>
      </c>
      <c r="BW34" s="76">
        <f t="shared" si="92"/>
        <v>391797</v>
      </c>
      <c r="BX34" s="76">
        <f t="shared" si="92"/>
        <v>362687</v>
      </c>
      <c r="BY34" s="76">
        <f t="shared" si="92"/>
        <v>387143</v>
      </c>
      <c r="BZ34" s="76">
        <f t="shared" si="92"/>
        <v>385317</v>
      </c>
      <c r="CA34" s="76">
        <f t="shared" si="92"/>
        <v>399760</v>
      </c>
      <c r="CB34" s="76">
        <f t="shared" si="83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84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85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93">SUM(DI35:DI36)</f>
        <v>438573</v>
      </c>
      <c r="DJ34" s="76">
        <f t="shared" si="93"/>
        <v>449935</v>
      </c>
      <c r="DK34" s="76">
        <f t="shared" si="93"/>
        <v>422049</v>
      </c>
      <c r="DL34" s="76">
        <f t="shared" si="93"/>
        <v>435881</v>
      </c>
      <c r="DM34" s="76">
        <f t="shared" si="93"/>
        <v>431226</v>
      </c>
      <c r="DN34" s="76">
        <f t="shared" si="93"/>
        <v>469224</v>
      </c>
      <c r="DO34" s="76">
        <f t="shared" si="86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94">SUM(DR35:DR36)</f>
        <v>461216</v>
      </c>
      <c r="DS34" s="76">
        <f t="shared" si="94"/>
        <v>437951</v>
      </c>
      <c r="DT34" s="76">
        <f t="shared" si="94"/>
        <v>473222</v>
      </c>
      <c r="DU34" s="76">
        <f t="shared" si="94"/>
        <v>431719</v>
      </c>
      <c r="DV34" s="76">
        <f t="shared" si="94"/>
        <v>460067</v>
      </c>
      <c r="DW34" s="76">
        <f t="shared" si="94"/>
        <v>471505</v>
      </c>
      <c r="DX34" s="76">
        <f t="shared" si="94"/>
        <v>428934</v>
      </c>
      <c r="DY34" s="76">
        <f t="shared" si="94"/>
        <v>447753</v>
      </c>
      <c r="DZ34" s="76">
        <f t="shared" si="94"/>
        <v>448400</v>
      </c>
      <c r="EA34" s="76">
        <f t="shared" si="94"/>
        <v>484865</v>
      </c>
      <c r="EB34" s="76">
        <f t="shared" si="87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95">SUM(EE35:EE36)</f>
        <v>471646</v>
      </c>
      <c r="EF34" s="76">
        <f t="shared" si="95"/>
        <v>405667</v>
      </c>
      <c r="EG34" s="76">
        <f t="shared" si="95"/>
        <v>443739</v>
      </c>
      <c r="EH34" s="76">
        <f t="shared" si="95"/>
        <v>436157</v>
      </c>
      <c r="EI34" s="76">
        <f t="shared" si="95"/>
        <v>464088</v>
      </c>
      <c r="EJ34" s="76">
        <f t="shared" si="95"/>
        <v>471817</v>
      </c>
      <c r="EK34" s="76">
        <f t="shared" si="95"/>
        <v>444730</v>
      </c>
      <c r="EL34" s="76">
        <f t="shared" si="95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168">
        <v>599612</v>
      </c>
      <c r="HN34" s="168">
        <v>641071</v>
      </c>
      <c r="HO34" s="76">
        <f>+SUM(HC34:HN34)</f>
        <v>6942297</v>
      </c>
      <c r="HP34" s="211">
        <v>641190</v>
      </c>
      <c r="HQ34" s="170"/>
      <c r="HR34" s="168"/>
      <c r="HS34" s="168"/>
      <c r="HT34" s="168"/>
      <c r="HU34" s="168"/>
      <c r="HV34" s="168"/>
      <c r="HW34" s="168"/>
      <c r="HX34" s="168"/>
      <c r="HY34" s="168"/>
      <c r="HZ34" s="168"/>
      <c r="IA34" s="168"/>
      <c r="IB34" s="76">
        <f t="shared" si="77"/>
        <v>641190</v>
      </c>
    </row>
    <row r="35" spans="2:236" x14ac:dyDescent="0.25">
      <c r="B35" s="48" t="s">
        <v>67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8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9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80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81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82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83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84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85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6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7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109">
        <v>57659</v>
      </c>
      <c r="HN35" s="109">
        <v>88590</v>
      </c>
      <c r="HO35" s="73"/>
      <c r="HP35" s="210">
        <v>93592</v>
      </c>
      <c r="HQ35" s="16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73">
        <f t="shared" si="77"/>
        <v>93592</v>
      </c>
    </row>
    <row r="36" spans="2:236" x14ac:dyDescent="0.25">
      <c r="B36" s="48" t="s">
        <v>68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8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9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80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81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82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83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84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85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6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7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109">
        <v>541953</v>
      </c>
      <c r="HN36" s="109">
        <v>552481</v>
      </c>
      <c r="HO36" s="73"/>
      <c r="HP36" s="210">
        <v>547598</v>
      </c>
      <c r="HQ36" s="16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73">
        <f t="shared" si="77"/>
        <v>547598</v>
      </c>
    </row>
    <row r="37" spans="2:236" x14ac:dyDescent="0.25">
      <c r="B37" s="46" t="s">
        <v>104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8"/>
        <v>3559346</v>
      </c>
      <c r="P37" s="76">
        <f>SUM(P38:P39)</f>
        <v>418430</v>
      </c>
      <c r="Q37" s="76">
        <f t="shared" ref="Q37:AA37" si="96">SUM(Q38:Q39)</f>
        <v>390534</v>
      </c>
      <c r="R37" s="76">
        <f t="shared" si="96"/>
        <v>400270</v>
      </c>
      <c r="S37" s="76">
        <f t="shared" si="96"/>
        <v>375906</v>
      </c>
      <c r="T37" s="76">
        <f t="shared" si="96"/>
        <v>394070</v>
      </c>
      <c r="U37" s="76">
        <f t="shared" si="96"/>
        <v>395894</v>
      </c>
      <c r="V37" s="76">
        <f t="shared" si="96"/>
        <v>431254</v>
      </c>
      <c r="W37" s="76">
        <f t="shared" si="96"/>
        <v>430700</v>
      </c>
      <c r="X37" s="76">
        <f t="shared" si="96"/>
        <v>417418</v>
      </c>
      <c r="Y37" s="76">
        <f t="shared" si="96"/>
        <v>431274</v>
      </c>
      <c r="Z37" s="76">
        <f t="shared" si="96"/>
        <v>421092</v>
      </c>
      <c r="AA37" s="76">
        <f t="shared" si="96"/>
        <v>462168</v>
      </c>
      <c r="AB37" s="76">
        <f t="shared" si="79"/>
        <v>4969010</v>
      </c>
      <c r="AC37" s="76">
        <f>SUM(AC38:AC39)</f>
        <v>471312</v>
      </c>
      <c r="AD37" s="76">
        <f t="shared" ref="AD37:AN37" si="97">SUM(AD38:AD39)</f>
        <v>431312</v>
      </c>
      <c r="AE37" s="76">
        <f t="shared" si="97"/>
        <v>440368</v>
      </c>
      <c r="AF37" s="76">
        <f t="shared" si="97"/>
        <v>413106</v>
      </c>
      <c r="AG37" s="76">
        <f t="shared" si="97"/>
        <v>423996</v>
      </c>
      <c r="AH37" s="76">
        <f t="shared" si="97"/>
        <v>414780</v>
      </c>
      <c r="AI37" s="76">
        <f t="shared" si="97"/>
        <v>440236</v>
      </c>
      <c r="AJ37" s="76">
        <f t="shared" si="97"/>
        <v>444462</v>
      </c>
      <c r="AK37" s="76">
        <f t="shared" si="97"/>
        <v>436400</v>
      </c>
      <c r="AL37" s="76">
        <f t="shared" si="97"/>
        <v>453096</v>
      </c>
      <c r="AM37" s="76">
        <f t="shared" si="97"/>
        <v>440670</v>
      </c>
      <c r="AN37" s="76">
        <f t="shared" si="97"/>
        <v>495330</v>
      </c>
      <c r="AO37" s="76">
        <f t="shared" si="80"/>
        <v>5305068</v>
      </c>
      <c r="AP37" s="76">
        <f>SUM(AP38:AP39)</f>
        <v>509570</v>
      </c>
      <c r="AQ37" s="76">
        <f t="shared" ref="AQ37:BA37" si="98">SUM(AQ38:AQ39)</f>
        <v>487590</v>
      </c>
      <c r="AR37" s="76">
        <f t="shared" si="98"/>
        <v>486356</v>
      </c>
      <c r="AS37" s="76">
        <f t="shared" si="98"/>
        <v>448068</v>
      </c>
      <c r="AT37" s="76">
        <f t="shared" si="98"/>
        <v>453802</v>
      </c>
      <c r="AU37" s="76">
        <f t="shared" si="98"/>
        <v>445350</v>
      </c>
      <c r="AV37" s="76">
        <f t="shared" si="98"/>
        <v>483242</v>
      </c>
      <c r="AW37" s="76">
        <f t="shared" si="98"/>
        <v>495090</v>
      </c>
      <c r="AX37" s="76">
        <f t="shared" si="98"/>
        <v>477442</v>
      </c>
      <c r="AY37" s="76">
        <f t="shared" si="98"/>
        <v>496124</v>
      </c>
      <c r="AZ37" s="76">
        <f t="shared" si="98"/>
        <v>481622</v>
      </c>
      <c r="BA37" s="76">
        <f t="shared" si="98"/>
        <v>505416</v>
      </c>
      <c r="BB37" s="76">
        <f t="shared" si="81"/>
        <v>5769672</v>
      </c>
      <c r="BC37" s="76">
        <f>SUM(BC38:BC39)</f>
        <v>515954</v>
      </c>
      <c r="BD37" s="76">
        <f t="shared" ref="BD37:BN37" si="99">SUM(BD38:BD39)</f>
        <v>470036</v>
      </c>
      <c r="BE37" s="76">
        <f t="shared" si="99"/>
        <v>487430</v>
      </c>
      <c r="BF37" s="76">
        <f t="shared" si="99"/>
        <v>455210</v>
      </c>
      <c r="BG37" s="76">
        <f t="shared" si="99"/>
        <v>466636</v>
      </c>
      <c r="BH37" s="76">
        <f t="shared" si="99"/>
        <v>452418</v>
      </c>
      <c r="BI37" s="76">
        <f t="shared" si="99"/>
        <v>478956</v>
      </c>
      <c r="BJ37" s="76">
        <f t="shared" si="99"/>
        <v>504624</v>
      </c>
      <c r="BK37" s="76">
        <f t="shared" si="99"/>
        <v>470326</v>
      </c>
      <c r="BL37" s="76">
        <f t="shared" si="99"/>
        <v>500084</v>
      </c>
      <c r="BM37" s="76">
        <f t="shared" si="99"/>
        <v>498950</v>
      </c>
      <c r="BN37" s="76">
        <f t="shared" si="99"/>
        <v>563256</v>
      </c>
      <c r="BO37" s="76">
        <f t="shared" si="82"/>
        <v>5863880</v>
      </c>
      <c r="BP37" s="76">
        <f>SUM(BP38:BP39)</f>
        <v>569104</v>
      </c>
      <c r="BQ37" s="76">
        <f t="shared" ref="BQ37:CA37" si="100">SUM(BQ38:BQ39)</f>
        <v>501808</v>
      </c>
      <c r="BR37" s="76">
        <f t="shared" si="100"/>
        <v>502962</v>
      </c>
      <c r="BS37" s="76">
        <f t="shared" si="100"/>
        <v>467074</v>
      </c>
      <c r="BT37" s="76">
        <f t="shared" si="100"/>
        <v>485078</v>
      </c>
      <c r="BU37" s="76">
        <f t="shared" si="100"/>
        <v>468000</v>
      </c>
      <c r="BV37" s="76">
        <f t="shared" si="100"/>
        <v>498422</v>
      </c>
      <c r="BW37" s="76">
        <f t="shared" si="100"/>
        <v>520658</v>
      </c>
      <c r="BX37" s="76">
        <f t="shared" si="100"/>
        <v>487420</v>
      </c>
      <c r="BY37" s="76">
        <f t="shared" si="100"/>
        <v>514650</v>
      </c>
      <c r="BZ37" s="76">
        <f t="shared" si="100"/>
        <v>506902</v>
      </c>
      <c r="CA37" s="76">
        <f t="shared" si="100"/>
        <v>544846</v>
      </c>
      <c r="CB37" s="76">
        <f t="shared" si="83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84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85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1">SUM(DI38:DI39)</f>
        <v>0</v>
      </c>
      <c r="DJ37" s="76">
        <f t="shared" si="101"/>
        <v>0</v>
      </c>
      <c r="DK37" s="76">
        <f t="shared" si="101"/>
        <v>0</v>
      </c>
      <c r="DL37" s="76">
        <f t="shared" si="101"/>
        <v>0</v>
      </c>
      <c r="DM37" s="76">
        <f t="shared" si="101"/>
        <v>0</v>
      </c>
      <c r="DN37" s="76">
        <f t="shared" si="101"/>
        <v>0</v>
      </c>
      <c r="DO37" s="76">
        <f t="shared" si="86"/>
        <v>1423626</v>
      </c>
      <c r="DP37" s="76">
        <f>SUM(DP38:DP39)</f>
        <v>0</v>
      </c>
      <c r="DQ37" s="76">
        <f>SUM(DQ38:DQ39)</f>
        <v>0</v>
      </c>
      <c r="DR37" s="76">
        <f t="shared" ref="DR37:EA37" si="102">SUM(DR38:DR39)</f>
        <v>0</v>
      </c>
      <c r="DS37" s="76">
        <f t="shared" si="102"/>
        <v>19712</v>
      </c>
      <c r="DT37" s="76">
        <f t="shared" si="102"/>
        <v>262800</v>
      </c>
      <c r="DU37" s="76">
        <f t="shared" si="102"/>
        <v>242161</v>
      </c>
      <c r="DV37" s="76">
        <f t="shared" si="102"/>
        <v>257041</v>
      </c>
      <c r="DW37" s="76">
        <f t="shared" si="102"/>
        <v>263096</v>
      </c>
      <c r="DX37" s="76">
        <f t="shared" si="102"/>
        <v>240437</v>
      </c>
      <c r="DY37" s="76">
        <f t="shared" si="102"/>
        <v>250877</v>
      </c>
      <c r="DZ37" s="76">
        <f t="shared" si="102"/>
        <v>250654</v>
      </c>
      <c r="EA37" s="76">
        <f t="shared" si="102"/>
        <v>277102</v>
      </c>
      <c r="EB37" s="76">
        <f t="shared" si="87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103">SUM(EE38:EE39)</f>
        <v>271058</v>
      </c>
      <c r="EF37" s="76">
        <f t="shared" si="103"/>
        <v>419677</v>
      </c>
      <c r="EG37" s="76">
        <f t="shared" si="103"/>
        <v>494810</v>
      </c>
      <c r="EH37" s="76">
        <f t="shared" si="103"/>
        <v>484710</v>
      </c>
      <c r="EI37" s="76">
        <f t="shared" si="103"/>
        <v>517904</v>
      </c>
      <c r="EJ37" s="76">
        <f t="shared" si="103"/>
        <v>525275</v>
      </c>
      <c r="EK37" s="76">
        <f t="shared" si="103"/>
        <v>495755</v>
      </c>
      <c r="EL37" s="76">
        <f t="shared" si="103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168">
        <v>661182</v>
      </c>
      <c r="HN37" s="168">
        <v>714939</v>
      </c>
      <c r="HO37" s="76">
        <f>+SUM(HC37:HN37)</f>
        <v>7733187</v>
      </c>
      <c r="HP37" s="211">
        <v>716665</v>
      </c>
      <c r="HQ37" s="170"/>
      <c r="HR37" s="168"/>
      <c r="HS37" s="168"/>
      <c r="HT37" s="168"/>
      <c r="HU37" s="168"/>
      <c r="HV37" s="168"/>
      <c r="HW37" s="168"/>
      <c r="HX37" s="168"/>
      <c r="HY37" s="168"/>
      <c r="HZ37" s="168"/>
      <c r="IA37" s="168"/>
      <c r="IB37" s="76">
        <f t="shared" si="77"/>
        <v>716665</v>
      </c>
    </row>
    <row r="38" spans="2:236" x14ac:dyDescent="0.25">
      <c r="B38" s="48" t="s">
        <v>67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8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9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80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81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82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83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84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85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6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7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109">
        <v>94346</v>
      </c>
      <c r="HN38" s="109">
        <v>133954</v>
      </c>
      <c r="HO38" s="73"/>
      <c r="HP38" s="210">
        <v>142606</v>
      </c>
      <c r="HQ38" s="16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73">
        <f t="shared" si="77"/>
        <v>142606</v>
      </c>
    </row>
    <row r="39" spans="2:236" x14ac:dyDescent="0.25">
      <c r="B39" s="48" t="s">
        <v>68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8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9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80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81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82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83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84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85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6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7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109">
        <v>566836</v>
      </c>
      <c r="HN39" s="109">
        <v>580985</v>
      </c>
      <c r="HO39" s="73"/>
      <c r="HP39" s="210">
        <v>574059</v>
      </c>
      <c r="HQ39" s="16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73">
        <f t="shared" si="77"/>
        <v>574059</v>
      </c>
    </row>
    <row r="40" spans="2:236" x14ac:dyDescent="0.25">
      <c r="B40" s="46" t="s">
        <v>105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8"/>
        <v>3361106</v>
      </c>
      <c r="P40" s="76">
        <f>SUM(P41:P42)</f>
        <v>370088</v>
      </c>
      <c r="Q40" s="76">
        <f t="shared" ref="Q40:AA40" si="104">SUM(Q41:Q42)</f>
        <v>355462</v>
      </c>
      <c r="R40" s="76">
        <f t="shared" si="104"/>
        <v>371686</v>
      </c>
      <c r="S40" s="76">
        <f t="shared" si="104"/>
        <v>353108</v>
      </c>
      <c r="T40" s="76">
        <f t="shared" si="104"/>
        <v>363104</v>
      </c>
      <c r="U40" s="76">
        <f t="shared" si="104"/>
        <v>363078</v>
      </c>
      <c r="V40" s="76">
        <f t="shared" si="104"/>
        <v>390050</v>
      </c>
      <c r="W40" s="76">
        <f t="shared" si="104"/>
        <v>380348</v>
      </c>
      <c r="X40" s="76">
        <f t="shared" si="104"/>
        <v>381012</v>
      </c>
      <c r="Y40" s="76">
        <f t="shared" si="104"/>
        <v>402690</v>
      </c>
      <c r="Z40" s="76">
        <f t="shared" si="104"/>
        <v>393084</v>
      </c>
      <c r="AA40" s="76">
        <f t="shared" si="104"/>
        <v>425038</v>
      </c>
      <c r="AB40" s="76">
        <f t="shared" si="79"/>
        <v>4548748</v>
      </c>
      <c r="AC40" s="76">
        <f>SUM(AC41:AC42)</f>
        <v>415970</v>
      </c>
      <c r="AD40" s="76">
        <f t="shared" ref="AD40:AN40" si="105">SUM(AD41:AD42)</f>
        <v>390648</v>
      </c>
      <c r="AE40" s="76">
        <f t="shared" si="105"/>
        <v>399804</v>
      </c>
      <c r="AF40" s="76">
        <f t="shared" si="105"/>
        <v>375280</v>
      </c>
      <c r="AG40" s="76">
        <f t="shared" si="105"/>
        <v>387182</v>
      </c>
      <c r="AH40" s="76">
        <f t="shared" si="105"/>
        <v>377944</v>
      </c>
      <c r="AI40" s="76">
        <f t="shared" si="105"/>
        <v>400492</v>
      </c>
      <c r="AJ40" s="76">
        <f t="shared" si="105"/>
        <v>421360</v>
      </c>
      <c r="AK40" s="76">
        <f t="shared" si="105"/>
        <v>406296</v>
      </c>
      <c r="AL40" s="76">
        <f t="shared" si="105"/>
        <v>421644</v>
      </c>
      <c r="AM40" s="76">
        <f t="shared" si="105"/>
        <v>414380</v>
      </c>
      <c r="AN40" s="76">
        <f t="shared" si="105"/>
        <v>450580</v>
      </c>
      <c r="AO40" s="76">
        <f t="shared" si="80"/>
        <v>4861580</v>
      </c>
      <c r="AP40" s="76">
        <f>SUM(AP41:AP42)</f>
        <v>437350</v>
      </c>
      <c r="AQ40" s="76">
        <f t="shared" ref="AQ40:BA40" si="106">SUM(AQ41:AQ42)</f>
        <v>415666</v>
      </c>
      <c r="AR40" s="76">
        <f t="shared" si="106"/>
        <v>433072</v>
      </c>
      <c r="AS40" s="76">
        <f t="shared" si="106"/>
        <v>400514</v>
      </c>
      <c r="AT40" s="76">
        <f t="shared" si="106"/>
        <v>409912</v>
      </c>
      <c r="AU40" s="76">
        <f t="shared" si="106"/>
        <v>407152</v>
      </c>
      <c r="AV40" s="76">
        <f t="shared" si="106"/>
        <v>439380</v>
      </c>
      <c r="AW40" s="76">
        <f t="shared" si="106"/>
        <v>455550</v>
      </c>
      <c r="AX40" s="76">
        <f t="shared" si="106"/>
        <v>429802</v>
      </c>
      <c r="AY40" s="76">
        <f t="shared" si="106"/>
        <v>437696</v>
      </c>
      <c r="AZ40" s="76">
        <f t="shared" si="106"/>
        <v>439998</v>
      </c>
      <c r="BA40" s="76">
        <f t="shared" si="106"/>
        <v>451552</v>
      </c>
      <c r="BB40" s="76">
        <f t="shared" si="81"/>
        <v>5157644</v>
      </c>
      <c r="BC40" s="76">
        <f>SUM(BC41:BC42)</f>
        <v>445070</v>
      </c>
      <c r="BD40" s="76">
        <f t="shared" ref="BD40:BN40" si="107">SUM(BD41:BD42)</f>
        <v>413154</v>
      </c>
      <c r="BE40" s="76">
        <f t="shared" si="107"/>
        <v>432498</v>
      </c>
      <c r="BF40" s="76">
        <f t="shared" si="107"/>
        <v>408674</v>
      </c>
      <c r="BG40" s="76">
        <f t="shared" si="107"/>
        <v>414576</v>
      </c>
      <c r="BH40" s="76">
        <f t="shared" si="107"/>
        <v>410090</v>
      </c>
      <c r="BI40" s="76">
        <f t="shared" si="107"/>
        <v>429376</v>
      </c>
      <c r="BJ40" s="76">
        <f t="shared" si="107"/>
        <v>445908</v>
      </c>
      <c r="BK40" s="76">
        <f t="shared" si="107"/>
        <v>423218</v>
      </c>
      <c r="BL40" s="76">
        <f t="shared" si="107"/>
        <v>453490</v>
      </c>
      <c r="BM40" s="76">
        <f t="shared" si="107"/>
        <v>446612</v>
      </c>
      <c r="BN40" s="76">
        <f t="shared" si="107"/>
        <v>485830</v>
      </c>
      <c r="BO40" s="76">
        <f t="shared" si="82"/>
        <v>5208496</v>
      </c>
      <c r="BP40" s="76">
        <f>SUM(BP41:BP42)</f>
        <v>482212</v>
      </c>
      <c r="BQ40" s="76">
        <f t="shared" ref="BQ40:CA40" si="108">SUM(BQ41:BQ42)</f>
        <v>449670</v>
      </c>
      <c r="BR40" s="76">
        <f t="shared" si="108"/>
        <v>448940</v>
      </c>
      <c r="BS40" s="76">
        <f t="shared" si="108"/>
        <v>430006</v>
      </c>
      <c r="BT40" s="76">
        <f t="shared" si="108"/>
        <v>452688</v>
      </c>
      <c r="BU40" s="76">
        <f t="shared" si="108"/>
        <v>428646</v>
      </c>
      <c r="BV40" s="76">
        <f t="shared" si="108"/>
        <v>459470</v>
      </c>
      <c r="BW40" s="76">
        <f t="shared" si="108"/>
        <v>477610</v>
      </c>
      <c r="BX40" s="76">
        <f t="shared" si="108"/>
        <v>448306</v>
      </c>
      <c r="BY40" s="76">
        <f t="shared" si="108"/>
        <v>479848</v>
      </c>
      <c r="BZ40" s="76">
        <f t="shared" si="108"/>
        <v>468980</v>
      </c>
      <c r="CA40" s="76">
        <f t="shared" si="108"/>
        <v>503788</v>
      </c>
      <c r="CB40" s="76">
        <f t="shared" si="83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84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85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9">SUM(DI41:DI42)</f>
        <v>0</v>
      </c>
      <c r="DJ40" s="76">
        <f t="shared" si="109"/>
        <v>0</v>
      </c>
      <c r="DK40" s="76">
        <f t="shared" si="109"/>
        <v>252715</v>
      </c>
      <c r="DL40" s="76">
        <f t="shared" si="109"/>
        <v>587421</v>
      </c>
      <c r="DM40" s="76">
        <f t="shared" si="109"/>
        <v>574394</v>
      </c>
      <c r="DN40" s="76">
        <f t="shared" si="109"/>
        <v>612942</v>
      </c>
      <c r="DO40" s="76">
        <f t="shared" si="86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10">SUM(DR41:DR42)</f>
        <v>595573</v>
      </c>
      <c r="DS40" s="76">
        <f t="shared" si="110"/>
        <v>571568</v>
      </c>
      <c r="DT40" s="76">
        <f t="shared" si="110"/>
        <v>596198</v>
      </c>
      <c r="DU40" s="76">
        <f t="shared" si="110"/>
        <v>559255</v>
      </c>
      <c r="DV40" s="76">
        <f t="shared" si="110"/>
        <v>603316</v>
      </c>
      <c r="DW40" s="76">
        <f t="shared" si="110"/>
        <v>627094</v>
      </c>
      <c r="DX40" s="76">
        <f t="shared" si="110"/>
        <v>582787</v>
      </c>
      <c r="DY40" s="76">
        <f t="shared" si="110"/>
        <v>612842</v>
      </c>
      <c r="DZ40" s="76">
        <f t="shared" si="110"/>
        <v>610083</v>
      </c>
      <c r="EA40" s="76">
        <f t="shared" si="110"/>
        <v>651995</v>
      </c>
      <c r="EB40" s="76">
        <f t="shared" si="87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11">SUM(EE41:EE42)</f>
        <v>614605</v>
      </c>
      <c r="EF40" s="76">
        <f t="shared" si="111"/>
        <v>538100</v>
      </c>
      <c r="EG40" s="76">
        <f t="shared" si="111"/>
        <v>583453</v>
      </c>
      <c r="EH40" s="76">
        <f t="shared" si="111"/>
        <v>587343</v>
      </c>
      <c r="EI40" s="76">
        <f t="shared" si="111"/>
        <v>608791</v>
      </c>
      <c r="EJ40" s="76">
        <f t="shared" si="111"/>
        <v>621846</v>
      </c>
      <c r="EK40" s="76">
        <f t="shared" si="111"/>
        <v>597634</v>
      </c>
      <c r="EL40" s="76">
        <f t="shared" si="111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168">
        <v>747183</v>
      </c>
      <c r="HN40" s="168">
        <v>799766</v>
      </c>
      <c r="HO40" s="76">
        <f>+SUM(HC40:HN40)</f>
        <v>8685592</v>
      </c>
      <c r="HP40" s="211">
        <v>799933</v>
      </c>
      <c r="HQ40" s="170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76">
        <f t="shared" si="77"/>
        <v>799933</v>
      </c>
    </row>
    <row r="41" spans="2:236" x14ac:dyDescent="0.25">
      <c r="B41" s="48" t="s">
        <v>67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8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9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80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81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82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83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84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85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6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7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109">
        <v>190666</v>
      </c>
      <c r="HN41" s="109">
        <v>232459</v>
      </c>
      <c r="HO41" s="73"/>
      <c r="HP41" s="210">
        <v>228142</v>
      </c>
      <c r="HQ41" s="16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73">
        <f t="shared" si="77"/>
        <v>228142</v>
      </c>
    </row>
    <row r="42" spans="2:236" x14ac:dyDescent="0.25">
      <c r="B42" s="48" t="s">
        <v>68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8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9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80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81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82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83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84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85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6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7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109">
        <v>556517</v>
      </c>
      <c r="HN42" s="109">
        <v>567307</v>
      </c>
      <c r="HO42" s="73"/>
      <c r="HP42" s="210">
        <v>571791</v>
      </c>
      <c r="HQ42" s="16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73">
        <f t="shared" si="77"/>
        <v>571791</v>
      </c>
    </row>
    <row r="43" spans="2:236" x14ac:dyDescent="0.25">
      <c r="B43" s="46" t="s">
        <v>106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168">
        <v>396499</v>
      </c>
      <c r="HN43" s="168">
        <v>422533</v>
      </c>
      <c r="HO43" s="76">
        <f>+SUM(HC43:HN43)</f>
        <v>3671049</v>
      </c>
      <c r="HP43" s="211">
        <v>430678</v>
      </c>
      <c r="HQ43" s="170"/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76">
        <f t="shared" si="77"/>
        <v>430678</v>
      </c>
    </row>
    <row r="44" spans="2:236" x14ac:dyDescent="0.25">
      <c r="B44" s="48" t="s">
        <v>67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109">
        <v>46813</v>
      </c>
      <c r="HN44" s="109">
        <v>69151</v>
      </c>
      <c r="HO44" s="73"/>
      <c r="HP44" s="210">
        <v>75537</v>
      </c>
      <c r="HQ44" s="16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73">
        <f t="shared" si="77"/>
        <v>75537</v>
      </c>
    </row>
    <row r="45" spans="2:236" x14ac:dyDescent="0.25">
      <c r="B45" s="48" t="s">
        <v>68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109">
        <v>349686</v>
      </c>
      <c r="HN45" s="109">
        <v>353382</v>
      </c>
      <c r="HO45" s="73"/>
      <c r="HP45" s="210">
        <v>355141</v>
      </c>
      <c r="HQ45" s="16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73">
        <f t="shared" si="77"/>
        <v>355141</v>
      </c>
    </row>
    <row r="46" spans="2:236" x14ac:dyDescent="0.25">
      <c r="B46" s="51" t="s">
        <v>72</v>
      </c>
      <c r="C46" s="52">
        <f t="shared" ref="C46:BN46" si="112">SUM(C47:C48)</f>
        <v>0</v>
      </c>
      <c r="D46" s="52">
        <f t="shared" si="112"/>
        <v>0</v>
      </c>
      <c r="E46" s="52">
        <f t="shared" si="112"/>
        <v>469544</v>
      </c>
      <c r="F46" s="52">
        <f t="shared" si="112"/>
        <v>941010</v>
      </c>
      <c r="G46" s="52">
        <f t="shared" si="112"/>
        <v>983530</v>
      </c>
      <c r="H46" s="52">
        <f t="shared" si="112"/>
        <v>963400</v>
      </c>
      <c r="I46" s="52">
        <f t="shared" si="112"/>
        <v>1036432</v>
      </c>
      <c r="J46" s="52">
        <f t="shared" si="112"/>
        <v>1032654</v>
      </c>
      <c r="K46" s="52">
        <f t="shared" si="112"/>
        <v>976526</v>
      </c>
      <c r="L46" s="52">
        <f t="shared" si="112"/>
        <v>1059308</v>
      </c>
      <c r="M46" s="52">
        <f t="shared" si="112"/>
        <v>1042496</v>
      </c>
      <c r="N46" s="52">
        <f t="shared" si="112"/>
        <v>1144242</v>
      </c>
      <c r="O46" s="52">
        <f t="shared" si="112"/>
        <v>9649142</v>
      </c>
      <c r="P46" s="52">
        <f t="shared" si="112"/>
        <v>1095932</v>
      </c>
      <c r="Q46" s="52">
        <f t="shared" si="112"/>
        <v>1034478</v>
      </c>
      <c r="R46" s="52">
        <f t="shared" si="112"/>
        <v>1069162</v>
      </c>
      <c r="S46" s="52">
        <f t="shared" si="112"/>
        <v>1018852</v>
      </c>
      <c r="T46" s="52">
        <f t="shared" si="112"/>
        <v>1056104</v>
      </c>
      <c r="U46" s="52">
        <f t="shared" si="112"/>
        <v>1068944</v>
      </c>
      <c r="V46" s="52">
        <f t="shared" si="112"/>
        <v>1162278</v>
      </c>
      <c r="W46" s="52">
        <f t="shared" si="112"/>
        <v>1147668</v>
      </c>
      <c r="X46" s="52">
        <f t="shared" si="112"/>
        <v>1123644</v>
      </c>
      <c r="Y46" s="52">
        <f t="shared" si="112"/>
        <v>1167502</v>
      </c>
      <c r="Z46" s="52">
        <f t="shared" si="112"/>
        <v>1140746</v>
      </c>
      <c r="AA46" s="52">
        <f t="shared" si="112"/>
        <v>1246512</v>
      </c>
      <c r="AB46" s="52">
        <f t="shared" si="112"/>
        <v>13331822</v>
      </c>
      <c r="AC46" s="52">
        <f t="shared" si="112"/>
        <v>1239210</v>
      </c>
      <c r="AD46" s="52">
        <f t="shared" si="112"/>
        <v>1304506</v>
      </c>
      <c r="AE46" s="52">
        <f t="shared" si="112"/>
        <v>1534450</v>
      </c>
      <c r="AF46" s="52">
        <f t="shared" si="112"/>
        <v>1434390</v>
      </c>
      <c r="AG46" s="52">
        <f t="shared" si="112"/>
        <v>1499158</v>
      </c>
      <c r="AH46" s="52">
        <f t="shared" si="112"/>
        <v>1445684</v>
      </c>
      <c r="AI46" s="52">
        <f t="shared" si="112"/>
        <v>1539692</v>
      </c>
      <c r="AJ46" s="52">
        <f t="shared" si="112"/>
        <v>1579592</v>
      </c>
      <c r="AK46" s="52">
        <f t="shared" si="112"/>
        <v>1539370</v>
      </c>
      <c r="AL46" s="52">
        <f t="shared" si="112"/>
        <v>1592888</v>
      </c>
      <c r="AM46" s="52">
        <f t="shared" si="112"/>
        <v>1563022</v>
      </c>
      <c r="AN46" s="52">
        <f t="shared" si="112"/>
        <v>1715446</v>
      </c>
      <c r="AO46" s="52">
        <f t="shared" si="112"/>
        <v>17987408</v>
      </c>
      <c r="AP46" s="52">
        <f t="shared" si="112"/>
        <v>1708950</v>
      </c>
      <c r="AQ46" s="52">
        <f t="shared" si="112"/>
        <v>1641792</v>
      </c>
      <c r="AR46" s="52">
        <f t="shared" si="112"/>
        <v>1659328</v>
      </c>
      <c r="AS46" s="52">
        <f t="shared" si="112"/>
        <v>1532572</v>
      </c>
      <c r="AT46" s="52">
        <f t="shared" si="112"/>
        <v>1560182</v>
      </c>
      <c r="AU46" s="52">
        <f t="shared" si="112"/>
        <v>1552852</v>
      </c>
      <c r="AV46" s="52">
        <f t="shared" si="112"/>
        <v>1676408</v>
      </c>
      <c r="AW46" s="52">
        <f t="shared" si="112"/>
        <v>1722468</v>
      </c>
      <c r="AX46" s="52">
        <f t="shared" si="112"/>
        <v>1646218</v>
      </c>
      <c r="AY46" s="52">
        <f t="shared" si="112"/>
        <v>1708980</v>
      </c>
      <c r="AZ46" s="52">
        <f t="shared" si="112"/>
        <v>1682536</v>
      </c>
      <c r="BA46" s="52">
        <f t="shared" si="112"/>
        <v>1743894</v>
      </c>
      <c r="BB46" s="52">
        <f t="shared" si="112"/>
        <v>19836180</v>
      </c>
      <c r="BC46" s="52">
        <f t="shared" si="112"/>
        <v>1741418</v>
      </c>
      <c r="BD46" s="52">
        <f t="shared" si="112"/>
        <v>1608358</v>
      </c>
      <c r="BE46" s="52">
        <f t="shared" si="112"/>
        <v>1672500</v>
      </c>
      <c r="BF46" s="52">
        <f t="shared" si="112"/>
        <v>1573244</v>
      </c>
      <c r="BG46" s="52">
        <f t="shared" si="112"/>
        <v>1610708</v>
      </c>
      <c r="BH46" s="52">
        <f t="shared" si="112"/>
        <v>1569512</v>
      </c>
      <c r="BI46" s="52">
        <f t="shared" si="112"/>
        <v>1664718</v>
      </c>
      <c r="BJ46" s="52">
        <f t="shared" si="112"/>
        <v>1746626</v>
      </c>
      <c r="BK46" s="52">
        <f t="shared" si="112"/>
        <v>1639139</v>
      </c>
      <c r="BL46" s="52">
        <f t="shared" si="112"/>
        <v>1747496</v>
      </c>
      <c r="BM46" s="52">
        <f t="shared" si="112"/>
        <v>1739158</v>
      </c>
      <c r="BN46" s="52">
        <f t="shared" si="112"/>
        <v>1933028</v>
      </c>
      <c r="BO46" s="52">
        <f t="shared" ref="BO46:CW46" si="113">SUM(BO47:BO48)</f>
        <v>20245905</v>
      </c>
      <c r="BP46" s="52">
        <f t="shared" si="113"/>
        <v>1937064</v>
      </c>
      <c r="BQ46" s="52">
        <f t="shared" si="113"/>
        <v>1732497</v>
      </c>
      <c r="BR46" s="52">
        <f t="shared" si="113"/>
        <v>1723443</v>
      </c>
      <c r="BS46" s="52">
        <f t="shared" si="113"/>
        <v>1623872</v>
      </c>
      <c r="BT46" s="52">
        <f t="shared" si="113"/>
        <v>1698842</v>
      </c>
      <c r="BU46" s="52">
        <f t="shared" si="113"/>
        <v>1620085</v>
      </c>
      <c r="BV46" s="52">
        <f t="shared" si="113"/>
        <v>1722379</v>
      </c>
      <c r="BW46" s="52">
        <f t="shared" si="113"/>
        <v>1795983</v>
      </c>
      <c r="BX46" s="52">
        <f t="shared" si="113"/>
        <v>1675019</v>
      </c>
      <c r="BY46" s="52">
        <f t="shared" si="113"/>
        <v>1791045</v>
      </c>
      <c r="BZ46" s="52">
        <f t="shared" si="113"/>
        <v>1764805</v>
      </c>
      <c r="CA46" s="52">
        <f t="shared" si="113"/>
        <v>1883692</v>
      </c>
      <c r="CB46" s="52">
        <f t="shared" si="113"/>
        <v>20968726</v>
      </c>
      <c r="CC46" s="52">
        <f t="shared" si="113"/>
        <v>1838493</v>
      </c>
      <c r="CD46" s="52">
        <f t="shared" si="113"/>
        <v>1741636</v>
      </c>
      <c r="CE46" s="52">
        <f t="shared" si="113"/>
        <v>1821938</v>
      </c>
      <c r="CF46" s="52">
        <f t="shared" si="113"/>
        <v>1759177</v>
      </c>
      <c r="CG46" s="52">
        <f t="shared" si="113"/>
        <v>1764356</v>
      </c>
      <c r="CH46" s="52">
        <f t="shared" si="113"/>
        <v>1697448</v>
      </c>
      <c r="CI46" s="52">
        <f t="shared" si="113"/>
        <v>1859330</v>
      </c>
      <c r="CJ46" s="52">
        <f t="shared" si="113"/>
        <v>1906267</v>
      </c>
      <c r="CK46" s="52">
        <f t="shared" si="113"/>
        <v>1836155</v>
      </c>
      <c r="CL46" s="52">
        <f t="shared" si="113"/>
        <v>1942456</v>
      </c>
      <c r="CM46" s="52">
        <f t="shared" si="113"/>
        <v>1864419</v>
      </c>
      <c r="CN46" s="52">
        <f t="shared" si="113"/>
        <v>2015158</v>
      </c>
      <c r="CO46" s="52">
        <f t="shared" si="113"/>
        <v>22046833</v>
      </c>
      <c r="CP46" s="52">
        <f t="shared" si="113"/>
        <v>1960987</v>
      </c>
      <c r="CQ46" s="52">
        <f t="shared" si="113"/>
        <v>1899411</v>
      </c>
      <c r="CR46" s="52">
        <f t="shared" si="113"/>
        <v>1923240</v>
      </c>
      <c r="CS46" s="52">
        <f t="shared" si="113"/>
        <v>1794787</v>
      </c>
      <c r="CT46" s="52">
        <f t="shared" si="113"/>
        <v>1820496</v>
      </c>
      <c r="CU46" s="52">
        <f t="shared" si="113"/>
        <v>1740760</v>
      </c>
      <c r="CV46" s="52">
        <f t="shared" si="113"/>
        <v>1935540</v>
      </c>
      <c r="CW46" s="52">
        <f t="shared" si="113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4">SUM(DE47:DE48)</f>
        <v>948341</v>
      </c>
      <c r="DF46" s="52">
        <f t="shared" si="114"/>
        <v>0</v>
      </c>
      <c r="DG46" s="52">
        <f t="shared" si="114"/>
        <v>0</v>
      </c>
      <c r="DH46" s="52">
        <f t="shared" si="114"/>
        <v>179522</v>
      </c>
      <c r="DI46" s="52">
        <f t="shared" si="114"/>
        <v>897471</v>
      </c>
      <c r="DJ46" s="52">
        <f t="shared" si="114"/>
        <v>919463</v>
      </c>
      <c r="DK46" s="52">
        <f t="shared" si="114"/>
        <v>1115939</v>
      </c>
      <c r="DL46" s="52">
        <f t="shared" si="114"/>
        <v>1477589</v>
      </c>
      <c r="DM46" s="52">
        <f t="shared" si="114"/>
        <v>1259907</v>
      </c>
      <c r="DN46" s="52">
        <f t="shared" si="114"/>
        <v>1569341</v>
      </c>
      <c r="DO46" s="52">
        <f t="shared" si="86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5">SUM(DS47:DS48)</f>
        <v>1491697</v>
      </c>
      <c r="DT46" s="52">
        <f t="shared" si="115"/>
        <v>1823098</v>
      </c>
      <c r="DU46" s="52">
        <f t="shared" si="115"/>
        <v>1689720</v>
      </c>
      <c r="DV46" s="52">
        <f t="shared" si="115"/>
        <v>1797038</v>
      </c>
      <c r="DW46" s="52">
        <f t="shared" si="115"/>
        <v>1858132</v>
      </c>
      <c r="DX46" s="52">
        <f t="shared" si="115"/>
        <v>1698518</v>
      </c>
      <c r="DY46" s="52">
        <f t="shared" si="115"/>
        <v>1784047</v>
      </c>
      <c r="DZ46" s="52">
        <f t="shared" si="115"/>
        <v>1783438</v>
      </c>
      <c r="EA46" s="52">
        <f t="shared" si="115"/>
        <v>1924029</v>
      </c>
      <c r="EB46" s="52">
        <f t="shared" si="87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6">SUM(EF47:EF48)</f>
        <v>1791620</v>
      </c>
      <c r="EG46" s="52">
        <f t="shared" si="116"/>
        <v>1990396</v>
      </c>
      <c r="EH46" s="52">
        <f t="shared" si="116"/>
        <v>1961457</v>
      </c>
      <c r="EI46" s="52">
        <f t="shared" si="116"/>
        <v>2081179</v>
      </c>
      <c r="EJ46" s="52">
        <f t="shared" si="116"/>
        <v>2111624</v>
      </c>
      <c r="EK46" s="52">
        <f t="shared" si="116"/>
        <v>2006086</v>
      </c>
      <c r="EL46" s="52">
        <f>SUM(EL47:EL48)</f>
        <v>2117196</v>
      </c>
      <c r="EM46" s="52">
        <f t="shared" si="116"/>
        <v>2080438</v>
      </c>
      <c r="EN46" s="52">
        <f t="shared" si="116"/>
        <v>2220276</v>
      </c>
      <c r="EO46" s="52">
        <f>+SUM(EC46:EN46)</f>
        <v>23901197</v>
      </c>
      <c r="EP46" s="52">
        <f t="shared" ref="EP46:FA46" si="117">SUM(EP47:EP48)</f>
        <v>2175904</v>
      </c>
      <c r="EQ46" s="52">
        <f t="shared" si="117"/>
        <v>2139915</v>
      </c>
      <c r="ER46" s="52">
        <f t="shared" si="117"/>
        <v>1520720</v>
      </c>
      <c r="ES46" s="52">
        <f t="shared" si="117"/>
        <v>777914</v>
      </c>
      <c r="ET46" s="52">
        <f t="shared" si="117"/>
        <v>1212858</v>
      </c>
      <c r="EU46" s="52">
        <f t="shared" si="117"/>
        <v>1588505</v>
      </c>
      <c r="EV46" s="52">
        <f t="shared" si="117"/>
        <v>1948338</v>
      </c>
      <c r="EW46" s="52">
        <f t="shared" si="117"/>
        <v>2037039</v>
      </c>
      <c r="EX46" s="52">
        <f t="shared" si="117"/>
        <v>2021555</v>
      </c>
      <c r="EY46" s="52">
        <f t="shared" si="117"/>
        <v>2267206</v>
      </c>
      <c r="EZ46" s="52">
        <f t="shared" si="117"/>
        <v>2236866</v>
      </c>
      <c r="FA46" s="52">
        <f t="shared" si="117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110">
        <v>3041547</v>
      </c>
      <c r="HN46" s="110">
        <v>3261566</v>
      </c>
      <c r="HO46" s="52">
        <f>+SUM(HC46:HN46)</f>
        <v>34472268</v>
      </c>
      <c r="HP46" s="211">
        <v>3274244</v>
      </c>
      <c r="HQ46" s="170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>
        <f t="shared" si="77"/>
        <v>3274244</v>
      </c>
    </row>
    <row r="47" spans="2:236" x14ac:dyDescent="0.25">
      <c r="B47" s="48" t="s">
        <v>67</v>
      </c>
      <c r="C47" s="111">
        <f t="shared" ref="C47:BN47" si="118">IF($B47="","",C32+C35+C38+C41)</f>
        <v>0</v>
      </c>
      <c r="D47" s="111">
        <f t="shared" si="118"/>
        <v>0</v>
      </c>
      <c r="E47" s="111">
        <f t="shared" si="118"/>
        <v>70408</v>
      </c>
      <c r="F47" s="111">
        <f t="shared" si="118"/>
        <v>148732</v>
      </c>
      <c r="G47" s="111">
        <f t="shared" si="118"/>
        <v>139330</v>
      </c>
      <c r="H47" s="111">
        <f t="shared" si="118"/>
        <v>134206</v>
      </c>
      <c r="I47" s="111">
        <f t="shared" si="118"/>
        <v>163394</v>
      </c>
      <c r="J47" s="111">
        <f t="shared" si="118"/>
        <v>142880</v>
      </c>
      <c r="K47" s="111">
        <f t="shared" si="118"/>
        <v>132968</v>
      </c>
      <c r="L47" s="111">
        <f t="shared" si="118"/>
        <v>144630</v>
      </c>
      <c r="M47" s="111">
        <f t="shared" si="118"/>
        <v>137298</v>
      </c>
      <c r="N47" s="111">
        <f t="shared" si="118"/>
        <v>180234</v>
      </c>
      <c r="O47" s="111">
        <f t="shared" si="118"/>
        <v>1394080</v>
      </c>
      <c r="P47" s="111">
        <f t="shared" si="118"/>
        <v>185426</v>
      </c>
      <c r="Q47" s="111">
        <f t="shared" si="118"/>
        <v>164142</v>
      </c>
      <c r="R47" s="111">
        <f t="shared" si="118"/>
        <v>152844</v>
      </c>
      <c r="S47" s="111">
        <f t="shared" si="118"/>
        <v>157044</v>
      </c>
      <c r="T47" s="111">
        <f t="shared" si="118"/>
        <v>150650</v>
      </c>
      <c r="U47" s="111">
        <f t="shared" si="118"/>
        <v>144162</v>
      </c>
      <c r="V47" s="111">
        <f t="shared" si="118"/>
        <v>177434</v>
      </c>
      <c r="W47" s="111">
        <f t="shared" si="118"/>
        <v>158656</v>
      </c>
      <c r="X47" s="111">
        <f t="shared" si="118"/>
        <v>146160</v>
      </c>
      <c r="Y47" s="111">
        <f t="shared" si="118"/>
        <v>159438</v>
      </c>
      <c r="Z47" s="111">
        <f t="shared" si="118"/>
        <v>143748</v>
      </c>
      <c r="AA47" s="111">
        <f t="shared" si="118"/>
        <v>191950</v>
      </c>
      <c r="AB47" s="111">
        <f t="shared" si="118"/>
        <v>1931654</v>
      </c>
      <c r="AC47" s="111">
        <f t="shared" si="118"/>
        <v>199862</v>
      </c>
      <c r="AD47" s="111">
        <f t="shared" si="118"/>
        <v>195562</v>
      </c>
      <c r="AE47" s="111">
        <f t="shared" si="118"/>
        <v>195862</v>
      </c>
      <c r="AF47" s="111">
        <f t="shared" si="118"/>
        <v>212244</v>
      </c>
      <c r="AG47" s="111">
        <f t="shared" si="118"/>
        <v>186744</v>
      </c>
      <c r="AH47" s="111">
        <f t="shared" si="118"/>
        <v>179874</v>
      </c>
      <c r="AI47" s="111">
        <f t="shared" si="118"/>
        <v>229152</v>
      </c>
      <c r="AJ47" s="111">
        <f t="shared" si="118"/>
        <v>203078</v>
      </c>
      <c r="AK47" s="111">
        <f t="shared" si="118"/>
        <v>184388</v>
      </c>
      <c r="AL47" s="111">
        <f t="shared" si="118"/>
        <v>201024</v>
      </c>
      <c r="AM47" s="111">
        <f t="shared" si="118"/>
        <v>185166</v>
      </c>
      <c r="AN47" s="111">
        <f t="shared" si="118"/>
        <v>250274</v>
      </c>
      <c r="AO47" s="111">
        <f t="shared" si="118"/>
        <v>2423230</v>
      </c>
      <c r="AP47" s="111">
        <f t="shared" si="118"/>
        <v>261524</v>
      </c>
      <c r="AQ47" s="111">
        <f t="shared" si="118"/>
        <v>245918</v>
      </c>
      <c r="AR47" s="111">
        <f t="shared" si="118"/>
        <v>216792</v>
      </c>
      <c r="AS47" s="111">
        <f t="shared" si="118"/>
        <v>230022</v>
      </c>
      <c r="AT47" s="111">
        <f t="shared" si="118"/>
        <v>205676</v>
      </c>
      <c r="AU47" s="111">
        <f t="shared" si="118"/>
        <v>199404</v>
      </c>
      <c r="AV47" s="111">
        <f t="shared" si="118"/>
        <v>230102</v>
      </c>
      <c r="AW47" s="111">
        <f t="shared" si="118"/>
        <v>224812</v>
      </c>
      <c r="AX47" s="111">
        <f t="shared" si="118"/>
        <v>210672</v>
      </c>
      <c r="AY47" s="111">
        <f t="shared" si="118"/>
        <v>216128</v>
      </c>
      <c r="AZ47" s="111">
        <f t="shared" si="118"/>
        <v>199992</v>
      </c>
      <c r="BA47" s="111">
        <f t="shared" si="118"/>
        <v>266850</v>
      </c>
      <c r="BB47" s="111">
        <f t="shared" si="118"/>
        <v>2707892</v>
      </c>
      <c r="BC47" s="111">
        <f t="shared" si="118"/>
        <v>268078</v>
      </c>
      <c r="BD47" s="111">
        <f t="shared" si="118"/>
        <v>251818</v>
      </c>
      <c r="BE47" s="111">
        <f t="shared" si="118"/>
        <v>259510</v>
      </c>
      <c r="BF47" s="111">
        <f t="shared" si="118"/>
        <v>206866</v>
      </c>
      <c r="BG47" s="111">
        <f t="shared" si="118"/>
        <v>221260</v>
      </c>
      <c r="BH47" s="111">
        <f t="shared" si="118"/>
        <v>211869</v>
      </c>
      <c r="BI47" s="111">
        <f t="shared" si="118"/>
        <v>254743</v>
      </c>
      <c r="BJ47" s="111">
        <f t="shared" si="118"/>
        <v>244181</v>
      </c>
      <c r="BK47" s="111">
        <f t="shared" si="118"/>
        <v>215368</v>
      </c>
      <c r="BL47" s="111">
        <f t="shared" si="118"/>
        <v>233804</v>
      </c>
      <c r="BM47" s="111">
        <f t="shared" si="118"/>
        <v>221008</v>
      </c>
      <c r="BN47" s="111">
        <f t="shared" si="118"/>
        <v>296516</v>
      </c>
      <c r="BO47" s="111">
        <f t="shared" ref="BO47:CW47" si="119">IF($B47="","",BO32+BO35+BO38+BO41)</f>
        <v>2885021</v>
      </c>
      <c r="BP47" s="111">
        <f t="shared" si="119"/>
        <v>298060</v>
      </c>
      <c r="BQ47" s="111">
        <f t="shared" si="119"/>
        <v>267439</v>
      </c>
      <c r="BR47" s="111">
        <f t="shared" si="119"/>
        <v>246102</v>
      </c>
      <c r="BS47" s="111">
        <f t="shared" si="119"/>
        <v>253591</v>
      </c>
      <c r="BT47" s="111">
        <f t="shared" si="119"/>
        <v>230687</v>
      </c>
      <c r="BU47" s="111">
        <f t="shared" si="119"/>
        <v>219161</v>
      </c>
      <c r="BV47" s="111">
        <f t="shared" si="119"/>
        <v>281282</v>
      </c>
      <c r="BW47" s="111">
        <f t="shared" si="119"/>
        <v>260648</v>
      </c>
      <c r="BX47" s="111">
        <f t="shared" si="119"/>
        <v>230958</v>
      </c>
      <c r="BY47" s="111">
        <f t="shared" si="119"/>
        <v>250123</v>
      </c>
      <c r="BZ47" s="111">
        <f t="shared" si="119"/>
        <v>234731</v>
      </c>
      <c r="CA47" s="111">
        <f t="shared" si="119"/>
        <v>333506</v>
      </c>
      <c r="CB47" s="111">
        <f t="shared" si="119"/>
        <v>3106288</v>
      </c>
      <c r="CC47" s="111">
        <f t="shared" si="119"/>
        <v>354988</v>
      </c>
      <c r="CD47" s="111">
        <f t="shared" si="119"/>
        <v>324694</v>
      </c>
      <c r="CE47" s="111">
        <f t="shared" si="119"/>
        <v>291845</v>
      </c>
      <c r="CF47" s="111">
        <f t="shared" si="119"/>
        <v>301116</v>
      </c>
      <c r="CG47" s="111">
        <f t="shared" si="119"/>
        <v>284434</v>
      </c>
      <c r="CH47" s="111">
        <f t="shared" si="119"/>
        <v>268744</v>
      </c>
      <c r="CI47" s="111">
        <f t="shared" si="119"/>
        <v>341074</v>
      </c>
      <c r="CJ47" s="111">
        <f t="shared" si="119"/>
        <v>310922</v>
      </c>
      <c r="CK47" s="111">
        <f t="shared" si="119"/>
        <v>278766</v>
      </c>
      <c r="CL47" s="111">
        <f t="shared" si="119"/>
        <v>305383</v>
      </c>
      <c r="CM47" s="111">
        <f t="shared" si="119"/>
        <v>276392</v>
      </c>
      <c r="CN47" s="111">
        <f t="shared" si="119"/>
        <v>389911</v>
      </c>
      <c r="CO47" s="111">
        <f t="shared" si="119"/>
        <v>3728269</v>
      </c>
      <c r="CP47" s="111">
        <f t="shared" si="119"/>
        <v>388484</v>
      </c>
      <c r="CQ47" s="111">
        <f t="shared" si="119"/>
        <v>358636</v>
      </c>
      <c r="CR47" s="111">
        <f t="shared" si="119"/>
        <v>362264</v>
      </c>
      <c r="CS47" s="111">
        <f t="shared" si="119"/>
        <v>292148</v>
      </c>
      <c r="CT47" s="111">
        <f t="shared" si="119"/>
        <v>310466</v>
      </c>
      <c r="CU47" s="111">
        <f t="shared" si="119"/>
        <v>291495</v>
      </c>
      <c r="CV47" s="111">
        <f t="shared" si="119"/>
        <v>381555</v>
      </c>
      <c r="CW47" s="111">
        <f t="shared" si="119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20">IF($B47="","",DA32+DA35+DA38+DA41)</f>
        <v>397330</v>
      </c>
      <c r="DB47" s="111">
        <f t="shared" si="120"/>
        <v>4026129</v>
      </c>
      <c r="DC47" s="111">
        <f t="shared" si="120"/>
        <v>405771</v>
      </c>
      <c r="DD47" s="111">
        <v>356176</v>
      </c>
      <c r="DE47" s="111">
        <f t="shared" ref="DE47:DN47" si="121">IF($B47="","",DE32+DE35+DE38+DE41)</f>
        <v>170337</v>
      </c>
      <c r="DF47" s="111">
        <f t="shared" si="121"/>
        <v>0</v>
      </c>
      <c r="DG47" s="111">
        <f t="shared" si="121"/>
        <v>0</v>
      </c>
      <c r="DH47" s="111">
        <f t="shared" si="121"/>
        <v>17019</v>
      </c>
      <c r="DI47" s="111">
        <f t="shared" si="121"/>
        <v>104835</v>
      </c>
      <c r="DJ47" s="111">
        <f t="shared" si="121"/>
        <v>93743</v>
      </c>
      <c r="DK47" s="111">
        <f t="shared" si="121"/>
        <v>121967</v>
      </c>
      <c r="DL47" s="111">
        <f t="shared" si="121"/>
        <v>182612</v>
      </c>
      <c r="DM47" s="111">
        <f t="shared" si="121"/>
        <v>156985</v>
      </c>
      <c r="DN47" s="111">
        <f t="shared" si="121"/>
        <v>245775</v>
      </c>
      <c r="DO47" s="111">
        <f t="shared" si="86"/>
        <v>1855220</v>
      </c>
      <c r="DP47" s="111">
        <f t="shared" ref="DP47:EA47" si="122">IF($B47="","",DP32+DP35+DP38+DP41)</f>
        <v>259464</v>
      </c>
      <c r="DQ47" s="111">
        <f t="shared" si="122"/>
        <v>237159</v>
      </c>
      <c r="DR47" s="111">
        <f t="shared" si="122"/>
        <v>235784</v>
      </c>
      <c r="DS47" s="111">
        <f t="shared" si="122"/>
        <v>208575</v>
      </c>
      <c r="DT47" s="111">
        <f t="shared" si="122"/>
        <v>237607</v>
      </c>
      <c r="DU47" s="111">
        <f t="shared" si="122"/>
        <v>218466</v>
      </c>
      <c r="DV47" s="111">
        <f t="shared" si="122"/>
        <v>267152</v>
      </c>
      <c r="DW47" s="111">
        <f t="shared" si="122"/>
        <v>272443</v>
      </c>
      <c r="DX47" s="111">
        <f t="shared" si="122"/>
        <v>228945</v>
      </c>
      <c r="DY47" s="111">
        <f t="shared" si="122"/>
        <v>244461</v>
      </c>
      <c r="DZ47" s="111">
        <f t="shared" si="122"/>
        <v>231300</v>
      </c>
      <c r="EA47" s="111">
        <f t="shared" si="122"/>
        <v>316288</v>
      </c>
      <c r="EB47" s="111">
        <f t="shared" si="87"/>
        <v>2957644</v>
      </c>
      <c r="EC47" s="111">
        <f t="shared" ref="EC47:EN47" si="123">IF($B47="","",EC32+EC35+EC38+EC41)</f>
        <v>328095</v>
      </c>
      <c r="ED47" s="111">
        <f t="shared" si="123"/>
        <v>293747</v>
      </c>
      <c r="EE47" s="111">
        <f t="shared" si="123"/>
        <v>272804</v>
      </c>
      <c r="EF47" s="111">
        <f t="shared" si="123"/>
        <v>314634</v>
      </c>
      <c r="EG47" s="111">
        <f t="shared" si="123"/>
        <v>281005</v>
      </c>
      <c r="EH47" s="111">
        <f t="shared" si="123"/>
        <v>266321</v>
      </c>
      <c r="EI47" s="111">
        <f t="shared" si="123"/>
        <v>338144</v>
      </c>
      <c r="EJ47" s="111">
        <f t="shared" si="123"/>
        <v>332133</v>
      </c>
      <c r="EK47" s="111">
        <f t="shared" si="123"/>
        <v>280165</v>
      </c>
      <c r="EL47" s="111">
        <f>IF($B47="","",EL32+EL35+EL38+EL41)</f>
        <v>297993</v>
      </c>
      <c r="EM47" s="111">
        <f t="shared" si="123"/>
        <v>283171</v>
      </c>
      <c r="EN47" s="111">
        <f t="shared" si="123"/>
        <v>370916</v>
      </c>
      <c r="EO47" s="111">
        <f>+SUM(EC47:EN47)</f>
        <v>3659128</v>
      </c>
      <c r="EP47" s="111">
        <f t="shared" ref="EP47:FA47" si="124">IF($B47="","",EP32+EP35+EP38+EP41)</f>
        <v>396366</v>
      </c>
      <c r="EQ47" s="111">
        <f t="shared" si="124"/>
        <v>395366</v>
      </c>
      <c r="ER47" s="111">
        <f t="shared" si="124"/>
        <v>236802</v>
      </c>
      <c r="ES47" s="111">
        <f t="shared" si="124"/>
        <v>77483</v>
      </c>
      <c r="ET47" s="111">
        <f t="shared" si="124"/>
        <v>175579</v>
      </c>
      <c r="EU47" s="111">
        <f t="shared" si="124"/>
        <v>266112</v>
      </c>
      <c r="EV47" s="111">
        <f t="shared" si="124"/>
        <v>375715</v>
      </c>
      <c r="EW47" s="111">
        <f t="shared" si="124"/>
        <v>346006</v>
      </c>
      <c r="EX47" s="111">
        <f t="shared" si="124"/>
        <v>355890</v>
      </c>
      <c r="EY47" s="111">
        <f t="shared" si="124"/>
        <v>407609</v>
      </c>
      <c r="EZ47" s="111">
        <f t="shared" si="124"/>
        <v>392148</v>
      </c>
      <c r="FA47" s="111">
        <f t="shared" si="124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2">
        <v>457946</v>
      </c>
      <c r="HN47" s="112">
        <v>627270</v>
      </c>
      <c r="HO47" s="111">
        <f>+SUM(HC47:HN47)</f>
        <v>5876522</v>
      </c>
      <c r="HP47" s="212">
        <v>652317</v>
      </c>
      <c r="HQ47" s="171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1">
        <f t="shared" si="77"/>
        <v>652317</v>
      </c>
    </row>
    <row r="48" spans="2:236" x14ac:dyDescent="0.25">
      <c r="B48" s="48" t="s">
        <v>68</v>
      </c>
      <c r="C48" s="111">
        <f t="shared" ref="C48:BN48" si="125">IF($B48="","",C33+C36+C39+C42)</f>
        <v>0</v>
      </c>
      <c r="D48" s="111">
        <f t="shared" si="125"/>
        <v>0</v>
      </c>
      <c r="E48" s="111">
        <f t="shared" si="125"/>
        <v>399136</v>
      </c>
      <c r="F48" s="111">
        <f t="shared" si="125"/>
        <v>792278</v>
      </c>
      <c r="G48" s="111">
        <f t="shared" si="125"/>
        <v>844200</v>
      </c>
      <c r="H48" s="111">
        <f t="shared" si="125"/>
        <v>829194</v>
      </c>
      <c r="I48" s="111">
        <f t="shared" si="125"/>
        <v>873038</v>
      </c>
      <c r="J48" s="111">
        <f t="shared" si="125"/>
        <v>889774</v>
      </c>
      <c r="K48" s="111">
        <f t="shared" si="125"/>
        <v>843558</v>
      </c>
      <c r="L48" s="111">
        <f t="shared" si="125"/>
        <v>914678</v>
      </c>
      <c r="M48" s="111">
        <f t="shared" si="125"/>
        <v>905198</v>
      </c>
      <c r="N48" s="111">
        <f t="shared" si="125"/>
        <v>964008</v>
      </c>
      <c r="O48" s="111">
        <f t="shared" si="125"/>
        <v>8255062</v>
      </c>
      <c r="P48" s="111">
        <f t="shared" si="125"/>
        <v>910506</v>
      </c>
      <c r="Q48" s="111">
        <f t="shared" si="125"/>
        <v>870336</v>
      </c>
      <c r="R48" s="111">
        <f t="shared" si="125"/>
        <v>916318</v>
      </c>
      <c r="S48" s="111">
        <f t="shared" si="125"/>
        <v>861808</v>
      </c>
      <c r="T48" s="111">
        <f t="shared" si="125"/>
        <v>905454</v>
      </c>
      <c r="U48" s="111">
        <f t="shared" si="125"/>
        <v>924782</v>
      </c>
      <c r="V48" s="111">
        <f t="shared" si="125"/>
        <v>984844</v>
      </c>
      <c r="W48" s="111">
        <f t="shared" si="125"/>
        <v>989012</v>
      </c>
      <c r="X48" s="111">
        <f t="shared" si="125"/>
        <v>977484</v>
      </c>
      <c r="Y48" s="111">
        <f t="shared" si="125"/>
        <v>1008064</v>
      </c>
      <c r="Z48" s="111">
        <f t="shared" si="125"/>
        <v>996998</v>
      </c>
      <c r="AA48" s="111">
        <f t="shared" si="125"/>
        <v>1054562</v>
      </c>
      <c r="AB48" s="111">
        <f t="shared" si="125"/>
        <v>11400168</v>
      </c>
      <c r="AC48" s="111">
        <f t="shared" si="125"/>
        <v>1039348</v>
      </c>
      <c r="AD48" s="111">
        <f t="shared" si="125"/>
        <v>1108944</v>
      </c>
      <c r="AE48" s="111">
        <f t="shared" si="125"/>
        <v>1338588</v>
      </c>
      <c r="AF48" s="111">
        <f t="shared" si="125"/>
        <v>1222146</v>
      </c>
      <c r="AG48" s="111">
        <f t="shared" si="125"/>
        <v>1312414</v>
      </c>
      <c r="AH48" s="111">
        <f t="shared" si="125"/>
        <v>1265810</v>
      </c>
      <c r="AI48" s="111">
        <f t="shared" si="125"/>
        <v>1310540</v>
      </c>
      <c r="AJ48" s="111">
        <f t="shared" si="125"/>
        <v>1376514</v>
      </c>
      <c r="AK48" s="111">
        <f t="shared" si="125"/>
        <v>1354982</v>
      </c>
      <c r="AL48" s="111">
        <f t="shared" si="125"/>
        <v>1391864</v>
      </c>
      <c r="AM48" s="111">
        <f t="shared" si="125"/>
        <v>1377856</v>
      </c>
      <c r="AN48" s="111">
        <f t="shared" si="125"/>
        <v>1465172</v>
      </c>
      <c r="AO48" s="111">
        <f t="shared" si="125"/>
        <v>15564178</v>
      </c>
      <c r="AP48" s="111">
        <f t="shared" si="125"/>
        <v>1447426</v>
      </c>
      <c r="AQ48" s="111">
        <f t="shared" si="125"/>
        <v>1395874</v>
      </c>
      <c r="AR48" s="111">
        <f t="shared" si="125"/>
        <v>1442536</v>
      </c>
      <c r="AS48" s="111">
        <f t="shared" si="125"/>
        <v>1302550</v>
      </c>
      <c r="AT48" s="111">
        <f t="shared" si="125"/>
        <v>1354506</v>
      </c>
      <c r="AU48" s="111">
        <f t="shared" si="125"/>
        <v>1353448</v>
      </c>
      <c r="AV48" s="111">
        <f t="shared" si="125"/>
        <v>1446306</v>
      </c>
      <c r="AW48" s="111">
        <f t="shared" si="125"/>
        <v>1497656</v>
      </c>
      <c r="AX48" s="111">
        <f t="shared" si="125"/>
        <v>1435546</v>
      </c>
      <c r="AY48" s="111">
        <f t="shared" si="125"/>
        <v>1492852</v>
      </c>
      <c r="AZ48" s="111">
        <f t="shared" si="125"/>
        <v>1482544</v>
      </c>
      <c r="BA48" s="111">
        <f t="shared" si="125"/>
        <v>1477044</v>
      </c>
      <c r="BB48" s="111">
        <f t="shared" si="125"/>
        <v>17128288</v>
      </c>
      <c r="BC48" s="111">
        <f t="shared" si="125"/>
        <v>1473340</v>
      </c>
      <c r="BD48" s="111">
        <f t="shared" si="125"/>
        <v>1356540</v>
      </c>
      <c r="BE48" s="111">
        <f t="shared" si="125"/>
        <v>1412990</v>
      </c>
      <c r="BF48" s="111">
        <f t="shared" si="125"/>
        <v>1366378</v>
      </c>
      <c r="BG48" s="111">
        <f t="shared" si="125"/>
        <v>1389448</v>
      </c>
      <c r="BH48" s="111">
        <f t="shared" si="125"/>
        <v>1357643</v>
      </c>
      <c r="BI48" s="111">
        <f t="shared" si="125"/>
        <v>1409975</v>
      </c>
      <c r="BJ48" s="111">
        <f t="shared" si="125"/>
        <v>1502445</v>
      </c>
      <c r="BK48" s="111">
        <f t="shared" si="125"/>
        <v>1423771</v>
      </c>
      <c r="BL48" s="111">
        <f t="shared" si="125"/>
        <v>1513692</v>
      </c>
      <c r="BM48" s="111">
        <f t="shared" si="125"/>
        <v>1518150</v>
      </c>
      <c r="BN48" s="111">
        <f t="shared" si="125"/>
        <v>1636512</v>
      </c>
      <c r="BO48" s="111">
        <f t="shared" ref="BO48:CW48" si="126">IF($B48="","",BO33+BO36+BO39+BO42)</f>
        <v>17360884</v>
      </c>
      <c r="BP48" s="111">
        <f t="shared" si="126"/>
        <v>1639004</v>
      </c>
      <c r="BQ48" s="111">
        <f t="shared" si="126"/>
        <v>1465058</v>
      </c>
      <c r="BR48" s="111">
        <f t="shared" si="126"/>
        <v>1477341</v>
      </c>
      <c r="BS48" s="111">
        <f t="shared" si="126"/>
        <v>1370281</v>
      </c>
      <c r="BT48" s="111">
        <f t="shared" si="126"/>
        <v>1468155</v>
      </c>
      <c r="BU48" s="111">
        <f t="shared" si="126"/>
        <v>1400924</v>
      </c>
      <c r="BV48" s="111">
        <f t="shared" si="126"/>
        <v>1441097</v>
      </c>
      <c r="BW48" s="111">
        <f t="shared" si="126"/>
        <v>1535335</v>
      </c>
      <c r="BX48" s="111">
        <f t="shared" si="126"/>
        <v>1444061</v>
      </c>
      <c r="BY48" s="111">
        <f t="shared" si="126"/>
        <v>1540922</v>
      </c>
      <c r="BZ48" s="111">
        <f t="shared" si="126"/>
        <v>1530074</v>
      </c>
      <c r="CA48" s="111">
        <f t="shared" si="126"/>
        <v>1550186</v>
      </c>
      <c r="CB48" s="111">
        <f t="shared" si="126"/>
        <v>17862438</v>
      </c>
      <c r="CC48" s="111">
        <f t="shared" si="126"/>
        <v>1483505</v>
      </c>
      <c r="CD48" s="111">
        <f t="shared" si="126"/>
        <v>1416942</v>
      </c>
      <c r="CE48" s="111">
        <f t="shared" si="126"/>
        <v>1530093</v>
      </c>
      <c r="CF48" s="111">
        <f t="shared" si="126"/>
        <v>1458061</v>
      </c>
      <c r="CG48" s="111">
        <f t="shared" si="126"/>
        <v>1479922</v>
      </c>
      <c r="CH48" s="111">
        <f t="shared" si="126"/>
        <v>1428704</v>
      </c>
      <c r="CI48" s="111">
        <f t="shared" si="126"/>
        <v>1518256</v>
      </c>
      <c r="CJ48" s="111">
        <f t="shared" si="126"/>
        <v>1595345</v>
      </c>
      <c r="CK48" s="111">
        <f t="shared" si="126"/>
        <v>1557389</v>
      </c>
      <c r="CL48" s="111">
        <f t="shared" si="126"/>
        <v>1637073</v>
      </c>
      <c r="CM48" s="111">
        <f t="shared" si="126"/>
        <v>1588027</v>
      </c>
      <c r="CN48" s="111">
        <f t="shared" si="126"/>
        <v>1625247</v>
      </c>
      <c r="CO48" s="111">
        <f t="shared" si="126"/>
        <v>18318564</v>
      </c>
      <c r="CP48" s="111">
        <f t="shared" si="126"/>
        <v>1572503</v>
      </c>
      <c r="CQ48" s="111">
        <f t="shared" si="126"/>
        <v>1540775</v>
      </c>
      <c r="CR48" s="111">
        <f t="shared" si="126"/>
        <v>1560976</v>
      </c>
      <c r="CS48" s="111">
        <f t="shared" si="126"/>
        <v>1502639</v>
      </c>
      <c r="CT48" s="111">
        <f t="shared" si="126"/>
        <v>1510030</v>
      </c>
      <c r="CU48" s="111">
        <f t="shared" si="126"/>
        <v>1449265</v>
      </c>
      <c r="CV48" s="111">
        <f t="shared" si="126"/>
        <v>1553985</v>
      </c>
      <c r="CW48" s="111">
        <f t="shared" si="126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20"/>
        <v>1799016</v>
      </c>
      <c r="DB48" s="111">
        <f t="shared" si="120"/>
        <v>18964717</v>
      </c>
      <c r="DC48" s="111">
        <f t="shared" si="120"/>
        <v>1699562</v>
      </c>
      <c r="DD48" s="111">
        <v>1569262</v>
      </c>
      <c r="DE48" s="111">
        <f t="shared" ref="DE48:DN48" si="127">IF($B48="","",DE33+DE36+DE39+DE42)</f>
        <v>778004</v>
      </c>
      <c r="DF48" s="111">
        <f t="shared" si="127"/>
        <v>0</v>
      </c>
      <c r="DG48" s="111">
        <f t="shared" si="127"/>
        <v>0</v>
      </c>
      <c r="DH48" s="111">
        <f t="shared" si="127"/>
        <v>162503</v>
      </c>
      <c r="DI48" s="111">
        <f t="shared" si="127"/>
        <v>792636</v>
      </c>
      <c r="DJ48" s="111">
        <f t="shared" si="127"/>
        <v>825720</v>
      </c>
      <c r="DK48" s="111">
        <f t="shared" si="127"/>
        <v>993972</v>
      </c>
      <c r="DL48" s="111">
        <f t="shared" si="127"/>
        <v>1294977</v>
      </c>
      <c r="DM48" s="111">
        <f t="shared" si="127"/>
        <v>1102922</v>
      </c>
      <c r="DN48" s="111">
        <f t="shared" si="127"/>
        <v>1323566</v>
      </c>
      <c r="DO48" s="111">
        <f t="shared" si="86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8">IF($B48="","",DR33+DR36+DR39+DR42)</f>
        <v>1305446</v>
      </c>
      <c r="DS48" s="111">
        <f t="shared" si="128"/>
        <v>1283122</v>
      </c>
      <c r="DT48" s="111">
        <f t="shared" si="128"/>
        <v>1585491</v>
      </c>
      <c r="DU48" s="111">
        <f t="shared" si="128"/>
        <v>1471254</v>
      </c>
      <c r="DV48" s="111">
        <f t="shared" si="128"/>
        <v>1529886</v>
      </c>
      <c r="DW48" s="111">
        <f t="shared" si="128"/>
        <v>1585689</v>
      </c>
      <c r="DX48" s="111">
        <f t="shared" si="128"/>
        <v>1469573</v>
      </c>
      <c r="DY48" s="111">
        <f t="shared" si="128"/>
        <v>1539586</v>
      </c>
      <c r="DZ48" s="111">
        <f t="shared" si="128"/>
        <v>1552138</v>
      </c>
      <c r="EA48" s="111">
        <f>IF($B48="","",EA33+EA36+EA39+EA42)</f>
        <v>1607741</v>
      </c>
      <c r="EB48" s="111">
        <f t="shared" si="87"/>
        <v>17507435</v>
      </c>
      <c r="EC48" s="111">
        <f t="shared" ref="EC48:EN48" si="129">IF($B48="","",EC33+EC36+EC39+EC42)</f>
        <v>1604931</v>
      </c>
      <c r="ED48" s="111">
        <f t="shared" si="129"/>
        <v>1455061</v>
      </c>
      <c r="EE48" s="111">
        <f t="shared" si="129"/>
        <v>1586287</v>
      </c>
      <c r="EF48" s="111">
        <f t="shared" si="129"/>
        <v>1476986</v>
      </c>
      <c r="EG48" s="111">
        <f t="shared" si="129"/>
        <v>1709391</v>
      </c>
      <c r="EH48" s="111">
        <f t="shared" si="129"/>
        <v>1695136</v>
      </c>
      <c r="EI48" s="111">
        <f t="shared" si="129"/>
        <v>1743035</v>
      </c>
      <c r="EJ48" s="111">
        <f t="shared" si="129"/>
        <v>1779491</v>
      </c>
      <c r="EK48" s="111">
        <f t="shared" si="129"/>
        <v>1725921</v>
      </c>
      <c r="EL48" s="111">
        <f>IF($B48="","",EL33+EL36+EL39+EL42)</f>
        <v>1819203</v>
      </c>
      <c r="EM48" s="111">
        <f t="shared" si="129"/>
        <v>1797267</v>
      </c>
      <c r="EN48" s="111">
        <f t="shared" si="129"/>
        <v>1849360</v>
      </c>
      <c r="EO48" s="111">
        <f>+SUM(EC48:EN48)</f>
        <v>20242069</v>
      </c>
      <c r="EP48" s="111">
        <f t="shared" ref="EP48:FA48" si="130">IF($B48="","",EP33+EP36+EP39+EP42)</f>
        <v>1779538</v>
      </c>
      <c r="EQ48" s="111">
        <f t="shared" si="130"/>
        <v>1744549</v>
      </c>
      <c r="ER48" s="111">
        <f t="shared" si="130"/>
        <v>1283918</v>
      </c>
      <c r="ES48" s="111">
        <f t="shared" si="130"/>
        <v>700431</v>
      </c>
      <c r="ET48" s="111">
        <f t="shared" si="130"/>
        <v>1037279</v>
      </c>
      <c r="EU48" s="111">
        <f t="shared" si="130"/>
        <v>1322393</v>
      </c>
      <c r="EV48" s="111">
        <f t="shared" si="130"/>
        <v>1572623</v>
      </c>
      <c r="EW48" s="111">
        <f t="shared" si="130"/>
        <v>1691033</v>
      </c>
      <c r="EX48" s="111">
        <f t="shared" si="130"/>
        <v>1665665</v>
      </c>
      <c r="EY48" s="111">
        <f t="shared" si="130"/>
        <v>1859597</v>
      </c>
      <c r="EZ48" s="111">
        <f t="shared" si="130"/>
        <v>1844718</v>
      </c>
      <c r="FA48" s="111">
        <f t="shared" si="130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2">
        <v>2583601</v>
      </c>
      <c r="HN48" s="112">
        <v>2634296</v>
      </c>
      <c r="HO48" s="111">
        <f>+SUM(HC48:HN48)</f>
        <v>28595746</v>
      </c>
      <c r="HP48" s="212">
        <v>2621927</v>
      </c>
      <c r="HQ48" s="171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1">
        <f t="shared" si="77"/>
        <v>2621927</v>
      </c>
    </row>
    <row r="51" spans="1:236" x14ac:dyDescent="0.25">
      <c r="B51" s="5" t="s">
        <v>74</v>
      </c>
    </row>
    <row r="52" spans="1:236" ht="15" customHeight="1" x14ac:dyDescent="0.25">
      <c r="B52" s="12" t="s">
        <v>75</v>
      </c>
      <c r="C52" s="195">
        <v>2009</v>
      </c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7"/>
      <c r="O52" s="189" t="s">
        <v>93</v>
      </c>
      <c r="P52" s="195">
        <v>2010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7"/>
      <c r="AB52" s="189" t="s">
        <v>82</v>
      </c>
      <c r="AC52" s="195">
        <v>2011</v>
      </c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7"/>
      <c r="AO52" s="189" t="s">
        <v>83</v>
      </c>
      <c r="AP52" s="195">
        <v>2012</v>
      </c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7"/>
      <c r="BB52" s="189" t="s">
        <v>84</v>
      </c>
      <c r="BC52" s="195">
        <v>2013</v>
      </c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7"/>
      <c r="BO52" s="189" t="s">
        <v>40</v>
      </c>
      <c r="BP52" s="195">
        <v>2014</v>
      </c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7"/>
      <c r="CB52" s="189" t="s">
        <v>41</v>
      </c>
      <c r="CC52" s="195">
        <v>2015</v>
      </c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7"/>
      <c r="CO52" s="189" t="s">
        <v>42</v>
      </c>
      <c r="CP52" s="195">
        <v>2016</v>
      </c>
      <c r="CQ52" s="196"/>
      <c r="CR52" s="196"/>
      <c r="CS52" s="196"/>
      <c r="CT52" s="196"/>
      <c r="CU52" s="196"/>
      <c r="CV52" s="196"/>
      <c r="CW52" s="196"/>
      <c r="CX52" s="196"/>
      <c r="CY52" s="196"/>
      <c r="CZ52" s="196"/>
      <c r="DA52" s="197"/>
      <c r="DB52" s="189" t="s">
        <v>43</v>
      </c>
      <c r="DC52" s="181">
        <v>2017</v>
      </c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3"/>
      <c r="DO52" s="184" t="s">
        <v>44</v>
      </c>
      <c r="DP52" s="181">
        <v>2018</v>
      </c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3"/>
      <c r="EB52" s="184" t="s">
        <v>45</v>
      </c>
      <c r="EC52" s="181">
        <v>2019</v>
      </c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3"/>
      <c r="EO52" s="184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84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84" t="s">
        <v>48</v>
      </c>
      <c r="FP52" s="181">
        <v>2022</v>
      </c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3"/>
      <c r="GB52" s="184" t="s">
        <v>49</v>
      </c>
      <c r="GC52" s="181">
        <v>2023</v>
      </c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3"/>
      <c r="GO52" s="184" t="s">
        <v>50</v>
      </c>
      <c r="GP52" s="181">
        <v>2024</v>
      </c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3"/>
      <c r="HB52" s="184" t="s">
        <v>51</v>
      </c>
      <c r="HC52" s="181">
        <v>2025</v>
      </c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3"/>
      <c r="HO52" s="184" t="s">
        <v>52</v>
      </c>
      <c r="HP52" s="181">
        <v>2026</v>
      </c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3"/>
      <c r="IB52" s="184" t="s">
        <v>53</v>
      </c>
    </row>
    <row r="53" spans="1:236" x14ac:dyDescent="0.25">
      <c r="B53" s="13" t="s">
        <v>76</v>
      </c>
      <c r="C53" s="155" t="s">
        <v>54</v>
      </c>
      <c r="D53" s="155" t="s">
        <v>55</v>
      </c>
      <c r="E53" s="155" t="s">
        <v>56</v>
      </c>
      <c r="F53" s="155" t="s">
        <v>57</v>
      </c>
      <c r="G53" s="155" t="s">
        <v>58</v>
      </c>
      <c r="H53" s="155" t="s">
        <v>59</v>
      </c>
      <c r="I53" s="155" t="s">
        <v>60</v>
      </c>
      <c r="J53" s="155" t="s">
        <v>61</v>
      </c>
      <c r="K53" s="155" t="s">
        <v>62</v>
      </c>
      <c r="L53" s="155" t="s">
        <v>63</v>
      </c>
      <c r="M53" s="155" t="s">
        <v>64</v>
      </c>
      <c r="N53" s="155" t="s">
        <v>65</v>
      </c>
      <c r="O53" s="190"/>
      <c r="P53" s="155" t="s">
        <v>54</v>
      </c>
      <c r="Q53" s="155" t="s">
        <v>55</v>
      </c>
      <c r="R53" s="155" t="s">
        <v>56</v>
      </c>
      <c r="S53" s="155" t="s">
        <v>57</v>
      </c>
      <c r="T53" s="155" t="s">
        <v>58</v>
      </c>
      <c r="U53" s="155" t="s">
        <v>59</v>
      </c>
      <c r="V53" s="155" t="s">
        <v>60</v>
      </c>
      <c r="W53" s="155" t="s">
        <v>61</v>
      </c>
      <c r="X53" s="155" t="s">
        <v>62</v>
      </c>
      <c r="Y53" s="155" t="s">
        <v>63</v>
      </c>
      <c r="Z53" s="155" t="s">
        <v>64</v>
      </c>
      <c r="AA53" s="155" t="s">
        <v>65</v>
      </c>
      <c r="AB53" s="190"/>
      <c r="AC53" s="155" t="s">
        <v>54</v>
      </c>
      <c r="AD53" s="155" t="s">
        <v>55</v>
      </c>
      <c r="AE53" s="155" t="s">
        <v>56</v>
      </c>
      <c r="AF53" s="155" t="s">
        <v>57</v>
      </c>
      <c r="AG53" s="155" t="s">
        <v>58</v>
      </c>
      <c r="AH53" s="155" t="s">
        <v>59</v>
      </c>
      <c r="AI53" s="155" t="s">
        <v>60</v>
      </c>
      <c r="AJ53" s="155" t="s">
        <v>61</v>
      </c>
      <c r="AK53" s="155" t="s">
        <v>62</v>
      </c>
      <c r="AL53" s="155" t="s">
        <v>63</v>
      </c>
      <c r="AM53" s="155" t="s">
        <v>64</v>
      </c>
      <c r="AN53" s="155" t="s">
        <v>65</v>
      </c>
      <c r="AO53" s="190"/>
      <c r="AP53" s="155" t="s">
        <v>54</v>
      </c>
      <c r="AQ53" s="155" t="s">
        <v>55</v>
      </c>
      <c r="AR53" s="155" t="s">
        <v>56</v>
      </c>
      <c r="AS53" s="155" t="s">
        <v>57</v>
      </c>
      <c r="AT53" s="155" t="s">
        <v>58</v>
      </c>
      <c r="AU53" s="155" t="s">
        <v>59</v>
      </c>
      <c r="AV53" s="155" t="s">
        <v>60</v>
      </c>
      <c r="AW53" s="155" t="s">
        <v>61</v>
      </c>
      <c r="AX53" s="155" t="s">
        <v>62</v>
      </c>
      <c r="AY53" s="155" t="s">
        <v>63</v>
      </c>
      <c r="AZ53" s="155" t="s">
        <v>64</v>
      </c>
      <c r="BA53" s="155" t="s">
        <v>65</v>
      </c>
      <c r="BB53" s="190"/>
      <c r="BC53" s="155" t="s">
        <v>54</v>
      </c>
      <c r="BD53" s="155" t="s">
        <v>55</v>
      </c>
      <c r="BE53" s="155" t="s">
        <v>56</v>
      </c>
      <c r="BF53" s="155" t="s">
        <v>57</v>
      </c>
      <c r="BG53" s="155" t="s">
        <v>58</v>
      </c>
      <c r="BH53" s="155" t="s">
        <v>59</v>
      </c>
      <c r="BI53" s="155" t="s">
        <v>60</v>
      </c>
      <c r="BJ53" s="155" t="s">
        <v>61</v>
      </c>
      <c r="BK53" s="155" t="s">
        <v>62</v>
      </c>
      <c r="BL53" s="155" t="s">
        <v>63</v>
      </c>
      <c r="BM53" s="155" t="s">
        <v>64</v>
      </c>
      <c r="BN53" s="155" t="s">
        <v>65</v>
      </c>
      <c r="BO53" s="190"/>
      <c r="BP53" s="155" t="s">
        <v>54</v>
      </c>
      <c r="BQ53" s="155" t="s">
        <v>55</v>
      </c>
      <c r="BR53" s="155" t="s">
        <v>56</v>
      </c>
      <c r="BS53" s="155" t="s">
        <v>57</v>
      </c>
      <c r="BT53" s="155" t="s">
        <v>58</v>
      </c>
      <c r="BU53" s="155" t="s">
        <v>59</v>
      </c>
      <c r="BV53" s="155" t="s">
        <v>60</v>
      </c>
      <c r="BW53" s="155" t="s">
        <v>61</v>
      </c>
      <c r="BX53" s="155" t="s">
        <v>62</v>
      </c>
      <c r="BY53" s="155" t="s">
        <v>63</v>
      </c>
      <c r="BZ53" s="155" t="s">
        <v>64</v>
      </c>
      <c r="CA53" s="155" t="s">
        <v>65</v>
      </c>
      <c r="CB53" s="190"/>
      <c r="CC53" s="155" t="s">
        <v>54</v>
      </c>
      <c r="CD53" s="155" t="s">
        <v>55</v>
      </c>
      <c r="CE53" s="155" t="s">
        <v>56</v>
      </c>
      <c r="CF53" s="155" t="s">
        <v>57</v>
      </c>
      <c r="CG53" s="155" t="s">
        <v>58</v>
      </c>
      <c r="CH53" s="155" t="s">
        <v>59</v>
      </c>
      <c r="CI53" s="155" t="s">
        <v>60</v>
      </c>
      <c r="CJ53" s="155" t="s">
        <v>61</v>
      </c>
      <c r="CK53" s="155" t="s">
        <v>62</v>
      </c>
      <c r="CL53" s="155" t="s">
        <v>63</v>
      </c>
      <c r="CM53" s="155" t="s">
        <v>64</v>
      </c>
      <c r="CN53" s="155" t="s">
        <v>65</v>
      </c>
      <c r="CO53" s="190"/>
      <c r="CP53" s="155" t="s">
        <v>54</v>
      </c>
      <c r="CQ53" s="155" t="s">
        <v>55</v>
      </c>
      <c r="CR53" s="155" t="s">
        <v>56</v>
      </c>
      <c r="CS53" s="155" t="s">
        <v>57</v>
      </c>
      <c r="CT53" s="155" t="s">
        <v>58</v>
      </c>
      <c r="CU53" s="155" t="s">
        <v>59</v>
      </c>
      <c r="CV53" s="155" t="s">
        <v>60</v>
      </c>
      <c r="CW53" s="155" t="s">
        <v>61</v>
      </c>
      <c r="CX53" s="155" t="s">
        <v>62</v>
      </c>
      <c r="CY53" s="155" t="s">
        <v>63</v>
      </c>
      <c r="CZ53" s="155" t="s">
        <v>64</v>
      </c>
      <c r="DA53" s="155" t="s">
        <v>65</v>
      </c>
      <c r="DB53" s="190"/>
      <c r="DC53" s="45" t="s">
        <v>54</v>
      </c>
      <c r="DD53" s="45" t="s">
        <v>55</v>
      </c>
      <c r="DE53" s="45" t="s">
        <v>56</v>
      </c>
      <c r="DF53" s="45" t="s">
        <v>57</v>
      </c>
      <c r="DG53" s="45" t="s">
        <v>58</v>
      </c>
      <c r="DH53" s="45" t="s">
        <v>59</v>
      </c>
      <c r="DI53" s="45" t="s">
        <v>60</v>
      </c>
      <c r="DJ53" s="45" t="s">
        <v>61</v>
      </c>
      <c r="DK53" s="45" t="s">
        <v>62</v>
      </c>
      <c r="DL53" s="45" t="s">
        <v>63</v>
      </c>
      <c r="DM53" s="45" t="s">
        <v>64</v>
      </c>
      <c r="DN53" s="45" t="s">
        <v>65</v>
      </c>
      <c r="DO53" s="185"/>
      <c r="DP53" s="45" t="s">
        <v>54</v>
      </c>
      <c r="DQ53" s="45" t="s">
        <v>55</v>
      </c>
      <c r="DR53" s="45" t="s">
        <v>56</v>
      </c>
      <c r="DS53" s="45" t="s">
        <v>57</v>
      </c>
      <c r="DT53" s="45" t="s">
        <v>58</v>
      </c>
      <c r="DU53" s="45" t="s">
        <v>59</v>
      </c>
      <c r="DV53" s="45" t="s">
        <v>60</v>
      </c>
      <c r="DW53" s="45" t="s">
        <v>61</v>
      </c>
      <c r="DX53" s="45" t="s">
        <v>62</v>
      </c>
      <c r="DY53" s="45" t="s">
        <v>63</v>
      </c>
      <c r="DZ53" s="45" t="s">
        <v>64</v>
      </c>
      <c r="EA53" s="45" t="s">
        <v>65</v>
      </c>
      <c r="EB53" s="185"/>
      <c r="EC53" s="45" t="s">
        <v>54</v>
      </c>
      <c r="ED53" s="45" t="s">
        <v>55</v>
      </c>
      <c r="EE53" s="45" t="s">
        <v>56</v>
      </c>
      <c r="EF53" s="45" t="s">
        <v>57</v>
      </c>
      <c r="EG53" s="45" t="s">
        <v>58</v>
      </c>
      <c r="EH53" s="45" t="s">
        <v>59</v>
      </c>
      <c r="EI53" s="45" t="s">
        <v>60</v>
      </c>
      <c r="EJ53" s="45" t="s">
        <v>61</v>
      </c>
      <c r="EK53" s="45" t="s">
        <v>62</v>
      </c>
      <c r="EL53" s="45" t="s">
        <v>63</v>
      </c>
      <c r="EM53" s="45" t="s">
        <v>64</v>
      </c>
      <c r="EN53" s="45" t="s">
        <v>65</v>
      </c>
      <c r="EO53" s="185"/>
      <c r="EP53" s="45" t="s">
        <v>54</v>
      </c>
      <c r="EQ53" s="45" t="s">
        <v>55</v>
      </c>
      <c r="ER53" s="45" t="s">
        <v>56</v>
      </c>
      <c r="ES53" s="45" t="s">
        <v>57</v>
      </c>
      <c r="ET53" s="45" t="s">
        <v>58</v>
      </c>
      <c r="EU53" s="45" t="s">
        <v>59</v>
      </c>
      <c r="EV53" s="45" t="s">
        <v>60</v>
      </c>
      <c r="EW53" s="45" t="s">
        <v>61</v>
      </c>
      <c r="EX53" s="45" t="s">
        <v>62</v>
      </c>
      <c r="EY53" s="45" t="s">
        <v>63</v>
      </c>
      <c r="EZ53" s="45" t="s">
        <v>64</v>
      </c>
      <c r="FA53" s="45" t="s">
        <v>65</v>
      </c>
      <c r="FB53" s="185"/>
      <c r="FC53" s="45" t="s">
        <v>54</v>
      </c>
      <c r="FD53" s="45" t="s">
        <v>55</v>
      </c>
      <c r="FE53" s="45" t="s">
        <v>56</v>
      </c>
      <c r="FF53" s="45" t="s">
        <v>57</v>
      </c>
      <c r="FG53" s="45" t="s">
        <v>58</v>
      </c>
      <c r="FH53" s="45" t="s">
        <v>59</v>
      </c>
      <c r="FI53" s="45" t="s">
        <v>60</v>
      </c>
      <c r="FJ53" s="45" t="s">
        <v>61</v>
      </c>
      <c r="FK53" s="45" t="s">
        <v>62</v>
      </c>
      <c r="FL53" s="45" t="s">
        <v>63</v>
      </c>
      <c r="FM53" s="45" t="s">
        <v>64</v>
      </c>
      <c r="FN53" s="45" t="s">
        <v>65</v>
      </c>
      <c r="FO53" s="185"/>
      <c r="FP53" s="45" t="s">
        <v>54</v>
      </c>
      <c r="FQ53" s="45" t="s">
        <v>55</v>
      </c>
      <c r="FR53" s="45" t="s">
        <v>56</v>
      </c>
      <c r="FS53" s="45" t="s">
        <v>57</v>
      </c>
      <c r="FT53" s="45" t="s">
        <v>58</v>
      </c>
      <c r="FU53" s="45" t="s">
        <v>59</v>
      </c>
      <c r="FV53" s="45" t="s">
        <v>60</v>
      </c>
      <c r="FW53" s="45" t="s">
        <v>61</v>
      </c>
      <c r="FX53" s="45" t="s">
        <v>62</v>
      </c>
      <c r="FY53" s="45" t="s">
        <v>63</v>
      </c>
      <c r="FZ53" s="45" t="s">
        <v>64</v>
      </c>
      <c r="GA53" s="45" t="s">
        <v>65</v>
      </c>
      <c r="GB53" s="185"/>
      <c r="GC53" s="45" t="s">
        <v>54</v>
      </c>
      <c r="GD53" s="45" t="s">
        <v>55</v>
      </c>
      <c r="GE53" s="45" t="s">
        <v>56</v>
      </c>
      <c r="GF53" s="45" t="s">
        <v>57</v>
      </c>
      <c r="GG53" s="45" t="s">
        <v>58</v>
      </c>
      <c r="GH53" s="45" t="s">
        <v>59</v>
      </c>
      <c r="GI53" s="45" t="s">
        <v>60</v>
      </c>
      <c r="GJ53" s="45" t="s">
        <v>61</v>
      </c>
      <c r="GK53" s="45" t="s">
        <v>62</v>
      </c>
      <c r="GL53" s="45" t="s">
        <v>63</v>
      </c>
      <c r="GM53" s="45" t="s">
        <v>64</v>
      </c>
      <c r="GN53" s="45" t="s">
        <v>65</v>
      </c>
      <c r="GO53" s="185"/>
      <c r="GP53" s="45" t="s">
        <v>54</v>
      </c>
      <c r="GQ53" s="45" t="s">
        <v>55</v>
      </c>
      <c r="GR53" s="45" t="s">
        <v>56</v>
      </c>
      <c r="GS53" s="45" t="s">
        <v>57</v>
      </c>
      <c r="GT53" s="45" t="s">
        <v>58</v>
      </c>
      <c r="GU53" s="45" t="s">
        <v>59</v>
      </c>
      <c r="GV53" s="45" t="s">
        <v>60</v>
      </c>
      <c r="GW53" s="45" t="s">
        <v>61</v>
      </c>
      <c r="GX53" s="45" t="s">
        <v>62</v>
      </c>
      <c r="GY53" s="45" t="s">
        <v>63</v>
      </c>
      <c r="GZ53" s="45" t="s">
        <v>64</v>
      </c>
      <c r="HA53" s="45" t="s">
        <v>65</v>
      </c>
      <c r="HB53" s="185"/>
      <c r="HC53" s="45" t="s">
        <v>54</v>
      </c>
      <c r="HD53" s="45" t="s">
        <v>55</v>
      </c>
      <c r="HE53" s="45" t="s">
        <v>56</v>
      </c>
      <c r="HF53" s="45" t="s">
        <v>57</v>
      </c>
      <c r="HG53" s="45" t="s">
        <v>58</v>
      </c>
      <c r="HH53" s="45" t="s">
        <v>59</v>
      </c>
      <c r="HI53" s="45" t="s">
        <v>60</v>
      </c>
      <c r="HJ53" s="45" t="s">
        <v>61</v>
      </c>
      <c r="HK53" s="45" t="s">
        <v>62</v>
      </c>
      <c r="HL53" s="45" t="s">
        <v>63</v>
      </c>
      <c r="HM53" s="45" t="s">
        <v>64</v>
      </c>
      <c r="HN53" s="45" t="s">
        <v>65</v>
      </c>
      <c r="HO53" s="185"/>
      <c r="HP53" s="45" t="s">
        <v>54</v>
      </c>
      <c r="HQ53" s="45" t="s">
        <v>55</v>
      </c>
      <c r="HR53" s="45" t="s">
        <v>56</v>
      </c>
      <c r="HS53" s="45" t="s">
        <v>57</v>
      </c>
      <c r="HT53" s="45" t="s">
        <v>58</v>
      </c>
      <c r="HU53" s="45" t="s">
        <v>59</v>
      </c>
      <c r="HV53" s="45" t="s">
        <v>60</v>
      </c>
      <c r="HW53" s="45" t="s">
        <v>61</v>
      </c>
      <c r="HX53" s="45" t="s">
        <v>62</v>
      </c>
      <c r="HY53" s="45" t="s">
        <v>63</v>
      </c>
      <c r="HZ53" s="45" t="s">
        <v>64</v>
      </c>
      <c r="IA53" s="45" t="s">
        <v>65</v>
      </c>
      <c r="IB53" s="185"/>
    </row>
    <row r="54" spans="1:236" s="28" customFormat="1" ht="14.4" x14ac:dyDescent="0.3">
      <c r="A54" s="8"/>
      <c r="B54" s="51" t="s">
        <v>77</v>
      </c>
      <c r="C54" s="52">
        <v>0</v>
      </c>
      <c r="D54" s="52">
        <v>0</v>
      </c>
      <c r="E54" s="52">
        <f>+SUM(E55:E56)</f>
        <v>1785434.9</v>
      </c>
      <c r="F54" s="52">
        <f t="shared" ref="F54:BV54" si="131">+SUM(F55:F56)</f>
        <v>3587691.0999999996</v>
      </c>
      <c r="G54" s="52">
        <f t="shared" si="131"/>
        <v>3732884.3</v>
      </c>
      <c r="H54" s="52">
        <f t="shared" si="131"/>
        <v>3655894.5</v>
      </c>
      <c r="I54" s="52">
        <f t="shared" si="131"/>
        <v>3960464.7</v>
      </c>
      <c r="J54" s="52">
        <f t="shared" si="131"/>
        <v>3924309.4</v>
      </c>
      <c r="K54" s="52">
        <f t="shared" si="131"/>
        <v>3702102.7</v>
      </c>
      <c r="L54" s="52">
        <f t="shared" si="131"/>
        <v>4027177.1999999997</v>
      </c>
      <c r="M54" s="52">
        <f t="shared" si="131"/>
        <v>4363000.5</v>
      </c>
      <c r="N54" s="52">
        <f t="shared" si="131"/>
        <v>4802579.9000000004</v>
      </c>
      <c r="O54" s="52">
        <f t="shared" si="131"/>
        <v>37541539.200000003</v>
      </c>
      <c r="P54" s="52">
        <f t="shared" si="131"/>
        <v>4604422.3</v>
      </c>
      <c r="Q54" s="52">
        <f t="shared" si="131"/>
        <v>4352440.8</v>
      </c>
      <c r="R54" s="52">
        <f t="shared" si="131"/>
        <v>4486415.3</v>
      </c>
      <c r="S54" s="52">
        <f t="shared" si="131"/>
        <v>4280357</v>
      </c>
      <c r="T54" s="52">
        <f t="shared" si="131"/>
        <v>5180362.7</v>
      </c>
      <c r="U54" s="52">
        <f t="shared" si="131"/>
        <v>5253726.2</v>
      </c>
      <c r="V54" s="52">
        <f t="shared" si="131"/>
        <v>5725555.6999999993</v>
      </c>
      <c r="W54" s="52">
        <f t="shared" si="131"/>
        <v>5653051</v>
      </c>
      <c r="X54" s="52">
        <f t="shared" si="131"/>
        <v>5541250.6000000006</v>
      </c>
      <c r="Y54" s="52">
        <f t="shared" si="131"/>
        <v>5756414.9000000004</v>
      </c>
      <c r="Z54" s="52">
        <f t="shared" si="131"/>
        <v>5622033.1000000006</v>
      </c>
      <c r="AA54" s="52">
        <f t="shared" si="131"/>
        <v>6149106.9000000004</v>
      </c>
      <c r="AB54" s="52">
        <f>+SUM(AB55:AB56)</f>
        <v>58000714.20000001</v>
      </c>
      <c r="AC54" s="52">
        <f t="shared" si="131"/>
        <v>6123523.2000000002</v>
      </c>
      <c r="AD54" s="52">
        <f t="shared" si="131"/>
        <v>6473240.0999999996</v>
      </c>
      <c r="AE54" s="52">
        <f t="shared" si="131"/>
        <v>7545173.5999999996</v>
      </c>
      <c r="AF54" s="52">
        <f t="shared" si="131"/>
        <v>8014684.0999999996</v>
      </c>
      <c r="AG54" s="52">
        <f t="shared" si="131"/>
        <v>7361612.9000000004</v>
      </c>
      <c r="AH54" s="52">
        <f t="shared" si="131"/>
        <v>7087360</v>
      </c>
      <c r="AI54" s="52">
        <f t="shared" si="131"/>
        <v>7559289.6999999993</v>
      </c>
      <c r="AJ54" s="52">
        <f t="shared" si="131"/>
        <v>7758100.9000000004</v>
      </c>
      <c r="AK54" s="52">
        <f t="shared" si="131"/>
        <v>7551727.4500000002</v>
      </c>
      <c r="AL54" s="52">
        <f t="shared" si="131"/>
        <v>7808083.8999999985</v>
      </c>
      <c r="AM54" s="52">
        <f t="shared" si="131"/>
        <v>7672787.3500000024</v>
      </c>
      <c r="AN54" s="52">
        <f t="shared" si="131"/>
        <v>8424534.3000000007</v>
      </c>
      <c r="AO54" s="52">
        <f t="shared" si="131"/>
        <v>83256594.299999997</v>
      </c>
      <c r="AP54" s="52">
        <f t="shared" si="131"/>
        <v>8402941.1999999993</v>
      </c>
      <c r="AQ54" s="52">
        <f t="shared" si="131"/>
        <v>8079587.5</v>
      </c>
      <c r="AR54" s="52">
        <f t="shared" si="131"/>
        <v>8149588.7000000002</v>
      </c>
      <c r="AS54" s="52">
        <f t="shared" si="131"/>
        <v>7511741.6999999993</v>
      </c>
      <c r="AT54" s="52">
        <f t="shared" si="131"/>
        <v>7640110.8000000007</v>
      </c>
      <c r="AU54" s="52">
        <f t="shared" si="131"/>
        <v>7610181.4000000004</v>
      </c>
      <c r="AV54" s="52">
        <f t="shared" si="131"/>
        <v>8227851.9999999991</v>
      </c>
      <c r="AW54" s="52">
        <f t="shared" si="131"/>
        <v>8473133.4000000004</v>
      </c>
      <c r="AX54" s="52">
        <f t="shared" si="131"/>
        <v>8094991.0000000009</v>
      </c>
      <c r="AY54" s="52">
        <f t="shared" si="131"/>
        <v>8409005.3999999985</v>
      </c>
      <c r="AZ54" s="52">
        <f t="shared" si="131"/>
        <v>8284402.7000000002</v>
      </c>
      <c r="BA54" s="52">
        <f t="shared" si="131"/>
        <v>8571915.8000000007</v>
      </c>
      <c r="BB54" s="52">
        <f>+SUM(BB55:BB56)</f>
        <v>89052510.399999991</v>
      </c>
      <c r="BC54" s="52">
        <f t="shared" si="131"/>
        <v>8569515.3999999985</v>
      </c>
      <c r="BD54" s="52">
        <f t="shared" si="131"/>
        <v>7911013.2999999989</v>
      </c>
      <c r="BE54" s="52">
        <f t="shared" si="131"/>
        <v>8223214.8000000007</v>
      </c>
      <c r="BF54" s="52">
        <f t="shared" si="131"/>
        <v>7722282.2999999989</v>
      </c>
      <c r="BG54" s="52">
        <f t="shared" si="131"/>
        <v>7910428.7000000011</v>
      </c>
      <c r="BH54" s="52">
        <f t="shared" si="131"/>
        <v>7998231</v>
      </c>
      <c r="BI54" s="52">
        <f t="shared" si="131"/>
        <v>8596936.0999999959</v>
      </c>
      <c r="BJ54" s="52">
        <f t="shared" si="131"/>
        <v>9032024.4000000004</v>
      </c>
      <c r="BK54" s="52">
        <f t="shared" si="131"/>
        <v>8467304.1999999974</v>
      </c>
      <c r="BL54" s="52">
        <f t="shared" si="131"/>
        <v>9037045.9000000022</v>
      </c>
      <c r="BM54" s="52">
        <f t="shared" si="131"/>
        <v>8993788.6999999993</v>
      </c>
      <c r="BN54" s="52">
        <f t="shared" si="131"/>
        <v>9995891.8999999985</v>
      </c>
      <c r="BO54" s="52">
        <f t="shared" si="131"/>
        <v>93888161.299999982</v>
      </c>
      <c r="BP54" s="52">
        <f t="shared" si="131"/>
        <v>10032318</v>
      </c>
      <c r="BQ54" s="52">
        <f t="shared" si="131"/>
        <v>8993392.6999999993</v>
      </c>
      <c r="BR54" s="52">
        <f t="shared" si="131"/>
        <v>8987890.5000000019</v>
      </c>
      <c r="BS54" s="52">
        <f t="shared" si="131"/>
        <v>8467168.6999999993</v>
      </c>
      <c r="BT54" s="52">
        <f t="shared" si="131"/>
        <v>8855004.3000000007</v>
      </c>
      <c r="BU54" s="52">
        <f t="shared" si="131"/>
        <v>8446105.0000000019</v>
      </c>
      <c r="BV54" s="52">
        <f t="shared" si="131"/>
        <v>8973296.6999999955</v>
      </c>
      <c r="BW54" s="52">
        <f t="shared" ref="BW54:DA54" si="132">+SUM(BW55:BW56)</f>
        <v>9363782.1000000052</v>
      </c>
      <c r="BX54" s="52">
        <f t="shared" si="132"/>
        <v>8719022.4000000004</v>
      </c>
      <c r="BY54" s="52">
        <f t="shared" si="132"/>
        <v>9331440.7000000011</v>
      </c>
      <c r="BZ54" s="52">
        <f t="shared" si="132"/>
        <v>9206679.2000000011</v>
      </c>
      <c r="CA54" s="52">
        <f t="shared" si="132"/>
        <v>9801021</v>
      </c>
      <c r="CB54" s="52">
        <f>+SUM(CB55:CB56)</f>
        <v>99144803.299999997</v>
      </c>
      <c r="CC54" s="52">
        <f t="shared" si="132"/>
        <v>9622010.8999999985</v>
      </c>
      <c r="CD54" s="52">
        <f t="shared" si="132"/>
        <v>9152369.7999999989</v>
      </c>
      <c r="CE54" s="52">
        <f t="shared" si="132"/>
        <v>9665675.9000000022</v>
      </c>
      <c r="CF54" s="52">
        <f>+SUM(CF55:CF56)</f>
        <v>9338597.7999999989</v>
      </c>
      <c r="CG54" s="52">
        <f t="shared" si="132"/>
        <v>9370608.1000000015</v>
      </c>
      <c r="CH54" s="52">
        <f t="shared" si="132"/>
        <v>9018433.6999999993</v>
      </c>
      <c r="CI54" s="52">
        <f t="shared" si="132"/>
        <v>9875251.0999999978</v>
      </c>
      <c r="CJ54" s="52">
        <f t="shared" si="132"/>
        <v>10134669.6</v>
      </c>
      <c r="CK54" s="52">
        <f t="shared" si="132"/>
        <v>9748723.4000000022</v>
      </c>
      <c r="CL54" s="52">
        <f t="shared" si="132"/>
        <v>10321953.599999998</v>
      </c>
      <c r="CM54" s="52">
        <f t="shared" si="132"/>
        <v>9897478.0999999959</v>
      </c>
      <c r="CN54" s="52">
        <f t="shared" si="132"/>
        <v>10708680.299999997</v>
      </c>
      <c r="CO54" s="52">
        <f>+SUM(CO55:CO56)</f>
        <v>107232441.39999999</v>
      </c>
      <c r="CP54" s="52">
        <f t="shared" si="132"/>
        <v>11266153.299999999</v>
      </c>
      <c r="CQ54" s="52">
        <f t="shared" si="132"/>
        <v>11324077.199999999</v>
      </c>
      <c r="CR54" s="52">
        <f t="shared" si="132"/>
        <v>11629118.4</v>
      </c>
      <c r="CS54" s="52">
        <f t="shared" si="132"/>
        <v>10787528.700000001</v>
      </c>
      <c r="CT54" s="52">
        <f t="shared" si="132"/>
        <v>10976180.300000001</v>
      </c>
      <c r="CU54" s="52">
        <f t="shared" si="132"/>
        <v>10518794.400000002</v>
      </c>
      <c r="CV54" s="52">
        <f t="shared" si="132"/>
        <v>11674049.700000001</v>
      </c>
      <c r="CW54" s="52">
        <f t="shared" si="132"/>
        <v>11815161.200000001</v>
      </c>
      <c r="CX54" s="52">
        <f t="shared" si="132"/>
        <v>11292059.499999998</v>
      </c>
      <c r="CY54" s="52">
        <f t="shared" si="132"/>
        <v>14575421.800000001</v>
      </c>
      <c r="CZ54" s="52">
        <f t="shared" si="132"/>
        <v>14788903.099999994</v>
      </c>
      <c r="DA54" s="52">
        <f t="shared" si="132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33">+SUM(DE55:DE56)</f>
        <v>7208953.5999999978</v>
      </c>
      <c r="DF54" s="52">
        <f t="shared" si="133"/>
        <v>0</v>
      </c>
      <c r="DG54" s="52">
        <f t="shared" si="133"/>
        <v>0</v>
      </c>
      <c r="DH54" s="52">
        <f t="shared" si="133"/>
        <v>1400891</v>
      </c>
      <c r="DI54" s="52">
        <f t="shared" si="133"/>
        <v>6970836.9999999981</v>
      </c>
      <c r="DJ54" s="52">
        <f t="shared" si="133"/>
        <v>7140998.3999999966</v>
      </c>
      <c r="DK54" s="52">
        <f t="shared" si="133"/>
        <v>8692937.8000000026</v>
      </c>
      <c r="DL54" s="52">
        <f t="shared" si="133"/>
        <v>11527475.9</v>
      </c>
      <c r="DM54" s="52">
        <f t="shared" si="133"/>
        <v>11403139.099999998</v>
      </c>
      <c r="DN54" s="52">
        <f t="shared" si="133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4">+SUM(DR55:DR56)</f>
        <v>12021212.199999996</v>
      </c>
      <c r="DS54" s="52">
        <f t="shared" si="134"/>
        <v>11721326.1</v>
      </c>
      <c r="DT54" s="52">
        <f t="shared" si="134"/>
        <v>16249516.199999996</v>
      </c>
      <c r="DU54" s="52">
        <f t="shared" si="134"/>
        <v>15023822.499999996</v>
      </c>
      <c r="DV54" s="52">
        <f t="shared" si="134"/>
        <v>15975600.9</v>
      </c>
      <c r="DW54" s="52">
        <f t="shared" si="134"/>
        <v>16504208.899999997</v>
      </c>
      <c r="DX54" s="52">
        <f t="shared" si="134"/>
        <v>15083978.899999995</v>
      </c>
      <c r="DY54" s="52">
        <f t="shared" si="134"/>
        <v>15821382.199999994</v>
      </c>
      <c r="DZ54" s="52">
        <f t="shared" si="134"/>
        <v>15811072.299999993</v>
      </c>
      <c r="EA54" s="52">
        <f t="shared" si="134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5">+SUM(EE55:EE56)</f>
        <v>16560178.499999996</v>
      </c>
      <c r="EF54" s="52">
        <f t="shared" si="135"/>
        <v>14667852.79999999</v>
      </c>
      <c r="EG54" s="52">
        <f t="shared" si="135"/>
        <v>15994427.399999997</v>
      </c>
      <c r="EH54" s="52">
        <f t="shared" si="135"/>
        <v>15764058.000000004</v>
      </c>
      <c r="EI54" s="52">
        <f t="shared" si="135"/>
        <v>16736047.199999992</v>
      </c>
      <c r="EJ54" s="52">
        <f t="shared" si="135"/>
        <v>16976289.599999998</v>
      </c>
      <c r="EK54" s="52">
        <f t="shared" si="135"/>
        <v>16124427.700000005</v>
      </c>
      <c r="EL54" s="52">
        <f t="shared" si="135"/>
        <v>17059475.300000004</v>
      </c>
      <c r="EM54" s="52">
        <f t="shared" si="135"/>
        <v>16752870.499999998</v>
      </c>
      <c r="EN54" s="52">
        <f t="shared" si="135"/>
        <v>17868777.800000004</v>
      </c>
      <c r="EO54" s="52">
        <f>+SUM(EC54:EN54)</f>
        <v>197216408.79999998</v>
      </c>
      <c r="EP54" s="52">
        <f t="shared" si="135"/>
        <v>17533681.800000001</v>
      </c>
      <c r="EQ54" s="52">
        <f t="shared" si="135"/>
        <v>17629633.399999991</v>
      </c>
      <c r="ER54" s="52">
        <f t="shared" si="135"/>
        <v>12558184.700000001</v>
      </c>
      <c r="ES54" s="52">
        <f t="shared" si="135"/>
        <v>6464897.7000000002</v>
      </c>
      <c r="ET54" s="52">
        <f t="shared" si="135"/>
        <v>2334743.5</v>
      </c>
      <c r="EU54" s="52">
        <f t="shared" si="135"/>
        <v>0</v>
      </c>
      <c r="EV54" s="52">
        <f t="shared" si="135"/>
        <v>16197413.6</v>
      </c>
      <c r="EW54" s="52">
        <f t="shared" si="135"/>
        <v>16909503.800000004</v>
      </c>
      <c r="EX54" s="52">
        <f t="shared" si="135"/>
        <v>16781395.400000002</v>
      </c>
      <c r="EY54" s="52">
        <f t="shared" si="135"/>
        <v>18800806.799999997</v>
      </c>
      <c r="EZ54" s="52">
        <f t="shared" si="135"/>
        <v>18560926.300000001</v>
      </c>
      <c r="FA54" s="52">
        <f t="shared" si="135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6">SUM(FG55:FG56)</f>
        <v>19873129</v>
      </c>
      <c r="FH54" s="115">
        <v>19774611</v>
      </c>
      <c r="FI54" s="115">
        <f t="shared" si="136"/>
        <v>20734671.199999999</v>
      </c>
      <c r="FJ54" s="115">
        <f t="shared" si="136"/>
        <v>21303776.5</v>
      </c>
      <c r="FK54" s="115">
        <f t="shared" si="136"/>
        <v>21233319.899999999</v>
      </c>
      <c r="FL54" s="115">
        <f t="shared" si="136"/>
        <v>22479191.300000001</v>
      </c>
      <c r="FM54" s="115">
        <f t="shared" si="136"/>
        <v>21532337.700000003</v>
      </c>
      <c r="FN54" s="115">
        <f t="shared" si="136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7">SUM(FV55:FV56)</f>
        <v>24118730.399999999</v>
      </c>
      <c r="FW54" s="115">
        <f t="shared" si="137"/>
        <v>24984039.600000001</v>
      </c>
      <c r="FX54" s="115">
        <f t="shared" si="137"/>
        <v>24404299.399999995</v>
      </c>
      <c r="FY54" s="115">
        <f t="shared" si="137"/>
        <v>25353585.399999999</v>
      </c>
      <c r="FZ54" s="115">
        <f t="shared" si="137"/>
        <v>23430065.300000001</v>
      </c>
      <c r="GA54" s="115">
        <f t="shared" si="137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8">SUM(GH55:GH56)</f>
        <v>22147097.199999996</v>
      </c>
      <c r="GI54" s="115">
        <f t="shared" si="138"/>
        <v>23231290.999999996</v>
      </c>
      <c r="GJ54" s="115">
        <f t="shared" si="138"/>
        <v>23980705.600000001</v>
      </c>
      <c r="GK54" s="115">
        <f t="shared" si="138"/>
        <v>23000579.399999999</v>
      </c>
      <c r="GL54" s="115">
        <f t="shared" si="138"/>
        <v>23719171.100000001</v>
      </c>
      <c r="GM54" s="115">
        <f t="shared" si="138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>
        <v>32022338.5</v>
      </c>
      <c r="HN54" s="115">
        <v>34349981.800000004</v>
      </c>
      <c r="HO54" s="52">
        <f>+SUM(HC54:HN54)</f>
        <v>364292321.49999994</v>
      </c>
      <c r="HP54" s="213">
        <v>34378222</v>
      </c>
      <c r="HQ54" s="179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52">
        <f t="shared" ref="IB54:IB56" si="139">SUM(HP54:IA54)</f>
        <v>34378222</v>
      </c>
    </row>
    <row r="55" spans="1:236" ht="14.4" x14ac:dyDescent="0.3">
      <c r="B55" s="48" t="s">
        <v>78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>
        <v>4827245.7000000011</v>
      </c>
      <c r="HN55" s="111">
        <v>6610264.7999999998</v>
      </c>
      <c r="HO55" s="111">
        <f>+SUM(HC55:HN55)</f>
        <v>62019807.799999945</v>
      </c>
      <c r="HP55" s="214">
        <v>6859822</v>
      </c>
      <c r="HQ55" s="177"/>
      <c r="HR55" s="116"/>
      <c r="HS55" s="116"/>
      <c r="HT55" s="111"/>
      <c r="HU55" s="111"/>
      <c r="HV55" s="111"/>
      <c r="HW55" s="111"/>
      <c r="HX55" s="111"/>
      <c r="HY55" s="111"/>
      <c r="HZ55" s="111"/>
      <c r="IA55" s="111"/>
      <c r="IB55" s="111">
        <f t="shared" si="139"/>
        <v>6859822</v>
      </c>
    </row>
    <row r="56" spans="1:236" ht="14.4" x14ac:dyDescent="0.3">
      <c r="B56" s="48" t="s">
        <v>79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>
        <v>27195092.799999997</v>
      </c>
      <c r="HN56" s="111">
        <v>27739717.000000004</v>
      </c>
      <c r="HO56" s="111">
        <f>+SUM(HC56:HN56)</f>
        <v>302272513.70000005</v>
      </c>
      <c r="HP56" s="214">
        <v>27518400</v>
      </c>
      <c r="HQ56" s="177"/>
      <c r="HR56" s="116"/>
      <c r="HS56" s="116"/>
      <c r="HT56" s="111"/>
      <c r="HU56" s="111"/>
      <c r="HV56" s="111"/>
      <c r="HW56" s="111"/>
      <c r="HX56" s="111"/>
      <c r="HY56" s="111"/>
      <c r="HZ56" s="111"/>
      <c r="IA56" s="111"/>
      <c r="IB56" s="111">
        <f t="shared" si="139"/>
        <v>27518400</v>
      </c>
    </row>
    <row r="58" spans="1:236" x14ac:dyDescent="0.25">
      <c r="B58" s="5"/>
    </row>
    <row r="59" spans="1:236" x14ac:dyDescent="0.25">
      <c r="CC59" s="26"/>
      <c r="CD59" s="26"/>
      <c r="CE59" s="26"/>
      <c r="CF59" s="26"/>
      <c r="CG59" s="26"/>
      <c r="CH59" s="26"/>
      <c r="CI59" s="26"/>
      <c r="CJ59" s="26"/>
    </row>
    <row r="60" spans="1:236" x14ac:dyDescent="0.25">
      <c r="DP60" s="29"/>
      <c r="EC60" s="29"/>
    </row>
    <row r="61" spans="1:236" x14ac:dyDescent="0.25">
      <c r="DP61" s="29"/>
      <c r="EC61" s="29"/>
    </row>
    <row r="63" spans="1:236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36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6">
    <mergeCell ref="BB52:BB53"/>
    <mergeCell ref="BO52:BO53"/>
    <mergeCell ref="CP52:DA52"/>
    <mergeCell ref="HP6:IA6"/>
    <mergeCell ref="IB6:IB7"/>
    <mergeCell ref="HP29:IA29"/>
    <mergeCell ref="IB29:IB30"/>
    <mergeCell ref="HP52:IA52"/>
    <mergeCell ref="IB52:IB53"/>
    <mergeCell ref="GP6:HA6"/>
    <mergeCell ref="HB6:HB7"/>
    <mergeCell ref="GP29:HA29"/>
    <mergeCell ref="HB29:HB30"/>
    <mergeCell ref="GP52:HA52"/>
    <mergeCell ref="HB52:HB53"/>
    <mergeCell ref="HC6:HN6"/>
    <mergeCell ref="HO6:HO7"/>
    <mergeCell ref="HC29:HN29"/>
    <mergeCell ref="HO29:HO30"/>
    <mergeCell ref="HC52:HN52"/>
    <mergeCell ref="HO52:HO53"/>
    <mergeCell ref="BO6:BO7"/>
    <mergeCell ref="BO29:BO30"/>
    <mergeCell ref="BC6:B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C52:BN52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CB6:CB7"/>
    <mergeCell ref="CB29:CB30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C6:AN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LB54"/>
  <sheetViews>
    <sheetView showGridLines="0" zoomScale="60" zoomScaleNormal="60" workbookViewId="0">
      <pane xSplit="2" ySplit="3" topLeftCell="KL10" activePane="bottomRight" state="frozen"/>
      <selection pane="topRight" activeCell="EP48" sqref="EP48:FA48"/>
      <selection pane="bottomLeft" activeCell="EP48" sqref="EP48:FA48"/>
      <selection pane="bottomRight" activeCell="LB43" activeCellId="2" sqref="LB9:LB19 LB26:LB37 LB43:LB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8" width="12.88671875" style="2" customWidth="1"/>
    <col min="299" max="299" width="12.5546875" style="2" customWidth="1"/>
    <col min="300" max="300" width="13.33203125" style="2" customWidth="1"/>
    <col min="301" max="301" width="15.44140625" style="2" customWidth="1"/>
    <col min="302" max="302" width="17.44140625" style="2" customWidth="1"/>
    <col min="303" max="313" width="11.44140625" style="2"/>
    <col min="314" max="314" width="15" style="2" customWidth="1"/>
    <col min="315" max="16384" width="11.44140625" style="2"/>
  </cols>
  <sheetData>
    <row r="1" spans="1:314" x14ac:dyDescent="0.25">
      <c r="A1" s="194" t="s">
        <v>0</v>
      </c>
      <c r="B1" s="194"/>
    </row>
    <row r="2" spans="1:314" ht="30" customHeight="1" x14ac:dyDescent="0.25">
      <c r="A2" s="187" t="s">
        <v>107</v>
      </c>
      <c r="B2" s="188"/>
    </row>
    <row r="3" spans="1:314" x14ac:dyDescent="0.25">
      <c r="A3" s="39" t="s">
        <v>108</v>
      </c>
    </row>
    <row r="4" spans="1:314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14" x14ac:dyDescent="0.25">
      <c r="B5" s="5" t="s">
        <v>38</v>
      </c>
    </row>
    <row r="6" spans="1:314" x14ac:dyDescent="0.25">
      <c r="B6" s="189" t="s">
        <v>39</v>
      </c>
      <c r="C6" s="181">
        <v>2003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109</v>
      </c>
      <c r="P6" s="181">
        <v>2004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110</v>
      </c>
      <c r="AC6" s="181">
        <v>2005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111</v>
      </c>
      <c r="AP6" s="181">
        <v>2006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112</v>
      </c>
      <c r="BC6" s="181">
        <v>2007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113</v>
      </c>
      <c r="BP6" s="181">
        <v>2008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114</v>
      </c>
      <c r="CC6" s="181">
        <v>2009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93</v>
      </c>
      <c r="CP6" s="181">
        <v>2010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82</v>
      </c>
      <c r="DC6" s="181">
        <v>2011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83</v>
      </c>
      <c r="DP6" s="181">
        <v>2012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84</v>
      </c>
      <c r="EC6" s="181">
        <v>2013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40</v>
      </c>
      <c r="EP6" s="181">
        <v>2014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41</v>
      </c>
      <c r="FC6" s="181">
        <v>2015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42</v>
      </c>
      <c r="FP6" s="181">
        <v>2016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43</v>
      </c>
      <c r="GC6" s="181">
        <v>2017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  <c r="GO6" s="184" t="s">
        <v>44</v>
      </c>
      <c r="GP6" s="181">
        <v>2018</v>
      </c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3"/>
      <c r="HB6" s="184" t="s">
        <v>45</v>
      </c>
      <c r="HC6" s="181">
        <v>2019</v>
      </c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3"/>
      <c r="HO6" s="184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84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84" t="s">
        <v>48</v>
      </c>
      <c r="IP6" s="181">
        <v>2022</v>
      </c>
      <c r="IQ6" s="182"/>
      <c r="IR6" s="182"/>
      <c r="IS6" s="182"/>
      <c r="IT6" s="182"/>
      <c r="IU6" s="182"/>
      <c r="IV6" s="182"/>
      <c r="IW6" s="182"/>
      <c r="IX6" s="182"/>
      <c r="IY6" s="182"/>
      <c r="IZ6" s="182"/>
      <c r="JA6" s="183"/>
      <c r="JB6" s="184" t="s">
        <v>49</v>
      </c>
      <c r="JC6" s="181">
        <v>2023</v>
      </c>
      <c r="JD6" s="182"/>
      <c r="JE6" s="182"/>
      <c r="JF6" s="182"/>
      <c r="JG6" s="182"/>
      <c r="JH6" s="182"/>
      <c r="JI6" s="182"/>
      <c r="JJ6" s="182"/>
      <c r="JK6" s="182"/>
      <c r="JL6" s="182"/>
      <c r="JM6" s="182"/>
      <c r="JN6" s="183"/>
      <c r="JO6" s="184" t="s">
        <v>50</v>
      </c>
      <c r="JP6" s="181">
        <v>2024</v>
      </c>
      <c r="JQ6" s="182"/>
      <c r="JR6" s="182"/>
      <c r="JS6" s="182"/>
      <c r="JT6" s="182"/>
      <c r="JU6" s="182"/>
      <c r="JV6" s="182"/>
      <c r="JW6" s="182"/>
      <c r="JX6" s="182"/>
      <c r="JY6" s="182"/>
      <c r="JZ6" s="182"/>
      <c r="KA6" s="183"/>
      <c r="KB6" s="184" t="s">
        <v>51</v>
      </c>
      <c r="KC6" s="181">
        <v>2025</v>
      </c>
      <c r="KD6" s="182"/>
      <c r="KE6" s="182"/>
      <c r="KF6" s="182"/>
      <c r="KG6" s="182"/>
      <c r="KH6" s="182"/>
      <c r="KI6" s="182"/>
      <c r="KJ6" s="182"/>
      <c r="KK6" s="182"/>
      <c r="KL6" s="182"/>
      <c r="KM6" s="182"/>
      <c r="KN6" s="183"/>
      <c r="KO6" s="184" t="s">
        <v>52</v>
      </c>
      <c r="KP6" s="181">
        <v>2026</v>
      </c>
      <c r="KQ6" s="182"/>
      <c r="KR6" s="182"/>
      <c r="KS6" s="182"/>
      <c r="KT6" s="182"/>
      <c r="KU6" s="182"/>
      <c r="KV6" s="182"/>
      <c r="KW6" s="182"/>
      <c r="KX6" s="182"/>
      <c r="KY6" s="182"/>
      <c r="KZ6" s="182"/>
      <c r="LA6" s="183"/>
      <c r="LB6" s="184" t="s">
        <v>53</v>
      </c>
    </row>
    <row r="7" spans="1:314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85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85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85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  <c r="KB7" s="185"/>
      <c r="KC7" s="45" t="s">
        <v>54</v>
      </c>
      <c r="KD7" s="45" t="s">
        <v>55</v>
      </c>
      <c r="KE7" s="45" t="s">
        <v>56</v>
      </c>
      <c r="KF7" s="45" t="s">
        <v>57</v>
      </c>
      <c r="KG7" s="45" t="s">
        <v>58</v>
      </c>
      <c r="KH7" s="45" t="s">
        <v>59</v>
      </c>
      <c r="KI7" s="45" t="s">
        <v>60</v>
      </c>
      <c r="KJ7" s="45" t="s">
        <v>61</v>
      </c>
      <c r="KK7" s="45" t="s">
        <v>62</v>
      </c>
      <c r="KL7" s="45" t="s">
        <v>63</v>
      </c>
      <c r="KM7" s="45" t="s">
        <v>64</v>
      </c>
      <c r="KN7" s="45" t="s">
        <v>65</v>
      </c>
      <c r="KO7" s="185"/>
      <c r="KP7" s="45" t="s">
        <v>54</v>
      </c>
      <c r="KQ7" s="45" t="s">
        <v>55</v>
      </c>
      <c r="KR7" s="45" t="s">
        <v>56</v>
      </c>
      <c r="KS7" s="45" t="s">
        <v>57</v>
      </c>
      <c r="KT7" s="45" t="s">
        <v>58</v>
      </c>
      <c r="KU7" s="45" t="s">
        <v>59</v>
      </c>
      <c r="KV7" s="45" t="s">
        <v>60</v>
      </c>
      <c r="KW7" s="45" t="s">
        <v>61</v>
      </c>
      <c r="KX7" s="45" t="s">
        <v>62</v>
      </c>
      <c r="KY7" s="45" t="s">
        <v>63</v>
      </c>
      <c r="KZ7" s="45" t="s">
        <v>64</v>
      </c>
      <c r="LA7" s="45" t="s">
        <v>65</v>
      </c>
      <c r="LB7" s="185"/>
    </row>
    <row r="8" spans="1:314" x14ac:dyDescent="0.25">
      <c r="B8" s="46" t="s">
        <v>115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5">
        <v>360728</v>
      </c>
      <c r="KN8" s="75">
        <v>434908</v>
      </c>
      <c r="KO8" s="76">
        <f>SUM(KC8:KN8)</f>
        <v>4508039</v>
      </c>
      <c r="KP8" s="215">
        <v>441037</v>
      </c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6">
        <f>SUM(KP8:LA8)</f>
        <v>441037</v>
      </c>
    </row>
    <row r="9" spans="1:314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6">
        <v>169648</v>
      </c>
      <c r="KN9" s="76">
        <v>237337</v>
      </c>
      <c r="KO9" s="73"/>
      <c r="KP9" s="216">
        <v>244143</v>
      </c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3">
        <f t="shared" ref="LB9:LB19" si="31">SUM(KP9:LA9)</f>
        <v>244143</v>
      </c>
    </row>
    <row r="10" spans="1:314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6">
        <v>191080</v>
      </c>
      <c r="KN10" s="76">
        <v>197571</v>
      </c>
      <c r="KO10" s="73"/>
      <c r="KP10" s="216">
        <v>196894</v>
      </c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3">
        <f t="shared" si="31"/>
        <v>196894</v>
      </c>
    </row>
    <row r="11" spans="1:314" x14ac:dyDescent="0.25">
      <c r="B11" s="46" t="s">
        <v>116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5">
        <v>220176</v>
      </c>
      <c r="KN11" s="75">
        <v>216407</v>
      </c>
      <c r="KO11" s="76">
        <f>SUM(KC11:KN11)</f>
        <v>2452977</v>
      </c>
      <c r="KP11" s="217">
        <v>219348</v>
      </c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6">
        <f t="shared" si="31"/>
        <v>219348</v>
      </c>
    </row>
    <row r="12" spans="1:314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6">
        <v>3043</v>
      </c>
      <c r="KN12" s="76">
        <v>2612</v>
      </c>
      <c r="KO12" s="73"/>
      <c r="KP12" s="216">
        <v>3057</v>
      </c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3">
        <f t="shared" si="31"/>
        <v>3057</v>
      </c>
    </row>
    <row r="13" spans="1:314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6">
        <v>217133</v>
      </c>
      <c r="KN13" s="76">
        <v>213795</v>
      </c>
      <c r="KO13" s="73"/>
      <c r="KP13" s="216">
        <v>216291</v>
      </c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3">
        <f t="shared" si="31"/>
        <v>216291</v>
      </c>
    </row>
    <row r="14" spans="1:314" x14ac:dyDescent="0.25">
      <c r="B14" s="46" t="s">
        <v>117</v>
      </c>
      <c r="C14" s="76">
        <f>SUM(C15:C16)</f>
        <v>0</v>
      </c>
      <c r="D14" s="76">
        <f t="shared" ref="D14:N14" si="50">SUM(D15:D16)</f>
        <v>0</v>
      </c>
      <c r="E14" s="76">
        <f t="shared" si="50"/>
        <v>0</v>
      </c>
      <c r="F14" s="76">
        <f t="shared" si="50"/>
        <v>0</v>
      </c>
      <c r="G14" s="76">
        <f t="shared" si="50"/>
        <v>0</v>
      </c>
      <c r="H14" s="76">
        <f t="shared" si="50"/>
        <v>0</v>
      </c>
      <c r="I14" s="76">
        <f t="shared" si="50"/>
        <v>0</v>
      </c>
      <c r="J14" s="76">
        <f t="shared" si="50"/>
        <v>0</v>
      </c>
      <c r="K14" s="76">
        <f t="shared" si="50"/>
        <v>0</v>
      </c>
      <c r="L14" s="76">
        <f t="shared" si="50"/>
        <v>0</v>
      </c>
      <c r="M14" s="76">
        <f t="shared" si="50"/>
        <v>63102</v>
      </c>
      <c r="N14" s="76">
        <f t="shared" si="50"/>
        <v>76737</v>
      </c>
      <c r="O14" s="76">
        <f t="shared" si="17"/>
        <v>139839</v>
      </c>
      <c r="P14" s="76">
        <f>SUM(P15:P16)</f>
        <v>76378</v>
      </c>
      <c r="Q14" s="76">
        <f t="shared" ref="Q14:AA14" si="51">SUM(Q15:Q16)</f>
        <v>71361</v>
      </c>
      <c r="R14" s="76">
        <f t="shared" si="51"/>
        <v>66961</v>
      </c>
      <c r="S14" s="76">
        <f t="shared" si="51"/>
        <v>76616</v>
      </c>
      <c r="T14" s="76">
        <f t="shared" si="51"/>
        <v>67537</v>
      </c>
      <c r="U14" s="76">
        <f t="shared" si="51"/>
        <v>60510</v>
      </c>
      <c r="V14" s="76">
        <f t="shared" si="51"/>
        <v>76028</v>
      </c>
      <c r="W14" s="76">
        <f t="shared" si="51"/>
        <v>75049</v>
      </c>
      <c r="X14" s="76">
        <f t="shared" si="51"/>
        <v>59042</v>
      </c>
      <c r="Y14" s="76">
        <f t="shared" si="51"/>
        <v>68909</v>
      </c>
      <c r="Z14" s="76">
        <f t="shared" si="51"/>
        <v>61084</v>
      </c>
      <c r="AA14" s="76">
        <f t="shared" si="51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2">SUM(AD15:AD16)</f>
        <v>66732</v>
      </c>
      <c r="AE14" s="76">
        <f t="shared" si="52"/>
        <v>80771</v>
      </c>
      <c r="AF14" s="76">
        <f t="shared" si="52"/>
        <v>61447</v>
      </c>
      <c r="AG14" s="76">
        <f t="shared" si="52"/>
        <v>65722</v>
      </c>
      <c r="AH14" s="76">
        <f t="shared" si="52"/>
        <v>61128</v>
      </c>
      <c r="AI14" s="76">
        <f t="shared" si="52"/>
        <v>79136</v>
      </c>
      <c r="AJ14" s="76">
        <f t="shared" si="52"/>
        <v>70498</v>
      </c>
      <c r="AK14" s="76">
        <f t="shared" si="52"/>
        <v>59502</v>
      </c>
      <c r="AL14" s="76">
        <f t="shared" si="52"/>
        <v>68155</v>
      </c>
      <c r="AM14" s="76">
        <f t="shared" si="52"/>
        <v>62532</v>
      </c>
      <c r="AN14" s="76">
        <f t="shared" si="52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3">SUM(AQ15:AQ16)</f>
        <v>69804</v>
      </c>
      <c r="AR14" s="76">
        <f t="shared" si="53"/>
        <v>70325</v>
      </c>
      <c r="AS14" s="76">
        <f t="shared" si="53"/>
        <v>79688</v>
      </c>
      <c r="AT14" s="76">
        <f t="shared" si="53"/>
        <v>65543</v>
      </c>
      <c r="AU14" s="76">
        <f t="shared" si="53"/>
        <v>63852</v>
      </c>
      <c r="AV14" s="76">
        <f t="shared" si="53"/>
        <v>77660</v>
      </c>
      <c r="AW14" s="76">
        <f t="shared" si="53"/>
        <v>70157</v>
      </c>
      <c r="AX14" s="76">
        <f t="shared" si="53"/>
        <v>63818</v>
      </c>
      <c r="AY14" s="76">
        <f t="shared" si="53"/>
        <v>68369</v>
      </c>
      <c r="AZ14" s="76">
        <f t="shared" si="53"/>
        <v>66407</v>
      </c>
      <c r="BA14" s="76">
        <f t="shared" si="53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4">SUM(BD15:BD16)</f>
        <v>78720</v>
      </c>
      <c r="BE14" s="76">
        <f t="shared" si="54"/>
        <v>76069</v>
      </c>
      <c r="BF14" s="76">
        <f t="shared" si="54"/>
        <v>89324</v>
      </c>
      <c r="BG14" s="76">
        <f t="shared" si="54"/>
        <v>78389</v>
      </c>
      <c r="BH14" s="76">
        <f t="shared" si="54"/>
        <v>75866</v>
      </c>
      <c r="BI14" s="76">
        <f t="shared" si="54"/>
        <v>84859</v>
      </c>
      <c r="BJ14" s="76">
        <f t="shared" si="54"/>
        <v>84551</v>
      </c>
      <c r="BK14" s="76">
        <f t="shared" si="54"/>
        <v>75410</v>
      </c>
      <c r="BL14" s="76">
        <f t="shared" si="54"/>
        <v>83790</v>
      </c>
      <c r="BM14" s="76">
        <f t="shared" si="54"/>
        <v>80101</v>
      </c>
      <c r="BN14" s="76">
        <f t="shared" si="54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5">SUM(BQ15:BQ16)</f>
        <v>94537</v>
      </c>
      <c r="BR14" s="76">
        <f t="shared" si="55"/>
        <v>112605</v>
      </c>
      <c r="BS14" s="76">
        <f t="shared" si="55"/>
        <v>83278</v>
      </c>
      <c r="BT14" s="76">
        <f t="shared" si="55"/>
        <v>98930</v>
      </c>
      <c r="BU14" s="76">
        <f t="shared" si="55"/>
        <v>85841</v>
      </c>
      <c r="BV14" s="76">
        <f t="shared" si="55"/>
        <v>110948</v>
      </c>
      <c r="BW14" s="76">
        <f t="shared" si="55"/>
        <v>96760</v>
      </c>
      <c r="BX14" s="76">
        <f t="shared" si="55"/>
        <v>86424</v>
      </c>
      <c r="BY14" s="76">
        <f t="shared" si="55"/>
        <v>94590</v>
      </c>
      <c r="BZ14" s="76">
        <f t="shared" si="55"/>
        <v>98746</v>
      </c>
      <c r="CA14" s="76">
        <f t="shared" si="55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6">SUM(CD15:CD16)</f>
        <v>108929</v>
      </c>
      <c r="CE14" s="76">
        <f t="shared" si="56"/>
        <v>104628</v>
      </c>
      <c r="CF14" s="76">
        <f t="shared" si="56"/>
        <v>114620</v>
      </c>
      <c r="CG14" s="76">
        <f t="shared" si="56"/>
        <v>107255</v>
      </c>
      <c r="CH14" s="76">
        <f t="shared" si="56"/>
        <v>102895</v>
      </c>
      <c r="CI14" s="76">
        <f t="shared" si="56"/>
        <v>124191</v>
      </c>
      <c r="CJ14" s="76">
        <f t="shared" si="56"/>
        <v>112049</v>
      </c>
      <c r="CK14" s="76">
        <f t="shared" si="56"/>
        <v>102250</v>
      </c>
      <c r="CL14" s="76">
        <f t="shared" si="56"/>
        <v>112057</v>
      </c>
      <c r="CM14" s="76">
        <f t="shared" si="56"/>
        <v>106300</v>
      </c>
      <c r="CN14" s="76">
        <f t="shared" si="56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7">SUM(CQ15:CQ16)</f>
        <v>125089</v>
      </c>
      <c r="CR14" s="76">
        <f t="shared" si="57"/>
        <v>119562</v>
      </c>
      <c r="CS14" s="76">
        <f t="shared" si="57"/>
        <v>136041</v>
      </c>
      <c r="CT14" s="76">
        <f t="shared" si="57"/>
        <v>123934</v>
      </c>
      <c r="CU14" s="76">
        <f t="shared" si="57"/>
        <v>116359</v>
      </c>
      <c r="CV14" s="76">
        <f t="shared" si="57"/>
        <v>137645</v>
      </c>
      <c r="CW14" s="76">
        <f t="shared" si="57"/>
        <v>137075</v>
      </c>
      <c r="CX14" s="76">
        <f t="shared" si="57"/>
        <v>118233</v>
      </c>
      <c r="CY14" s="76">
        <f t="shared" si="57"/>
        <v>138438</v>
      </c>
      <c r="CZ14" s="76">
        <f t="shared" si="57"/>
        <v>125104</v>
      </c>
      <c r="DA14" s="76">
        <f t="shared" si="57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8">SUM(DD15:DD16)</f>
        <v>148710</v>
      </c>
      <c r="DE14" s="76">
        <f t="shared" si="58"/>
        <v>142989</v>
      </c>
      <c r="DF14" s="76">
        <f t="shared" si="58"/>
        <v>159539</v>
      </c>
      <c r="DG14" s="76">
        <f t="shared" si="58"/>
        <v>142360</v>
      </c>
      <c r="DH14" s="76">
        <f t="shared" si="58"/>
        <v>140790</v>
      </c>
      <c r="DI14" s="76">
        <f t="shared" si="58"/>
        <v>167049</v>
      </c>
      <c r="DJ14" s="76">
        <f t="shared" si="58"/>
        <v>157854</v>
      </c>
      <c r="DK14" s="76">
        <f t="shared" si="58"/>
        <v>140193</v>
      </c>
      <c r="DL14" s="76">
        <f t="shared" si="58"/>
        <v>157887</v>
      </c>
      <c r="DM14" s="76">
        <f t="shared" si="58"/>
        <v>144160</v>
      </c>
      <c r="DN14" s="76">
        <f t="shared" si="58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9">SUM(DQ15:DQ16)</f>
        <v>177075</v>
      </c>
      <c r="DR14" s="76">
        <f t="shared" si="59"/>
        <v>163374</v>
      </c>
      <c r="DS14" s="76">
        <f t="shared" si="59"/>
        <v>188849</v>
      </c>
      <c r="DT14" s="76">
        <f t="shared" si="59"/>
        <v>166161</v>
      </c>
      <c r="DU14" s="76">
        <f t="shared" si="59"/>
        <v>158760</v>
      </c>
      <c r="DV14" s="76">
        <f t="shared" si="59"/>
        <v>182983</v>
      </c>
      <c r="DW14" s="76">
        <f t="shared" si="59"/>
        <v>180801</v>
      </c>
      <c r="DX14" s="76">
        <f t="shared" si="59"/>
        <v>170539</v>
      </c>
      <c r="DY14" s="76">
        <f t="shared" si="59"/>
        <v>184677</v>
      </c>
      <c r="DZ14" s="76">
        <f t="shared" si="59"/>
        <v>166046</v>
      </c>
      <c r="EA14" s="76">
        <f t="shared" si="59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60">SUM(ED15:ED16)</f>
        <v>191428</v>
      </c>
      <c r="EE14" s="76">
        <f t="shared" si="60"/>
        <v>212458</v>
      </c>
      <c r="EF14" s="76">
        <f t="shared" si="60"/>
        <v>165423</v>
      </c>
      <c r="EG14" s="76">
        <f t="shared" si="60"/>
        <v>181801</v>
      </c>
      <c r="EH14" s="76">
        <f t="shared" si="60"/>
        <v>178125</v>
      </c>
      <c r="EI14" s="76">
        <f t="shared" si="60"/>
        <v>200111</v>
      </c>
      <c r="EJ14" s="76">
        <f t="shared" si="60"/>
        <v>197655</v>
      </c>
      <c r="EK14" s="76">
        <f t="shared" si="60"/>
        <v>179523</v>
      </c>
      <c r="EL14" s="76">
        <f t="shared" si="60"/>
        <v>193846</v>
      </c>
      <c r="EM14" s="76">
        <f t="shared" si="60"/>
        <v>184058</v>
      </c>
      <c r="EN14" s="76">
        <f t="shared" si="60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1">SUM(EQ15:EQ16)</f>
        <v>206903</v>
      </c>
      <c r="ER14" s="76">
        <f t="shared" si="61"/>
        <v>200484</v>
      </c>
      <c r="ES14" s="76">
        <f t="shared" si="61"/>
        <v>214803</v>
      </c>
      <c r="ET14" s="76">
        <f t="shared" si="61"/>
        <v>193388</v>
      </c>
      <c r="EU14" s="76">
        <f t="shared" si="61"/>
        <v>181733</v>
      </c>
      <c r="EV14" s="76">
        <f t="shared" si="61"/>
        <v>218927</v>
      </c>
      <c r="EW14" s="76">
        <f t="shared" si="61"/>
        <v>203735</v>
      </c>
      <c r="EX14" s="76">
        <f t="shared" si="61"/>
        <v>183865</v>
      </c>
      <c r="EY14" s="76">
        <f t="shared" si="61"/>
        <v>207307</v>
      </c>
      <c r="EZ14" s="76">
        <f t="shared" si="61"/>
        <v>194903</v>
      </c>
      <c r="FA14" s="76">
        <f t="shared" si="61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2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2"/>
        <v>271790</v>
      </c>
      <c r="GI14" s="76">
        <f>SUM(GI15:GI16)</f>
        <v>340982</v>
      </c>
      <c r="GJ14" s="76">
        <f t="shared" si="62"/>
        <v>301566</v>
      </c>
      <c r="GK14" s="76">
        <f t="shared" si="62"/>
        <v>263155</v>
      </c>
      <c r="GL14" s="76">
        <f t="shared" si="62"/>
        <v>274478</v>
      </c>
      <c r="GM14" s="76">
        <f t="shared" si="62"/>
        <v>261114</v>
      </c>
      <c r="GN14" s="76">
        <f t="shared" si="62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3">SUM(GQ15:GQ16)</f>
        <v>354671</v>
      </c>
      <c r="GR14" s="76">
        <f t="shared" si="63"/>
        <v>387359</v>
      </c>
      <c r="GS14" s="76">
        <f t="shared" si="63"/>
        <v>318531</v>
      </c>
      <c r="GT14" s="76">
        <f t="shared" si="63"/>
        <v>322132</v>
      </c>
      <c r="GU14" s="76">
        <f t="shared" si="63"/>
        <v>291980</v>
      </c>
      <c r="GV14" s="76">
        <f t="shared" si="63"/>
        <v>350379</v>
      </c>
      <c r="GW14" s="76">
        <f t="shared" si="63"/>
        <v>350558</v>
      </c>
      <c r="GX14" s="76">
        <f t="shared" si="63"/>
        <v>320017</v>
      </c>
      <c r="GY14" s="76">
        <f t="shared" si="63"/>
        <v>333901</v>
      </c>
      <c r="GZ14" s="76">
        <f t="shared" si="63"/>
        <v>316674</v>
      </c>
      <c r="HA14" s="76">
        <f t="shared" si="63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4">SUM(HD15:HD16)</f>
        <v>372876</v>
      </c>
      <c r="HE14" s="76">
        <f t="shared" si="64"/>
        <v>355157</v>
      </c>
      <c r="HF14" s="76">
        <f t="shared" si="64"/>
        <v>358827</v>
      </c>
      <c r="HG14" s="76">
        <f t="shared" si="64"/>
        <v>318881</v>
      </c>
      <c r="HH14" s="76">
        <f t="shared" si="64"/>
        <v>300332</v>
      </c>
      <c r="HI14" s="76">
        <f t="shared" si="64"/>
        <v>367480</v>
      </c>
      <c r="HJ14" s="76">
        <f t="shared" si="64"/>
        <v>362095</v>
      </c>
      <c r="HK14" s="76">
        <f t="shared" si="64"/>
        <v>323325</v>
      </c>
      <c r="HL14" s="76">
        <f t="shared" si="64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5">
        <v>416597</v>
      </c>
      <c r="KN14" s="75">
        <v>510781</v>
      </c>
      <c r="KO14" s="76">
        <f>SUM(KC14:KN14)</f>
        <v>5260603</v>
      </c>
      <c r="KP14" s="217">
        <v>533479</v>
      </c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6">
        <f t="shared" si="31"/>
        <v>533479</v>
      </c>
    </row>
    <row r="15" spans="1:314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6">
        <v>370337</v>
      </c>
      <c r="KN15" s="76">
        <v>458800</v>
      </c>
      <c r="KO15" s="73"/>
      <c r="KP15" s="216">
        <v>480229</v>
      </c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3">
        <f t="shared" si="31"/>
        <v>480229</v>
      </c>
    </row>
    <row r="16" spans="1:314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6">
        <v>46260</v>
      </c>
      <c r="KN16" s="76">
        <v>51981</v>
      </c>
      <c r="KO16" s="73"/>
      <c r="KP16" s="216">
        <v>53250</v>
      </c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3">
        <f t="shared" si="31"/>
        <v>53250</v>
      </c>
    </row>
    <row r="17" spans="2:314" x14ac:dyDescent="0.25">
      <c r="B17" s="51" t="s">
        <v>72</v>
      </c>
      <c r="C17" s="52">
        <f>SUM(C18:C19)</f>
        <v>0</v>
      </c>
      <c r="D17" s="52">
        <f t="shared" ref="D17:M17" si="65">SUM(D18:D19)</f>
        <v>0</v>
      </c>
      <c r="E17" s="52">
        <f t="shared" si="65"/>
        <v>0</v>
      </c>
      <c r="F17" s="52">
        <f t="shared" si="65"/>
        <v>0</v>
      </c>
      <c r="G17" s="52">
        <f t="shared" si="65"/>
        <v>0</v>
      </c>
      <c r="H17" s="52">
        <f t="shared" si="65"/>
        <v>0</v>
      </c>
      <c r="I17" s="52">
        <f t="shared" si="65"/>
        <v>0</v>
      </c>
      <c r="J17" s="52">
        <f t="shared" si="65"/>
        <v>0</v>
      </c>
      <c r="K17" s="52">
        <f t="shared" si="65"/>
        <v>0</v>
      </c>
      <c r="L17" s="52">
        <f t="shared" si="65"/>
        <v>0</v>
      </c>
      <c r="M17" s="52">
        <f t="shared" si="65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6">SUM(Q18:Q19)</f>
        <v>293017</v>
      </c>
      <c r="R17" s="52">
        <f t="shared" si="66"/>
        <v>305210</v>
      </c>
      <c r="S17" s="52">
        <f t="shared" si="66"/>
        <v>309686</v>
      </c>
      <c r="T17" s="52">
        <f t="shared" si="66"/>
        <v>296155</v>
      </c>
      <c r="U17" s="52">
        <f t="shared" si="66"/>
        <v>278968</v>
      </c>
      <c r="V17" s="52">
        <f t="shared" si="66"/>
        <v>313429</v>
      </c>
      <c r="W17" s="52">
        <f t="shared" si="66"/>
        <v>321992</v>
      </c>
      <c r="X17" s="52">
        <f t="shared" si="66"/>
        <v>284392</v>
      </c>
      <c r="Y17" s="52">
        <f t="shared" si="66"/>
        <v>313248</v>
      </c>
      <c r="Z17" s="52">
        <f t="shared" si="66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7">SUM(AD18:AD19)</f>
        <v>286511</v>
      </c>
      <c r="AE17" s="52">
        <f t="shared" si="67"/>
        <v>324397</v>
      </c>
      <c r="AF17" s="52">
        <f t="shared" si="67"/>
        <v>281310</v>
      </c>
      <c r="AG17" s="52">
        <f t="shared" si="67"/>
        <v>299060</v>
      </c>
      <c r="AH17" s="52">
        <f t="shared" si="67"/>
        <v>292853</v>
      </c>
      <c r="AI17" s="52">
        <f t="shared" si="67"/>
        <v>329075</v>
      </c>
      <c r="AJ17" s="52">
        <f t="shared" si="67"/>
        <v>319491</v>
      </c>
      <c r="AK17" s="52">
        <f t="shared" si="67"/>
        <v>284159</v>
      </c>
      <c r="AL17" s="52">
        <f t="shared" si="67"/>
        <v>316210</v>
      </c>
      <c r="AM17" s="52">
        <f t="shared" si="67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8">SUM(AQ18:AQ19)</f>
        <v>302840</v>
      </c>
      <c r="AR17" s="52">
        <f t="shared" si="68"/>
        <v>320643</v>
      </c>
      <c r="AS17" s="52">
        <f t="shared" si="68"/>
        <v>325296</v>
      </c>
      <c r="AT17" s="52">
        <f t="shared" si="68"/>
        <v>309440</v>
      </c>
      <c r="AU17" s="52">
        <f t="shared" si="68"/>
        <v>312998</v>
      </c>
      <c r="AV17" s="52">
        <f t="shared" si="68"/>
        <v>340531</v>
      </c>
      <c r="AW17" s="52">
        <f t="shared" si="68"/>
        <v>337860</v>
      </c>
      <c r="AX17" s="52">
        <f t="shared" si="68"/>
        <v>314425</v>
      </c>
      <c r="AY17" s="52">
        <f t="shared" si="68"/>
        <v>335609</v>
      </c>
      <c r="AZ17" s="52">
        <f t="shared" si="68"/>
        <v>330096</v>
      </c>
      <c r="BA17" s="52">
        <f t="shared" si="68"/>
        <v>343098</v>
      </c>
      <c r="BB17" s="52">
        <f>SUM(BB18:BB19)</f>
        <v>3912639</v>
      </c>
      <c r="BC17" s="52">
        <f t="shared" si="68"/>
        <v>371405</v>
      </c>
      <c r="BD17" s="52">
        <f t="shared" si="68"/>
        <v>335944</v>
      </c>
      <c r="BE17" s="52">
        <f t="shared" si="68"/>
        <v>345050</v>
      </c>
      <c r="BF17" s="52">
        <f t="shared" si="68"/>
        <v>354336</v>
      </c>
      <c r="BG17" s="52">
        <f t="shared" si="68"/>
        <v>348929</v>
      </c>
      <c r="BH17" s="52">
        <f t="shared" si="68"/>
        <v>337474</v>
      </c>
      <c r="BI17" s="52">
        <f t="shared" si="68"/>
        <v>364869</v>
      </c>
      <c r="BJ17" s="52">
        <f t="shared" si="68"/>
        <v>362109</v>
      </c>
      <c r="BK17" s="52">
        <f t="shared" si="68"/>
        <v>338233</v>
      </c>
      <c r="BL17" s="52">
        <f t="shared" si="68"/>
        <v>371131</v>
      </c>
      <c r="BM17" s="52">
        <f t="shared" si="68"/>
        <v>365607</v>
      </c>
      <c r="BN17" s="52">
        <f t="shared" si="68"/>
        <v>407751</v>
      </c>
      <c r="BO17" s="52">
        <f>SUM(BO18:BO19)</f>
        <v>4302838</v>
      </c>
      <c r="BP17" s="52">
        <f t="shared" si="68"/>
        <v>404470</v>
      </c>
      <c r="BQ17" s="52">
        <f t="shared" si="68"/>
        <v>377365</v>
      </c>
      <c r="BR17" s="52">
        <f t="shared" si="68"/>
        <v>407729</v>
      </c>
      <c r="BS17" s="52">
        <f t="shared" si="68"/>
        <v>352559</v>
      </c>
      <c r="BT17" s="52">
        <f t="shared" si="68"/>
        <v>389978</v>
      </c>
      <c r="BU17" s="52">
        <f t="shared" si="68"/>
        <v>361379</v>
      </c>
      <c r="BV17" s="52">
        <f t="shared" si="68"/>
        <v>417140</v>
      </c>
      <c r="BW17" s="52">
        <f t="shared" si="68"/>
        <v>399323</v>
      </c>
      <c r="BX17" s="52">
        <f t="shared" si="68"/>
        <v>364228</v>
      </c>
      <c r="BY17" s="52">
        <f t="shared" si="68"/>
        <v>391778</v>
      </c>
      <c r="BZ17" s="52">
        <f t="shared" si="68"/>
        <v>389013</v>
      </c>
      <c r="CA17" s="52">
        <f t="shared" si="68"/>
        <v>414196</v>
      </c>
      <c r="CB17" s="52">
        <f>SUM(CB18:CB19)</f>
        <v>4669158</v>
      </c>
      <c r="CC17" s="52">
        <f t="shared" si="68"/>
        <v>419393</v>
      </c>
      <c r="CD17" s="52">
        <f t="shared" si="68"/>
        <v>384273</v>
      </c>
      <c r="CE17" s="52">
        <f t="shared" si="68"/>
        <v>383762</v>
      </c>
      <c r="CF17" s="52">
        <f t="shared" si="68"/>
        <v>391010</v>
      </c>
      <c r="CG17" s="52">
        <f t="shared" si="68"/>
        <v>390301</v>
      </c>
      <c r="CH17" s="52">
        <f t="shared" si="68"/>
        <v>376921</v>
      </c>
      <c r="CI17" s="52">
        <f t="shared" si="68"/>
        <v>425761</v>
      </c>
      <c r="CJ17" s="52">
        <f t="shared" si="68"/>
        <v>407083</v>
      </c>
      <c r="CK17" s="52">
        <f t="shared" si="68"/>
        <v>380175</v>
      </c>
      <c r="CL17" s="52">
        <f t="shared" si="68"/>
        <v>413097</v>
      </c>
      <c r="CM17" s="52">
        <f t="shared" si="68"/>
        <v>397207</v>
      </c>
      <c r="CN17" s="52">
        <f t="shared" si="68"/>
        <v>448430</v>
      </c>
      <c r="CO17" s="52">
        <f>SUM(CO18:CO19)</f>
        <v>4817413</v>
      </c>
      <c r="CP17" s="52">
        <f t="shared" si="68"/>
        <v>446646</v>
      </c>
      <c r="CQ17" s="52">
        <f t="shared" si="68"/>
        <v>413365</v>
      </c>
      <c r="CR17" s="52">
        <f t="shared" si="68"/>
        <v>417824</v>
      </c>
      <c r="CS17" s="52">
        <f t="shared" si="68"/>
        <v>435022</v>
      </c>
      <c r="CT17" s="52">
        <f t="shared" si="68"/>
        <v>421822</v>
      </c>
      <c r="CU17" s="52">
        <f t="shared" si="68"/>
        <v>413851</v>
      </c>
      <c r="CV17" s="52">
        <f t="shared" si="68"/>
        <v>465596</v>
      </c>
      <c r="CW17" s="52">
        <f t="shared" si="68"/>
        <v>470631</v>
      </c>
      <c r="CX17" s="52">
        <f t="shared" si="68"/>
        <v>432644</v>
      </c>
      <c r="CY17" s="52">
        <f t="shared" si="68"/>
        <v>472520</v>
      </c>
      <c r="CZ17" s="52">
        <f t="shared" si="68"/>
        <v>449024</v>
      </c>
      <c r="DA17" s="52">
        <f t="shared" si="68"/>
        <v>505090</v>
      </c>
      <c r="DB17" s="52">
        <f>SUM(DB18:DB19)</f>
        <v>5344035</v>
      </c>
      <c r="DC17" s="52">
        <f t="shared" si="68"/>
        <v>515301</v>
      </c>
      <c r="DD17" s="52">
        <f t="shared" si="68"/>
        <v>470455</v>
      </c>
      <c r="DE17" s="52">
        <f t="shared" si="68"/>
        <v>474808</v>
      </c>
      <c r="DF17" s="52">
        <f t="shared" si="68"/>
        <v>495229</v>
      </c>
      <c r="DG17" s="52">
        <f t="shared" si="68"/>
        <v>481699</v>
      </c>
      <c r="DH17" s="52">
        <f t="shared" ref="DH17:FX17" si="69">SUM(DH18:DH19)</f>
        <v>469184</v>
      </c>
      <c r="DI17" s="52">
        <f t="shared" si="69"/>
        <v>520628</v>
      </c>
      <c r="DJ17" s="52">
        <f t="shared" si="69"/>
        <v>513992</v>
      </c>
      <c r="DK17" s="52">
        <f t="shared" si="69"/>
        <v>471831</v>
      </c>
      <c r="DL17" s="52">
        <f t="shared" si="69"/>
        <v>508383</v>
      </c>
      <c r="DM17" s="52">
        <f t="shared" si="69"/>
        <v>479377</v>
      </c>
      <c r="DN17" s="52">
        <f t="shared" si="69"/>
        <v>544963</v>
      </c>
      <c r="DO17" s="52">
        <f>SUM(DO18:DO19)</f>
        <v>5945850</v>
      </c>
      <c r="DP17" s="52">
        <f t="shared" si="69"/>
        <v>557226</v>
      </c>
      <c r="DQ17" s="52">
        <f t="shared" si="69"/>
        <v>531312</v>
      </c>
      <c r="DR17" s="52">
        <f t="shared" si="69"/>
        <v>517894</v>
      </c>
      <c r="DS17" s="52">
        <f t="shared" si="69"/>
        <v>541599</v>
      </c>
      <c r="DT17" s="52">
        <f t="shared" si="69"/>
        <v>516516</v>
      </c>
      <c r="DU17" s="52">
        <f t="shared" si="69"/>
        <v>505028</v>
      </c>
      <c r="DV17" s="52">
        <f t="shared" si="69"/>
        <v>557182</v>
      </c>
      <c r="DW17" s="52">
        <f t="shared" si="69"/>
        <v>562454</v>
      </c>
      <c r="DX17" s="52">
        <f t="shared" si="69"/>
        <v>528180</v>
      </c>
      <c r="DY17" s="52">
        <f t="shared" si="69"/>
        <v>568574</v>
      </c>
      <c r="DZ17" s="52">
        <f t="shared" si="69"/>
        <v>540399</v>
      </c>
      <c r="EA17" s="52">
        <f t="shared" si="69"/>
        <v>587893</v>
      </c>
      <c r="EB17" s="52">
        <f>SUM(EB18:EB19)</f>
        <v>6514257</v>
      </c>
      <c r="EC17" s="52">
        <f t="shared" si="69"/>
        <v>605596</v>
      </c>
      <c r="ED17" s="52">
        <f t="shared" si="69"/>
        <v>552884</v>
      </c>
      <c r="EE17" s="52">
        <f t="shared" si="69"/>
        <v>602910</v>
      </c>
      <c r="EF17" s="52">
        <f t="shared" si="69"/>
        <v>519962</v>
      </c>
      <c r="EG17" s="52">
        <f t="shared" si="69"/>
        <v>559604</v>
      </c>
      <c r="EH17" s="52">
        <f t="shared" si="69"/>
        <v>547471</v>
      </c>
      <c r="EI17" s="52">
        <f t="shared" si="69"/>
        <v>595590</v>
      </c>
      <c r="EJ17" s="52">
        <f t="shared" si="69"/>
        <v>602861</v>
      </c>
      <c r="EK17" s="52">
        <f t="shared" si="69"/>
        <v>550113</v>
      </c>
      <c r="EL17" s="52">
        <f t="shared" si="69"/>
        <v>586964</v>
      </c>
      <c r="EM17" s="52">
        <f t="shared" si="69"/>
        <v>570054</v>
      </c>
      <c r="EN17" s="52">
        <f t="shared" si="69"/>
        <v>641887</v>
      </c>
      <c r="EO17" s="52">
        <f>SUM(EO18:EO19)</f>
        <v>6935896</v>
      </c>
      <c r="EP17" s="52">
        <f t="shared" si="69"/>
        <v>646879</v>
      </c>
      <c r="EQ17" s="52">
        <f t="shared" si="69"/>
        <v>587580</v>
      </c>
      <c r="ER17" s="52">
        <f t="shared" si="69"/>
        <v>590054</v>
      </c>
      <c r="ES17" s="52">
        <f t="shared" si="69"/>
        <v>600039</v>
      </c>
      <c r="ET17" s="52">
        <f t="shared" si="69"/>
        <v>579852</v>
      </c>
      <c r="EU17" s="52">
        <f t="shared" si="69"/>
        <v>547384</v>
      </c>
      <c r="EV17" s="52">
        <f t="shared" si="69"/>
        <v>622409</v>
      </c>
      <c r="EW17" s="52">
        <f t="shared" si="69"/>
        <v>611692</v>
      </c>
      <c r="EX17" s="52">
        <f t="shared" si="69"/>
        <v>558560</v>
      </c>
      <c r="EY17" s="52">
        <f t="shared" si="69"/>
        <v>612632</v>
      </c>
      <c r="EZ17" s="52">
        <f t="shared" si="69"/>
        <v>582123</v>
      </c>
      <c r="FA17" s="52">
        <f t="shared" si="69"/>
        <v>669687</v>
      </c>
      <c r="FB17" s="52">
        <f>SUM(FB18:FB19)</f>
        <v>7208891</v>
      </c>
      <c r="FC17" s="52">
        <f t="shared" si="69"/>
        <v>693758</v>
      </c>
      <c r="FD17" s="52">
        <f t="shared" si="69"/>
        <v>646793</v>
      </c>
      <c r="FE17" s="52">
        <f t="shared" si="69"/>
        <v>638594</v>
      </c>
      <c r="FF17" s="52">
        <f t="shared" si="69"/>
        <v>667548</v>
      </c>
      <c r="FG17" s="52">
        <f t="shared" si="69"/>
        <v>648827</v>
      </c>
      <c r="FH17" s="52">
        <f t="shared" si="69"/>
        <v>613989</v>
      </c>
      <c r="FI17" s="52">
        <f t="shared" si="69"/>
        <v>705261</v>
      </c>
      <c r="FJ17" s="52">
        <f t="shared" si="69"/>
        <v>689562</v>
      </c>
      <c r="FK17" s="52">
        <f t="shared" si="69"/>
        <v>628190</v>
      </c>
      <c r="FL17" s="52">
        <f t="shared" si="69"/>
        <v>697126</v>
      </c>
      <c r="FM17" s="52">
        <f t="shared" si="69"/>
        <v>644319</v>
      </c>
      <c r="FN17" s="52">
        <f t="shared" si="69"/>
        <v>743336</v>
      </c>
      <c r="FO17" s="52">
        <f>SUM(FO18:FO19)</f>
        <v>8017303</v>
      </c>
      <c r="FP17" s="52">
        <f t="shared" si="69"/>
        <v>775988</v>
      </c>
      <c r="FQ17" s="52">
        <f t="shared" si="69"/>
        <v>740902</v>
      </c>
      <c r="FR17" s="52">
        <f t="shared" si="69"/>
        <v>787319</v>
      </c>
      <c r="FS17" s="52">
        <f t="shared" si="69"/>
        <v>659316</v>
      </c>
      <c r="FT17" s="52">
        <f t="shared" si="69"/>
        <v>693589</v>
      </c>
      <c r="FU17" s="52">
        <f t="shared" si="69"/>
        <v>661777</v>
      </c>
      <c r="FV17" s="52">
        <f t="shared" si="69"/>
        <v>788829</v>
      </c>
      <c r="FW17" s="52">
        <f t="shared" si="69"/>
        <v>750440</v>
      </c>
      <c r="FX17" s="52">
        <f t="shared" si="69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0">SUM(GC18:GC19)</f>
        <v>815192</v>
      </c>
      <c r="GD17" s="52">
        <f t="shared" si="70"/>
        <v>755151</v>
      </c>
      <c r="GE17" s="52">
        <f t="shared" si="70"/>
        <v>650158</v>
      </c>
      <c r="GF17" s="52">
        <f t="shared" si="70"/>
        <v>726045</v>
      </c>
      <c r="GG17" s="52">
        <f t="shared" si="70"/>
        <v>747126</v>
      </c>
      <c r="GH17" s="52">
        <f t="shared" si="70"/>
        <v>723444</v>
      </c>
      <c r="GI17" s="52">
        <f t="shared" si="70"/>
        <v>841367</v>
      </c>
      <c r="GJ17" s="52">
        <f t="shared" si="70"/>
        <v>788063</v>
      </c>
      <c r="GK17" s="52">
        <f t="shared" si="70"/>
        <v>717657</v>
      </c>
      <c r="GL17" s="52">
        <f t="shared" si="70"/>
        <v>741043</v>
      </c>
      <c r="GM17" s="52">
        <f t="shared" si="70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1">SUM(GP18:GP19)</f>
        <v>855899</v>
      </c>
      <c r="GQ17" s="52">
        <f t="shared" si="71"/>
        <v>793159</v>
      </c>
      <c r="GR17" s="52">
        <f t="shared" si="71"/>
        <v>852909</v>
      </c>
      <c r="GS17" s="52">
        <f t="shared" si="71"/>
        <v>750836</v>
      </c>
      <c r="GT17" s="52">
        <f t="shared" si="71"/>
        <v>772531</v>
      </c>
      <c r="GU17" s="52">
        <f t="shared" si="71"/>
        <v>706060</v>
      </c>
      <c r="GV17" s="52">
        <f t="shared" si="71"/>
        <v>798375</v>
      </c>
      <c r="GW17" s="52">
        <f t="shared" si="71"/>
        <v>810309</v>
      </c>
      <c r="GX17" s="52">
        <f t="shared" si="71"/>
        <v>759229</v>
      </c>
      <c r="GY17" s="52">
        <f t="shared" si="71"/>
        <v>792243</v>
      </c>
      <c r="GZ17" s="52">
        <f t="shared" si="71"/>
        <v>764300</v>
      </c>
      <c r="HA17" s="52">
        <f t="shared" si="71"/>
        <v>867292</v>
      </c>
      <c r="HB17" s="52">
        <f t="shared" si="30"/>
        <v>9523142</v>
      </c>
      <c r="HC17" s="52">
        <f t="shared" ref="HC17:HN17" si="72">SUM(HC18:HC19)</f>
        <v>901458</v>
      </c>
      <c r="HD17" s="52">
        <f t="shared" si="72"/>
        <v>821354</v>
      </c>
      <c r="HE17" s="52">
        <f t="shared" si="72"/>
        <v>831839</v>
      </c>
      <c r="HF17" s="52">
        <f t="shared" si="72"/>
        <v>805461</v>
      </c>
      <c r="HG17" s="52">
        <f t="shared" si="72"/>
        <v>769356</v>
      </c>
      <c r="HH17" s="52">
        <f t="shared" si="72"/>
        <v>728436</v>
      </c>
      <c r="HI17" s="52">
        <f t="shared" si="72"/>
        <v>841718</v>
      </c>
      <c r="HJ17" s="52">
        <f t="shared" si="72"/>
        <v>842072</v>
      </c>
      <c r="HK17" s="52">
        <f t="shared" si="72"/>
        <v>762566</v>
      </c>
      <c r="HL17" s="52">
        <f>SUM(HL18:HL19)</f>
        <v>813952</v>
      </c>
      <c r="HM17" s="52">
        <f t="shared" si="72"/>
        <v>788356</v>
      </c>
      <c r="HN17" s="52">
        <f t="shared" si="72"/>
        <v>885224</v>
      </c>
      <c r="HO17" s="52">
        <f t="shared" si="47"/>
        <v>9791792</v>
      </c>
      <c r="HP17" s="52">
        <f t="shared" ref="HP17:HV17" si="73">SUM(HP18:HP19)</f>
        <v>912914</v>
      </c>
      <c r="HQ17" s="52">
        <f t="shared" si="73"/>
        <v>903721</v>
      </c>
      <c r="HR17" s="52">
        <f>SUM(HR18:HR19)</f>
        <v>577688</v>
      </c>
      <c r="HS17" s="52">
        <f t="shared" si="73"/>
        <v>246799</v>
      </c>
      <c r="HT17" s="52">
        <f t="shared" si="73"/>
        <v>402918</v>
      </c>
      <c r="HU17" s="52">
        <f t="shared" si="73"/>
        <v>562897</v>
      </c>
      <c r="HV17" s="52">
        <f t="shared" si="73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75">
        <v>997501</v>
      </c>
      <c r="KN17" s="75">
        <v>1162096</v>
      </c>
      <c r="KO17" s="52">
        <f>SUM(KC17:KN17)</f>
        <v>12221619</v>
      </c>
      <c r="KP17" s="217">
        <v>1193864</v>
      </c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52">
        <f t="shared" si="31"/>
        <v>1193864</v>
      </c>
    </row>
    <row r="18" spans="2:314" x14ac:dyDescent="0.25">
      <c r="B18" s="48" t="s">
        <v>67</v>
      </c>
      <c r="C18" s="56">
        <f>C9+C12+C15</f>
        <v>0</v>
      </c>
      <c r="D18" s="56">
        <f t="shared" ref="D18:M19" si="74">D9+D12+D15</f>
        <v>0</v>
      </c>
      <c r="E18" s="56">
        <f t="shared" si="74"/>
        <v>0</v>
      </c>
      <c r="F18" s="56">
        <f t="shared" si="74"/>
        <v>0</v>
      </c>
      <c r="G18" s="56">
        <f t="shared" si="74"/>
        <v>0</v>
      </c>
      <c r="H18" s="56">
        <f t="shared" si="74"/>
        <v>0</v>
      </c>
      <c r="I18" s="56">
        <f t="shared" si="74"/>
        <v>0</v>
      </c>
      <c r="J18" s="56">
        <f t="shared" si="74"/>
        <v>0</v>
      </c>
      <c r="K18" s="56">
        <f t="shared" si="74"/>
        <v>0</v>
      </c>
      <c r="L18" s="56">
        <f t="shared" si="74"/>
        <v>0</v>
      </c>
      <c r="M18" s="56">
        <f t="shared" si="74"/>
        <v>92921</v>
      </c>
      <c r="N18" s="56">
        <f t="shared" ref="N18:P19" si="75">N9+N12+N15</f>
        <v>117116</v>
      </c>
      <c r="O18" s="56">
        <f t="shared" si="75"/>
        <v>210037</v>
      </c>
      <c r="P18" s="56">
        <f t="shared" si="75"/>
        <v>115933</v>
      </c>
      <c r="Q18" s="56">
        <f t="shared" ref="Q18:Z19" si="76">Q9+Q12+Q15</f>
        <v>107506</v>
      </c>
      <c r="R18" s="56">
        <f t="shared" si="76"/>
        <v>100272</v>
      </c>
      <c r="S18" s="56">
        <f t="shared" si="76"/>
        <v>118724</v>
      </c>
      <c r="T18" s="56">
        <f t="shared" si="76"/>
        <v>101630</v>
      </c>
      <c r="U18" s="56">
        <f t="shared" si="76"/>
        <v>90555</v>
      </c>
      <c r="V18" s="56">
        <f t="shared" si="76"/>
        <v>117598</v>
      </c>
      <c r="W18" s="56">
        <f t="shared" si="76"/>
        <v>115721</v>
      </c>
      <c r="X18" s="56">
        <f t="shared" si="76"/>
        <v>88174</v>
      </c>
      <c r="Y18" s="56">
        <f t="shared" si="76"/>
        <v>104028</v>
      </c>
      <c r="Z18" s="56">
        <f t="shared" si="76"/>
        <v>91770</v>
      </c>
      <c r="AA18" s="56">
        <f t="shared" ref="AA18:AC19" si="77">AA9+AA12+AA15</f>
        <v>114387</v>
      </c>
      <c r="AB18" s="56">
        <f t="shared" si="77"/>
        <v>1266298</v>
      </c>
      <c r="AC18" s="56">
        <f t="shared" si="77"/>
        <v>113672</v>
      </c>
      <c r="AD18" s="56">
        <f t="shared" ref="AD18:AM19" si="78">AD9+AD12+AD15</f>
        <v>101971</v>
      </c>
      <c r="AE18" s="56">
        <f t="shared" si="78"/>
        <v>126000</v>
      </c>
      <c r="AF18" s="56">
        <f t="shared" si="78"/>
        <v>93230</v>
      </c>
      <c r="AG18" s="56">
        <f t="shared" si="78"/>
        <v>99504</v>
      </c>
      <c r="AH18" s="56">
        <f t="shared" si="78"/>
        <v>92028</v>
      </c>
      <c r="AI18" s="56">
        <f t="shared" si="78"/>
        <v>124137</v>
      </c>
      <c r="AJ18" s="56">
        <f t="shared" si="78"/>
        <v>108193</v>
      </c>
      <c r="AK18" s="56">
        <f t="shared" si="78"/>
        <v>90154</v>
      </c>
      <c r="AL18" s="56">
        <f t="shared" si="78"/>
        <v>103764</v>
      </c>
      <c r="AM18" s="56">
        <f t="shared" si="78"/>
        <v>94755</v>
      </c>
      <c r="AN18" s="56">
        <f t="shared" ref="AN18:AP19" si="79">AN9+AN12+AN15</f>
        <v>117218</v>
      </c>
      <c r="AO18" s="56">
        <f t="shared" si="79"/>
        <v>1264626</v>
      </c>
      <c r="AP18" s="56">
        <f t="shared" si="79"/>
        <v>119065</v>
      </c>
      <c r="AQ18" s="56">
        <f t="shared" ref="AQ18:AZ19" si="80">AQ9+AQ12+AQ15</f>
        <v>106815</v>
      </c>
      <c r="AR18" s="56">
        <f t="shared" si="80"/>
        <v>107586</v>
      </c>
      <c r="AS18" s="56">
        <f t="shared" si="80"/>
        <v>125136</v>
      </c>
      <c r="AT18" s="56">
        <f t="shared" si="80"/>
        <v>99878</v>
      </c>
      <c r="AU18" s="56">
        <f t="shared" si="80"/>
        <v>98671</v>
      </c>
      <c r="AV18" s="56">
        <f t="shared" si="80"/>
        <v>123381</v>
      </c>
      <c r="AW18" s="56">
        <f t="shared" si="80"/>
        <v>109579</v>
      </c>
      <c r="AX18" s="56">
        <f t="shared" si="80"/>
        <v>98375</v>
      </c>
      <c r="AY18" s="56">
        <f t="shared" si="80"/>
        <v>105508</v>
      </c>
      <c r="AZ18" s="56">
        <f t="shared" si="80"/>
        <v>102556</v>
      </c>
      <c r="BA18" s="56">
        <f t="shared" ref="BA18:BC19" si="81">BA9+BA12+BA15</f>
        <v>117634</v>
      </c>
      <c r="BB18" s="56">
        <f t="shared" si="81"/>
        <v>1314184</v>
      </c>
      <c r="BC18" s="56">
        <f t="shared" si="81"/>
        <v>132002</v>
      </c>
      <c r="BD18" s="56">
        <f t="shared" ref="BD18:BM19" si="82">BD9+BD12+BD15</f>
        <v>121822</v>
      </c>
      <c r="BE18" s="56">
        <f t="shared" si="82"/>
        <v>117201</v>
      </c>
      <c r="BF18" s="56">
        <f t="shared" si="82"/>
        <v>141521</v>
      </c>
      <c r="BG18" s="56">
        <f t="shared" si="82"/>
        <v>116042</v>
      </c>
      <c r="BH18" s="56">
        <f t="shared" si="82"/>
        <v>109574</v>
      </c>
      <c r="BI18" s="56">
        <f t="shared" si="82"/>
        <v>127244</v>
      </c>
      <c r="BJ18" s="56">
        <f t="shared" si="82"/>
        <v>119671</v>
      </c>
      <c r="BK18" s="56">
        <f t="shared" si="82"/>
        <v>107381</v>
      </c>
      <c r="BL18" s="56">
        <f t="shared" si="82"/>
        <v>121289</v>
      </c>
      <c r="BM18" s="56">
        <f t="shared" si="82"/>
        <v>114582</v>
      </c>
      <c r="BN18" s="56">
        <f t="shared" ref="BN18:BP19" si="83">BN9+BN12+BN15</f>
        <v>141985</v>
      </c>
      <c r="BO18" s="56">
        <f t="shared" si="83"/>
        <v>1470314</v>
      </c>
      <c r="BP18" s="56">
        <f t="shared" si="83"/>
        <v>143121</v>
      </c>
      <c r="BQ18" s="56">
        <f t="shared" ref="BQ18:BZ19" si="84">BQ9+BQ12+BQ15</f>
        <v>135325</v>
      </c>
      <c r="BR18" s="56">
        <f t="shared" si="84"/>
        <v>161617</v>
      </c>
      <c r="BS18" s="56">
        <f t="shared" si="84"/>
        <v>116888</v>
      </c>
      <c r="BT18" s="56">
        <f t="shared" si="84"/>
        <v>142172</v>
      </c>
      <c r="BU18" s="56">
        <f t="shared" si="84"/>
        <v>118066</v>
      </c>
      <c r="BV18" s="56">
        <f t="shared" si="84"/>
        <v>159683</v>
      </c>
      <c r="BW18" s="56">
        <f t="shared" si="84"/>
        <v>140094</v>
      </c>
      <c r="BX18" s="56">
        <f t="shared" si="84"/>
        <v>121113</v>
      </c>
      <c r="BY18" s="56">
        <f t="shared" si="84"/>
        <v>130577</v>
      </c>
      <c r="BZ18" s="56">
        <f t="shared" si="84"/>
        <v>137148</v>
      </c>
      <c r="CA18" s="56">
        <f t="shared" ref="CA18:CC19" si="85">CA9+CA12+CA15</f>
        <v>156511</v>
      </c>
      <c r="CB18" s="56">
        <f t="shared" si="85"/>
        <v>1662315</v>
      </c>
      <c r="CC18" s="56">
        <f t="shared" si="85"/>
        <v>160023</v>
      </c>
      <c r="CD18" s="56">
        <f t="shared" ref="CD18:CM19" si="86">CD9+CD12+CD15</f>
        <v>150131</v>
      </c>
      <c r="CE18" s="56">
        <f t="shared" si="86"/>
        <v>139048</v>
      </c>
      <c r="CF18" s="56">
        <f t="shared" si="86"/>
        <v>161393</v>
      </c>
      <c r="CG18" s="56">
        <f t="shared" si="86"/>
        <v>145000</v>
      </c>
      <c r="CH18" s="56">
        <f t="shared" si="86"/>
        <v>136056</v>
      </c>
      <c r="CI18" s="56">
        <f t="shared" si="86"/>
        <v>173860</v>
      </c>
      <c r="CJ18" s="56">
        <f t="shared" si="86"/>
        <v>150923</v>
      </c>
      <c r="CK18" s="56">
        <f t="shared" si="86"/>
        <v>135318</v>
      </c>
      <c r="CL18" s="56">
        <f t="shared" si="86"/>
        <v>151708</v>
      </c>
      <c r="CM18" s="56">
        <f t="shared" si="86"/>
        <v>140793</v>
      </c>
      <c r="CN18" s="56">
        <f t="shared" ref="CN18:CP19" si="87">CN9+CN12+CN15</f>
        <v>175565</v>
      </c>
      <c r="CO18" s="56">
        <f t="shared" si="87"/>
        <v>1819818</v>
      </c>
      <c r="CP18" s="56">
        <f t="shared" si="87"/>
        <v>189083</v>
      </c>
      <c r="CQ18" s="56">
        <f t="shared" ref="CQ18:CZ19" si="88">CQ9+CQ12+CQ15</f>
        <v>170586</v>
      </c>
      <c r="CR18" s="56">
        <f t="shared" si="88"/>
        <v>158066</v>
      </c>
      <c r="CS18" s="56">
        <f t="shared" si="88"/>
        <v>188806</v>
      </c>
      <c r="CT18" s="56">
        <f t="shared" si="88"/>
        <v>164359</v>
      </c>
      <c r="CU18" s="56">
        <f t="shared" si="88"/>
        <v>154107</v>
      </c>
      <c r="CV18" s="56">
        <f t="shared" si="88"/>
        <v>190130</v>
      </c>
      <c r="CW18" s="56">
        <f t="shared" si="88"/>
        <v>188843</v>
      </c>
      <c r="CX18" s="56">
        <f t="shared" si="88"/>
        <v>158288</v>
      </c>
      <c r="CY18" s="56">
        <f t="shared" si="88"/>
        <v>187167</v>
      </c>
      <c r="CZ18" s="56">
        <f t="shared" si="88"/>
        <v>166027</v>
      </c>
      <c r="DA18" s="56">
        <f t="shared" ref="DA18:DC19" si="89">DA9+DA12+DA15</f>
        <v>208138</v>
      </c>
      <c r="DB18" s="56">
        <f t="shared" si="89"/>
        <v>2123600</v>
      </c>
      <c r="DC18" s="56">
        <f t="shared" si="89"/>
        <v>225173</v>
      </c>
      <c r="DD18" s="56">
        <f t="shared" ref="DD18:DM19" si="90">DD9+DD12+DD15</f>
        <v>202921</v>
      </c>
      <c r="DE18" s="56">
        <f t="shared" si="90"/>
        <v>189294</v>
      </c>
      <c r="DF18" s="56">
        <f t="shared" si="90"/>
        <v>223686</v>
      </c>
      <c r="DG18" s="56">
        <f t="shared" si="90"/>
        <v>191920</v>
      </c>
      <c r="DH18" s="56">
        <f t="shared" si="90"/>
        <v>185139</v>
      </c>
      <c r="DI18" s="56">
        <f t="shared" si="90"/>
        <v>232826</v>
      </c>
      <c r="DJ18" s="56">
        <f t="shared" si="90"/>
        <v>213703</v>
      </c>
      <c r="DK18" s="56">
        <f t="shared" si="90"/>
        <v>187504</v>
      </c>
      <c r="DL18" s="56">
        <f t="shared" si="90"/>
        <v>210706</v>
      </c>
      <c r="DM18" s="56">
        <f t="shared" si="90"/>
        <v>191211</v>
      </c>
      <c r="DN18" s="56">
        <f t="shared" ref="DN18:DP19" si="91">DN9+DN12+DN15</f>
        <v>235676</v>
      </c>
      <c r="DO18" s="56">
        <f t="shared" si="91"/>
        <v>2489759</v>
      </c>
      <c r="DP18" s="56">
        <f t="shared" si="91"/>
        <v>254003</v>
      </c>
      <c r="DQ18" s="56">
        <f t="shared" ref="DQ18:DZ19" si="92">DQ9+DQ12+DQ15</f>
        <v>243614</v>
      </c>
      <c r="DR18" s="56">
        <f t="shared" si="92"/>
        <v>219411</v>
      </c>
      <c r="DS18" s="56">
        <f t="shared" si="92"/>
        <v>262259</v>
      </c>
      <c r="DT18" s="56">
        <f t="shared" si="92"/>
        <v>220302</v>
      </c>
      <c r="DU18" s="56">
        <f t="shared" si="92"/>
        <v>210822</v>
      </c>
      <c r="DV18" s="56">
        <f t="shared" si="92"/>
        <v>248549</v>
      </c>
      <c r="DW18" s="56">
        <f t="shared" si="92"/>
        <v>244123</v>
      </c>
      <c r="DX18" s="56">
        <f t="shared" si="92"/>
        <v>228284</v>
      </c>
      <c r="DY18" s="56">
        <f t="shared" si="92"/>
        <v>247082</v>
      </c>
      <c r="DZ18" s="56">
        <f t="shared" si="92"/>
        <v>220643</v>
      </c>
      <c r="EA18" s="56">
        <f t="shared" ref="EA18:EC19" si="93">EA9+EA12+EA15</f>
        <v>268186</v>
      </c>
      <c r="EB18" s="56">
        <f t="shared" si="93"/>
        <v>2867278</v>
      </c>
      <c r="EC18" s="56">
        <f t="shared" si="93"/>
        <v>283272</v>
      </c>
      <c r="ED18" s="56">
        <f t="shared" ref="ED18:EM19" si="94">ED9+ED12+ED15</f>
        <v>263186</v>
      </c>
      <c r="EE18" s="56">
        <f t="shared" si="94"/>
        <v>297916</v>
      </c>
      <c r="EF18" s="56">
        <f t="shared" si="94"/>
        <v>222540</v>
      </c>
      <c r="EG18" s="56">
        <f t="shared" si="94"/>
        <v>246406</v>
      </c>
      <c r="EH18" s="56">
        <f t="shared" si="94"/>
        <v>241176</v>
      </c>
      <c r="EI18" s="56">
        <f t="shared" si="94"/>
        <v>279483</v>
      </c>
      <c r="EJ18" s="56">
        <f t="shared" si="94"/>
        <v>275096</v>
      </c>
      <c r="EK18" s="56">
        <f t="shared" si="94"/>
        <v>243687</v>
      </c>
      <c r="EL18" s="56">
        <f t="shared" si="94"/>
        <v>260727</v>
      </c>
      <c r="EM18" s="56">
        <f t="shared" si="94"/>
        <v>247346</v>
      </c>
      <c r="EN18" s="56">
        <f t="shared" ref="EN18:EP19" si="95">EN9+EN12+EN15</f>
        <v>294307</v>
      </c>
      <c r="EO18" s="56">
        <f t="shared" si="95"/>
        <v>3155142</v>
      </c>
      <c r="EP18" s="56">
        <f t="shared" si="95"/>
        <v>308009</v>
      </c>
      <c r="EQ18" s="56">
        <f t="shared" ref="EQ18:EU19" si="96">EQ9+EQ12+EQ15</f>
        <v>284291</v>
      </c>
      <c r="ER18" s="56">
        <f t="shared" si="96"/>
        <v>269721</v>
      </c>
      <c r="ES18" s="56">
        <f t="shared" si="96"/>
        <v>298961</v>
      </c>
      <c r="ET18" s="56">
        <f t="shared" si="96"/>
        <v>259488</v>
      </c>
      <c r="EU18" s="56">
        <f t="shared" si="96"/>
        <v>240006</v>
      </c>
      <c r="EV18" s="56">
        <f t="shared" ref="EV18:GA18" si="97">EV9+EV12+EV15</f>
        <v>305808</v>
      </c>
      <c r="EW18" s="56">
        <f t="shared" si="97"/>
        <v>288113</v>
      </c>
      <c r="EX18" s="56">
        <f t="shared" si="97"/>
        <v>249256</v>
      </c>
      <c r="EY18" s="56">
        <f t="shared" si="97"/>
        <v>279851</v>
      </c>
      <c r="EZ18" s="56">
        <f t="shared" si="97"/>
        <v>260519</v>
      </c>
      <c r="FA18" s="56">
        <f t="shared" si="97"/>
        <v>332887</v>
      </c>
      <c r="FB18" s="56">
        <f>FB9+FB12+FB15</f>
        <v>3376910</v>
      </c>
      <c r="FC18" s="56">
        <f t="shared" si="97"/>
        <v>369210</v>
      </c>
      <c r="FD18" s="56">
        <f t="shared" si="97"/>
        <v>341919</v>
      </c>
      <c r="FE18" s="56">
        <f t="shared" si="97"/>
        <v>313131</v>
      </c>
      <c r="FF18" s="56">
        <f t="shared" si="97"/>
        <v>350542</v>
      </c>
      <c r="FG18" s="56">
        <f t="shared" si="97"/>
        <v>323708</v>
      </c>
      <c r="FH18" s="56">
        <f t="shared" si="97"/>
        <v>293194</v>
      </c>
      <c r="FI18" s="56">
        <f t="shared" si="97"/>
        <v>371425</v>
      </c>
      <c r="FJ18" s="56">
        <f t="shared" si="97"/>
        <v>345171</v>
      </c>
      <c r="FK18" s="56">
        <f t="shared" si="97"/>
        <v>299045</v>
      </c>
      <c r="FL18" s="56">
        <f t="shared" si="97"/>
        <v>346857</v>
      </c>
      <c r="FM18" s="56">
        <f t="shared" si="97"/>
        <v>306525</v>
      </c>
      <c r="FN18" s="56">
        <f t="shared" si="97"/>
        <v>392451</v>
      </c>
      <c r="FO18" s="56">
        <f>FO9+FO12+FO15</f>
        <v>4053178</v>
      </c>
      <c r="FP18" s="56">
        <f t="shared" si="97"/>
        <v>437052</v>
      </c>
      <c r="FQ18" s="56">
        <f t="shared" si="97"/>
        <v>406648</v>
      </c>
      <c r="FR18" s="56">
        <f t="shared" si="97"/>
        <v>442941</v>
      </c>
      <c r="FS18" s="56">
        <f t="shared" si="97"/>
        <v>327458</v>
      </c>
      <c r="FT18" s="56">
        <f t="shared" si="97"/>
        <v>358674</v>
      </c>
      <c r="FU18" s="56">
        <f t="shared" si="97"/>
        <v>333739</v>
      </c>
      <c r="FV18" s="56">
        <f t="shared" si="97"/>
        <v>441571</v>
      </c>
      <c r="FW18" s="56">
        <f t="shared" si="97"/>
        <v>395226</v>
      </c>
      <c r="FX18" s="56">
        <f t="shared" si="97"/>
        <v>348358</v>
      </c>
      <c r="FY18" s="56">
        <f t="shared" si="97"/>
        <v>382258</v>
      </c>
      <c r="FZ18" s="56">
        <v>377903</v>
      </c>
      <c r="GA18" s="56">
        <f t="shared" si="97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8">GD9+GD12+GD15</f>
        <v>420895</v>
      </c>
      <c r="GE18" s="56">
        <f t="shared" si="98"/>
        <v>362876</v>
      </c>
      <c r="GF18" s="56">
        <f t="shared" si="98"/>
        <v>403877</v>
      </c>
      <c r="GG18" s="56">
        <f t="shared" si="98"/>
        <v>383494</v>
      </c>
      <c r="GH18" s="56">
        <f t="shared" si="98"/>
        <v>369660</v>
      </c>
      <c r="GI18" s="56">
        <f t="shared" si="98"/>
        <v>478803</v>
      </c>
      <c r="GJ18" s="56">
        <f t="shared" si="98"/>
        <v>421570</v>
      </c>
      <c r="GK18" s="56">
        <f t="shared" si="98"/>
        <v>366903</v>
      </c>
      <c r="GL18" s="56">
        <f t="shared" si="98"/>
        <v>378004</v>
      </c>
      <c r="GM18" s="56">
        <f t="shared" si="98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9">GQ9+GQ12+GQ15</f>
        <v>446068</v>
      </c>
      <c r="GR18" s="56">
        <f t="shared" si="99"/>
        <v>482103</v>
      </c>
      <c r="GS18" s="56">
        <f t="shared" si="99"/>
        <v>388519</v>
      </c>
      <c r="GT18" s="56">
        <f t="shared" si="99"/>
        <v>386505</v>
      </c>
      <c r="GU18" s="56">
        <f t="shared" si="99"/>
        <v>348087</v>
      </c>
      <c r="GV18" s="56">
        <f t="shared" si="99"/>
        <v>425550</v>
      </c>
      <c r="GW18" s="56">
        <f t="shared" si="99"/>
        <v>425243</v>
      </c>
      <c r="GX18" s="56">
        <f t="shared" si="99"/>
        <v>398078</v>
      </c>
      <c r="GY18" s="56">
        <f t="shared" si="99"/>
        <v>414186</v>
      </c>
      <c r="GZ18" s="56">
        <f t="shared" si="99"/>
        <v>392147</v>
      </c>
      <c r="HA18" s="56">
        <f t="shared" si="99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100">HD9+HD12+HD15</f>
        <v>476224</v>
      </c>
      <c r="HE18" s="56">
        <f t="shared" si="100"/>
        <v>445725</v>
      </c>
      <c r="HF18" s="56">
        <f t="shared" si="100"/>
        <v>460045</v>
      </c>
      <c r="HG18" s="56">
        <f t="shared" si="100"/>
        <v>393615</v>
      </c>
      <c r="HH18" s="56">
        <f t="shared" si="100"/>
        <v>367532</v>
      </c>
      <c r="HI18" s="56">
        <f t="shared" si="100"/>
        <v>465017</v>
      </c>
      <c r="HJ18" s="56">
        <f t="shared" si="100"/>
        <v>450658</v>
      </c>
      <c r="HK18" s="56">
        <f t="shared" si="100"/>
        <v>397868</v>
      </c>
      <c r="HL18" s="56">
        <f>HL9+HL12+HL15</f>
        <v>424968</v>
      </c>
      <c r="HM18" s="56">
        <f t="shared" si="100"/>
        <v>408767</v>
      </c>
      <c r="HN18" s="56">
        <f t="shared" si="100"/>
        <v>489888</v>
      </c>
      <c r="HO18" s="56">
        <f t="shared" si="47"/>
        <v>5297972</v>
      </c>
      <c r="HP18" s="56">
        <f t="shared" ref="HP18:IA18" si="101">HP9+HP12+HP15</f>
        <v>530860</v>
      </c>
      <c r="HQ18" s="56">
        <f t="shared" si="101"/>
        <v>528488</v>
      </c>
      <c r="HR18" s="56">
        <f t="shared" si="101"/>
        <v>301676</v>
      </c>
      <c r="HS18" s="56">
        <f t="shared" si="101"/>
        <v>85862</v>
      </c>
      <c r="HT18" s="56">
        <f t="shared" si="101"/>
        <v>190208</v>
      </c>
      <c r="HU18" s="56">
        <f t="shared" si="101"/>
        <v>298735</v>
      </c>
      <c r="HV18" s="56">
        <f t="shared" si="101"/>
        <v>432734</v>
      </c>
      <c r="HW18" s="56">
        <f t="shared" si="101"/>
        <v>409068</v>
      </c>
      <c r="HX18" s="56">
        <f t="shared" si="101"/>
        <v>434974</v>
      </c>
      <c r="HY18" s="56">
        <f t="shared" si="101"/>
        <v>494012</v>
      </c>
      <c r="HZ18" s="56">
        <f t="shared" si="101"/>
        <v>499840</v>
      </c>
      <c r="IA18" s="56">
        <f t="shared" si="101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76">
        <v>543028</v>
      </c>
      <c r="KN18" s="76">
        <v>698749</v>
      </c>
      <c r="KO18" s="56">
        <f>SUM(KC18:KN18)</f>
        <v>7008333</v>
      </c>
      <c r="KP18" s="218">
        <v>727429</v>
      </c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56">
        <f t="shared" si="31"/>
        <v>727429</v>
      </c>
    </row>
    <row r="19" spans="2:314" x14ac:dyDescent="0.25">
      <c r="B19" s="48" t="s">
        <v>68</v>
      </c>
      <c r="C19" s="56">
        <f>C10+C13+C16</f>
        <v>0</v>
      </c>
      <c r="D19" s="56">
        <f t="shared" si="74"/>
        <v>0</v>
      </c>
      <c r="E19" s="56">
        <f t="shared" si="74"/>
        <v>0</v>
      </c>
      <c r="F19" s="56">
        <f t="shared" si="74"/>
        <v>0</v>
      </c>
      <c r="G19" s="56">
        <f t="shared" si="74"/>
        <v>0</v>
      </c>
      <c r="H19" s="56">
        <f t="shared" si="74"/>
        <v>0</v>
      </c>
      <c r="I19" s="56">
        <f t="shared" si="74"/>
        <v>0</v>
      </c>
      <c r="J19" s="56">
        <f t="shared" si="74"/>
        <v>0</v>
      </c>
      <c r="K19" s="56">
        <f t="shared" si="74"/>
        <v>0</v>
      </c>
      <c r="L19" s="56">
        <f t="shared" si="74"/>
        <v>0</v>
      </c>
      <c r="M19" s="56">
        <f t="shared" si="74"/>
        <v>205091</v>
      </c>
      <c r="N19" s="56">
        <f t="shared" si="75"/>
        <v>217877</v>
      </c>
      <c r="O19" s="56">
        <f t="shared" si="75"/>
        <v>422968</v>
      </c>
      <c r="P19" s="56">
        <f t="shared" si="75"/>
        <v>211300</v>
      </c>
      <c r="Q19" s="56">
        <f t="shared" si="76"/>
        <v>185511</v>
      </c>
      <c r="R19" s="56">
        <f t="shared" si="76"/>
        <v>204938</v>
      </c>
      <c r="S19" s="56">
        <f t="shared" si="76"/>
        <v>190962</v>
      </c>
      <c r="T19" s="56">
        <f t="shared" si="76"/>
        <v>194525</v>
      </c>
      <c r="U19" s="56">
        <f t="shared" si="76"/>
        <v>188413</v>
      </c>
      <c r="V19" s="56">
        <f t="shared" si="76"/>
        <v>195831</v>
      </c>
      <c r="W19" s="56">
        <f t="shared" si="76"/>
        <v>206271</v>
      </c>
      <c r="X19" s="56">
        <f t="shared" si="76"/>
        <v>196218</v>
      </c>
      <c r="Y19" s="56">
        <f t="shared" si="76"/>
        <v>209220</v>
      </c>
      <c r="Z19" s="56">
        <f t="shared" si="76"/>
        <v>205465</v>
      </c>
      <c r="AA19" s="56">
        <f t="shared" si="77"/>
        <v>216079</v>
      </c>
      <c r="AB19" s="56">
        <f t="shared" si="77"/>
        <v>2404733</v>
      </c>
      <c r="AC19" s="56">
        <f t="shared" si="77"/>
        <v>207084</v>
      </c>
      <c r="AD19" s="56">
        <f t="shared" si="78"/>
        <v>184540</v>
      </c>
      <c r="AE19" s="56">
        <f t="shared" si="78"/>
        <v>198397</v>
      </c>
      <c r="AF19" s="56">
        <f t="shared" si="78"/>
        <v>188080</v>
      </c>
      <c r="AG19" s="56">
        <f t="shared" si="78"/>
        <v>199556</v>
      </c>
      <c r="AH19" s="56">
        <f t="shared" si="78"/>
        <v>200825</v>
      </c>
      <c r="AI19" s="56">
        <f t="shared" si="78"/>
        <v>204938</v>
      </c>
      <c r="AJ19" s="56">
        <f t="shared" si="78"/>
        <v>211298</v>
      </c>
      <c r="AK19" s="56">
        <f t="shared" si="78"/>
        <v>194005</v>
      </c>
      <c r="AL19" s="56">
        <f t="shared" si="78"/>
        <v>212446</v>
      </c>
      <c r="AM19" s="56">
        <f t="shared" si="78"/>
        <v>214227</v>
      </c>
      <c r="AN19" s="56">
        <f t="shared" si="79"/>
        <v>226287</v>
      </c>
      <c r="AO19" s="56">
        <f t="shared" si="79"/>
        <v>2441683</v>
      </c>
      <c r="AP19" s="56">
        <f t="shared" si="79"/>
        <v>220738</v>
      </c>
      <c r="AQ19" s="56">
        <f t="shared" si="80"/>
        <v>196025</v>
      </c>
      <c r="AR19" s="56">
        <f t="shared" si="80"/>
        <v>213057</v>
      </c>
      <c r="AS19" s="56">
        <f t="shared" si="80"/>
        <v>200160</v>
      </c>
      <c r="AT19" s="56">
        <f t="shared" si="80"/>
        <v>209562</v>
      </c>
      <c r="AU19" s="56">
        <f t="shared" si="80"/>
        <v>214327</v>
      </c>
      <c r="AV19" s="56">
        <f t="shared" si="80"/>
        <v>217150</v>
      </c>
      <c r="AW19" s="56">
        <f t="shared" si="80"/>
        <v>228281</v>
      </c>
      <c r="AX19" s="56">
        <f t="shared" si="80"/>
        <v>216050</v>
      </c>
      <c r="AY19" s="56">
        <f t="shared" si="80"/>
        <v>230101</v>
      </c>
      <c r="AZ19" s="56">
        <f t="shared" si="80"/>
        <v>227540</v>
      </c>
      <c r="BA19" s="56">
        <f t="shared" si="81"/>
        <v>225464</v>
      </c>
      <c r="BB19" s="56">
        <f t="shared" si="81"/>
        <v>2598455</v>
      </c>
      <c r="BC19" s="56">
        <f t="shared" si="81"/>
        <v>239403</v>
      </c>
      <c r="BD19" s="56">
        <f t="shared" si="82"/>
        <v>214122</v>
      </c>
      <c r="BE19" s="56">
        <f t="shared" si="82"/>
        <v>227849</v>
      </c>
      <c r="BF19" s="56">
        <f t="shared" si="82"/>
        <v>212815</v>
      </c>
      <c r="BG19" s="56">
        <f t="shared" si="82"/>
        <v>232887</v>
      </c>
      <c r="BH19" s="56">
        <f t="shared" si="82"/>
        <v>227900</v>
      </c>
      <c r="BI19" s="56">
        <f t="shared" si="82"/>
        <v>237625</v>
      </c>
      <c r="BJ19" s="56">
        <f t="shared" si="82"/>
        <v>242438</v>
      </c>
      <c r="BK19" s="56">
        <f t="shared" si="82"/>
        <v>230852</v>
      </c>
      <c r="BL19" s="56">
        <f t="shared" si="82"/>
        <v>249842</v>
      </c>
      <c r="BM19" s="56">
        <f t="shared" si="82"/>
        <v>251025</v>
      </c>
      <c r="BN19" s="56">
        <f t="shared" si="83"/>
        <v>265766</v>
      </c>
      <c r="BO19" s="56">
        <f t="shared" si="83"/>
        <v>2832524</v>
      </c>
      <c r="BP19" s="56">
        <f t="shared" si="83"/>
        <v>261349</v>
      </c>
      <c r="BQ19" s="56">
        <f t="shared" si="84"/>
        <v>242040</v>
      </c>
      <c r="BR19" s="56">
        <f t="shared" si="84"/>
        <v>246112</v>
      </c>
      <c r="BS19" s="56">
        <f t="shared" si="84"/>
        <v>235671</v>
      </c>
      <c r="BT19" s="56">
        <f t="shared" si="84"/>
        <v>247806</v>
      </c>
      <c r="BU19" s="56">
        <f t="shared" si="84"/>
        <v>243313</v>
      </c>
      <c r="BV19" s="56">
        <f t="shared" si="84"/>
        <v>257457</v>
      </c>
      <c r="BW19" s="56">
        <f t="shared" si="84"/>
        <v>259229</v>
      </c>
      <c r="BX19" s="56">
        <f t="shared" si="84"/>
        <v>243115</v>
      </c>
      <c r="BY19" s="56">
        <f t="shared" si="84"/>
        <v>261201</v>
      </c>
      <c r="BZ19" s="56">
        <f t="shared" si="84"/>
        <v>251865</v>
      </c>
      <c r="CA19" s="56">
        <f t="shared" si="85"/>
        <v>257685</v>
      </c>
      <c r="CB19" s="56">
        <f t="shared" si="85"/>
        <v>3006843</v>
      </c>
      <c r="CC19" s="56">
        <f t="shared" si="85"/>
        <v>259370</v>
      </c>
      <c r="CD19" s="56">
        <f t="shared" si="86"/>
        <v>234142</v>
      </c>
      <c r="CE19" s="56">
        <f t="shared" si="86"/>
        <v>244714</v>
      </c>
      <c r="CF19" s="56">
        <f t="shared" si="86"/>
        <v>229617</v>
      </c>
      <c r="CG19" s="56">
        <f t="shared" si="86"/>
        <v>245301</v>
      </c>
      <c r="CH19" s="56">
        <f t="shared" si="86"/>
        <v>240865</v>
      </c>
      <c r="CI19" s="56">
        <f t="shared" si="86"/>
        <v>251901</v>
      </c>
      <c r="CJ19" s="56">
        <f t="shared" si="86"/>
        <v>256160</v>
      </c>
      <c r="CK19" s="56">
        <f t="shared" si="86"/>
        <v>244857</v>
      </c>
      <c r="CL19" s="56">
        <f t="shared" si="86"/>
        <v>261389</v>
      </c>
      <c r="CM19" s="56">
        <f t="shared" si="86"/>
        <v>256414</v>
      </c>
      <c r="CN19" s="56">
        <f t="shared" si="87"/>
        <v>272865</v>
      </c>
      <c r="CO19" s="56">
        <f t="shared" si="87"/>
        <v>2997595</v>
      </c>
      <c r="CP19" s="56">
        <f t="shared" si="87"/>
        <v>257563</v>
      </c>
      <c r="CQ19" s="56">
        <f t="shared" si="88"/>
        <v>242779</v>
      </c>
      <c r="CR19" s="56">
        <f t="shared" si="88"/>
        <v>259758</v>
      </c>
      <c r="CS19" s="56">
        <f t="shared" si="88"/>
        <v>246216</v>
      </c>
      <c r="CT19" s="56">
        <f t="shared" si="88"/>
        <v>257463</v>
      </c>
      <c r="CU19" s="56">
        <f t="shared" si="88"/>
        <v>259744</v>
      </c>
      <c r="CV19" s="56">
        <f t="shared" si="88"/>
        <v>275466</v>
      </c>
      <c r="CW19" s="56">
        <f t="shared" si="88"/>
        <v>281788</v>
      </c>
      <c r="CX19" s="56">
        <f t="shared" si="88"/>
        <v>274356</v>
      </c>
      <c r="CY19" s="56">
        <f t="shared" si="88"/>
        <v>285353</v>
      </c>
      <c r="CZ19" s="56">
        <f t="shared" si="88"/>
        <v>282997</v>
      </c>
      <c r="DA19" s="56">
        <f t="shared" si="89"/>
        <v>296952</v>
      </c>
      <c r="DB19" s="56">
        <f t="shared" si="89"/>
        <v>3220435</v>
      </c>
      <c r="DC19" s="56">
        <f t="shared" si="89"/>
        <v>290128</v>
      </c>
      <c r="DD19" s="56">
        <f t="shared" si="90"/>
        <v>267534</v>
      </c>
      <c r="DE19" s="56">
        <f t="shared" si="90"/>
        <v>285514</v>
      </c>
      <c r="DF19" s="56">
        <f t="shared" si="90"/>
        <v>271543</v>
      </c>
      <c r="DG19" s="56">
        <f t="shared" si="90"/>
        <v>289779</v>
      </c>
      <c r="DH19" s="56">
        <f t="shared" si="90"/>
        <v>284045</v>
      </c>
      <c r="DI19" s="56">
        <f t="shared" si="90"/>
        <v>287802</v>
      </c>
      <c r="DJ19" s="56">
        <f t="shared" si="90"/>
        <v>300289</v>
      </c>
      <c r="DK19" s="56">
        <f t="shared" si="90"/>
        <v>284327</v>
      </c>
      <c r="DL19" s="56">
        <f t="shared" si="90"/>
        <v>297677</v>
      </c>
      <c r="DM19" s="56">
        <f t="shared" si="90"/>
        <v>288166</v>
      </c>
      <c r="DN19" s="56">
        <f t="shared" si="91"/>
        <v>309287</v>
      </c>
      <c r="DO19" s="56">
        <f t="shared" si="91"/>
        <v>3456091</v>
      </c>
      <c r="DP19" s="56">
        <f t="shared" si="91"/>
        <v>303223</v>
      </c>
      <c r="DQ19" s="56">
        <f t="shared" si="92"/>
        <v>287698</v>
      </c>
      <c r="DR19" s="56">
        <f t="shared" si="92"/>
        <v>298483</v>
      </c>
      <c r="DS19" s="56">
        <f t="shared" si="92"/>
        <v>279340</v>
      </c>
      <c r="DT19" s="56">
        <f t="shared" si="92"/>
        <v>296214</v>
      </c>
      <c r="DU19" s="56">
        <f t="shared" si="92"/>
        <v>294206</v>
      </c>
      <c r="DV19" s="56">
        <f t="shared" si="92"/>
        <v>308633</v>
      </c>
      <c r="DW19" s="56">
        <f t="shared" si="92"/>
        <v>318331</v>
      </c>
      <c r="DX19" s="56">
        <f t="shared" si="92"/>
        <v>299896</v>
      </c>
      <c r="DY19" s="56">
        <f t="shared" si="92"/>
        <v>321492</v>
      </c>
      <c r="DZ19" s="56">
        <f t="shared" si="92"/>
        <v>319756</v>
      </c>
      <c r="EA19" s="56">
        <f t="shared" si="93"/>
        <v>319707</v>
      </c>
      <c r="EB19" s="56">
        <f t="shared" si="93"/>
        <v>3646979</v>
      </c>
      <c r="EC19" s="56">
        <f t="shared" si="93"/>
        <v>322324</v>
      </c>
      <c r="ED19" s="56">
        <f t="shared" si="94"/>
        <v>289698</v>
      </c>
      <c r="EE19" s="56">
        <f t="shared" si="94"/>
        <v>304994</v>
      </c>
      <c r="EF19" s="56">
        <f t="shared" si="94"/>
        <v>297422</v>
      </c>
      <c r="EG19" s="56">
        <f t="shared" si="94"/>
        <v>313198</v>
      </c>
      <c r="EH19" s="56">
        <f t="shared" si="94"/>
        <v>306295</v>
      </c>
      <c r="EI19" s="56">
        <f t="shared" si="94"/>
        <v>316107</v>
      </c>
      <c r="EJ19" s="56">
        <f t="shared" si="94"/>
        <v>327765</v>
      </c>
      <c r="EK19" s="56">
        <f t="shared" si="94"/>
        <v>306426</v>
      </c>
      <c r="EL19" s="56">
        <f t="shared" si="94"/>
        <v>326237</v>
      </c>
      <c r="EM19" s="56">
        <f t="shared" si="94"/>
        <v>322708</v>
      </c>
      <c r="EN19" s="56">
        <f t="shared" si="95"/>
        <v>347580</v>
      </c>
      <c r="EO19" s="56">
        <f t="shared" si="95"/>
        <v>3780754</v>
      </c>
      <c r="EP19" s="56">
        <f t="shared" si="95"/>
        <v>338870</v>
      </c>
      <c r="EQ19" s="56">
        <f t="shared" si="96"/>
        <v>303289</v>
      </c>
      <c r="ER19" s="56">
        <f t="shared" si="96"/>
        <v>320333</v>
      </c>
      <c r="ES19" s="56">
        <f t="shared" si="96"/>
        <v>301078</v>
      </c>
      <c r="ET19" s="56">
        <f t="shared" si="96"/>
        <v>320364</v>
      </c>
      <c r="EU19" s="56">
        <f t="shared" si="96"/>
        <v>307378</v>
      </c>
      <c r="EV19" s="56">
        <f t="shared" ref="EV19:GA19" si="102">EV10+EV13+EV16</f>
        <v>316601</v>
      </c>
      <c r="EW19" s="56">
        <f t="shared" si="102"/>
        <v>323579</v>
      </c>
      <c r="EX19" s="56">
        <f t="shared" si="102"/>
        <v>309304</v>
      </c>
      <c r="EY19" s="56">
        <f t="shared" si="102"/>
        <v>332781</v>
      </c>
      <c r="EZ19" s="56">
        <f t="shared" si="102"/>
        <v>321604</v>
      </c>
      <c r="FA19" s="56">
        <f t="shared" si="102"/>
        <v>336800</v>
      </c>
      <c r="FB19" s="56">
        <f>FB10+FB13+FB16</f>
        <v>3831981</v>
      </c>
      <c r="FC19" s="56">
        <f t="shared" si="102"/>
        <v>324548</v>
      </c>
      <c r="FD19" s="56">
        <f t="shared" si="102"/>
        <v>304874</v>
      </c>
      <c r="FE19" s="56">
        <f t="shared" si="102"/>
        <v>325463</v>
      </c>
      <c r="FF19" s="56">
        <f t="shared" si="102"/>
        <v>317006</v>
      </c>
      <c r="FG19" s="56">
        <f t="shared" si="102"/>
        <v>325119</v>
      </c>
      <c r="FH19" s="56">
        <f t="shared" si="102"/>
        <v>320795</v>
      </c>
      <c r="FI19" s="56">
        <f t="shared" si="102"/>
        <v>333836</v>
      </c>
      <c r="FJ19" s="56">
        <f t="shared" si="102"/>
        <v>344391</v>
      </c>
      <c r="FK19" s="56">
        <f t="shared" si="102"/>
        <v>329145</v>
      </c>
      <c r="FL19" s="56">
        <f t="shared" si="102"/>
        <v>350269</v>
      </c>
      <c r="FM19" s="56">
        <f t="shared" si="102"/>
        <v>337794</v>
      </c>
      <c r="FN19" s="56">
        <f t="shared" si="102"/>
        <v>350885</v>
      </c>
      <c r="FO19" s="56">
        <f>FO10+FO13+FO16</f>
        <v>3964125</v>
      </c>
      <c r="FP19" s="56">
        <f t="shared" si="102"/>
        <v>338936</v>
      </c>
      <c r="FQ19" s="56">
        <f t="shared" si="102"/>
        <v>334254</v>
      </c>
      <c r="FR19" s="56">
        <f t="shared" si="102"/>
        <v>344378</v>
      </c>
      <c r="FS19" s="56">
        <f t="shared" si="102"/>
        <v>331858</v>
      </c>
      <c r="FT19" s="56">
        <f t="shared" si="102"/>
        <v>334915</v>
      </c>
      <c r="FU19" s="56">
        <f t="shared" si="102"/>
        <v>328038</v>
      </c>
      <c r="FV19" s="56">
        <f t="shared" si="102"/>
        <v>347258</v>
      </c>
      <c r="FW19" s="56">
        <f t="shared" si="102"/>
        <v>355214</v>
      </c>
      <c r="FX19" s="56">
        <f t="shared" si="102"/>
        <v>342326</v>
      </c>
      <c r="FY19" s="56">
        <f t="shared" si="102"/>
        <v>355166</v>
      </c>
      <c r="FZ19" s="56">
        <v>350056</v>
      </c>
      <c r="GA19" s="56">
        <f t="shared" si="102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3">GD10+GD13+GD16</f>
        <v>334256</v>
      </c>
      <c r="GE19" s="56">
        <f t="shared" si="98"/>
        <v>287282</v>
      </c>
      <c r="GF19" s="56">
        <f t="shared" si="98"/>
        <v>322168</v>
      </c>
      <c r="GG19" s="56">
        <f t="shared" si="103"/>
        <v>363632</v>
      </c>
      <c r="GH19" s="56">
        <f t="shared" si="103"/>
        <v>353784</v>
      </c>
      <c r="GI19" s="56">
        <f t="shared" si="98"/>
        <v>362564</v>
      </c>
      <c r="GJ19" s="56">
        <f t="shared" si="103"/>
        <v>366493</v>
      </c>
      <c r="GK19" s="56">
        <f t="shared" si="103"/>
        <v>350754</v>
      </c>
      <c r="GL19" s="56">
        <f t="shared" si="103"/>
        <v>363039</v>
      </c>
      <c r="GM19" s="56">
        <f t="shared" si="103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4">GQ10+GQ13+GQ16</f>
        <v>347091</v>
      </c>
      <c r="GR19" s="56">
        <f t="shared" si="104"/>
        <v>370806</v>
      </c>
      <c r="GS19" s="56">
        <f t="shared" si="104"/>
        <v>362317</v>
      </c>
      <c r="GT19" s="56">
        <f t="shared" si="104"/>
        <v>386026</v>
      </c>
      <c r="GU19" s="56">
        <f t="shared" si="104"/>
        <v>357973</v>
      </c>
      <c r="GV19" s="56">
        <f t="shared" si="104"/>
        <v>372825</v>
      </c>
      <c r="GW19" s="56">
        <f t="shared" si="104"/>
        <v>385066</v>
      </c>
      <c r="GX19" s="56">
        <f t="shared" si="104"/>
        <v>361151</v>
      </c>
      <c r="GY19" s="56">
        <f t="shared" si="104"/>
        <v>378057</v>
      </c>
      <c r="GZ19" s="56">
        <f t="shared" si="104"/>
        <v>372153</v>
      </c>
      <c r="HA19" s="56">
        <f t="shared" si="99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5">HD10+HD13+HD16</f>
        <v>345130</v>
      </c>
      <c r="HE19" s="56">
        <f t="shared" si="105"/>
        <v>386114</v>
      </c>
      <c r="HF19" s="56">
        <f t="shared" si="105"/>
        <v>345416</v>
      </c>
      <c r="HG19" s="56">
        <f t="shared" si="105"/>
        <v>375741</v>
      </c>
      <c r="HH19" s="56">
        <f t="shared" si="105"/>
        <v>360904</v>
      </c>
      <c r="HI19" s="56">
        <f t="shared" si="105"/>
        <v>376701</v>
      </c>
      <c r="HJ19" s="56">
        <f t="shared" si="105"/>
        <v>391414</v>
      </c>
      <c r="HK19" s="56">
        <f t="shared" si="105"/>
        <v>364698</v>
      </c>
      <c r="HL19" s="56">
        <f>HL10+HL13+HL16</f>
        <v>388984</v>
      </c>
      <c r="HM19" s="56">
        <f t="shared" si="105"/>
        <v>379589</v>
      </c>
      <c r="HN19" s="56">
        <f t="shared" si="105"/>
        <v>395336</v>
      </c>
      <c r="HO19" s="56">
        <f t="shared" si="47"/>
        <v>4493820</v>
      </c>
      <c r="HP19" s="56">
        <f t="shared" ref="HP19:IA19" si="106">HP10+HP13+HP16</f>
        <v>382054</v>
      </c>
      <c r="HQ19" s="56">
        <f t="shared" si="106"/>
        <v>375233</v>
      </c>
      <c r="HR19" s="56">
        <f t="shared" si="106"/>
        <v>276012</v>
      </c>
      <c r="HS19" s="56">
        <f t="shared" si="106"/>
        <v>160937</v>
      </c>
      <c r="HT19" s="56">
        <f t="shared" si="106"/>
        <v>212710</v>
      </c>
      <c r="HU19" s="56">
        <f t="shared" si="106"/>
        <v>264162</v>
      </c>
      <c r="HV19" s="56">
        <f t="shared" si="106"/>
        <v>302454</v>
      </c>
      <c r="HW19" s="56">
        <f t="shared" si="106"/>
        <v>310734</v>
      </c>
      <c r="HX19" s="56">
        <f t="shared" si="106"/>
        <v>309885</v>
      </c>
      <c r="HY19" s="56">
        <f t="shared" si="106"/>
        <v>357914</v>
      </c>
      <c r="HZ19" s="56">
        <f t="shared" si="106"/>
        <v>365594</v>
      </c>
      <c r="IA19" s="56">
        <f t="shared" si="106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76">
        <v>454473</v>
      </c>
      <c r="KN19" s="76">
        <v>463347</v>
      </c>
      <c r="KO19" s="56">
        <f>SUM(KC19:KN19)</f>
        <v>5213286</v>
      </c>
      <c r="KP19" s="218">
        <v>466435</v>
      </c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56">
        <f t="shared" si="31"/>
        <v>466435</v>
      </c>
    </row>
    <row r="21" spans="2:314" x14ac:dyDescent="0.25">
      <c r="GA21" s="27"/>
    </row>
    <row r="23" spans="2:314" ht="14.25" customHeight="1" x14ac:dyDescent="0.25">
      <c r="B23" s="5" t="s">
        <v>73</v>
      </c>
    </row>
    <row r="24" spans="2:314" ht="14.25" customHeight="1" x14ac:dyDescent="0.25">
      <c r="B24" s="189" t="s">
        <v>39</v>
      </c>
      <c r="C24" s="181">
        <v>2003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3"/>
      <c r="O24" s="184" t="s">
        <v>109</v>
      </c>
      <c r="P24" s="181">
        <v>2004</v>
      </c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3"/>
      <c r="AB24" s="184" t="s">
        <v>110</v>
      </c>
      <c r="AC24" s="181">
        <v>2005</v>
      </c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3"/>
      <c r="AO24" s="184" t="s">
        <v>111</v>
      </c>
      <c r="AP24" s="181">
        <v>2006</v>
      </c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3"/>
      <c r="BB24" s="184" t="s">
        <v>112</v>
      </c>
      <c r="BC24" s="181">
        <v>2007</v>
      </c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3"/>
      <c r="BO24" s="184" t="s">
        <v>113</v>
      </c>
      <c r="BP24" s="181">
        <v>2008</v>
      </c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3"/>
      <c r="CB24" s="184" t="s">
        <v>114</v>
      </c>
      <c r="CC24" s="181">
        <v>2009</v>
      </c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3"/>
      <c r="CO24" s="184" t="s">
        <v>93</v>
      </c>
      <c r="CP24" s="181">
        <v>2010</v>
      </c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3"/>
      <c r="DB24" s="184" t="s">
        <v>82</v>
      </c>
      <c r="DC24" s="181">
        <v>2011</v>
      </c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3"/>
      <c r="DO24" s="184" t="s">
        <v>83</v>
      </c>
      <c r="DP24" s="181">
        <v>2012</v>
      </c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3"/>
      <c r="EB24" s="184" t="s">
        <v>84</v>
      </c>
      <c r="EC24" s="181">
        <v>2013</v>
      </c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3"/>
      <c r="EO24" s="184" t="s">
        <v>40</v>
      </c>
      <c r="EP24" s="181">
        <v>2014</v>
      </c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3"/>
      <c r="FB24" s="184" t="s">
        <v>41</v>
      </c>
      <c r="FC24" s="181">
        <v>2015</v>
      </c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3"/>
      <c r="FO24" s="184" t="s">
        <v>42</v>
      </c>
      <c r="FP24" s="181">
        <v>2016</v>
      </c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3"/>
      <c r="GB24" s="184" t="s">
        <v>43</v>
      </c>
      <c r="GC24" s="181">
        <v>2017</v>
      </c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3"/>
      <c r="GO24" s="184" t="s">
        <v>44</v>
      </c>
      <c r="GP24" s="181">
        <v>2018</v>
      </c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3"/>
      <c r="HB24" s="184" t="s">
        <v>45</v>
      </c>
      <c r="HC24" s="181">
        <v>2019</v>
      </c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3"/>
      <c r="HO24" s="184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84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84" t="s">
        <v>48</v>
      </c>
      <c r="IP24" s="181">
        <v>2022</v>
      </c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3"/>
      <c r="JB24" s="184" t="s">
        <v>49</v>
      </c>
      <c r="JC24" s="181">
        <v>2023</v>
      </c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3"/>
      <c r="JO24" s="184" t="s">
        <v>50</v>
      </c>
      <c r="JP24" s="181">
        <v>2024</v>
      </c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3"/>
      <c r="KB24" s="184" t="s">
        <v>51</v>
      </c>
      <c r="KC24" s="181">
        <v>2025</v>
      </c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3"/>
      <c r="KO24" s="184" t="s">
        <v>52</v>
      </c>
      <c r="KP24" s="181">
        <v>2026</v>
      </c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3"/>
      <c r="LB24" s="184" t="s">
        <v>53</v>
      </c>
    </row>
    <row r="25" spans="2:314" ht="14.25" customHeight="1" x14ac:dyDescent="0.25">
      <c r="B25" s="190"/>
      <c r="C25" s="45" t="s">
        <v>54</v>
      </c>
      <c r="D25" s="45" t="s">
        <v>55</v>
      </c>
      <c r="E25" s="45" t="s">
        <v>56</v>
      </c>
      <c r="F25" s="45" t="s">
        <v>57</v>
      </c>
      <c r="G25" s="45" t="s">
        <v>58</v>
      </c>
      <c r="H25" s="45" t="s">
        <v>59</v>
      </c>
      <c r="I25" s="45" t="s">
        <v>60</v>
      </c>
      <c r="J25" s="45" t="s">
        <v>61</v>
      </c>
      <c r="K25" s="45" t="s">
        <v>62</v>
      </c>
      <c r="L25" s="45" t="s">
        <v>63</v>
      </c>
      <c r="M25" s="45" t="s">
        <v>64</v>
      </c>
      <c r="N25" s="45" t="s">
        <v>65</v>
      </c>
      <c r="O25" s="185"/>
      <c r="P25" s="45" t="s">
        <v>54</v>
      </c>
      <c r="Q25" s="45" t="s">
        <v>55</v>
      </c>
      <c r="R25" s="45" t="s">
        <v>56</v>
      </c>
      <c r="S25" s="45" t="s">
        <v>57</v>
      </c>
      <c r="T25" s="45" t="s">
        <v>58</v>
      </c>
      <c r="U25" s="45" t="s">
        <v>59</v>
      </c>
      <c r="V25" s="45" t="s">
        <v>60</v>
      </c>
      <c r="W25" s="45" t="s">
        <v>61</v>
      </c>
      <c r="X25" s="45" t="s">
        <v>62</v>
      </c>
      <c r="Y25" s="45" t="s">
        <v>63</v>
      </c>
      <c r="Z25" s="45" t="s">
        <v>64</v>
      </c>
      <c r="AA25" s="45" t="s">
        <v>65</v>
      </c>
      <c r="AB25" s="185"/>
      <c r="AC25" s="45" t="s">
        <v>54</v>
      </c>
      <c r="AD25" s="45" t="s">
        <v>55</v>
      </c>
      <c r="AE25" s="45" t="s">
        <v>56</v>
      </c>
      <c r="AF25" s="45" t="s">
        <v>57</v>
      </c>
      <c r="AG25" s="45" t="s">
        <v>58</v>
      </c>
      <c r="AH25" s="45" t="s">
        <v>59</v>
      </c>
      <c r="AI25" s="45" t="s">
        <v>60</v>
      </c>
      <c r="AJ25" s="45" t="s">
        <v>61</v>
      </c>
      <c r="AK25" s="45" t="s">
        <v>62</v>
      </c>
      <c r="AL25" s="45" t="s">
        <v>63</v>
      </c>
      <c r="AM25" s="45" t="s">
        <v>64</v>
      </c>
      <c r="AN25" s="45" t="s">
        <v>65</v>
      </c>
      <c r="AO25" s="185"/>
      <c r="AP25" s="45" t="s">
        <v>54</v>
      </c>
      <c r="AQ25" s="45" t="s">
        <v>55</v>
      </c>
      <c r="AR25" s="45" t="s">
        <v>56</v>
      </c>
      <c r="AS25" s="45" t="s">
        <v>57</v>
      </c>
      <c r="AT25" s="45" t="s">
        <v>58</v>
      </c>
      <c r="AU25" s="45" t="s">
        <v>59</v>
      </c>
      <c r="AV25" s="45" t="s">
        <v>60</v>
      </c>
      <c r="AW25" s="45" t="s">
        <v>61</v>
      </c>
      <c r="AX25" s="45" t="s">
        <v>62</v>
      </c>
      <c r="AY25" s="45" t="s">
        <v>63</v>
      </c>
      <c r="AZ25" s="45" t="s">
        <v>64</v>
      </c>
      <c r="BA25" s="45" t="s">
        <v>65</v>
      </c>
      <c r="BB25" s="185"/>
      <c r="BC25" s="45" t="s">
        <v>54</v>
      </c>
      <c r="BD25" s="45" t="s">
        <v>55</v>
      </c>
      <c r="BE25" s="45" t="s">
        <v>56</v>
      </c>
      <c r="BF25" s="45" t="s">
        <v>57</v>
      </c>
      <c r="BG25" s="45" t="s">
        <v>58</v>
      </c>
      <c r="BH25" s="45" t="s">
        <v>59</v>
      </c>
      <c r="BI25" s="45" t="s">
        <v>60</v>
      </c>
      <c r="BJ25" s="45" t="s">
        <v>61</v>
      </c>
      <c r="BK25" s="45" t="s">
        <v>62</v>
      </c>
      <c r="BL25" s="45" t="s">
        <v>63</v>
      </c>
      <c r="BM25" s="45" t="s">
        <v>64</v>
      </c>
      <c r="BN25" s="45" t="s">
        <v>65</v>
      </c>
      <c r="BO25" s="185"/>
      <c r="BP25" s="45" t="s">
        <v>54</v>
      </c>
      <c r="BQ25" s="45" t="s">
        <v>55</v>
      </c>
      <c r="BR25" s="45" t="s">
        <v>56</v>
      </c>
      <c r="BS25" s="45" t="s">
        <v>57</v>
      </c>
      <c r="BT25" s="45" t="s">
        <v>58</v>
      </c>
      <c r="BU25" s="45" t="s">
        <v>59</v>
      </c>
      <c r="BV25" s="45" t="s">
        <v>60</v>
      </c>
      <c r="BW25" s="45" t="s">
        <v>61</v>
      </c>
      <c r="BX25" s="45" t="s">
        <v>62</v>
      </c>
      <c r="BY25" s="45" t="s">
        <v>63</v>
      </c>
      <c r="BZ25" s="45" t="s">
        <v>64</v>
      </c>
      <c r="CA25" s="45" t="s">
        <v>65</v>
      </c>
      <c r="CB25" s="185"/>
      <c r="CC25" s="45" t="s">
        <v>54</v>
      </c>
      <c r="CD25" s="45" t="s">
        <v>55</v>
      </c>
      <c r="CE25" s="45" t="s">
        <v>56</v>
      </c>
      <c r="CF25" s="45" t="s">
        <v>57</v>
      </c>
      <c r="CG25" s="45" t="s">
        <v>58</v>
      </c>
      <c r="CH25" s="45" t="s">
        <v>59</v>
      </c>
      <c r="CI25" s="45" t="s">
        <v>60</v>
      </c>
      <c r="CJ25" s="45" t="s">
        <v>61</v>
      </c>
      <c r="CK25" s="45" t="s">
        <v>62</v>
      </c>
      <c r="CL25" s="45" t="s">
        <v>63</v>
      </c>
      <c r="CM25" s="45" t="s">
        <v>64</v>
      </c>
      <c r="CN25" s="45" t="s">
        <v>65</v>
      </c>
      <c r="CO25" s="185"/>
      <c r="CP25" s="45" t="s">
        <v>54</v>
      </c>
      <c r="CQ25" s="45" t="s">
        <v>55</v>
      </c>
      <c r="CR25" s="45" t="s">
        <v>56</v>
      </c>
      <c r="CS25" s="45" t="s">
        <v>57</v>
      </c>
      <c r="CT25" s="45" t="s">
        <v>58</v>
      </c>
      <c r="CU25" s="45" t="s">
        <v>59</v>
      </c>
      <c r="CV25" s="45" t="s">
        <v>60</v>
      </c>
      <c r="CW25" s="45" t="s">
        <v>61</v>
      </c>
      <c r="CX25" s="45" t="s">
        <v>62</v>
      </c>
      <c r="CY25" s="45" t="s">
        <v>63</v>
      </c>
      <c r="CZ25" s="45" t="s">
        <v>64</v>
      </c>
      <c r="DA25" s="45" t="s">
        <v>65</v>
      </c>
      <c r="DB25" s="185"/>
      <c r="DC25" s="45" t="s">
        <v>54</v>
      </c>
      <c r="DD25" s="45" t="s">
        <v>55</v>
      </c>
      <c r="DE25" s="45" t="s">
        <v>56</v>
      </c>
      <c r="DF25" s="45" t="s">
        <v>57</v>
      </c>
      <c r="DG25" s="45" t="s">
        <v>58</v>
      </c>
      <c r="DH25" s="45" t="s">
        <v>59</v>
      </c>
      <c r="DI25" s="45" t="s">
        <v>60</v>
      </c>
      <c r="DJ25" s="45" t="s">
        <v>61</v>
      </c>
      <c r="DK25" s="45" t="s">
        <v>62</v>
      </c>
      <c r="DL25" s="45" t="s">
        <v>63</v>
      </c>
      <c r="DM25" s="45" t="s">
        <v>64</v>
      </c>
      <c r="DN25" s="45" t="s">
        <v>65</v>
      </c>
      <c r="DO25" s="185"/>
      <c r="DP25" s="45" t="s">
        <v>54</v>
      </c>
      <c r="DQ25" s="45" t="s">
        <v>55</v>
      </c>
      <c r="DR25" s="45" t="s">
        <v>56</v>
      </c>
      <c r="DS25" s="45" t="s">
        <v>57</v>
      </c>
      <c r="DT25" s="45" t="s">
        <v>58</v>
      </c>
      <c r="DU25" s="45" t="s">
        <v>59</v>
      </c>
      <c r="DV25" s="45" t="s">
        <v>60</v>
      </c>
      <c r="DW25" s="45" t="s">
        <v>61</v>
      </c>
      <c r="DX25" s="45" t="s">
        <v>62</v>
      </c>
      <c r="DY25" s="45" t="s">
        <v>63</v>
      </c>
      <c r="DZ25" s="45" t="s">
        <v>64</v>
      </c>
      <c r="EA25" s="45" t="s">
        <v>65</v>
      </c>
      <c r="EB25" s="185"/>
      <c r="EC25" s="45" t="s">
        <v>54</v>
      </c>
      <c r="ED25" s="45" t="s">
        <v>55</v>
      </c>
      <c r="EE25" s="45" t="s">
        <v>56</v>
      </c>
      <c r="EF25" s="45" t="s">
        <v>57</v>
      </c>
      <c r="EG25" s="45" t="s">
        <v>58</v>
      </c>
      <c r="EH25" s="45" t="s">
        <v>59</v>
      </c>
      <c r="EI25" s="45" t="s">
        <v>60</v>
      </c>
      <c r="EJ25" s="45" t="s">
        <v>61</v>
      </c>
      <c r="EK25" s="45" t="s">
        <v>62</v>
      </c>
      <c r="EL25" s="45" t="s">
        <v>63</v>
      </c>
      <c r="EM25" s="45" t="s">
        <v>64</v>
      </c>
      <c r="EN25" s="45" t="s">
        <v>65</v>
      </c>
      <c r="EO25" s="185"/>
      <c r="EP25" s="45" t="s">
        <v>54</v>
      </c>
      <c r="EQ25" s="45" t="s">
        <v>55</v>
      </c>
      <c r="ER25" s="45" t="s">
        <v>56</v>
      </c>
      <c r="ES25" s="45" t="s">
        <v>57</v>
      </c>
      <c r="ET25" s="45" t="s">
        <v>58</v>
      </c>
      <c r="EU25" s="45" t="s">
        <v>59</v>
      </c>
      <c r="EV25" s="45" t="s">
        <v>60</v>
      </c>
      <c r="EW25" s="45" t="s">
        <v>61</v>
      </c>
      <c r="EX25" s="45" t="s">
        <v>62</v>
      </c>
      <c r="EY25" s="45" t="s">
        <v>63</v>
      </c>
      <c r="EZ25" s="45" t="s">
        <v>64</v>
      </c>
      <c r="FA25" s="45" t="s">
        <v>65</v>
      </c>
      <c r="FB25" s="185"/>
      <c r="FC25" s="45" t="s">
        <v>54</v>
      </c>
      <c r="FD25" s="45" t="s">
        <v>55</v>
      </c>
      <c r="FE25" s="45" t="s">
        <v>56</v>
      </c>
      <c r="FF25" s="45" t="s">
        <v>57</v>
      </c>
      <c r="FG25" s="45" t="s">
        <v>58</v>
      </c>
      <c r="FH25" s="45" t="s">
        <v>59</v>
      </c>
      <c r="FI25" s="45" t="s">
        <v>60</v>
      </c>
      <c r="FJ25" s="45" t="s">
        <v>61</v>
      </c>
      <c r="FK25" s="45" t="s">
        <v>62</v>
      </c>
      <c r="FL25" s="45" t="s">
        <v>63</v>
      </c>
      <c r="FM25" s="45" t="s">
        <v>64</v>
      </c>
      <c r="FN25" s="45" t="s">
        <v>65</v>
      </c>
      <c r="FO25" s="185"/>
      <c r="FP25" s="45" t="s">
        <v>54</v>
      </c>
      <c r="FQ25" s="45" t="s">
        <v>55</v>
      </c>
      <c r="FR25" s="45" t="s">
        <v>56</v>
      </c>
      <c r="FS25" s="45" t="s">
        <v>57</v>
      </c>
      <c r="FT25" s="45" t="s">
        <v>58</v>
      </c>
      <c r="FU25" s="45" t="s">
        <v>59</v>
      </c>
      <c r="FV25" s="45" t="s">
        <v>60</v>
      </c>
      <c r="FW25" s="45" t="s">
        <v>61</v>
      </c>
      <c r="FX25" s="45" t="s">
        <v>62</v>
      </c>
      <c r="FY25" s="45" t="s">
        <v>63</v>
      </c>
      <c r="FZ25" s="45" t="s">
        <v>64</v>
      </c>
      <c r="GA25" s="45" t="s">
        <v>65</v>
      </c>
      <c r="GB25" s="185"/>
      <c r="GC25" s="45" t="s">
        <v>54</v>
      </c>
      <c r="GD25" s="45" t="s">
        <v>55</v>
      </c>
      <c r="GE25" s="45" t="s">
        <v>56</v>
      </c>
      <c r="GF25" s="45" t="s">
        <v>57</v>
      </c>
      <c r="GG25" s="45" t="s">
        <v>58</v>
      </c>
      <c r="GH25" s="45" t="s">
        <v>59</v>
      </c>
      <c r="GI25" s="45" t="s">
        <v>60</v>
      </c>
      <c r="GJ25" s="45" t="s">
        <v>61</v>
      </c>
      <c r="GK25" s="45" t="s">
        <v>62</v>
      </c>
      <c r="GL25" s="45" t="s">
        <v>63</v>
      </c>
      <c r="GM25" s="45" t="s">
        <v>64</v>
      </c>
      <c r="GN25" s="45" t="s">
        <v>65</v>
      </c>
      <c r="GO25" s="185"/>
      <c r="GP25" s="45" t="s">
        <v>54</v>
      </c>
      <c r="GQ25" s="45" t="s">
        <v>55</v>
      </c>
      <c r="GR25" s="45" t="s">
        <v>56</v>
      </c>
      <c r="GS25" s="45" t="s">
        <v>57</v>
      </c>
      <c r="GT25" s="45" t="s">
        <v>58</v>
      </c>
      <c r="GU25" s="45" t="s">
        <v>59</v>
      </c>
      <c r="GV25" s="45" t="s">
        <v>60</v>
      </c>
      <c r="GW25" s="45" t="s">
        <v>61</v>
      </c>
      <c r="GX25" s="45" t="s">
        <v>62</v>
      </c>
      <c r="GY25" s="45" t="s">
        <v>63</v>
      </c>
      <c r="GZ25" s="45" t="s">
        <v>64</v>
      </c>
      <c r="HA25" s="45" t="s">
        <v>65</v>
      </c>
      <c r="HB25" s="185"/>
      <c r="HC25" s="45" t="s">
        <v>54</v>
      </c>
      <c r="HD25" s="45" t="s">
        <v>55</v>
      </c>
      <c r="HE25" s="45" t="s">
        <v>56</v>
      </c>
      <c r="HF25" s="45" t="s">
        <v>57</v>
      </c>
      <c r="HG25" s="45" t="s">
        <v>58</v>
      </c>
      <c r="HH25" s="45" t="s">
        <v>59</v>
      </c>
      <c r="HI25" s="45" t="s">
        <v>60</v>
      </c>
      <c r="HJ25" s="45" t="s">
        <v>61</v>
      </c>
      <c r="HK25" s="45" t="s">
        <v>62</v>
      </c>
      <c r="HL25" s="45" t="s">
        <v>63</v>
      </c>
      <c r="HM25" s="45" t="s">
        <v>64</v>
      </c>
      <c r="HN25" s="45" t="s">
        <v>65</v>
      </c>
      <c r="HO25" s="185"/>
      <c r="HP25" s="45" t="s">
        <v>54</v>
      </c>
      <c r="HQ25" s="45" t="s">
        <v>55</v>
      </c>
      <c r="HR25" s="45" t="s">
        <v>56</v>
      </c>
      <c r="HS25" s="45" t="s">
        <v>57</v>
      </c>
      <c r="HT25" s="45" t="s">
        <v>58</v>
      </c>
      <c r="HU25" s="45" t="s">
        <v>59</v>
      </c>
      <c r="HV25" s="45" t="s">
        <v>60</v>
      </c>
      <c r="HW25" s="45" t="s">
        <v>61</v>
      </c>
      <c r="HX25" s="45" t="s">
        <v>62</v>
      </c>
      <c r="HY25" s="45" t="s">
        <v>63</v>
      </c>
      <c r="HZ25" s="45" t="s">
        <v>64</v>
      </c>
      <c r="IA25" s="45" t="s">
        <v>65</v>
      </c>
      <c r="IB25" s="185"/>
      <c r="IC25" s="45" t="s">
        <v>54</v>
      </c>
      <c r="ID25" s="45" t="s">
        <v>55</v>
      </c>
      <c r="IE25" s="45" t="s">
        <v>56</v>
      </c>
      <c r="IF25" s="45" t="s">
        <v>57</v>
      </c>
      <c r="IG25" s="45" t="s">
        <v>58</v>
      </c>
      <c r="IH25" s="45" t="s">
        <v>59</v>
      </c>
      <c r="II25" s="45" t="s">
        <v>60</v>
      </c>
      <c r="IJ25" s="45" t="s">
        <v>61</v>
      </c>
      <c r="IK25" s="45" t="s">
        <v>62</v>
      </c>
      <c r="IL25" s="45" t="s">
        <v>63</v>
      </c>
      <c r="IM25" s="45" t="s">
        <v>64</v>
      </c>
      <c r="IN25" s="45" t="s">
        <v>65</v>
      </c>
      <c r="IO25" s="185"/>
      <c r="IP25" s="45" t="s">
        <v>54</v>
      </c>
      <c r="IQ25" s="45" t="s">
        <v>55</v>
      </c>
      <c r="IR25" s="45" t="s">
        <v>56</v>
      </c>
      <c r="IS25" s="45" t="s">
        <v>57</v>
      </c>
      <c r="IT25" s="45" t="s">
        <v>58</v>
      </c>
      <c r="IU25" s="45" t="s">
        <v>59</v>
      </c>
      <c r="IV25" s="45" t="s">
        <v>60</v>
      </c>
      <c r="IW25" s="45" t="s">
        <v>61</v>
      </c>
      <c r="IX25" s="45" t="s">
        <v>62</v>
      </c>
      <c r="IY25" s="45" t="s">
        <v>63</v>
      </c>
      <c r="IZ25" s="45" t="s">
        <v>64</v>
      </c>
      <c r="JA25" s="45" t="s">
        <v>65</v>
      </c>
      <c r="JB25" s="185"/>
      <c r="JC25" s="45" t="s">
        <v>54</v>
      </c>
      <c r="JD25" s="45" t="s">
        <v>55</v>
      </c>
      <c r="JE25" s="45" t="s">
        <v>56</v>
      </c>
      <c r="JF25" s="45" t="s">
        <v>57</v>
      </c>
      <c r="JG25" s="45" t="s">
        <v>58</v>
      </c>
      <c r="JH25" s="45" t="s">
        <v>59</v>
      </c>
      <c r="JI25" s="45" t="s">
        <v>60</v>
      </c>
      <c r="JJ25" s="45" t="s">
        <v>61</v>
      </c>
      <c r="JK25" s="45" t="s">
        <v>62</v>
      </c>
      <c r="JL25" s="45" t="s">
        <v>63</v>
      </c>
      <c r="JM25" s="45" t="s">
        <v>64</v>
      </c>
      <c r="JN25" s="45" t="s">
        <v>65</v>
      </c>
      <c r="JO25" s="185"/>
      <c r="JP25" s="45" t="s">
        <v>54</v>
      </c>
      <c r="JQ25" s="45" t="s">
        <v>55</v>
      </c>
      <c r="JR25" s="45" t="s">
        <v>56</v>
      </c>
      <c r="JS25" s="45" t="s">
        <v>57</v>
      </c>
      <c r="JT25" s="45" t="s">
        <v>58</v>
      </c>
      <c r="JU25" s="45" t="s">
        <v>59</v>
      </c>
      <c r="JV25" s="45" t="s">
        <v>60</v>
      </c>
      <c r="JW25" s="45" t="s">
        <v>61</v>
      </c>
      <c r="JX25" s="45" t="s">
        <v>62</v>
      </c>
      <c r="JY25" s="45" t="s">
        <v>63</v>
      </c>
      <c r="JZ25" s="45" t="s">
        <v>64</v>
      </c>
      <c r="KA25" s="45" t="s">
        <v>65</v>
      </c>
      <c r="KB25" s="185"/>
      <c r="KC25" s="45" t="s">
        <v>54</v>
      </c>
      <c r="KD25" s="45" t="s">
        <v>55</v>
      </c>
      <c r="KE25" s="45" t="s">
        <v>56</v>
      </c>
      <c r="KF25" s="45" t="s">
        <v>57</v>
      </c>
      <c r="KG25" s="45" t="s">
        <v>58</v>
      </c>
      <c r="KH25" s="45" t="s">
        <v>59</v>
      </c>
      <c r="KI25" s="45" t="s">
        <v>60</v>
      </c>
      <c r="KJ25" s="45" t="s">
        <v>61</v>
      </c>
      <c r="KK25" s="45" t="s">
        <v>62</v>
      </c>
      <c r="KL25" s="45" t="s">
        <v>63</v>
      </c>
      <c r="KM25" s="45" t="s">
        <v>64</v>
      </c>
      <c r="KN25" s="45" t="s">
        <v>65</v>
      </c>
      <c r="KO25" s="185"/>
      <c r="KP25" s="45" t="s">
        <v>54</v>
      </c>
      <c r="KQ25" s="45" t="s">
        <v>55</v>
      </c>
      <c r="KR25" s="45" t="s">
        <v>56</v>
      </c>
      <c r="KS25" s="45" t="s">
        <v>57</v>
      </c>
      <c r="KT25" s="45" t="s">
        <v>58</v>
      </c>
      <c r="KU25" s="45" t="s">
        <v>59</v>
      </c>
      <c r="KV25" s="45" t="s">
        <v>60</v>
      </c>
      <c r="KW25" s="45" t="s">
        <v>61</v>
      </c>
      <c r="KX25" s="45" t="s">
        <v>62</v>
      </c>
      <c r="KY25" s="45" t="s">
        <v>63</v>
      </c>
      <c r="KZ25" s="45" t="s">
        <v>64</v>
      </c>
      <c r="LA25" s="45" t="s">
        <v>65</v>
      </c>
      <c r="LB25" s="185"/>
    </row>
    <row r="26" spans="2:314" ht="14.25" customHeight="1" x14ac:dyDescent="0.25">
      <c r="B26" s="46" t="s">
        <v>115</v>
      </c>
      <c r="C26" s="76">
        <f>SUM(C27:C28)</f>
        <v>0</v>
      </c>
      <c r="D26" s="76">
        <f t="shared" ref="D26:N26" si="107">SUM(D27:D28)</f>
        <v>0</v>
      </c>
      <c r="E26" s="76">
        <f t="shared" si="107"/>
        <v>0</v>
      </c>
      <c r="F26" s="76">
        <f t="shared" si="107"/>
        <v>0</v>
      </c>
      <c r="G26" s="76">
        <f t="shared" si="107"/>
        <v>0</v>
      </c>
      <c r="H26" s="76">
        <f t="shared" si="107"/>
        <v>0</v>
      </c>
      <c r="I26" s="76">
        <f t="shared" si="107"/>
        <v>0</v>
      </c>
      <c r="J26" s="76">
        <f t="shared" si="107"/>
        <v>0</v>
      </c>
      <c r="K26" s="76">
        <f t="shared" si="107"/>
        <v>0</v>
      </c>
      <c r="L26" s="76">
        <f t="shared" si="107"/>
        <v>0</v>
      </c>
      <c r="M26" s="76">
        <f t="shared" si="107"/>
        <v>326843</v>
      </c>
      <c r="N26" s="76">
        <f t="shared" si="107"/>
        <v>358553</v>
      </c>
      <c r="O26" s="76">
        <f>SUM(C26:N26)</f>
        <v>685396</v>
      </c>
      <c r="P26" s="76">
        <f>SUM(P27:P28)</f>
        <v>354276</v>
      </c>
      <c r="Q26" s="76">
        <f t="shared" ref="Q26:AA26" si="108">SUM(Q27:Q28)</f>
        <v>303387</v>
      </c>
      <c r="R26" s="76">
        <f t="shared" si="108"/>
        <v>332418</v>
      </c>
      <c r="S26" s="76">
        <f t="shared" si="108"/>
        <v>318190</v>
      </c>
      <c r="T26" s="76">
        <f t="shared" si="108"/>
        <v>322161</v>
      </c>
      <c r="U26" s="76">
        <f t="shared" si="108"/>
        <v>305764</v>
      </c>
      <c r="V26" s="76">
        <f t="shared" si="108"/>
        <v>325414</v>
      </c>
      <c r="W26" s="76">
        <f t="shared" si="108"/>
        <v>336270</v>
      </c>
      <c r="X26" s="76">
        <f t="shared" si="108"/>
        <v>311014</v>
      </c>
      <c r="Y26" s="76">
        <f t="shared" si="108"/>
        <v>334105</v>
      </c>
      <c r="Z26" s="76">
        <f t="shared" si="108"/>
        <v>337075</v>
      </c>
      <c r="AA26" s="76">
        <f t="shared" si="108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9">SUM(AD27:AD28)</f>
        <v>305498</v>
      </c>
      <c r="AE26" s="76">
        <f t="shared" si="109"/>
        <v>331382</v>
      </c>
      <c r="AF26" s="76">
        <f t="shared" si="109"/>
        <v>306239</v>
      </c>
      <c r="AG26" s="76">
        <f t="shared" si="109"/>
        <v>326240</v>
      </c>
      <c r="AH26" s="76">
        <f t="shared" si="109"/>
        <v>323476</v>
      </c>
      <c r="AI26" s="76">
        <f t="shared" si="109"/>
        <v>342686</v>
      </c>
      <c r="AJ26" s="76">
        <f t="shared" si="109"/>
        <v>341402</v>
      </c>
      <c r="AK26" s="76">
        <f t="shared" si="109"/>
        <v>308890</v>
      </c>
      <c r="AL26" s="76">
        <f t="shared" si="109"/>
        <v>340767</v>
      </c>
      <c r="AM26" s="76">
        <f t="shared" si="109"/>
        <v>348101</v>
      </c>
      <c r="AN26" s="76">
        <f t="shared" si="109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0">SUM(AQ27:AQ28)</f>
        <v>321694</v>
      </c>
      <c r="AR26" s="76">
        <f t="shared" si="110"/>
        <v>350624</v>
      </c>
      <c r="AS26" s="76">
        <f t="shared" si="110"/>
        <v>331750</v>
      </c>
      <c r="AT26" s="76">
        <f t="shared" si="110"/>
        <v>346104</v>
      </c>
      <c r="AU26" s="76">
        <f t="shared" si="110"/>
        <v>353495</v>
      </c>
      <c r="AV26" s="76">
        <f t="shared" si="110"/>
        <v>365586</v>
      </c>
      <c r="AW26" s="76">
        <f t="shared" si="110"/>
        <v>377501</v>
      </c>
      <c r="AX26" s="76">
        <f t="shared" si="110"/>
        <v>354170</v>
      </c>
      <c r="AY26" s="76">
        <f t="shared" si="110"/>
        <v>376349</v>
      </c>
      <c r="AZ26" s="76">
        <f t="shared" si="110"/>
        <v>381064</v>
      </c>
      <c r="BA26" s="76">
        <f t="shared" si="110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1">SUM(BD27:BD28)</f>
        <v>367755</v>
      </c>
      <c r="BE26" s="76">
        <f t="shared" si="111"/>
        <v>385271</v>
      </c>
      <c r="BF26" s="76">
        <f t="shared" si="111"/>
        <v>364320</v>
      </c>
      <c r="BG26" s="76">
        <f t="shared" si="111"/>
        <v>392942</v>
      </c>
      <c r="BH26" s="76">
        <f t="shared" si="111"/>
        <v>382606</v>
      </c>
      <c r="BI26" s="76">
        <f t="shared" si="111"/>
        <v>412532</v>
      </c>
      <c r="BJ26" s="76">
        <f t="shared" si="111"/>
        <v>417923</v>
      </c>
      <c r="BK26" s="76">
        <f t="shared" si="111"/>
        <v>394542</v>
      </c>
      <c r="BL26" s="76">
        <f t="shared" si="111"/>
        <v>428360</v>
      </c>
      <c r="BM26" s="76">
        <f t="shared" si="111"/>
        <v>435018</v>
      </c>
      <c r="BN26" s="76">
        <f t="shared" si="111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2">SUM(BQ27:BQ28)</f>
        <v>429662</v>
      </c>
      <c r="BR26" s="76">
        <f t="shared" si="112"/>
        <v>443386</v>
      </c>
      <c r="BS26" s="76">
        <f t="shared" si="112"/>
        <v>411693</v>
      </c>
      <c r="BT26" s="76">
        <f t="shared" si="112"/>
        <v>440990</v>
      </c>
      <c r="BU26" s="76">
        <f t="shared" si="112"/>
        <v>430416</v>
      </c>
      <c r="BV26" s="76">
        <f t="shared" si="112"/>
        <v>467487</v>
      </c>
      <c r="BW26" s="76">
        <f t="shared" si="112"/>
        <v>469046</v>
      </c>
      <c r="BX26" s="76">
        <f t="shared" si="112"/>
        <v>433574</v>
      </c>
      <c r="BY26" s="76">
        <f t="shared" si="112"/>
        <v>464935</v>
      </c>
      <c r="BZ26" s="76">
        <f t="shared" si="112"/>
        <v>453006</v>
      </c>
      <c r="CA26" s="76">
        <f t="shared" si="112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3">SUM(CD27:CD28)</f>
        <v>426006</v>
      </c>
      <c r="CE26" s="76">
        <f t="shared" si="113"/>
        <v>437305</v>
      </c>
      <c r="CF26" s="76">
        <f t="shared" si="113"/>
        <v>420453</v>
      </c>
      <c r="CG26" s="76">
        <f t="shared" si="113"/>
        <v>445621</v>
      </c>
      <c r="CH26" s="76">
        <f t="shared" si="113"/>
        <v>438606</v>
      </c>
      <c r="CI26" s="76">
        <f t="shared" si="113"/>
        <v>468083</v>
      </c>
      <c r="CJ26" s="76">
        <f t="shared" si="113"/>
        <v>456465</v>
      </c>
      <c r="CK26" s="76">
        <f t="shared" si="113"/>
        <v>435151</v>
      </c>
      <c r="CL26" s="76">
        <f t="shared" si="113"/>
        <v>466198</v>
      </c>
      <c r="CM26" s="76">
        <f t="shared" si="113"/>
        <v>464665</v>
      </c>
      <c r="CN26" s="76">
        <f t="shared" si="113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4">SUM(CQ27:CQ28)</f>
        <v>448559</v>
      </c>
      <c r="CR26" s="76">
        <f t="shared" si="114"/>
        <v>464892</v>
      </c>
      <c r="CS26" s="76">
        <f t="shared" si="114"/>
        <v>461009</v>
      </c>
      <c r="CT26" s="76">
        <f t="shared" si="114"/>
        <v>467550</v>
      </c>
      <c r="CU26" s="76">
        <f t="shared" si="114"/>
        <v>477203</v>
      </c>
      <c r="CV26" s="76">
        <f t="shared" si="114"/>
        <v>521917</v>
      </c>
      <c r="CW26" s="76">
        <f t="shared" si="114"/>
        <v>525923</v>
      </c>
      <c r="CX26" s="76">
        <f t="shared" si="114"/>
        <v>508264</v>
      </c>
      <c r="CY26" s="76">
        <f t="shared" si="114"/>
        <v>522389</v>
      </c>
      <c r="CZ26" s="76">
        <f t="shared" si="114"/>
        <v>526835</v>
      </c>
      <c r="DA26" s="76">
        <f t="shared" si="114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5">SUM(DD27:DD28)</f>
        <v>514174</v>
      </c>
      <c r="DE26" s="76">
        <f t="shared" si="115"/>
        <v>535040</v>
      </c>
      <c r="DF26" s="76">
        <f t="shared" si="115"/>
        <v>520578</v>
      </c>
      <c r="DG26" s="76">
        <f t="shared" si="115"/>
        <v>545358</v>
      </c>
      <c r="DH26" s="76">
        <f t="shared" si="115"/>
        <v>526794</v>
      </c>
      <c r="DI26" s="76">
        <f t="shared" si="115"/>
        <v>552382</v>
      </c>
      <c r="DJ26" s="76">
        <f t="shared" si="115"/>
        <v>565675</v>
      </c>
      <c r="DK26" s="76">
        <f t="shared" si="115"/>
        <v>536241</v>
      </c>
      <c r="DL26" s="76">
        <f t="shared" si="115"/>
        <v>557550</v>
      </c>
      <c r="DM26" s="76">
        <f t="shared" si="115"/>
        <v>543672</v>
      </c>
      <c r="DN26" s="76">
        <f t="shared" si="115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6">SUM(DQ27:DQ28)</f>
        <v>568264</v>
      </c>
      <c r="DR26" s="76">
        <f t="shared" si="116"/>
        <v>567817</v>
      </c>
      <c r="DS26" s="76">
        <f t="shared" si="116"/>
        <v>552510</v>
      </c>
      <c r="DT26" s="76">
        <f t="shared" si="116"/>
        <v>556844</v>
      </c>
      <c r="DU26" s="76">
        <f t="shared" si="116"/>
        <v>561719</v>
      </c>
      <c r="DV26" s="76">
        <f t="shared" si="116"/>
        <v>600348</v>
      </c>
      <c r="DW26" s="76">
        <f t="shared" si="116"/>
        <v>613860</v>
      </c>
      <c r="DX26" s="76">
        <f t="shared" si="116"/>
        <v>577696</v>
      </c>
      <c r="DY26" s="76">
        <f t="shared" si="116"/>
        <v>614073</v>
      </c>
      <c r="DZ26" s="76">
        <f t="shared" si="116"/>
        <v>608618</v>
      </c>
      <c r="EA26" s="76">
        <f t="shared" si="116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7">SUM(ED27:ED28)</f>
        <v>564662</v>
      </c>
      <c r="EE26" s="76">
        <f t="shared" si="117"/>
        <v>607904</v>
      </c>
      <c r="EF26" s="76">
        <f t="shared" si="117"/>
        <v>560951</v>
      </c>
      <c r="EG26" s="76">
        <f t="shared" si="117"/>
        <v>605927</v>
      </c>
      <c r="EH26" s="76">
        <f t="shared" si="117"/>
        <v>598647</v>
      </c>
      <c r="EI26" s="76">
        <f t="shared" si="117"/>
        <v>632713</v>
      </c>
      <c r="EJ26" s="76">
        <f t="shared" si="117"/>
        <v>652762</v>
      </c>
      <c r="EK26" s="76">
        <f t="shared" si="117"/>
        <v>599354</v>
      </c>
      <c r="EL26" s="76">
        <f t="shared" si="117"/>
        <v>636155</v>
      </c>
      <c r="EM26" s="76">
        <f t="shared" si="117"/>
        <v>633854</v>
      </c>
      <c r="EN26" s="76">
        <f t="shared" si="117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8">SUM(EQ27:EQ28)</f>
        <v>603729</v>
      </c>
      <c r="ER26" s="76">
        <f t="shared" si="118"/>
        <v>616052</v>
      </c>
      <c r="ES26" s="76">
        <f t="shared" si="118"/>
        <v>596462</v>
      </c>
      <c r="ET26" s="76">
        <f t="shared" si="118"/>
        <v>616217</v>
      </c>
      <c r="EU26" s="76">
        <f t="shared" si="118"/>
        <v>587586</v>
      </c>
      <c r="EV26" s="76">
        <f t="shared" si="118"/>
        <v>626000</v>
      </c>
      <c r="EW26" s="76">
        <f t="shared" si="118"/>
        <v>631841</v>
      </c>
      <c r="EX26" s="76">
        <f t="shared" si="118"/>
        <v>592953</v>
      </c>
      <c r="EY26" s="76">
        <f t="shared" si="118"/>
        <v>639625</v>
      </c>
      <c r="EZ26" s="76">
        <f t="shared" si="118"/>
        <v>622256</v>
      </c>
      <c r="FA26" s="76">
        <f t="shared" si="118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9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9"/>
        <v>756352</v>
      </c>
      <c r="GH26" s="76">
        <f t="shared" si="119"/>
        <v>741164</v>
      </c>
      <c r="GI26" s="76">
        <f>SUM(GI27:GI28)</f>
        <v>776679</v>
      </c>
      <c r="GJ26" s="76">
        <f t="shared" si="119"/>
        <v>767870</v>
      </c>
      <c r="GK26" s="76">
        <f t="shared" si="119"/>
        <v>724855</v>
      </c>
      <c r="GL26" s="76">
        <f t="shared" si="119"/>
        <v>742268</v>
      </c>
      <c r="GM26" s="76">
        <f t="shared" si="119"/>
        <v>732369</v>
      </c>
      <c r="GN26" s="76">
        <f t="shared" si="119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0">SUM(GQ27:GQ28)</f>
        <v>741468</v>
      </c>
      <c r="GR26" s="76">
        <f t="shared" si="120"/>
        <v>786702</v>
      </c>
      <c r="GS26" s="76">
        <f t="shared" si="120"/>
        <v>747552</v>
      </c>
      <c r="GT26" s="76">
        <f t="shared" si="120"/>
        <v>801633</v>
      </c>
      <c r="GU26" s="76">
        <f t="shared" si="120"/>
        <v>733016</v>
      </c>
      <c r="GV26" s="76">
        <f t="shared" si="120"/>
        <v>775347</v>
      </c>
      <c r="GW26" s="76">
        <f t="shared" si="120"/>
        <v>796860</v>
      </c>
      <c r="GX26" s="76">
        <f t="shared" si="120"/>
        <v>751386</v>
      </c>
      <c r="GY26" s="76">
        <f t="shared" si="120"/>
        <v>788584</v>
      </c>
      <c r="GZ26" s="76">
        <f t="shared" si="120"/>
        <v>774423</v>
      </c>
      <c r="HA26" s="76">
        <f t="shared" si="120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1">SUM(HD27:HD28)</f>
        <v>750327</v>
      </c>
      <c r="HE26" s="76">
        <f t="shared" si="121"/>
        <v>828902</v>
      </c>
      <c r="HF26" s="76">
        <f t="shared" si="121"/>
        <v>735351</v>
      </c>
      <c r="HG26" s="76">
        <f t="shared" si="121"/>
        <v>778323</v>
      </c>
      <c r="HH26" s="76">
        <f t="shared" si="121"/>
        <v>749331</v>
      </c>
      <c r="HI26" s="76">
        <f t="shared" si="121"/>
        <v>802004</v>
      </c>
      <c r="HJ26" s="76">
        <f t="shared" si="121"/>
        <v>827432</v>
      </c>
      <c r="HK26" s="76">
        <f t="shared" si="121"/>
        <v>757076</v>
      </c>
      <c r="HL26" s="76">
        <f t="shared" si="121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5">
        <v>970189</v>
      </c>
      <c r="KN26" s="75">
        <v>1057818</v>
      </c>
      <c r="KO26" s="76">
        <f>SUM(KC26:KN26)</f>
        <v>11601394</v>
      </c>
      <c r="KP26" s="215">
        <v>1064655</v>
      </c>
      <c r="KQ26" s="75"/>
      <c r="KR26" s="75"/>
      <c r="KS26" s="75"/>
      <c r="KT26" s="75"/>
      <c r="KU26" s="74"/>
      <c r="KV26" s="74"/>
      <c r="KW26" s="74"/>
      <c r="KX26" s="75"/>
      <c r="KY26" s="75"/>
      <c r="KZ26" s="75"/>
      <c r="LA26" s="75"/>
      <c r="LB26" s="76">
        <f t="shared" ref="LB26:LB37" si="122">SUM(KP26:LA26)</f>
        <v>1064655</v>
      </c>
    </row>
    <row r="27" spans="2:314" x14ac:dyDescent="0.25">
      <c r="B27" s="48" t="s">
        <v>67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3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4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5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6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7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8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9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0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1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2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3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4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5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6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7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8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6">
        <v>169648</v>
      </c>
      <c r="KN27" s="76">
        <v>237337</v>
      </c>
      <c r="KO27" s="73"/>
      <c r="KP27" s="216">
        <v>244143</v>
      </c>
      <c r="KQ27" s="76"/>
      <c r="KR27" s="76"/>
      <c r="KS27" s="76"/>
      <c r="KT27" s="76"/>
      <c r="KU27" s="73"/>
      <c r="KV27" s="73"/>
      <c r="KW27" s="73"/>
      <c r="KX27" s="76"/>
      <c r="KY27" s="76"/>
      <c r="KZ27" s="76"/>
      <c r="LA27" s="76"/>
      <c r="LB27" s="73">
        <f t="shared" si="122"/>
        <v>244143</v>
      </c>
    </row>
    <row r="28" spans="2:314" x14ac:dyDescent="0.25">
      <c r="B28" s="48" t="s">
        <v>68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3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4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5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6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7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8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9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0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1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2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3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4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5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6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7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8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6">
        <v>800541</v>
      </c>
      <c r="KN28" s="76">
        <v>820481</v>
      </c>
      <c r="KO28" s="73"/>
      <c r="KP28" s="216">
        <v>820512</v>
      </c>
      <c r="KQ28" s="76"/>
      <c r="KR28" s="76"/>
      <c r="KS28" s="76"/>
      <c r="KT28" s="76"/>
      <c r="KU28" s="73"/>
      <c r="KV28" s="73"/>
      <c r="KW28" s="73"/>
      <c r="KX28" s="76"/>
      <c r="KY28" s="76"/>
      <c r="KZ28" s="76"/>
      <c r="LA28" s="76"/>
      <c r="LB28" s="73">
        <f t="shared" si="122"/>
        <v>820512</v>
      </c>
    </row>
    <row r="29" spans="2:314" ht="14.25" customHeight="1" x14ac:dyDescent="0.25">
      <c r="B29" s="46" t="s">
        <v>116</v>
      </c>
      <c r="C29" s="76">
        <f>SUM(C30:C31)</f>
        <v>0</v>
      </c>
      <c r="D29" s="76">
        <f t="shared" ref="D29:N29" si="139">SUM(D30:D31)</f>
        <v>0</v>
      </c>
      <c r="E29" s="76">
        <f t="shared" si="139"/>
        <v>0</v>
      </c>
      <c r="F29" s="76">
        <f t="shared" si="139"/>
        <v>0</v>
      </c>
      <c r="G29" s="76">
        <f t="shared" si="139"/>
        <v>0</v>
      </c>
      <c r="H29" s="76">
        <f t="shared" si="139"/>
        <v>0</v>
      </c>
      <c r="I29" s="76">
        <f t="shared" si="139"/>
        <v>0</v>
      </c>
      <c r="J29" s="76">
        <f t="shared" si="139"/>
        <v>0</v>
      </c>
      <c r="K29" s="76">
        <f t="shared" si="139"/>
        <v>0</v>
      </c>
      <c r="L29" s="76">
        <f t="shared" si="139"/>
        <v>0</v>
      </c>
      <c r="M29" s="76">
        <f t="shared" si="139"/>
        <v>412512</v>
      </c>
      <c r="N29" s="76">
        <f t="shared" si="139"/>
        <v>434927</v>
      </c>
      <c r="O29" s="76">
        <f t="shared" si="123"/>
        <v>847439</v>
      </c>
      <c r="P29" s="76">
        <f>SUM(P30:P31)</f>
        <v>417619</v>
      </c>
      <c r="Q29" s="76">
        <f t="shared" ref="Q29:AA29" si="140">SUM(Q30:Q31)</f>
        <v>357163</v>
      </c>
      <c r="R29" s="76">
        <f t="shared" si="140"/>
        <v>403041</v>
      </c>
      <c r="S29" s="76">
        <f t="shared" si="140"/>
        <v>380169</v>
      </c>
      <c r="T29" s="76">
        <f t="shared" si="140"/>
        <v>389736</v>
      </c>
      <c r="U29" s="76">
        <f t="shared" si="140"/>
        <v>382722</v>
      </c>
      <c r="V29" s="76">
        <f t="shared" si="140"/>
        <v>395373</v>
      </c>
      <c r="W29" s="76">
        <f t="shared" si="140"/>
        <v>410539</v>
      </c>
      <c r="X29" s="76">
        <f t="shared" si="140"/>
        <v>401382</v>
      </c>
      <c r="Y29" s="76">
        <f t="shared" si="140"/>
        <v>418338</v>
      </c>
      <c r="Z29" s="76">
        <f t="shared" si="140"/>
        <v>415816</v>
      </c>
      <c r="AA29" s="76">
        <f t="shared" si="140"/>
        <v>435166</v>
      </c>
      <c r="AB29" s="76">
        <f t="shared" si="124"/>
        <v>4807064</v>
      </c>
      <c r="AC29" s="76">
        <f>SUM(AC30:AC31)</f>
        <v>410991</v>
      </c>
      <c r="AD29" s="76">
        <f t="shared" ref="AD29:AN29" si="141">SUM(AD30:AD31)</f>
        <v>359670</v>
      </c>
      <c r="AE29" s="76">
        <f t="shared" si="141"/>
        <v>388053</v>
      </c>
      <c r="AF29" s="76">
        <f t="shared" si="141"/>
        <v>377334</v>
      </c>
      <c r="AG29" s="76">
        <f t="shared" si="141"/>
        <v>408133</v>
      </c>
      <c r="AH29" s="76">
        <f t="shared" si="141"/>
        <v>414234</v>
      </c>
      <c r="AI29" s="76">
        <f t="shared" si="141"/>
        <v>409969</v>
      </c>
      <c r="AJ29" s="76">
        <f t="shared" si="141"/>
        <v>417238</v>
      </c>
      <c r="AK29" s="76">
        <f t="shared" si="141"/>
        <v>385594</v>
      </c>
      <c r="AL29" s="76">
        <f t="shared" si="141"/>
        <v>422639</v>
      </c>
      <c r="AM29" s="76">
        <f t="shared" si="141"/>
        <v>436022</v>
      </c>
      <c r="AN29" s="76">
        <f t="shared" si="141"/>
        <v>465872</v>
      </c>
      <c r="AO29" s="76">
        <f t="shared" si="125"/>
        <v>4895749</v>
      </c>
      <c r="AP29" s="76">
        <f>SUM(AP30:AP31)</f>
        <v>435535</v>
      </c>
      <c r="AQ29" s="76">
        <f t="shared" ref="AQ29:BA29" si="142">SUM(AQ30:AQ31)</f>
        <v>388203</v>
      </c>
      <c r="AR29" s="76">
        <f t="shared" si="142"/>
        <v>422943</v>
      </c>
      <c r="AS29" s="76">
        <f t="shared" si="142"/>
        <v>397063</v>
      </c>
      <c r="AT29" s="76">
        <f t="shared" si="142"/>
        <v>430125</v>
      </c>
      <c r="AU29" s="76">
        <f t="shared" si="142"/>
        <v>438569</v>
      </c>
      <c r="AV29" s="76">
        <f t="shared" si="142"/>
        <v>438156</v>
      </c>
      <c r="AW29" s="76">
        <f t="shared" si="142"/>
        <v>461826</v>
      </c>
      <c r="AX29" s="76">
        <f t="shared" si="142"/>
        <v>437056</v>
      </c>
      <c r="AY29" s="76">
        <f t="shared" si="142"/>
        <v>470294</v>
      </c>
      <c r="AZ29" s="76">
        <f t="shared" si="142"/>
        <v>462449</v>
      </c>
      <c r="BA29" s="76">
        <f t="shared" si="142"/>
        <v>465872</v>
      </c>
      <c r="BB29" s="76">
        <f t="shared" si="126"/>
        <v>5248091</v>
      </c>
      <c r="BC29" s="76">
        <f>SUM(BC30:BC31)</f>
        <v>488385</v>
      </c>
      <c r="BD29" s="76">
        <f t="shared" ref="BD29:BN29" si="143">SUM(BD30:BD31)</f>
        <v>430268</v>
      </c>
      <c r="BE29" s="76">
        <f t="shared" si="143"/>
        <v>461842</v>
      </c>
      <c r="BF29" s="76">
        <f t="shared" si="143"/>
        <v>436418</v>
      </c>
      <c r="BG29" s="76">
        <f t="shared" si="143"/>
        <v>475280</v>
      </c>
      <c r="BH29" s="76">
        <f t="shared" si="143"/>
        <v>456692</v>
      </c>
      <c r="BI29" s="76">
        <f t="shared" si="143"/>
        <v>479451</v>
      </c>
      <c r="BJ29" s="76">
        <f t="shared" si="143"/>
        <v>480418</v>
      </c>
      <c r="BK29" s="76">
        <f t="shared" si="143"/>
        <v>462814</v>
      </c>
      <c r="BL29" s="76">
        <f t="shared" si="143"/>
        <v>503844</v>
      </c>
      <c r="BM29" s="76">
        <f t="shared" si="143"/>
        <v>509690</v>
      </c>
      <c r="BN29" s="76">
        <f t="shared" si="143"/>
        <v>540049</v>
      </c>
      <c r="BO29" s="76">
        <f t="shared" si="127"/>
        <v>5725151</v>
      </c>
      <c r="BP29" s="76">
        <f>SUM(BP30:BP31)</f>
        <v>520579</v>
      </c>
      <c r="BQ29" s="76">
        <f t="shared" ref="BQ29:CA29" si="144">SUM(BQ30:BQ31)</f>
        <v>488836</v>
      </c>
      <c r="BR29" s="76">
        <f t="shared" si="144"/>
        <v>473411</v>
      </c>
      <c r="BS29" s="76">
        <f t="shared" si="144"/>
        <v>475526</v>
      </c>
      <c r="BT29" s="76">
        <f t="shared" si="144"/>
        <v>495194</v>
      </c>
      <c r="BU29" s="76">
        <f t="shared" si="144"/>
        <v>489002</v>
      </c>
      <c r="BV29" s="76">
        <f t="shared" si="144"/>
        <v>515030</v>
      </c>
      <c r="BW29" s="76">
        <f t="shared" si="144"/>
        <v>519416</v>
      </c>
      <c r="BX29" s="76">
        <f t="shared" si="144"/>
        <v>486775</v>
      </c>
      <c r="BY29" s="76">
        <f t="shared" si="144"/>
        <v>527372</v>
      </c>
      <c r="BZ29" s="76">
        <f t="shared" si="144"/>
        <v>500282</v>
      </c>
      <c r="CA29" s="76">
        <f t="shared" si="144"/>
        <v>504609</v>
      </c>
      <c r="CB29" s="76">
        <f t="shared" si="128"/>
        <v>5996032</v>
      </c>
      <c r="CC29" s="76">
        <f>SUM(CC30:CC31)</f>
        <v>509070</v>
      </c>
      <c r="CD29" s="76">
        <f t="shared" ref="CD29:CN29" si="145">SUM(CD30:CD31)</f>
        <v>449466</v>
      </c>
      <c r="CE29" s="76">
        <f t="shared" si="145"/>
        <v>468651</v>
      </c>
      <c r="CF29" s="76">
        <f t="shared" si="145"/>
        <v>437908</v>
      </c>
      <c r="CG29" s="76">
        <f t="shared" si="145"/>
        <v>472829</v>
      </c>
      <c r="CH29" s="76">
        <f t="shared" si="145"/>
        <v>467212</v>
      </c>
      <c r="CI29" s="76">
        <f t="shared" si="145"/>
        <v>479335</v>
      </c>
      <c r="CJ29" s="76">
        <f t="shared" si="145"/>
        <v>485715</v>
      </c>
      <c r="CK29" s="76">
        <f t="shared" si="145"/>
        <v>463178</v>
      </c>
      <c r="CL29" s="76">
        <f t="shared" si="145"/>
        <v>499093</v>
      </c>
      <c r="CM29" s="76">
        <f t="shared" si="145"/>
        <v>487703</v>
      </c>
      <c r="CN29" s="76">
        <f t="shared" si="145"/>
        <v>519025</v>
      </c>
      <c r="CO29" s="76">
        <f t="shared" si="129"/>
        <v>5739185</v>
      </c>
      <c r="CP29" s="76">
        <f>SUM(CP30:CP31)</f>
        <v>487286</v>
      </c>
      <c r="CQ29" s="76">
        <f t="shared" ref="CQ29:DA29" si="146">SUM(CQ30:CQ31)</f>
        <v>446949</v>
      </c>
      <c r="CR29" s="76">
        <f t="shared" si="146"/>
        <v>491807</v>
      </c>
      <c r="CS29" s="76">
        <f t="shared" si="146"/>
        <v>465463</v>
      </c>
      <c r="CT29" s="76">
        <f t="shared" si="146"/>
        <v>488686</v>
      </c>
      <c r="CU29" s="76">
        <f t="shared" si="146"/>
        <v>507499</v>
      </c>
      <c r="CV29" s="76">
        <f t="shared" si="146"/>
        <v>537760</v>
      </c>
      <c r="CW29" s="76">
        <f t="shared" si="146"/>
        <v>554378</v>
      </c>
      <c r="CX29" s="76">
        <f t="shared" si="146"/>
        <v>546107</v>
      </c>
      <c r="CY29" s="76">
        <f t="shared" si="146"/>
        <v>558756</v>
      </c>
      <c r="CZ29" s="76">
        <f t="shared" si="146"/>
        <v>560774</v>
      </c>
      <c r="DA29" s="76">
        <f t="shared" si="146"/>
        <v>587294</v>
      </c>
      <c r="DB29" s="76">
        <f t="shared" si="130"/>
        <v>6232759</v>
      </c>
      <c r="DC29" s="76">
        <f>SUM(DC30:DC31)</f>
        <v>562891</v>
      </c>
      <c r="DD29" s="76">
        <f t="shared" ref="DD29:DN29" si="147">SUM(DD30:DD31)</f>
        <v>515723</v>
      </c>
      <c r="DE29" s="76">
        <f t="shared" si="147"/>
        <v>560692</v>
      </c>
      <c r="DF29" s="76">
        <f t="shared" si="147"/>
        <v>537814</v>
      </c>
      <c r="DG29" s="76">
        <f t="shared" si="147"/>
        <v>590882</v>
      </c>
      <c r="DH29" s="76">
        <f t="shared" si="147"/>
        <v>567397</v>
      </c>
      <c r="DI29" s="76">
        <f t="shared" si="147"/>
        <v>572619</v>
      </c>
      <c r="DJ29" s="76">
        <f t="shared" si="147"/>
        <v>600961</v>
      </c>
      <c r="DK29" s="76">
        <f t="shared" si="147"/>
        <v>574454</v>
      </c>
      <c r="DL29" s="76">
        <f t="shared" si="147"/>
        <v>592513</v>
      </c>
      <c r="DM29" s="76">
        <f t="shared" si="147"/>
        <v>578072</v>
      </c>
      <c r="DN29" s="76">
        <f t="shared" si="147"/>
        <v>611040</v>
      </c>
      <c r="DO29" s="76">
        <f t="shared" si="131"/>
        <v>6865058</v>
      </c>
      <c r="DP29" s="76">
        <f>SUM(DP30:DP31)</f>
        <v>598963</v>
      </c>
      <c r="DQ29" s="76">
        <f t="shared" ref="DQ29:EA29" si="148">SUM(DQ30:DQ31)</f>
        <v>561616</v>
      </c>
      <c r="DR29" s="76">
        <f t="shared" si="148"/>
        <v>598068</v>
      </c>
      <c r="DS29" s="76">
        <f t="shared" si="148"/>
        <v>553087</v>
      </c>
      <c r="DT29" s="76">
        <f t="shared" si="148"/>
        <v>589235</v>
      </c>
      <c r="DU29" s="76">
        <f t="shared" si="148"/>
        <v>588136</v>
      </c>
      <c r="DV29" s="76">
        <f t="shared" si="148"/>
        <v>620957</v>
      </c>
      <c r="DW29" s="76">
        <f t="shared" si="148"/>
        <v>629590</v>
      </c>
      <c r="DX29" s="76">
        <f t="shared" si="148"/>
        <v>594839</v>
      </c>
      <c r="DY29" s="76">
        <f t="shared" si="148"/>
        <v>643637</v>
      </c>
      <c r="DZ29" s="76">
        <f t="shared" si="148"/>
        <v>643360</v>
      </c>
      <c r="EA29" s="76">
        <f t="shared" si="148"/>
        <v>636733</v>
      </c>
      <c r="EB29" s="76">
        <f t="shared" si="132"/>
        <v>7258221</v>
      </c>
      <c r="EC29" s="76">
        <f>SUM(EC30:EC31)</f>
        <v>635982</v>
      </c>
      <c r="ED29" s="76">
        <f t="shared" ref="ED29:EN29" si="149">SUM(ED30:ED31)</f>
        <v>566895</v>
      </c>
      <c r="EE29" s="76">
        <f t="shared" si="149"/>
        <v>596980</v>
      </c>
      <c r="EF29" s="76">
        <f t="shared" si="149"/>
        <v>600354</v>
      </c>
      <c r="EG29" s="76">
        <f t="shared" si="149"/>
        <v>630286</v>
      </c>
      <c r="EH29" s="76">
        <f t="shared" si="149"/>
        <v>610733</v>
      </c>
      <c r="EI29" s="76">
        <f t="shared" si="149"/>
        <v>633682</v>
      </c>
      <c r="EJ29" s="76">
        <f t="shared" si="149"/>
        <v>649001</v>
      </c>
      <c r="EK29" s="76">
        <f t="shared" si="149"/>
        <v>609774</v>
      </c>
      <c r="EL29" s="76">
        <f t="shared" si="149"/>
        <v>646900</v>
      </c>
      <c r="EM29" s="76">
        <f t="shared" si="149"/>
        <v>651384</v>
      </c>
      <c r="EN29" s="76">
        <f t="shared" si="149"/>
        <v>704367</v>
      </c>
      <c r="EO29" s="76">
        <f t="shared" si="133"/>
        <v>7536338</v>
      </c>
      <c r="EP29" s="76">
        <f>SUM(EP30:EP31)</f>
        <v>676518</v>
      </c>
      <c r="EQ29" s="76">
        <f t="shared" ref="EQ29:FA29" si="150">SUM(EQ30:EQ31)</f>
        <v>603725</v>
      </c>
      <c r="ER29" s="76">
        <f t="shared" si="150"/>
        <v>632551</v>
      </c>
      <c r="ES29" s="76">
        <f t="shared" si="150"/>
        <v>605605</v>
      </c>
      <c r="ET29" s="76">
        <f t="shared" si="150"/>
        <v>652379</v>
      </c>
      <c r="EU29" s="76">
        <f t="shared" si="150"/>
        <v>627244</v>
      </c>
      <c r="EV29" s="76">
        <f t="shared" si="150"/>
        <v>645588</v>
      </c>
      <c r="EW29" s="76">
        <f t="shared" si="150"/>
        <v>658049</v>
      </c>
      <c r="EX29" s="76">
        <f t="shared" si="150"/>
        <v>631312</v>
      </c>
      <c r="EY29" s="76">
        <f t="shared" si="150"/>
        <v>671920</v>
      </c>
      <c r="EZ29" s="76">
        <f t="shared" si="150"/>
        <v>656020</v>
      </c>
      <c r="FA29" s="76">
        <f t="shared" si="150"/>
        <v>676227</v>
      </c>
      <c r="FB29" s="76">
        <f t="shared" si="134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5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6"/>
        <v>8373761</v>
      </c>
      <c r="GC29" s="76">
        <f t="shared" ref="GC29:GN29" si="151">SUM(GC30:GC31)</f>
        <v>745502</v>
      </c>
      <c r="GD29" s="76">
        <f t="shared" si="151"/>
        <v>659667</v>
      </c>
      <c r="GE29" s="76">
        <f t="shared" si="151"/>
        <v>581788</v>
      </c>
      <c r="GF29" s="76">
        <f t="shared" si="151"/>
        <v>660416</v>
      </c>
      <c r="GG29" s="76">
        <f t="shared" si="151"/>
        <v>738618</v>
      </c>
      <c r="GH29" s="76">
        <f t="shared" si="151"/>
        <v>718492</v>
      </c>
      <c r="GI29" s="76">
        <f t="shared" si="151"/>
        <v>731592</v>
      </c>
      <c r="GJ29" s="76">
        <f t="shared" si="151"/>
        <v>740573</v>
      </c>
      <c r="GK29" s="76">
        <f t="shared" si="151"/>
        <v>716899</v>
      </c>
      <c r="GL29" s="76">
        <f t="shared" si="151"/>
        <v>733663</v>
      </c>
      <c r="GM29" s="76">
        <f t="shared" si="151"/>
        <v>723069</v>
      </c>
      <c r="GN29" s="76">
        <f t="shared" si="151"/>
        <v>720198</v>
      </c>
      <c r="GO29" s="76">
        <f t="shared" si="137"/>
        <v>8470477</v>
      </c>
      <c r="GP29" s="76">
        <f>SUM(GP30:GP31)</f>
        <v>608271</v>
      </c>
      <c r="GQ29" s="76">
        <f t="shared" ref="GQ29:HA29" si="152">SUM(GQ30:GQ31)</f>
        <v>580129</v>
      </c>
      <c r="GR29" s="76">
        <f t="shared" si="152"/>
        <v>617085</v>
      </c>
      <c r="GS29" s="76">
        <f t="shared" si="152"/>
        <v>642145</v>
      </c>
      <c r="GT29" s="76">
        <f t="shared" si="152"/>
        <v>713322</v>
      </c>
      <c r="GU29" s="76">
        <f t="shared" si="152"/>
        <v>655405</v>
      </c>
      <c r="GV29" s="76">
        <f t="shared" si="152"/>
        <v>669311</v>
      </c>
      <c r="GW29" s="76">
        <f t="shared" si="152"/>
        <v>677845</v>
      </c>
      <c r="GX29" s="76">
        <f t="shared" si="152"/>
        <v>647766</v>
      </c>
      <c r="GY29" s="76">
        <f t="shared" si="152"/>
        <v>660197</v>
      </c>
      <c r="GZ29" s="76">
        <f t="shared" si="152"/>
        <v>669555</v>
      </c>
      <c r="HA29" s="76">
        <f t="shared" si="152"/>
        <v>693619</v>
      </c>
      <c r="HB29" s="76">
        <f t="shared" si="138"/>
        <v>7834650</v>
      </c>
      <c r="HC29" s="76">
        <f>SUM(HC30:HC31)</f>
        <v>650329</v>
      </c>
      <c r="HD29" s="76">
        <f t="shared" ref="HD29:HL29" si="153">SUM(HD30:HD31)</f>
        <v>582799</v>
      </c>
      <c r="HE29" s="76">
        <f t="shared" si="153"/>
        <v>678651</v>
      </c>
      <c r="HF29" s="76">
        <f t="shared" si="153"/>
        <v>601836</v>
      </c>
      <c r="HG29" s="76">
        <f t="shared" si="153"/>
        <v>684445</v>
      </c>
      <c r="HH29" s="76">
        <f t="shared" si="153"/>
        <v>656455</v>
      </c>
      <c r="HI29" s="76">
        <f t="shared" si="153"/>
        <v>668979</v>
      </c>
      <c r="HJ29" s="76">
        <f t="shared" si="153"/>
        <v>691084</v>
      </c>
      <c r="HK29" s="76">
        <f t="shared" si="153"/>
        <v>656116</v>
      </c>
      <c r="HL29" s="76">
        <f t="shared" si="153"/>
        <v>699764</v>
      </c>
      <c r="HM29" s="76">
        <v>699852</v>
      </c>
      <c r="HN29" s="76">
        <v>708310</v>
      </c>
      <c r="HO29" s="76">
        <f t="shared" ref="HO29:HO37" si="154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5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5">
        <v>975722</v>
      </c>
      <c r="KN29" s="75">
        <v>957261</v>
      </c>
      <c r="KO29" s="76">
        <f>SUM(KC29:KN29)</f>
        <v>10876714</v>
      </c>
      <c r="KP29" s="217">
        <v>977152</v>
      </c>
      <c r="KQ29" s="75"/>
      <c r="KR29" s="75"/>
      <c r="KS29" s="75"/>
      <c r="KT29" s="75"/>
      <c r="KU29" s="74"/>
      <c r="KV29" s="74"/>
      <c r="KW29" s="74"/>
      <c r="KX29" s="75"/>
      <c r="KY29" s="75"/>
      <c r="KZ29" s="75"/>
      <c r="LA29" s="75"/>
      <c r="LB29" s="76">
        <f t="shared" si="122"/>
        <v>977152</v>
      </c>
    </row>
    <row r="30" spans="2:314" x14ac:dyDescent="0.25">
      <c r="B30" s="48" t="s">
        <v>67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3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4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5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6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7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8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9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0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1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2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3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4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5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6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7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8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6">
        <v>3043</v>
      </c>
      <c r="KN30" s="76">
        <v>2612</v>
      </c>
      <c r="KO30" s="73"/>
      <c r="KP30" s="216">
        <v>3057</v>
      </c>
      <c r="KQ30" s="76"/>
      <c r="KR30" s="76"/>
      <c r="KS30" s="76"/>
      <c r="KT30" s="76"/>
      <c r="KU30" s="73"/>
      <c r="KV30" s="73"/>
      <c r="KW30" s="73"/>
      <c r="KX30" s="76"/>
      <c r="KY30" s="76"/>
      <c r="KZ30" s="76"/>
      <c r="LA30" s="76"/>
      <c r="LB30" s="73">
        <f t="shared" si="122"/>
        <v>3057</v>
      </c>
    </row>
    <row r="31" spans="2:314" x14ac:dyDescent="0.25">
      <c r="B31" s="48" t="s">
        <v>68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3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4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5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6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7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8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9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0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1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2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3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4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5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6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7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8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6">
        <v>972679</v>
      </c>
      <c r="KN31" s="76">
        <v>954649</v>
      </c>
      <c r="KO31" s="73"/>
      <c r="KP31" s="216">
        <v>974095</v>
      </c>
      <c r="KQ31" s="76"/>
      <c r="KR31" s="76"/>
      <c r="KS31" s="76"/>
      <c r="KT31" s="76"/>
      <c r="KU31" s="73"/>
      <c r="KV31" s="73"/>
      <c r="KW31" s="73"/>
      <c r="KX31" s="76"/>
      <c r="KY31" s="76"/>
      <c r="KZ31" s="76"/>
      <c r="LA31" s="76"/>
      <c r="LB31" s="73">
        <f t="shared" si="122"/>
        <v>974095</v>
      </c>
    </row>
    <row r="32" spans="2:314" ht="14.25" customHeight="1" x14ac:dyDescent="0.25">
      <c r="B32" s="46" t="s">
        <v>117</v>
      </c>
      <c r="C32" s="76">
        <f>SUM(C33:C34)</f>
        <v>0</v>
      </c>
      <c r="D32" s="76">
        <f t="shared" ref="D32:N32" si="156">SUM(D33:D34)</f>
        <v>0</v>
      </c>
      <c r="E32" s="76">
        <f t="shared" si="156"/>
        <v>0</v>
      </c>
      <c r="F32" s="76">
        <f t="shared" si="156"/>
        <v>0</v>
      </c>
      <c r="G32" s="76">
        <f t="shared" si="156"/>
        <v>0</v>
      </c>
      <c r="H32" s="76">
        <f t="shared" si="156"/>
        <v>0</v>
      </c>
      <c r="I32" s="76">
        <f t="shared" si="156"/>
        <v>0</v>
      </c>
      <c r="J32" s="76">
        <f t="shared" si="156"/>
        <v>0</v>
      </c>
      <c r="K32" s="76">
        <f t="shared" si="156"/>
        <v>0</v>
      </c>
      <c r="L32" s="76">
        <f t="shared" si="156"/>
        <v>0</v>
      </c>
      <c r="M32" s="76">
        <f t="shared" si="156"/>
        <v>64749</v>
      </c>
      <c r="N32" s="76">
        <f t="shared" si="156"/>
        <v>78325</v>
      </c>
      <c r="O32" s="76">
        <f t="shared" si="123"/>
        <v>143074</v>
      </c>
      <c r="P32" s="76">
        <f>SUM(P33:P34)</f>
        <v>77621</v>
      </c>
      <c r="Q32" s="76">
        <f t="shared" ref="Q32:AA32" si="157">SUM(Q33:Q34)</f>
        <v>72595</v>
      </c>
      <c r="R32" s="76">
        <f t="shared" si="157"/>
        <v>68019</v>
      </c>
      <c r="S32" s="76">
        <f t="shared" si="157"/>
        <v>77816</v>
      </c>
      <c r="T32" s="76">
        <f t="shared" si="157"/>
        <v>68646</v>
      </c>
      <c r="U32" s="76">
        <f t="shared" si="157"/>
        <v>61711</v>
      </c>
      <c r="V32" s="76">
        <f t="shared" si="157"/>
        <v>77974</v>
      </c>
      <c r="W32" s="76">
        <f t="shared" si="157"/>
        <v>76504</v>
      </c>
      <c r="X32" s="76">
        <f t="shared" si="157"/>
        <v>60249</v>
      </c>
      <c r="Y32" s="76">
        <f t="shared" si="157"/>
        <v>70640</v>
      </c>
      <c r="Z32" s="76">
        <f t="shared" si="157"/>
        <v>62440</v>
      </c>
      <c r="AA32" s="76">
        <f t="shared" si="157"/>
        <v>75352</v>
      </c>
      <c r="AB32" s="76">
        <f t="shared" si="124"/>
        <v>849567</v>
      </c>
      <c r="AC32" s="76">
        <f>SUM(AC33:AC34)</f>
        <v>76654</v>
      </c>
      <c r="AD32" s="76">
        <f t="shared" ref="AD32:AN32" si="158">SUM(AD33:AD34)</f>
        <v>67892</v>
      </c>
      <c r="AE32" s="76">
        <f t="shared" si="158"/>
        <v>82039</v>
      </c>
      <c r="AF32" s="76">
        <f t="shared" si="158"/>
        <v>62414</v>
      </c>
      <c r="AG32" s="76">
        <f t="shared" si="158"/>
        <v>66750</v>
      </c>
      <c r="AH32" s="76">
        <f t="shared" si="158"/>
        <v>62601</v>
      </c>
      <c r="AI32" s="76">
        <f t="shared" si="158"/>
        <v>80327</v>
      </c>
      <c r="AJ32" s="76">
        <f t="shared" si="158"/>
        <v>71740</v>
      </c>
      <c r="AK32" s="76">
        <f t="shared" si="158"/>
        <v>60535</v>
      </c>
      <c r="AL32" s="76">
        <f t="shared" si="158"/>
        <v>69627</v>
      </c>
      <c r="AM32" s="76">
        <f t="shared" si="158"/>
        <v>63742</v>
      </c>
      <c r="AN32" s="76">
        <f t="shared" si="158"/>
        <v>76861</v>
      </c>
      <c r="AO32" s="76">
        <f t="shared" si="125"/>
        <v>841182</v>
      </c>
      <c r="AP32" s="76">
        <f>SUM(AP33:AP34)</f>
        <v>78014</v>
      </c>
      <c r="AQ32" s="76">
        <f t="shared" ref="AQ32:BA32" si="159">SUM(AQ33:AQ34)</f>
        <v>71086</v>
      </c>
      <c r="AR32" s="76">
        <f t="shared" si="159"/>
        <v>71577</v>
      </c>
      <c r="AS32" s="76">
        <f t="shared" si="159"/>
        <v>80939</v>
      </c>
      <c r="AT32" s="76">
        <f t="shared" si="159"/>
        <v>66588</v>
      </c>
      <c r="AU32" s="76">
        <f t="shared" si="159"/>
        <v>64915</v>
      </c>
      <c r="AV32" s="76">
        <f t="shared" si="159"/>
        <v>78721</v>
      </c>
      <c r="AW32" s="76">
        <f t="shared" si="159"/>
        <v>71110</v>
      </c>
      <c r="AX32" s="76">
        <f t="shared" si="159"/>
        <v>64823</v>
      </c>
      <c r="AY32" s="76">
        <f t="shared" si="159"/>
        <v>69428</v>
      </c>
      <c r="AZ32" s="76">
        <f t="shared" si="159"/>
        <v>67717</v>
      </c>
      <c r="BA32" s="76">
        <f t="shared" si="159"/>
        <v>76861</v>
      </c>
      <c r="BB32" s="76">
        <f t="shared" si="126"/>
        <v>861779</v>
      </c>
      <c r="BC32" s="76">
        <f>SUM(BC33:BC34)</f>
        <v>85598</v>
      </c>
      <c r="BD32" s="76">
        <f t="shared" ref="BD32:BN32" si="160">SUM(BD33:BD34)</f>
        <v>79981</v>
      </c>
      <c r="BE32" s="76">
        <f t="shared" si="160"/>
        <v>76996</v>
      </c>
      <c r="BF32" s="76">
        <f t="shared" si="160"/>
        <v>90782</v>
      </c>
      <c r="BG32" s="76">
        <f t="shared" si="160"/>
        <v>82825</v>
      </c>
      <c r="BH32" s="76">
        <f t="shared" si="160"/>
        <v>83666</v>
      </c>
      <c r="BI32" s="76">
        <f t="shared" si="160"/>
        <v>90444</v>
      </c>
      <c r="BJ32" s="76">
        <f t="shared" si="160"/>
        <v>99630</v>
      </c>
      <c r="BK32" s="76">
        <f t="shared" si="160"/>
        <v>83909</v>
      </c>
      <c r="BL32" s="76">
        <f t="shared" si="160"/>
        <v>92849</v>
      </c>
      <c r="BM32" s="76">
        <f t="shared" si="160"/>
        <v>89050</v>
      </c>
      <c r="BN32" s="76">
        <f t="shared" si="160"/>
        <v>107696</v>
      </c>
      <c r="BO32" s="76">
        <f t="shared" si="127"/>
        <v>1063426</v>
      </c>
      <c r="BP32" s="76">
        <f>SUM(BP33:BP34)</f>
        <v>111873</v>
      </c>
      <c r="BQ32" s="76">
        <f t="shared" ref="BQ32:CA32" si="161">SUM(BQ33:BQ34)</f>
        <v>106832</v>
      </c>
      <c r="BR32" s="76">
        <f t="shared" si="161"/>
        <v>131073</v>
      </c>
      <c r="BS32" s="76">
        <f t="shared" si="161"/>
        <v>95481</v>
      </c>
      <c r="BT32" s="76">
        <f t="shared" si="161"/>
        <v>113203</v>
      </c>
      <c r="BU32" s="76">
        <f t="shared" si="161"/>
        <v>101863</v>
      </c>
      <c r="BV32" s="76">
        <f t="shared" si="161"/>
        <v>129028</v>
      </c>
      <c r="BW32" s="76">
        <f t="shared" si="161"/>
        <v>110345</v>
      </c>
      <c r="BX32" s="76">
        <f t="shared" si="161"/>
        <v>102148</v>
      </c>
      <c r="BY32" s="76">
        <f t="shared" si="161"/>
        <v>113017</v>
      </c>
      <c r="BZ32" s="76">
        <f t="shared" si="161"/>
        <v>117541</v>
      </c>
      <c r="CA32" s="76">
        <f t="shared" si="161"/>
        <v>134311</v>
      </c>
      <c r="CB32" s="76">
        <f t="shared" si="128"/>
        <v>1366715</v>
      </c>
      <c r="CC32" s="76">
        <f>SUM(CC33:CC34)</f>
        <v>139042</v>
      </c>
      <c r="CD32" s="76">
        <f t="shared" ref="CD32:CN32" si="162">SUM(CD33:CD34)</f>
        <v>130909</v>
      </c>
      <c r="CE32" s="76">
        <f t="shared" si="162"/>
        <v>128007</v>
      </c>
      <c r="CF32" s="76">
        <f t="shared" si="162"/>
        <v>135818</v>
      </c>
      <c r="CG32" s="76">
        <f t="shared" si="162"/>
        <v>130560</v>
      </c>
      <c r="CH32" s="76">
        <f t="shared" si="162"/>
        <v>129818</v>
      </c>
      <c r="CI32" s="76">
        <f t="shared" si="162"/>
        <v>151368</v>
      </c>
      <c r="CJ32" s="76">
        <f t="shared" si="162"/>
        <v>138256</v>
      </c>
      <c r="CK32" s="76">
        <f t="shared" si="162"/>
        <v>128237</v>
      </c>
      <c r="CL32" s="76">
        <f t="shared" si="162"/>
        <v>136639</v>
      </c>
      <c r="CM32" s="76">
        <f t="shared" si="162"/>
        <v>132162</v>
      </c>
      <c r="CN32" s="76">
        <f t="shared" si="162"/>
        <v>154659</v>
      </c>
      <c r="CO32" s="76">
        <f t="shared" si="129"/>
        <v>1635475</v>
      </c>
      <c r="CP32" s="76">
        <f>SUM(CP33:CP34)</f>
        <v>160613</v>
      </c>
      <c r="CQ32" s="76">
        <f t="shared" ref="CQ32:DA32" si="163">SUM(CQ33:CQ34)</f>
        <v>151455</v>
      </c>
      <c r="CR32" s="76">
        <f t="shared" si="163"/>
        <v>147512</v>
      </c>
      <c r="CS32" s="76">
        <f t="shared" si="163"/>
        <v>161149</v>
      </c>
      <c r="CT32" s="76">
        <f t="shared" si="163"/>
        <v>152123</v>
      </c>
      <c r="CU32" s="76">
        <f t="shared" si="163"/>
        <v>142242</v>
      </c>
      <c r="CV32" s="76">
        <f t="shared" si="163"/>
        <v>164076</v>
      </c>
      <c r="CW32" s="76">
        <f t="shared" si="163"/>
        <v>162491</v>
      </c>
      <c r="CX32" s="76">
        <f t="shared" si="163"/>
        <v>141756</v>
      </c>
      <c r="CY32" s="76">
        <f t="shared" si="163"/>
        <v>163169</v>
      </c>
      <c r="CZ32" s="76">
        <f t="shared" si="163"/>
        <v>150008</v>
      </c>
      <c r="DA32" s="76">
        <f t="shared" si="163"/>
        <v>177730</v>
      </c>
      <c r="DB32" s="76">
        <f t="shared" si="130"/>
        <v>1874324</v>
      </c>
      <c r="DC32" s="76">
        <f>SUM(DC33:DC34)</f>
        <v>193784</v>
      </c>
      <c r="DD32" s="76">
        <f t="shared" ref="DD32:DN32" si="164">SUM(DD33:DD34)</f>
        <v>175478</v>
      </c>
      <c r="DE32" s="76">
        <f t="shared" si="164"/>
        <v>173128</v>
      </c>
      <c r="DF32" s="76">
        <f t="shared" si="164"/>
        <v>184507</v>
      </c>
      <c r="DG32" s="76">
        <f t="shared" si="164"/>
        <v>166409</v>
      </c>
      <c r="DH32" s="76">
        <f t="shared" si="164"/>
        <v>169216</v>
      </c>
      <c r="DI32" s="76">
        <f t="shared" si="164"/>
        <v>193759</v>
      </c>
      <c r="DJ32" s="76">
        <f t="shared" si="164"/>
        <v>186913</v>
      </c>
      <c r="DK32" s="76">
        <f t="shared" si="164"/>
        <v>164683</v>
      </c>
      <c r="DL32" s="76">
        <f t="shared" si="164"/>
        <v>184438</v>
      </c>
      <c r="DM32" s="76">
        <f t="shared" si="164"/>
        <v>168927</v>
      </c>
      <c r="DN32" s="76">
        <f t="shared" si="164"/>
        <v>200842</v>
      </c>
      <c r="DO32" s="76">
        <f t="shared" si="131"/>
        <v>2162084</v>
      </c>
      <c r="DP32" s="76">
        <f>SUM(DP33:DP34)</f>
        <v>212990</v>
      </c>
      <c r="DQ32" s="76">
        <f t="shared" ref="DQ32:EA32" si="165">SUM(DQ33:DQ34)</f>
        <v>203829</v>
      </c>
      <c r="DR32" s="76">
        <f t="shared" si="165"/>
        <v>188869</v>
      </c>
      <c r="DS32" s="76">
        <f t="shared" si="165"/>
        <v>214364</v>
      </c>
      <c r="DT32" s="76">
        <f t="shared" si="165"/>
        <v>195820</v>
      </c>
      <c r="DU32" s="76">
        <f t="shared" si="165"/>
        <v>185792</v>
      </c>
      <c r="DV32" s="76">
        <f t="shared" si="165"/>
        <v>210461</v>
      </c>
      <c r="DW32" s="76">
        <f t="shared" si="165"/>
        <v>210407</v>
      </c>
      <c r="DX32" s="76">
        <f t="shared" si="165"/>
        <v>196961</v>
      </c>
      <c r="DY32" s="76">
        <f t="shared" si="165"/>
        <v>212119</v>
      </c>
      <c r="DZ32" s="76">
        <f t="shared" si="165"/>
        <v>192558</v>
      </c>
      <c r="EA32" s="76">
        <f t="shared" si="165"/>
        <v>220718</v>
      </c>
      <c r="EB32" s="76">
        <f t="shared" si="132"/>
        <v>2444888</v>
      </c>
      <c r="EC32" s="76">
        <f>SUM(EC33:EC34)</f>
        <v>231666</v>
      </c>
      <c r="ED32" s="76">
        <f t="shared" ref="ED32:EN32" si="166">SUM(ED33:ED34)</f>
        <v>217969</v>
      </c>
      <c r="EE32" s="76">
        <f t="shared" si="166"/>
        <v>236999</v>
      </c>
      <c r="EF32" s="76">
        <f t="shared" si="166"/>
        <v>188128</v>
      </c>
      <c r="EG32" s="76">
        <f t="shared" si="166"/>
        <v>206971</v>
      </c>
      <c r="EH32" s="76">
        <f t="shared" si="166"/>
        <v>204115</v>
      </c>
      <c r="EI32" s="76">
        <f t="shared" si="166"/>
        <v>225531</v>
      </c>
      <c r="EJ32" s="76">
        <f t="shared" si="166"/>
        <v>223534</v>
      </c>
      <c r="EK32" s="76">
        <f t="shared" si="166"/>
        <v>203600</v>
      </c>
      <c r="EL32" s="76">
        <f t="shared" si="166"/>
        <v>219135</v>
      </c>
      <c r="EM32" s="76">
        <f t="shared" si="166"/>
        <v>207708</v>
      </c>
      <c r="EN32" s="76">
        <f t="shared" si="166"/>
        <v>240409</v>
      </c>
      <c r="EO32" s="76">
        <f t="shared" si="133"/>
        <v>2605765</v>
      </c>
      <c r="EP32" s="76">
        <f>SUM(EP33:EP34)</f>
        <v>249499</v>
      </c>
      <c r="EQ32" s="76">
        <f t="shared" ref="EQ32:FA32" si="167">SUM(EQ33:EQ34)</f>
        <v>232007</v>
      </c>
      <c r="ER32" s="76">
        <f t="shared" si="167"/>
        <v>227917</v>
      </c>
      <c r="ES32" s="76">
        <f t="shared" si="167"/>
        <v>237559</v>
      </c>
      <c r="ET32" s="76">
        <f t="shared" si="167"/>
        <v>218585</v>
      </c>
      <c r="EU32" s="76">
        <f t="shared" si="167"/>
        <v>208348</v>
      </c>
      <c r="EV32" s="76">
        <f t="shared" si="167"/>
        <v>242420</v>
      </c>
      <c r="EW32" s="76">
        <f t="shared" si="167"/>
        <v>225809</v>
      </c>
      <c r="EX32" s="76">
        <f t="shared" si="167"/>
        <v>205687</v>
      </c>
      <c r="EY32" s="76">
        <f t="shared" si="167"/>
        <v>230663</v>
      </c>
      <c r="EZ32" s="76">
        <f t="shared" si="167"/>
        <v>217387</v>
      </c>
      <c r="FA32" s="76">
        <f t="shared" si="167"/>
        <v>261224</v>
      </c>
      <c r="FB32" s="76">
        <f t="shared" si="134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5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6"/>
        <v>3608312</v>
      </c>
      <c r="GC32" s="76">
        <f t="shared" ref="GC32:GN32" si="168">SUM(GC33:GC34)</f>
        <v>341848</v>
      </c>
      <c r="GD32" s="76">
        <f t="shared" si="168"/>
        <v>334030</v>
      </c>
      <c r="GE32" s="76">
        <f t="shared" si="168"/>
        <v>278196</v>
      </c>
      <c r="GF32" s="76">
        <f t="shared" si="168"/>
        <v>307246</v>
      </c>
      <c r="GG32" s="76">
        <f t="shared" si="168"/>
        <v>324741</v>
      </c>
      <c r="GH32" s="76">
        <f t="shared" si="168"/>
        <v>311302</v>
      </c>
      <c r="GI32" s="76">
        <f t="shared" si="168"/>
        <v>377525</v>
      </c>
      <c r="GJ32" s="76">
        <f t="shared" si="168"/>
        <v>336515</v>
      </c>
      <c r="GK32" s="76">
        <f t="shared" si="168"/>
        <v>292672</v>
      </c>
      <c r="GL32" s="76">
        <f t="shared" si="168"/>
        <v>309326</v>
      </c>
      <c r="GM32" s="76">
        <f t="shared" si="168"/>
        <v>296804</v>
      </c>
      <c r="GN32" s="76">
        <f t="shared" si="168"/>
        <v>374032</v>
      </c>
      <c r="GO32" s="76">
        <f t="shared" si="137"/>
        <v>3884237</v>
      </c>
      <c r="GP32" s="76">
        <f>SUM(GP33:GP34)</f>
        <v>507531</v>
      </c>
      <c r="GQ32" s="76">
        <f t="shared" ref="GQ32:HA32" si="169">SUM(GQ33:GQ34)</f>
        <v>457440</v>
      </c>
      <c r="GR32" s="76">
        <f t="shared" si="169"/>
        <v>497470</v>
      </c>
      <c r="GS32" s="76">
        <f t="shared" si="169"/>
        <v>413992</v>
      </c>
      <c r="GT32" s="76">
        <f t="shared" si="169"/>
        <v>423212</v>
      </c>
      <c r="GU32" s="76">
        <f t="shared" si="169"/>
        <v>383093</v>
      </c>
      <c r="GV32" s="76">
        <f t="shared" si="169"/>
        <v>451612</v>
      </c>
      <c r="GW32" s="76">
        <f t="shared" si="169"/>
        <v>457327</v>
      </c>
      <c r="GX32" s="76">
        <f t="shared" si="169"/>
        <v>413569</v>
      </c>
      <c r="GY32" s="76">
        <f t="shared" si="169"/>
        <v>433338</v>
      </c>
      <c r="GZ32" s="76">
        <f t="shared" si="169"/>
        <v>409600</v>
      </c>
      <c r="HA32" s="76">
        <f t="shared" si="169"/>
        <v>478506</v>
      </c>
      <c r="HB32" s="76">
        <f t="shared" si="138"/>
        <v>5326690</v>
      </c>
      <c r="HC32" s="76">
        <f>SUM(HC33:HC34)</f>
        <v>511211</v>
      </c>
      <c r="HD32" s="76">
        <f t="shared" ref="HD32:HL32" si="170">SUM(HD33:HD34)</f>
        <v>474705</v>
      </c>
      <c r="HE32" s="76">
        <f t="shared" si="170"/>
        <v>455446</v>
      </c>
      <c r="HF32" s="76">
        <f t="shared" si="170"/>
        <v>449482</v>
      </c>
      <c r="HG32" s="76">
        <f t="shared" si="170"/>
        <v>411234</v>
      </c>
      <c r="HH32" s="76">
        <f t="shared" si="170"/>
        <v>389817</v>
      </c>
      <c r="HI32" s="76">
        <f t="shared" si="170"/>
        <v>466391</v>
      </c>
      <c r="HJ32" s="76">
        <f t="shared" si="170"/>
        <v>466431</v>
      </c>
      <c r="HK32" s="76">
        <f t="shared" si="170"/>
        <v>414881</v>
      </c>
      <c r="HL32" s="76">
        <f t="shared" si="170"/>
        <v>442358</v>
      </c>
      <c r="HM32" s="76">
        <v>423108</v>
      </c>
      <c r="HN32" s="76">
        <v>479538</v>
      </c>
      <c r="HO32" s="76">
        <f t="shared" si="154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5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5">
        <v>495182</v>
      </c>
      <c r="KN32" s="75">
        <v>599692</v>
      </c>
      <c r="KO32" s="76">
        <f>SUM(KC32:KN32)</f>
        <v>6225609</v>
      </c>
      <c r="KP32" s="217">
        <v>625817</v>
      </c>
      <c r="KQ32" s="75"/>
      <c r="KR32" s="75"/>
      <c r="KS32" s="75"/>
      <c r="KT32" s="75"/>
      <c r="KU32" s="74"/>
      <c r="KV32" s="74"/>
      <c r="KW32" s="74"/>
      <c r="KX32" s="75"/>
      <c r="KY32" s="75"/>
      <c r="KZ32" s="75"/>
      <c r="LA32" s="75"/>
      <c r="LB32" s="76">
        <f t="shared" si="122"/>
        <v>625817</v>
      </c>
    </row>
    <row r="33" spans="2:314" x14ac:dyDescent="0.25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3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4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5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6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7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8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9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0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1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2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3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4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5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6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7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8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6">
        <v>370337</v>
      </c>
      <c r="KN33" s="76">
        <v>458800</v>
      </c>
      <c r="KO33" s="73"/>
      <c r="KP33" s="216">
        <v>480229</v>
      </c>
      <c r="KQ33" s="76"/>
      <c r="KR33" s="76"/>
      <c r="KS33" s="76"/>
      <c r="KT33" s="76"/>
      <c r="KU33" s="73"/>
      <c r="KV33" s="73"/>
      <c r="KW33" s="73"/>
      <c r="KX33" s="76"/>
      <c r="KY33" s="76"/>
      <c r="KZ33" s="76"/>
      <c r="LA33" s="76"/>
      <c r="LB33" s="73">
        <f t="shared" si="122"/>
        <v>480229</v>
      </c>
    </row>
    <row r="34" spans="2:314" x14ac:dyDescent="0.25">
      <c r="B34" s="48" t="s">
        <v>68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3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4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5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6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7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8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9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0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1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2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3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4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5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6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7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8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6">
        <v>124845</v>
      </c>
      <c r="KN34" s="76">
        <v>140892</v>
      </c>
      <c r="KO34" s="73"/>
      <c r="KP34" s="216">
        <v>145588</v>
      </c>
      <c r="KQ34" s="76"/>
      <c r="KR34" s="76"/>
      <c r="KS34" s="76"/>
      <c r="KT34" s="76"/>
      <c r="KU34" s="73"/>
      <c r="KV34" s="73"/>
      <c r="KW34" s="73"/>
      <c r="KX34" s="76"/>
      <c r="KY34" s="76"/>
      <c r="KZ34" s="76"/>
      <c r="LA34" s="76"/>
      <c r="LB34" s="73">
        <f t="shared" si="122"/>
        <v>145588</v>
      </c>
    </row>
    <row r="35" spans="2:314" ht="14.25" customHeight="1" x14ac:dyDescent="0.25">
      <c r="B35" s="51" t="s">
        <v>72</v>
      </c>
      <c r="C35" s="52">
        <f>SUM(C36:C37)</f>
        <v>0</v>
      </c>
      <c r="D35" s="52">
        <f t="shared" ref="D35:M35" si="171">SUM(D36:D37)</f>
        <v>0</v>
      </c>
      <c r="E35" s="52">
        <f t="shared" si="171"/>
        <v>0</v>
      </c>
      <c r="F35" s="52">
        <f t="shared" si="171"/>
        <v>0</v>
      </c>
      <c r="G35" s="52">
        <f t="shared" si="171"/>
        <v>0</v>
      </c>
      <c r="H35" s="52">
        <f t="shared" si="171"/>
        <v>0</v>
      </c>
      <c r="I35" s="52">
        <f t="shared" si="171"/>
        <v>0</v>
      </c>
      <c r="J35" s="52">
        <f t="shared" si="171"/>
        <v>0</v>
      </c>
      <c r="K35" s="52">
        <f t="shared" si="171"/>
        <v>0</v>
      </c>
      <c r="L35" s="52">
        <f t="shared" si="171"/>
        <v>0</v>
      </c>
      <c r="M35" s="52">
        <f t="shared" si="171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2">SUM(Q36:Q37)</f>
        <v>733145</v>
      </c>
      <c r="R35" s="52">
        <f t="shared" si="172"/>
        <v>803478</v>
      </c>
      <c r="S35" s="52">
        <f t="shared" si="172"/>
        <v>776175</v>
      </c>
      <c r="T35" s="52">
        <f t="shared" si="172"/>
        <v>780543</v>
      </c>
      <c r="U35" s="52">
        <f t="shared" si="172"/>
        <v>750197</v>
      </c>
      <c r="V35" s="52">
        <f t="shared" si="172"/>
        <v>798761</v>
      </c>
      <c r="W35" s="52">
        <f t="shared" si="172"/>
        <v>823313</v>
      </c>
      <c r="X35" s="52">
        <f t="shared" si="172"/>
        <v>772645</v>
      </c>
      <c r="Y35" s="52">
        <f t="shared" si="172"/>
        <v>823083</v>
      </c>
      <c r="Z35" s="52">
        <f t="shared" si="172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3">SUM(AD36:AD37)</f>
        <v>733060</v>
      </c>
      <c r="AE35" s="52">
        <f t="shared" si="173"/>
        <v>801474</v>
      </c>
      <c r="AF35" s="52">
        <f t="shared" si="173"/>
        <v>745987</v>
      </c>
      <c r="AG35" s="52">
        <f t="shared" si="173"/>
        <v>801123</v>
      </c>
      <c r="AH35" s="52">
        <f t="shared" si="173"/>
        <v>800311</v>
      </c>
      <c r="AI35" s="52">
        <f t="shared" si="173"/>
        <v>832982</v>
      </c>
      <c r="AJ35" s="52">
        <f t="shared" si="173"/>
        <v>830380</v>
      </c>
      <c r="AK35" s="52">
        <f t="shared" si="173"/>
        <v>755019</v>
      </c>
      <c r="AL35" s="52">
        <f t="shared" si="173"/>
        <v>833033</v>
      </c>
      <c r="AM35" s="52">
        <f t="shared" si="173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4">SUM(AQ36:AQ37)</f>
        <v>780983</v>
      </c>
      <c r="AR35" s="52">
        <f t="shared" si="174"/>
        <v>845144</v>
      </c>
      <c r="AS35" s="52">
        <f t="shared" si="174"/>
        <v>809752</v>
      </c>
      <c r="AT35" s="52">
        <f t="shared" si="174"/>
        <v>842817</v>
      </c>
      <c r="AU35" s="52">
        <f t="shared" si="174"/>
        <v>856979</v>
      </c>
      <c r="AV35" s="52">
        <f t="shared" si="174"/>
        <v>882463</v>
      </c>
      <c r="AW35" s="52">
        <f t="shared" si="174"/>
        <v>910437</v>
      </c>
      <c r="AX35" s="52">
        <f t="shared" si="174"/>
        <v>856049</v>
      </c>
      <c r="AY35" s="52">
        <f t="shared" si="174"/>
        <v>916071</v>
      </c>
      <c r="AZ35" s="52">
        <f t="shared" si="174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5">SUM(BD36:BD37)</f>
        <v>878004</v>
      </c>
      <c r="BE35" s="52">
        <f t="shared" si="175"/>
        <v>924109</v>
      </c>
      <c r="BF35" s="52">
        <f t="shared" si="175"/>
        <v>891520</v>
      </c>
      <c r="BG35" s="52">
        <f t="shared" si="175"/>
        <v>951047</v>
      </c>
      <c r="BH35" s="52">
        <f t="shared" si="175"/>
        <v>922964</v>
      </c>
      <c r="BI35" s="52">
        <f t="shared" si="175"/>
        <v>982427</v>
      </c>
      <c r="BJ35" s="52">
        <f t="shared" si="175"/>
        <v>997971</v>
      </c>
      <c r="BK35" s="52">
        <f t="shared" si="175"/>
        <v>941265</v>
      </c>
      <c r="BL35" s="52">
        <f t="shared" si="175"/>
        <v>1025053</v>
      </c>
      <c r="BM35" s="52">
        <f t="shared" si="175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6">SUM(BQ36:BQ37)</f>
        <v>1025330</v>
      </c>
      <c r="BR35" s="52">
        <f t="shared" si="176"/>
        <v>1047870</v>
      </c>
      <c r="BS35" s="52">
        <f t="shared" si="176"/>
        <v>982700</v>
      </c>
      <c r="BT35" s="52">
        <f t="shared" si="176"/>
        <v>1049387</v>
      </c>
      <c r="BU35" s="52">
        <f t="shared" si="176"/>
        <v>1021281</v>
      </c>
      <c r="BV35" s="52">
        <f t="shared" si="176"/>
        <v>1111545</v>
      </c>
      <c r="BW35" s="52">
        <f t="shared" si="176"/>
        <v>1098807</v>
      </c>
      <c r="BX35" s="52">
        <f t="shared" si="176"/>
        <v>1022497</v>
      </c>
      <c r="BY35" s="52">
        <f t="shared" si="176"/>
        <v>1105324</v>
      </c>
      <c r="BZ35" s="52">
        <f t="shared" si="176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7">SUM(CD36:CD37)</f>
        <v>1006381</v>
      </c>
      <c r="CE35" s="52">
        <f t="shared" si="177"/>
        <v>1033963</v>
      </c>
      <c r="CF35" s="52">
        <f t="shared" si="177"/>
        <v>994179</v>
      </c>
      <c r="CG35" s="52">
        <f t="shared" si="177"/>
        <v>1049010</v>
      </c>
      <c r="CH35" s="52">
        <f t="shared" si="177"/>
        <v>1035636</v>
      </c>
      <c r="CI35" s="52">
        <f t="shared" si="177"/>
        <v>1098786</v>
      </c>
      <c r="CJ35" s="52">
        <f t="shared" si="177"/>
        <v>1080436</v>
      </c>
      <c r="CK35" s="52">
        <f t="shared" si="177"/>
        <v>1026566</v>
      </c>
      <c r="CL35" s="52">
        <f t="shared" si="177"/>
        <v>1101930</v>
      </c>
      <c r="CM35" s="52">
        <f t="shared" si="177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8">SUM(CQ36:CQ37)</f>
        <v>1046963</v>
      </c>
      <c r="CR35" s="52">
        <f t="shared" si="178"/>
        <v>1104211</v>
      </c>
      <c r="CS35" s="52">
        <f t="shared" si="178"/>
        <v>1087621</v>
      </c>
      <c r="CT35" s="52">
        <f t="shared" si="178"/>
        <v>1108359</v>
      </c>
      <c r="CU35" s="52">
        <f t="shared" si="178"/>
        <v>1126944</v>
      </c>
      <c r="CV35" s="52">
        <f t="shared" si="178"/>
        <v>1223753</v>
      </c>
      <c r="CW35" s="52">
        <f t="shared" si="178"/>
        <v>1242792</v>
      </c>
      <c r="CX35" s="52">
        <f t="shared" si="178"/>
        <v>1196127</v>
      </c>
      <c r="CY35" s="52">
        <f t="shared" si="178"/>
        <v>1244314</v>
      </c>
      <c r="CZ35" s="52">
        <f t="shared" si="178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9">SUM(DD36:DD37)</f>
        <v>1205375</v>
      </c>
      <c r="DE35" s="52">
        <f t="shared" si="179"/>
        <v>1268860</v>
      </c>
      <c r="DF35" s="52">
        <f t="shared" si="179"/>
        <v>1242899</v>
      </c>
      <c r="DG35" s="52">
        <f t="shared" si="179"/>
        <v>1302649</v>
      </c>
      <c r="DH35" s="52">
        <f t="shared" si="179"/>
        <v>1263407</v>
      </c>
      <c r="DI35" s="52">
        <f t="shared" si="179"/>
        <v>1318760</v>
      </c>
      <c r="DJ35" s="52">
        <f t="shared" si="179"/>
        <v>1353549</v>
      </c>
      <c r="DK35" s="52">
        <f t="shared" si="179"/>
        <v>1275378</v>
      </c>
      <c r="DL35" s="52">
        <f t="shared" si="179"/>
        <v>1334501</v>
      </c>
      <c r="DM35" s="52">
        <f t="shared" si="179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0">SUM(DQ36:DQ37)</f>
        <v>1333709</v>
      </c>
      <c r="DR35" s="52">
        <f t="shared" si="180"/>
        <v>1354754</v>
      </c>
      <c r="DS35" s="52">
        <f t="shared" si="180"/>
        <v>1319961</v>
      </c>
      <c r="DT35" s="52">
        <f t="shared" si="180"/>
        <v>1341899</v>
      </c>
      <c r="DU35" s="52">
        <f t="shared" si="180"/>
        <v>1335647</v>
      </c>
      <c r="DV35" s="52">
        <f t="shared" si="180"/>
        <v>1431766</v>
      </c>
      <c r="DW35" s="52">
        <f t="shared" si="180"/>
        <v>1453857</v>
      </c>
      <c r="DX35" s="52">
        <f t="shared" si="180"/>
        <v>1369496</v>
      </c>
      <c r="DY35" s="52">
        <f t="shared" si="180"/>
        <v>1469829</v>
      </c>
      <c r="DZ35" s="52">
        <f t="shared" si="180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1">SUM(ED36:ED37)</f>
        <v>1349526</v>
      </c>
      <c r="EE35" s="52">
        <f t="shared" si="181"/>
        <v>1441883</v>
      </c>
      <c r="EF35" s="52">
        <f t="shared" si="181"/>
        <v>1349433</v>
      </c>
      <c r="EG35" s="52">
        <f t="shared" si="181"/>
        <v>1443184</v>
      </c>
      <c r="EH35" s="52">
        <f t="shared" si="181"/>
        <v>1413495</v>
      </c>
      <c r="EI35" s="52">
        <f t="shared" si="181"/>
        <v>1491926</v>
      </c>
      <c r="EJ35" s="52">
        <f t="shared" si="181"/>
        <v>1525297</v>
      </c>
      <c r="EK35" s="52">
        <f t="shared" si="181"/>
        <v>1412728</v>
      </c>
      <c r="EL35" s="52">
        <f t="shared" si="181"/>
        <v>1502190</v>
      </c>
      <c r="EM35" s="52">
        <f t="shared" si="181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2">SUM(EQ36:EQ37)</f>
        <v>1439461</v>
      </c>
      <c r="ER35" s="52">
        <f t="shared" si="182"/>
        <v>1476520</v>
      </c>
      <c r="ES35" s="52">
        <f t="shared" si="182"/>
        <v>1439626</v>
      </c>
      <c r="ET35" s="52">
        <f t="shared" si="182"/>
        <v>1487181</v>
      </c>
      <c r="EU35" s="52">
        <f t="shared" si="182"/>
        <v>1423178</v>
      </c>
      <c r="EV35" s="52">
        <f t="shared" si="182"/>
        <v>1514008</v>
      </c>
      <c r="EW35" s="52">
        <f t="shared" si="182"/>
        <v>1515699</v>
      </c>
      <c r="EX35" s="52">
        <f t="shared" si="182"/>
        <v>1429952</v>
      </c>
      <c r="EY35" s="52">
        <f t="shared" si="182"/>
        <v>1542208</v>
      </c>
      <c r="EZ35" s="52">
        <f t="shared" si="182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3">SUM(FD36:FD37)</f>
        <v>1486764</v>
      </c>
      <c r="FE35" s="52">
        <f t="shared" si="183"/>
        <v>1539323</v>
      </c>
      <c r="FF35" s="52">
        <f t="shared" si="183"/>
        <v>1561764</v>
      </c>
      <c r="FG35" s="52">
        <f t="shared" si="183"/>
        <v>1571937</v>
      </c>
      <c r="FH35" s="52">
        <f t="shared" si="183"/>
        <v>1525830</v>
      </c>
      <c r="FI35" s="52">
        <f t="shared" si="183"/>
        <v>1649466</v>
      </c>
      <c r="FJ35" s="52">
        <f t="shared" si="183"/>
        <v>1664515</v>
      </c>
      <c r="FK35" s="52">
        <f t="shared" si="183"/>
        <v>1560399</v>
      </c>
      <c r="FL35" s="52">
        <f t="shared" si="183"/>
        <v>1687030</v>
      </c>
      <c r="FM35" s="52">
        <f t="shared" si="183"/>
        <v>1610670</v>
      </c>
      <c r="FN35" s="52">
        <f t="shared" si="183"/>
        <v>1719273</v>
      </c>
      <c r="FO35" s="52">
        <f>SUM(FO36:FO37)</f>
        <v>19168805</v>
      </c>
      <c r="FP35" s="52">
        <f t="shared" si="183"/>
        <v>1707822</v>
      </c>
      <c r="FQ35" s="52">
        <f t="shared" si="183"/>
        <v>1670780</v>
      </c>
      <c r="FR35" s="52">
        <f t="shared" si="183"/>
        <v>1738292</v>
      </c>
      <c r="FS35" s="52">
        <f t="shared" si="183"/>
        <v>1581536</v>
      </c>
      <c r="FT35" s="52">
        <f t="shared" si="183"/>
        <v>1627635</v>
      </c>
      <c r="FU35" s="52">
        <f t="shared" si="183"/>
        <v>1596362</v>
      </c>
      <c r="FV35" s="52">
        <f t="shared" si="183"/>
        <v>1779578</v>
      </c>
      <c r="FW35" s="52">
        <f t="shared" si="183"/>
        <v>1766270</v>
      </c>
      <c r="FX35" s="52">
        <v>1680151</v>
      </c>
      <c r="FY35" s="52">
        <v>1751966</v>
      </c>
      <c r="FZ35" s="52">
        <v>1743150</v>
      </c>
      <c r="GA35" s="52">
        <f t="shared" si="183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4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4"/>
        <v>1819711</v>
      </c>
      <c r="GH35" s="52">
        <f t="shared" si="184"/>
        <v>1770958</v>
      </c>
      <c r="GI35" s="52">
        <f>SUM(GI36:GI37)</f>
        <v>1885796</v>
      </c>
      <c r="GJ35" s="52">
        <f t="shared" si="184"/>
        <v>1844958</v>
      </c>
      <c r="GK35" s="52">
        <f t="shared" si="184"/>
        <v>1734426</v>
      </c>
      <c r="GL35" s="52">
        <f t="shared" si="184"/>
        <v>1785257</v>
      </c>
      <c r="GM35" s="52">
        <f t="shared" si="184"/>
        <v>1752242</v>
      </c>
      <c r="GN35" s="52">
        <f>SUM(GN36:GN37)</f>
        <v>1868305</v>
      </c>
      <c r="GO35" s="52">
        <f t="shared" si="137"/>
        <v>21147309</v>
      </c>
      <c r="GP35" s="52">
        <f>SUM(GP36:GP37)</f>
        <v>1928316</v>
      </c>
      <c r="GQ35" s="52">
        <f t="shared" ref="GQ35:HA35" si="185">SUM(GQ36:GQ37)</f>
        <v>1779037</v>
      </c>
      <c r="GR35" s="52">
        <f t="shared" si="185"/>
        <v>1901257</v>
      </c>
      <c r="GS35" s="52">
        <f t="shared" si="185"/>
        <v>1803689</v>
      </c>
      <c r="GT35" s="52">
        <f t="shared" si="185"/>
        <v>1938167</v>
      </c>
      <c r="GU35" s="52">
        <f t="shared" si="185"/>
        <v>1771514</v>
      </c>
      <c r="GV35" s="52">
        <f t="shared" si="185"/>
        <v>1896270</v>
      </c>
      <c r="GW35" s="52">
        <f t="shared" si="185"/>
        <v>1932032</v>
      </c>
      <c r="GX35" s="52">
        <f t="shared" si="185"/>
        <v>1812721</v>
      </c>
      <c r="GY35" s="52">
        <f t="shared" si="185"/>
        <v>1882119</v>
      </c>
      <c r="GZ35" s="52">
        <f t="shared" si="185"/>
        <v>1853578</v>
      </c>
      <c r="HA35" s="52">
        <f t="shared" si="185"/>
        <v>2018802</v>
      </c>
      <c r="HB35" s="52">
        <f t="shared" si="138"/>
        <v>22517502</v>
      </c>
      <c r="HC35" s="52">
        <f>SUM(HC36:HC37)</f>
        <v>2012145</v>
      </c>
      <c r="HD35" s="52">
        <f t="shared" ref="HD35:HN35" si="186">SUM(HD36:HD37)</f>
        <v>1807831</v>
      </c>
      <c r="HE35" s="52">
        <f t="shared" si="186"/>
        <v>1962999</v>
      </c>
      <c r="HF35" s="52">
        <f t="shared" si="186"/>
        <v>1786669</v>
      </c>
      <c r="HG35" s="52">
        <f t="shared" si="186"/>
        <v>1874002</v>
      </c>
      <c r="HH35" s="52">
        <f t="shared" si="186"/>
        <v>1795603</v>
      </c>
      <c r="HI35" s="52">
        <f t="shared" si="186"/>
        <v>1937374</v>
      </c>
      <c r="HJ35" s="52">
        <f t="shared" si="186"/>
        <v>1984947</v>
      </c>
      <c r="HK35" s="52">
        <f t="shared" si="186"/>
        <v>1828073</v>
      </c>
      <c r="HL35" s="52">
        <f>SUM(HL36:HL37)</f>
        <v>1959368</v>
      </c>
      <c r="HM35" s="52">
        <f t="shared" si="186"/>
        <v>1914286</v>
      </c>
      <c r="HN35" s="52">
        <f t="shared" si="186"/>
        <v>2047568</v>
      </c>
      <c r="HO35" s="52">
        <f t="shared" si="154"/>
        <v>22910865</v>
      </c>
      <c r="HP35" s="52">
        <f t="shared" ref="HP35:IA35" si="187">SUM(HP36:HP37)</f>
        <v>2032438</v>
      </c>
      <c r="HQ35" s="52">
        <f t="shared" si="187"/>
        <v>1996458</v>
      </c>
      <c r="HR35" s="52">
        <f t="shared" si="187"/>
        <v>1411571</v>
      </c>
      <c r="HS35" s="52">
        <f t="shared" si="187"/>
        <v>769265</v>
      </c>
      <c r="HT35" s="52">
        <f t="shared" si="187"/>
        <v>1102088</v>
      </c>
      <c r="HU35" s="52">
        <f t="shared" si="187"/>
        <v>1448793</v>
      </c>
      <c r="HV35" s="52">
        <f t="shared" si="187"/>
        <v>1753778</v>
      </c>
      <c r="HW35" s="52">
        <f t="shared" si="187"/>
        <v>1751185</v>
      </c>
      <c r="HX35" s="52">
        <f t="shared" si="187"/>
        <v>1766734</v>
      </c>
      <c r="HY35" s="52">
        <f t="shared" si="187"/>
        <v>1973941</v>
      </c>
      <c r="HZ35" s="52">
        <f t="shared" si="187"/>
        <v>2014647</v>
      </c>
      <c r="IA35" s="52">
        <f t="shared" si="187"/>
        <v>2074718</v>
      </c>
      <c r="IB35" s="52">
        <f t="shared" si="155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75">
        <v>2441093</v>
      </c>
      <c r="KN35" s="75">
        <v>2614771</v>
      </c>
      <c r="KO35" s="52">
        <f>SUM(KC35:KN35)</f>
        <v>28703717</v>
      </c>
      <c r="KP35" s="217">
        <v>2667624</v>
      </c>
      <c r="KQ35" s="75"/>
      <c r="KR35" s="75"/>
      <c r="KS35" s="75"/>
      <c r="KT35" s="75"/>
      <c r="KU35" s="52"/>
      <c r="KV35" s="52"/>
      <c r="KW35" s="52"/>
      <c r="KX35" s="75"/>
      <c r="KY35" s="75"/>
      <c r="KZ35" s="75"/>
      <c r="LA35" s="75"/>
      <c r="LB35" s="52">
        <f t="shared" si="122"/>
        <v>2667624</v>
      </c>
    </row>
    <row r="36" spans="2:314" x14ac:dyDescent="0.25">
      <c r="B36" s="48" t="s">
        <v>67</v>
      </c>
      <c r="C36" s="56">
        <f>C27+C30+C33</f>
        <v>0</v>
      </c>
      <c r="D36" s="56">
        <f t="shared" ref="D36:M36" si="188">D27+D30+D33</f>
        <v>0</v>
      </c>
      <c r="E36" s="56">
        <f t="shared" si="188"/>
        <v>0</v>
      </c>
      <c r="F36" s="56">
        <f t="shared" si="188"/>
        <v>0</v>
      </c>
      <c r="G36" s="56">
        <f t="shared" si="188"/>
        <v>0</v>
      </c>
      <c r="H36" s="56">
        <f t="shared" si="188"/>
        <v>0</v>
      </c>
      <c r="I36" s="56">
        <f t="shared" si="188"/>
        <v>0</v>
      </c>
      <c r="J36" s="56">
        <f t="shared" si="188"/>
        <v>0</v>
      </c>
      <c r="K36" s="56">
        <f t="shared" si="188"/>
        <v>0</v>
      </c>
      <c r="L36" s="56">
        <f t="shared" si="188"/>
        <v>0</v>
      </c>
      <c r="M36" s="56">
        <f t="shared" si="188"/>
        <v>92921</v>
      </c>
      <c r="N36" s="56">
        <f t="shared" ref="N36:P37" si="189">N27+N30+N33</f>
        <v>117116</v>
      </c>
      <c r="O36" s="56">
        <f t="shared" si="189"/>
        <v>210037</v>
      </c>
      <c r="P36" s="56">
        <f t="shared" si="189"/>
        <v>115933</v>
      </c>
      <c r="Q36" s="56">
        <f t="shared" ref="Q36:Z36" si="190">Q27+Q30+Q33</f>
        <v>107506</v>
      </c>
      <c r="R36" s="56">
        <f t="shared" si="190"/>
        <v>100272</v>
      </c>
      <c r="S36" s="56">
        <f t="shared" si="190"/>
        <v>118724</v>
      </c>
      <c r="T36" s="56">
        <f t="shared" si="190"/>
        <v>101630</v>
      </c>
      <c r="U36" s="56">
        <f t="shared" si="190"/>
        <v>90555</v>
      </c>
      <c r="V36" s="56">
        <f t="shared" si="190"/>
        <v>117598</v>
      </c>
      <c r="W36" s="56">
        <f t="shared" si="190"/>
        <v>115721</v>
      </c>
      <c r="X36" s="56">
        <f t="shared" si="190"/>
        <v>88174</v>
      </c>
      <c r="Y36" s="56">
        <f t="shared" si="190"/>
        <v>104028</v>
      </c>
      <c r="Z36" s="56">
        <f t="shared" si="190"/>
        <v>91770</v>
      </c>
      <c r="AA36" s="56">
        <f t="shared" ref="AA36:AC37" si="191">AA27+AA30+AA33</f>
        <v>114387</v>
      </c>
      <c r="AB36" s="56">
        <f t="shared" si="191"/>
        <v>1266298</v>
      </c>
      <c r="AC36" s="56">
        <f t="shared" si="191"/>
        <v>113672</v>
      </c>
      <c r="AD36" s="56">
        <f t="shared" ref="AD36:AM36" si="192">AD27+AD30+AD33</f>
        <v>101971</v>
      </c>
      <c r="AE36" s="56">
        <f t="shared" si="192"/>
        <v>126000</v>
      </c>
      <c r="AF36" s="56">
        <f t="shared" si="192"/>
        <v>93230</v>
      </c>
      <c r="AG36" s="56">
        <f t="shared" si="192"/>
        <v>99504</v>
      </c>
      <c r="AH36" s="56">
        <f t="shared" si="192"/>
        <v>92028</v>
      </c>
      <c r="AI36" s="56">
        <f t="shared" si="192"/>
        <v>124137</v>
      </c>
      <c r="AJ36" s="56">
        <f t="shared" si="192"/>
        <v>108193</v>
      </c>
      <c r="AK36" s="56">
        <f t="shared" si="192"/>
        <v>90154</v>
      </c>
      <c r="AL36" s="56">
        <f t="shared" si="192"/>
        <v>103764</v>
      </c>
      <c r="AM36" s="56">
        <f t="shared" si="192"/>
        <v>94755</v>
      </c>
      <c r="AN36" s="56">
        <f t="shared" ref="AN36:AP37" si="193">AN27+AN30+AN33</f>
        <v>117218</v>
      </c>
      <c r="AO36" s="56">
        <f t="shared" si="193"/>
        <v>1264626</v>
      </c>
      <c r="AP36" s="56">
        <f t="shared" si="193"/>
        <v>119065</v>
      </c>
      <c r="AQ36" s="56">
        <f t="shared" ref="AQ36:AZ36" si="194">AQ27+AQ30+AQ33</f>
        <v>106815</v>
      </c>
      <c r="AR36" s="56">
        <f t="shared" si="194"/>
        <v>107586</v>
      </c>
      <c r="AS36" s="56">
        <f t="shared" si="194"/>
        <v>125136</v>
      </c>
      <c r="AT36" s="56">
        <f t="shared" si="194"/>
        <v>99878</v>
      </c>
      <c r="AU36" s="56">
        <f t="shared" si="194"/>
        <v>98671</v>
      </c>
      <c r="AV36" s="56">
        <f t="shared" si="194"/>
        <v>123381</v>
      </c>
      <c r="AW36" s="56">
        <f t="shared" si="194"/>
        <v>109579</v>
      </c>
      <c r="AX36" s="56">
        <f t="shared" si="194"/>
        <v>98375</v>
      </c>
      <c r="AY36" s="56">
        <f t="shared" si="194"/>
        <v>105508</v>
      </c>
      <c r="AZ36" s="56">
        <f t="shared" si="194"/>
        <v>102556</v>
      </c>
      <c r="BA36" s="56">
        <f t="shared" ref="BA36:BC37" si="195">BA27+BA30+BA33</f>
        <v>117634</v>
      </c>
      <c r="BB36" s="56">
        <f t="shared" si="195"/>
        <v>1314184</v>
      </c>
      <c r="BC36" s="56">
        <f t="shared" si="195"/>
        <v>132002</v>
      </c>
      <c r="BD36" s="56">
        <f t="shared" ref="BD36:BM36" si="196">BD27+BD30+BD33</f>
        <v>121822</v>
      </c>
      <c r="BE36" s="56">
        <f t="shared" si="196"/>
        <v>117201</v>
      </c>
      <c r="BF36" s="56">
        <f t="shared" si="196"/>
        <v>141521</v>
      </c>
      <c r="BG36" s="56">
        <f t="shared" si="196"/>
        <v>116042</v>
      </c>
      <c r="BH36" s="56">
        <f t="shared" si="196"/>
        <v>109574</v>
      </c>
      <c r="BI36" s="56">
        <f t="shared" si="196"/>
        <v>127244</v>
      </c>
      <c r="BJ36" s="56">
        <f t="shared" si="196"/>
        <v>119671</v>
      </c>
      <c r="BK36" s="56">
        <f t="shared" si="196"/>
        <v>107381</v>
      </c>
      <c r="BL36" s="56">
        <f t="shared" si="196"/>
        <v>121289</v>
      </c>
      <c r="BM36" s="56">
        <f t="shared" si="196"/>
        <v>114582</v>
      </c>
      <c r="BN36" s="56">
        <f t="shared" ref="BN36:BP37" si="197">BN27+BN30+BN33</f>
        <v>141985</v>
      </c>
      <c r="BO36" s="56">
        <f t="shared" si="197"/>
        <v>1470314</v>
      </c>
      <c r="BP36" s="56">
        <f t="shared" si="197"/>
        <v>143121</v>
      </c>
      <c r="BQ36" s="56">
        <f t="shared" ref="BQ36:BZ36" si="198">BQ27+BQ30+BQ33</f>
        <v>135325</v>
      </c>
      <c r="BR36" s="56">
        <f t="shared" si="198"/>
        <v>161617</v>
      </c>
      <c r="BS36" s="56">
        <f t="shared" si="198"/>
        <v>116888</v>
      </c>
      <c r="BT36" s="56">
        <f t="shared" si="198"/>
        <v>142172</v>
      </c>
      <c r="BU36" s="56">
        <f t="shared" si="198"/>
        <v>118066</v>
      </c>
      <c r="BV36" s="56">
        <f t="shared" si="198"/>
        <v>159683</v>
      </c>
      <c r="BW36" s="56">
        <f t="shared" si="198"/>
        <v>140094</v>
      </c>
      <c r="BX36" s="56">
        <f t="shared" si="198"/>
        <v>121113</v>
      </c>
      <c r="BY36" s="56">
        <f t="shared" si="198"/>
        <v>130577</v>
      </c>
      <c r="BZ36" s="56">
        <f t="shared" si="198"/>
        <v>137148</v>
      </c>
      <c r="CA36" s="56">
        <f t="shared" ref="CA36:CC37" si="199">CA27+CA30+CA33</f>
        <v>156511</v>
      </c>
      <c r="CB36" s="56">
        <f t="shared" si="199"/>
        <v>1662315</v>
      </c>
      <c r="CC36" s="56">
        <f t="shared" si="199"/>
        <v>160023</v>
      </c>
      <c r="CD36" s="56">
        <f t="shared" ref="CD36:CM36" si="200">CD27+CD30+CD33</f>
        <v>150131</v>
      </c>
      <c r="CE36" s="56">
        <f t="shared" si="200"/>
        <v>139048</v>
      </c>
      <c r="CF36" s="56">
        <f t="shared" si="200"/>
        <v>161393</v>
      </c>
      <c r="CG36" s="56">
        <f t="shared" si="200"/>
        <v>145000</v>
      </c>
      <c r="CH36" s="56">
        <f t="shared" si="200"/>
        <v>136056</v>
      </c>
      <c r="CI36" s="56">
        <f t="shared" si="200"/>
        <v>173860</v>
      </c>
      <c r="CJ36" s="56">
        <f t="shared" si="200"/>
        <v>150923</v>
      </c>
      <c r="CK36" s="56">
        <f t="shared" si="200"/>
        <v>135318</v>
      </c>
      <c r="CL36" s="56">
        <f t="shared" si="200"/>
        <v>151708</v>
      </c>
      <c r="CM36" s="56">
        <f t="shared" si="200"/>
        <v>140793</v>
      </c>
      <c r="CN36" s="56">
        <f t="shared" ref="CN36:CP37" si="201">CN27+CN30+CN33</f>
        <v>175565</v>
      </c>
      <c r="CO36" s="56">
        <f t="shared" si="201"/>
        <v>1819818</v>
      </c>
      <c r="CP36" s="56">
        <f t="shared" si="201"/>
        <v>189083</v>
      </c>
      <c r="CQ36" s="56">
        <f t="shared" ref="CQ36:CZ36" si="202">CQ27+CQ30+CQ33</f>
        <v>170586</v>
      </c>
      <c r="CR36" s="56">
        <f t="shared" si="202"/>
        <v>158066</v>
      </c>
      <c r="CS36" s="56">
        <f t="shared" si="202"/>
        <v>188806</v>
      </c>
      <c r="CT36" s="56">
        <f t="shared" si="202"/>
        <v>164359</v>
      </c>
      <c r="CU36" s="56">
        <f t="shared" si="202"/>
        <v>154107</v>
      </c>
      <c r="CV36" s="56">
        <f t="shared" si="202"/>
        <v>190130</v>
      </c>
      <c r="CW36" s="56">
        <f t="shared" si="202"/>
        <v>188843</v>
      </c>
      <c r="CX36" s="56">
        <f t="shared" si="202"/>
        <v>158288</v>
      </c>
      <c r="CY36" s="56">
        <f t="shared" si="202"/>
        <v>187167</v>
      </c>
      <c r="CZ36" s="56">
        <f t="shared" si="202"/>
        <v>166027</v>
      </c>
      <c r="DA36" s="56">
        <f t="shared" ref="DA36:DC37" si="203">DA27+DA30+DA33</f>
        <v>208138</v>
      </c>
      <c r="DB36" s="56">
        <f t="shared" si="203"/>
        <v>2123600</v>
      </c>
      <c r="DC36" s="56">
        <f t="shared" si="203"/>
        <v>225173</v>
      </c>
      <c r="DD36" s="56">
        <f t="shared" ref="DD36:DM36" si="204">DD27+DD30+DD33</f>
        <v>202921</v>
      </c>
      <c r="DE36" s="56">
        <f t="shared" si="204"/>
        <v>189294</v>
      </c>
      <c r="DF36" s="56">
        <f t="shared" si="204"/>
        <v>223686</v>
      </c>
      <c r="DG36" s="56">
        <f t="shared" si="204"/>
        <v>191920</v>
      </c>
      <c r="DH36" s="56">
        <f t="shared" si="204"/>
        <v>185139</v>
      </c>
      <c r="DI36" s="56">
        <f t="shared" si="204"/>
        <v>232826</v>
      </c>
      <c r="DJ36" s="56">
        <f t="shared" si="204"/>
        <v>213703</v>
      </c>
      <c r="DK36" s="56">
        <f t="shared" si="204"/>
        <v>187504</v>
      </c>
      <c r="DL36" s="56">
        <f t="shared" si="204"/>
        <v>210706</v>
      </c>
      <c r="DM36" s="56">
        <f t="shared" si="204"/>
        <v>191211</v>
      </c>
      <c r="DN36" s="56">
        <f t="shared" ref="DN36:DP37" si="205">DN27+DN30+DN33</f>
        <v>235676</v>
      </c>
      <c r="DO36" s="56">
        <f t="shared" si="205"/>
        <v>2489759</v>
      </c>
      <c r="DP36" s="56">
        <f t="shared" si="205"/>
        <v>254003</v>
      </c>
      <c r="DQ36" s="56">
        <f t="shared" ref="DQ36:DZ36" si="206">DQ27+DQ30+DQ33</f>
        <v>243614</v>
      </c>
      <c r="DR36" s="56">
        <f t="shared" si="206"/>
        <v>219411</v>
      </c>
      <c r="DS36" s="56">
        <f t="shared" si="206"/>
        <v>262259</v>
      </c>
      <c r="DT36" s="56">
        <f t="shared" si="206"/>
        <v>220302</v>
      </c>
      <c r="DU36" s="56">
        <f t="shared" si="206"/>
        <v>210822</v>
      </c>
      <c r="DV36" s="56">
        <f t="shared" si="206"/>
        <v>248549</v>
      </c>
      <c r="DW36" s="56">
        <f t="shared" si="206"/>
        <v>244123</v>
      </c>
      <c r="DX36" s="56">
        <f t="shared" si="206"/>
        <v>228284</v>
      </c>
      <c r="DY36" s="56">
        <f t="shared" si="206"/>
        <v>247082</v>
      </c>
      <c r="DZ36" s="56">
        <f t="shared" si="206"/>
        <v>220643</v>
      </c>
      <c r="EA36" s="56">
        <f t="shared" ref="EA36:EC37" si="207">EA27+EA30+EA33</f>
        <v>268186</v>
      </c>
      <c r="EB36" s="56">
        <f t="shared" si="207"/>
        <v>2867278</v>
      </c>
      <c r="EC36" s="56">
        <f t="shared" si="207"/>
        <v>283272</v>
      </c>
      <c r="ED36" s="56">
        <f t="shared" ref="ED36:EM36" si="208">ED27+ED30+ED33</f>
        <v>263186</v>
      </c>
      <c r="EE36" s="56">
        <f t="shared" si="208"/>
        <v>297916</v>
      </c>
      <c r="EF36" s="56">
        <f t="shared" si="208"/>
        <v>222540</v>
      </c>
      <c r="EG36" s="56">
        <f t="shared" si="208"/>
        <v>246406</v>
      </c>
      <c r="EH36" s="56">
        <f t="shared" si="208"/>
        <v>241176</v>
      </c>
      <c r="EI36" s="56">
        <f t="shared" si="208"/>
        <v>279483</v>
      </c>
      <c r="EJ36" s="56">
        <f t="shared" si="208"/>
        <v>275096</v>
      </c>
      <c r="EK36" s="56">
        <f t="shared" si="208"/>
        <v>243687</v>
      </c>
      <c r="EL36" s="56">
        <f t="shared" si="208"/>
        <v>260727</v>
      </c>
      <c r="EM36" s="56">
        <f t="shared" si="208"/>
        <v>247346</v>
      </c>
      <c r="EN36" s="56">
        <f t="shared" ref="EN36:EP37" si="209">EN27+EN30+EN33</f>
        <v>294307</v>
      </c>
      <c r="EO36" s="56">
        <f t="shared" si="209"/>
        <v>3155142</v>
      </c>
      <c r="EP36" s="56">
        <f t="shared" si="209"/>
        <v>308009</v>
      </c>
      <c r="EQ36" s="56">
        <f t="shared" ref="EQ36:GA36" si="210">EQ27+EQ30+EQ33</f>
        <v>284291</v>
      </c>
      <c r="ER36" s="56">
        <f t="shared" si="210"/>
        <v>269721</v>
      </c>
      <c r="ES36" s="56">
        <f t="shared" si="210"/>
        <v>298961</v>
      </c>
      <c r="ET36" s="56">
        <f t="shared" si="210"/>
        <v>259488</v>
      </c>
      <c r="EU36" s="56">
        <f t="shared" si="210"/>
        <v>240006</v>
      </c>
      <c r="EV36" s="56">
        <f t="shared" si="210"/>
        <v>305808</v>
      </c>
      <c r="EW36" s="56">
        <f t="shared" si="210"/>
        <v>288113</v>
      </c>
      <c r="EX36" s="56">
        <f t="shared" si="210"/>
        <v>249256</v>
      </c>
      <c r="EY36" s="56">
        <f t="shared" si="210"/>
        <v>279851</v>
      </c>
      <c r="EZ36" s="56">
        <f t="shared" si="210"/>
        <v>260519</v>
      </c>
      <c r="FA36" s="56">
        <f t="shared" si="210"/>
        <v>332887</v>
      </c>
      <c r="FB36" s="56">
        <f>FB27+FB30+FB33</f>
        <v>3376910</v>
      </c>
      <c r="FC36" s="56">
        <f t="shared" si="210"/>
        <v>369210</v>
      </c>
      <c r="FD36" s="56">
        <f t="shared" si="210"/>
        <v>341919</v>
      </c>
      <c r="FE36" s="56">
        <f t="shared" si="210"/>
        <v>313131</v>
      </c>
      <c r="FF36" s="56">
        <f t="shared" si="210"/>
        <v>350542</v>
      </c>
      <c r="FG36" s="56">
        <f t="shared" si="210"/>
        <v>323708</v>
      </c>
      <c r="FH36" s="56">
        <f t="shared" si="210"/>
        <v>293194</v>
      </c>
      <c r="FI36" s="56">
        <f t="shared" si="210"/>
        <v>371425</v>
      </c>
      <c r="FJ36" s="56">
        <f t="shared" si="210"/>
        <v>345171</v>
      </c>
      <c r="FK36" s="56">
        <f t="shared" si="210"/>
        <v>299045</v>
      </c>
      <c r="FL36" s="56">
        <f t="shared" si="210"/>
        <v>346857</v>
      </c>
      <c r="FM36" s="56">
        <f t="shared" si="210"/>
        <v>306525</v>
      </c>
      <c r="FN36" s="56">
        <f t="shared" si="210"/>
        <v>392451</v>
      </c>
      <c r="FO36" s="56">
        <f>FO27+FO30+FO33</f>
        <v>4053178</v>
      </c>
      <c r="FP36" s="56">
        <f t="shared" si="210"/>
        <v>437052</v>
      </c>
      <c r="FQ36" s="56">
        <f t="shared" si="210"/>
        <v>406648</v>
      </c>
      <c r="FR36" s="56">
        <f t="shared" si="210"/>
        <v>442941</v>
      </c>
      <c r="FS36" s="56">
        <f t="shared" si="210"/>
        <v>327458</v>
      </c>
      <c r="FT36" s="56">
        <f t="shared" si="210"/>
        <v>358674</v>
      </c>
      <c r="FU36" s="56">
        <f t="shared" si="210"/>
        <v>333739</v>
      </c>
      <c r="FV36" s="56">
        <f t="shared" si="210"/>
        <v>441571</v>
      </c>
      <c r="FW36" s="56">
        <f t="shared" si="210"/>
        <v>395226</v>
      </c>
      <c r="FX36" s="56">
        <v>348358</v>
      </c>
      <c r="FY36" s="56">
        <v>382258</v>
      </c>
      <c r="FZ36" s="56">
        <v>377903</v>
      </c>
      <c r="GA36" s="56">
        <f t="shared" si="210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1">GD27+GD30+GD33</f>
        <v>420895</v>
      </c>
      <c r="GE36" s="56">
        <f t="shared" si="211"/>
        <v>362876</v>
      </c>
      <c r="GF36" s="56">
        <f t="shared" si="211"/>
        <v>403877</v>
      </c>
      <c r="GG36" s="56">
        <f t="shared" si="211"/>
        <v>383494</v>
      </c>
      <c r="GH36" s="56">
        <f t="shared" si="211"/>
        <v>369660</v>
      </c>
      <c r="GI36" s="56">
        <f t="shared" si="211"/>
        <v>478803</v>
      </c>
      <c r="GJ36" s="56">
        <f t="shared" si="211"/>
        <v>421570</v>
      </c>
      <c r="GK36" s="56">
        <f t="shared" si="211"/>
        <v>366903</v>
      </c>
      <c r="GL36" s="56">
        <f t="shared" si="211"/>
        <v>378004</v>
      </c>
      <c r="GM36" s="56">
        <f t="shared" si="211"/>
        <v>356630</v>
      </c>
      <c r="GN36" s="56">
        <f>GN27+GN30+GN33</f>
        <v>427574</v>
      </c>
      <c r="GO36" s="56">
        <f t="shared" si="137"/>
        <v>4820363</v>
      </c>
      <c r="GP36" s="56">
        <f>GP27+GP30+GP33</f>
        <v>479892</v>
      </c>
      <c r="GQ36" s="56">
        <f t="shared" ref="GQ36:HA37" si="212">GQ27+GQ30+GQ33</f>
        <v>446068</v>
      </c>
      <c r="GR36" s="56">
        <f t="shared" si="212"/>
        <v>482103</v>
      </c>
      <c r="GS36" s="56">
        <f t="shared" si="212"/>
        <v>388519</v>
      </c>
      <c r="GT36" s="56">
        <f t="shared" si="212"/>
        <v>386505</v>
      </c>
      <c r="GU36" s="56">
        <f t="shared" si="212"/>
        <v>348087</v>
      </c>
      <c r="GV36" s="56">
        <f t="shared" si="212"/>
        <v>425550</v>
      </c>
      <c r="GW36" s="56">
        <f t="shared" si="212"/>
        <v>425243</v>
      </c>
      <c r="GX36" s="56">
        <f t="shared" si="212"/>
        <v>398078</v>
      </c>
      <c r="GY36" s="56">
        <f t="shared" si="212"/>
        <v>414186</v>
      </c>
      <c r="GZ36" s="56">
        <f t="shared" si="212"/>
        <v>392147</v>
      </c>
      <c r="HA36" s="56">
        <f t="shared" si="212"/>
        <v>476445</v>
      </c>
      <c r="HB36" s="56">
        <f t="shared" si="138"/>
        <v>5062823</v>
      </c>
      <c r="HC36" s="56">
        <f>HC27+HC30+HC33</f>
        <v>517665</v>
      </c>
      <c r="HD36" s="56">
        <f t="shared" ref="HD36:HN36" si="213">HD27+HD30+HD33</f>
        <v>476224</v>
      </c>
      <c r="HE36" s="56">
        <f t="shared" si="213"/>
        <v>445725</v>
      </c>
      <c r="HF36" s="56">
        <f t="shared" si="213"/>
        <v>460045</v>
      </c>
      <c r="HG36" s="56">
        <f t="shared" si="213"/>
        <v>393615</v>
      </c>
      <c r="HH36" s="56">
        <f t="shared" si="213"/>
        <v>367532</v>
      </c>
      <c r="HI36" s="56">
        <f t="shared" si="213"/>
        <v>465017</v>
      </c>
      <c r="HJ36" s="56">
        <f t="shared" si="213"/>
        <v>450658</v>
      </c>
      <c r="HK36" s="56">
        <f t="shared" si="213"/>
        <v>397868</v>
      </c>
      <c r="HL36" s="56">
        <f>HL27+HL30+HL33</f>
        <v>424968</v>
      </c>
      <c r="HM36" s="56">
        <f t="shared" si="213"/>
        <v>408767</v>
      </c>
      <c r="HN36" s="56">
        <f t="shared" si="213"/>
        <v>489888</v>
      </c>
      <c r="HO36" s="56">
        <f t="shared" si="154"/>
        <v>5297972</v>
      </c>
      <c r="HP36" s="56">
        <f t="shared" ref="HP36:IA36" si="214">HP27+HP30+HP33</f>
        <v>530860</v>
      </c>
      <c r="HQ36" s="56">
        <f t="shared" si="214"/>
        <v>528488</v>
      </c>
      <c r="HR36" s="56">
        <f t="shared" si="214"/>
        <v>301676</v>
      </c>
      <c r="HS36" s="56">
        <f t="shared" si="214"/>
        <v>85862</v>
      </c>
      <c r="HT36" s="56">
        <f t="shared" si="214"/>
        <v>190208</v>
      </c>
      <c r="HU36" s="56">
        <f t="shared" si="214"/>
        <v>298735</v>
      </c>
      <c r="HV36" s="56">
        <f t="shared" si="214"/>
        <v>432734</v>
      </c>
      <c r="HW36" s="56">
        <f t="shared" si="214"/>
        <v>409068</v>
      </c>
      <c r="HX36" s="56">
        <f t="shared" si="214"/>
        <v>434974</v>
      </c>
      <c r="HY36" s="56">
        <f t="shared" si="214"/>
        <v>494012</v>
      </c>
      <c r="HZ36" s="56">
        <f t="shared" si="214"/>
        <v>499840</v>
      </c>
      <c r="IA36" s="56">
        <f t="shared" si="214"/>
        <v>578210</v>
      </c>
      <c r="IB36" s="56">
        <f t="shared" si="155"/>
        <v>4784667</v>
      </c>
      <c r="IC36" s="56">
        <f t="shared" ref="IC36:IE37" si="215">IC27+IC30+IC33</f>
        <v>577307</v>
      </c>
      <c r="ID36" s="56">
        <f t="shared" si="215"/>
        <v>344566</v>
      </c>
      <c r="IE36" s="56">
        <f t="shared" si="215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76">
        <v>543028</v>
      </c>
      <c r="KN36" s="76">
        <v>698749</v>
      </c>
      <c r="KO36" s="56">
        <f>SUM(KC36:KN36)</f>
        <v>7008333</v>
      </c>
      <c r="KP36" s="218">
        <v>727429</v>
      </c>
      <c r="KQ36" s="76"/>
      <c r="KR36" s="76"/>
      <c r="KS36" s="76"/>
      <c r="KT36" s="76"/>
      <c r="KU36" s="56"/>
      <c r="KV36" s="56"/>
      <c r="KW36" s="56"/>
      <c r="KX36" s="76"/>
      <c r="KY36" s="76"/>
      <c r="KZ36" s="76"/>
      <c r="LA36" s="76"/>
      <c r="LB36" s="56">
        <f t="shared" si="122"/>
        <v>727429</v>
      </c>
    </row>
    <row r="37" spans="2:314" ht="14.25" customHeight="1" x14ac:dyDescent="0.25">
      <c r="B37" s="48" t="s">
        <v>68</v>
      </c>
      <c r="C37" s="56">
        <f>C28+C31+C34</f>
        <v>0</v>
      </c>
      <c r="D37" s="56">
        <f t="shared" ref="D37:M37" si="216">D28+D31+D34</f>
        <v>0</v>
      </c>
      <c r="E37" s="56">
        <f t="shared" si="216"/>
        <v>0</v>
      </c>
      <c r="F37" s="56">
        <f t="shared" si="216"/>
        <v>0</v>
      </c>
      <c r="G37" s="56">
        <f t="shared" si="216"/>
        <v>0</v>
      </c>
      <c r="H37" s="56">
        <f t="shared" si="216"/>
        <v>0</v>
      </c>
      <c r="I37" s="56">
        <f t="shared" si="216"/>
        <v>0</v>
      </c>
      <c r="J37" s="56">
        <f t="shared" si="216"/>
        <v>0</v>
      </c>
      <c r="K37" s="56">
        <f t="shared" si="216"/>
        <v>0</v>
      </c>
      <c r="L37" s="56">
        <f t="shared" si="216"/>
        <v>0</v>
      </c>
      <c r="M37" s="56">
        <f t="shared" si="216"/>
        <v>711183</v>
      </c>
      <c r="N37" s="56">
        <f t="shared" si="189"/>
        <v>754689</v>
      </c>
      <c r="O37" s="56">
        <f t="shared" si="189"/>
        <v>1465872</v>
      </c>
      <c r="P37" s="56">
        <f t="shared" si="189"/>
        <v>733583</v>
      </c>
      <c r="Q37" s="56">
        <f t="shared" ref="Q37:Z37" si="217">Q28+Q31+Q34</f>
        <v>625639</v>
      </c>
      <c r="R37" s="56">
        <f t="shared" si="217"/>
        <v>703206</v>
      </c>
      <c r="S37" s="56">
        <f t="shared" si="217"/>
        <v>657451</v>
      </c>
      <c r="T37" s="56">
        <f t="shared" si="217"/>
        <v>678913</v>
      </c>
      <c r="U37" s="56">
        <f t="shared" si="217"/>
        <v>659642</v>
      </c>
      <c r="V37" s="56">
        <f t="shared" si="217"/>
        <v>681163</v>
      </c>
      <c r="W37" s="56">
        <f t="shared" si="217"/>
        <v>707592</v>
      </c>
      <c r="X37" s="56">
        <f t="shared" si="217"/>
        <v>684471</v>
      </c>
      <c r="Y37" s="56">
        <f t="shared" si="217"/>
        <v>719055</v>
      </c>
      <c r="Z37" s="56">
        <f t="shared" si="217"/>
        <v>723561</v>
      </c>
      <c r="AA37" s="56">
        <f t="shared" si="191"/>
        <v>752873</v>
      </c>
      <c r="AB37" s="56">
        <f t="shared" si="191"/>
        <v>8327149</v>
      </c>
      <c r="AC37" s="56">
        <f t="shared" si="191"/>
        <v>715291</v>
      </c>
      <c r="AD37" s="56">
        <f t="shared" ref="AD37:AM37" si="218">AD28+AD31+AD34</f>
        <v>631089</v>
      </c>
      <c r="AE37" s="56">
        <f t="shared" si="218"/>
        <v>675474</v>
      </c>
      <c r="AF37" s="56">
        <f t="shared" si="218"/>
        <v>652757</v>
      </c>
      <c r="AG37" s="56">
        <f t="shared" si="218"/>
        <v>701619</v>
      </c>
      <c r="AH37" s="56">
        <f t="shared" si="218"/>
        <v>708283</v>
      </c>
      <c r="AI37" s="56">
        <f t="shared" si="218"/>
        <v>708845</v>
      </c>
      <c r="AJ37" s="56">
        <f t="shared" si="218"/>
        <v>722187</v>
      </c>
      <c r="AK37" s="56">
        <f t="shared" si="218"/>
        <v>664865</v>
      </c>
      <c r="AL37" s="56">
        <f t="shared" si="218"/>
        <v>729269</v>
      </c>
      <c r="AM37" s="56">
        <f t="shared" si="218"/>
        <v>753110</v>
      </c>
      <c r="AN37" s="56">
        <f t="shared" si="193"/>
        <v>798734</v>
      </c>
      <c r="AO37" s="56">
        <f t="shared" si="193"/>
        <v>8461523</v>
      </c>
      <c r="AP37" s="56">
        <f t="shared" si="193"/>
        <v>765635</v>
      </c>
      <c r="AQ37" s="56">
        <f t="shared" ref="AQ37:AZ37" si="219">AQ28+AQ31+AQ34</f>
        <v>674168</v>
      </c>
      <c r="AR37" s="56">
        <f t="shared" si="219"/>
        <v>737558</v>
      </c>
      <c r="AS37" s="56">
        <f t="shared" si="219"/>
        <v>684616</v>
      </c>
      <c r="AT37" s="56">
        <f t="shared" si="219"/>
        <v>742939</v>
      </c>
      <c r="AU37" s="56">
        <f t="shared" si="219"/>
        <v>758308</v>
      </c>
      <c r="AV37" s="56">
        <f t="shared" si="219"/>
        <v>759082</v>
      </c>
      <c r="AW37" s="56">
        <f t="shared" si="219"/>
        <v>800858</v>
      </c>
      <c r="AX37" s="56">
        <f t="shared" si="219"/>
        <v>757674</v>
      </c>
      <c r="AY37" s="56">
        <f t="shared" si="219"/>
        <v>810563</v>
      </c>
      <c r="AZ37" s="56">
        <f t="shared" si="219"/>
        <v>808674</v>
      </c>
      <c r="BA37" s="56">
        <f t="shared" si="195"/>
        <v>796043</v>
      </c>
      <c r="BB37" s="56">
        <f t="shared" si="195"/>
        <v>9096118</v>
      </c>
      <c r="BC37" s="56">
        <f t="shared" si="195"/>
        <v>853579</v>
      </c>
      <c r="BD37" s="56">
        <f t="shared" ref="BD37:BM37" si="220">BD28+BD31+BD34</f>
        <v>756182</v>
      </c>
      <c r="BE37" s="56">
        <f t="shared" si="220"/>
        <v>806908</v>
      </c>
      <c r="BF37" s="56">
        <f t="shared" si="220"/>
        <v>749999</v>
      </c>
      <c r="BG37" s="56">
        <f t="shared" si="220"/>
        <v>835005</v>
      </c>
      <c r="BH37" s="56">
        <f t="shared" si="220"/>
        <v>813390</v>
      </c>
      <c r="BI37" s="56">
        <f t="shared" si="220"/>
        <v>855183</v>
      </c>
      <c r="BJ37" s="56">
        <f t="shared" si="220"/>
        <v>878300</v>
      </c>
      <c r="BK37" s="56">
        <f t="shared" si="220"/>
        <v>833884</v>
      </c>
      <c r="BL37" s="56">
        <f t="shared" si="220"/>
        <v>903764</v>
      </c>
      <c r="BM37" s="56">
        <f t="shared" si="220"/>
        <v>919176</v>
      </c>
      <c r="BN37" s="56">
        <f t="shared" si="197"/>
        <v>975303</v>
      </c>
      <c r="BO37" s="56">
        <f t="shared" si="197"/>
        <v>10180673</v>
      </c>
      <c r="BP37" s="56">
        <f t="shared" si="197"/>
        <v>956914</v>
      </c>
      <c r="BQ37" s="56">
        <f t="shared" ref="BQ37:BZ37" si="221">BQ28+BQ31+BQ34</f>
        <v>890005</v>
      </c>
      <c r="BR37" s="56">
        <f t="shared" si="221"/>
        <v>886253</v>
      </c>
      <c r="BS37" s="56">
        <f t="shared" si="221"/>
        <v>865812</v>
      </c>
      <c r="BT37" s="56">
        <f t="shared" si="221"/>
        <v>907215</v>
      </c>
      <c r="BU37" s="56">
        <f t="shared" si="221"/>
        <v>903215</v>
      </c>
      <c r="BV37" s="56">
        <f t="shared" si="221"/>
        <v>951862</v>
      </c>
      <c r="BW37" s="56">
        <f t="shared" si="221"/>
        <v>958713</v>
      </c>
      <c r="BX37" s="56">
        <f t="shared" si="221"/>
        <v>901384</v>
      </c>
      <c r="BY37" s="56">
        <f t="shared" si="221"/>
        <v>974747</v>
      </c>
      <c r="BZ37" s="56">
        <f t="shared" si="221"/>
        <v>933681</v>
      </c>
      <c r="CA37" s="56">
        <f t="shared" si="199"/>
        <v>951314</v>
      </c>
      <c r="CB37" s="56">
        <f t="shared" si="199"/>
        <v>11081115</v>
      </c>
      <c r="CC37" s="56">
        <f t="shared" si="199"/>
        <v>962510</v>
      </c>
      <c r="CD37" s="56">
        <f t="shared" ref="CD37:CM37" si="222">CD28+CD31+CD34</f>
        <v>856250</v>
      </c>
      <c r="CE37" s="56">
        <f t="shared" si="222"/>
        <v>894915</v>
      </c>
      <c r="CF37" s="56">
        <f t="shared" si="222"/>
        <v>832786</v>
      </c>
      <c r="CG37" s="56">
        <f t="shared" si="222"/>
        <v>904010</v>
      </c>
      <c r="CH37" s="56">
        <f t="shared" si="222"/>
        <v>899580</v>
      </c>
      <c r="CI37" s="56">
        <f t="shared" si="222"/>
        <v>924926</v>
      </c>
      <c r="CJ37" s="56">
        <f t="shared" si="222"/>
        <v>929513</v>
      </c>
      <c r="CK37" s="56">
        <f t="shared" si="222"/>
        <v>891248</v>
      </c>
      <c r="CL37" s="56">
        <f t="shared" si="222"/>
        <v>950222</v>
      </c>
      <c r="CM37" s="56">
        <f t="shared" si="222"/>
        <v>943737</v>
      </c>
      <c r="CN37" s="56">
        <f t="shared" si="201"/>
        <v>1006297</v>
      </c>
      <c r="CO37" s="56">
        <f t="shared" si="201"/>
        <v>10995994</v>
      </c>
      <c r="CP37" s="56">
        <f t="shared" si="201"/>
        <v>947943</v>
      </c>
      <c r="CQ37" s="56">
        <f t="shared" ref="CQ37:CZ37" si="223">CQ28+CQ31+CQ34</f>
        <v>876377</v>
      </c>
      <c r="CR37" s="56">
        <f t="shared" si="223"/>
        <v>946145</v>
      </c>
      <c r="CS37" s="56">
        <f t="shared" si="223"/>
        <v>898815</v>
      </c>
      <c r="CT37" s="56">
        <f t="shared" si="223"/>
        <v>944000</v>
      </c>
      <c r="CU37" s="56">
        <f t="shared" si="223"/>
        <v>972837</v>
      </c>
      <c r="CV37" s="56">
        <f t="shared" si="223"/>
        <v>1033623</v>
      </c>
      <c r="CW37" s="56">
        <f t="shared" si="223"/>
        <v>1053949</v>
      </c>
      <c r="CX37" s="56">
        <f t="shared" si="223"/>
        <v>1037839</v>
      </c>
      <c r="CY37" s="56">
        <f t="shared" si="223"/>
        <v>1057147</v>
      </c>
      <c r="CZ37" s="56">
        <f t="shared" si="223"/>
        <v>1071590</v>
      </c>
      <c r="DA37" s="56">
        <f t="shared" si="203"/>
        <v>1117665</v>
      </c>
      <c r="DB37" s="56">
        <f t="shared" si="203"/>
        <v>11957930</v>
      </c>
      <c r="DC37" s="56">
        <f t="shared" si="203"/>
        <v>1089314</v>
      </c>
      <c r="DD37" s="56">
        <f t="shared" ref="DD37:DM37" si="224">DD28+DD31+DD34</f>
        <v>1002454</v>
      </c>
      <c r="DE37" s="56">
        <f t="shared" si="224"/>
        <v>1079566</v>
      </c>
      <c r="DF37" s="56">
        <f t="shared" si="224"/>
        <v>1019213</v>
      </c>
      <c r="DG37" s="56">
        <f t="shared" si="224"/>
        <v>1110729</v>
      </c>
      <c r="DH37" s="56">
        <f t="shared" si="224"/>
        <v>1078268</v>
      </c>
      <c r="DI37" s="56">
        <f t="shared" si="224"/>
        <v>1085934</v>
      </c>
      <c r="DJ37" s="56">
        <f t="shared" si="224"/>
        <v>1139846</v>
      </c>
      <c r="DK37" s="56">
        <f t="shared" si="224"/>
        <v>1087874</v>
      </c>
      <c r="DL37" s="56">
        <f t="shared" si="224"/>
        <v>1123795</v>
      </c>
      <c r="DM37" s="56">
        <f t="shared" si="224"/>
        <v>1099460</v>
      </c>
      <c r="DN37" s="56">
        <f t="shared" si="205"/>
        <v>1173602</v>
      </c>
      <c r="DO37" s="56">
        <f t="shared" si="205"/>
        <v>13090055</v>
      </c>
      <c r="DP37" s="56">
        <f t="shared" si="205"/>
        <v>1145582</v>
      </c>
      <c r="DQ37" s="56">
        <f t="shared" ref="DQ37:DZ37" si="225">DQ28+DQ31+DQ34</f>
        <v>1090095</v>
      </c>
      <c r="DR37" s="56">
        <f t="shared" si="225"/>
        <v>1135343</v>
      </c>
      <c r="DS37" s="56">
        <f t="shared" si="225"/>
        <v>1057702</v>
      </c>
      <c r="DT37" s="56">
        <f t="shared" si="225"/>
        <v>1121597</v>
      </c>
      <c r="DU37" s="56">
        <f t="shared" si="225"/>
        <v>1124825</v>
      </c>
      <c r="DV37" s="56">
        <f t="shared" si="225"/>
        <v>1183217</v>
      </c>
      <c r="DW37" s="56">
        <f t="shared" si="225"/>
        <v>1209734</v>
      </c>
      <c r="DX37" s="56">
        <f t="shared" si="225"/>
        <v>1141212</v>
      </c>
      <c r="DY37" s="56">
        <f t="shared" si="225"/>
        <v>1222747</v>
      </c>
      <c r="DZ37" s="56">
        <f t="shared" si="225"/>
        <v>1223893</v>
      </c>
      <c r="EA37" s="56">
        <f t="shared" si="207"/>
        <v>1204621</v>
      </c>
      <c r="EB37" s="56">
        <f t="shared" si="207"/>
        <v>13860568</v>
      </c>
      <c r="EC37" s="56">
        <f t="shared" si="207"/>
        <v>1215079</v>
      </c>
      <c r="ED37" s="56">
        <f t="shared" ref="ED37:EM37" si="226">ED28+ED31+ED34</f>
        <v>1086340</v>
      </c>
      <c r="EE37" s="56">
        <f t="shared" si="226"/>
        <v>1143967</v>
      </c>
      <c r="EF37" s="56">
        <f t="shared" si="226"/>
        <v>1126893</v>
      </c>
      <c r="EG37" s="56">
        <f t="shared" si="226"/>
        <v>1196778</v>
      </c>
      <c r="EH37" s="56">
        <f t="shared" si="226"/>
        <v>1172319</v>
      </c>
      <c r="EI37" s="56">
        <f t="shared" si="226"/>
        <v>1212443</v>
      </c>
      <c r="EJ37" s="56">
        <f t="shared" si="226"/>
        <v>1250201</v>
      </c>
      <c r="EK37" s="56">
        <f t="shared" si="226"/>
        <v>1169041</v>
      </c>
      <c r="EL37" s="56">
        <f t="shared" si="226"/>
        <v>1241463</v>
      </c>
      <c r="EM37" s="56">
        <f t="shared" si="226"/>
        <v>1245600</v>
      </c>
      <c r="EN37" s="56">
        <f t="shared" si="209"/>
        <v>1345943</v>
      </c>
      <c r="EO37" s="56">
        <f t="shared" si="209"/>
        <v>14406067</v>
      </c>
      <c r="EP37" s="56">
        <f t="shared" si="209"/>
        <v>1304912</v>
      </c>
      <c r="EQ37" s="56">
        <f t="shared" ref="EQ37:GA37" si="227">EQ28+EQ31+EQ34</f>
        <v>1155170</v>
      </c>
      <c r="ER37" s="56">
        <f t="shared" si="227"/>
        <v>1206799</v>
      </c>
      <c r="ES37" s="56">
        <f t="shared" si="227"/>
        <v>1140665</v>
      </c>
      <c r="ET37" s="56">
        <f t="shared" si="227"/>
        <v>1227693</v>
      </c>
      <c r="EU37" s="56">
        <f t="shared" si="227"/>
        <v>1183172</v>
      </c>
      <c r="EV37" s="56">
        <f t="shared" si="227"/>
        <v>1208200</v>
      </c>
      <c r="EW37" s="56">
        <f t="shared" si="227"/>
        <v>1227586</v>
      </c>
      <c r="EX37" s="56">
        <f t="shared" si="227"/>
        <v>1180696</v>
      </c>
      <c r="EY37" s="56">
        <f t="shared" si="227"/>
        <v>1262357</v>
      </c>
      <c r="EZ37" s="56">
        <f t="shared" si="227"/>
        <v>1235144</v>
      </c>
      <c r="FA37" s="56">
        <f t="shared" si="227"/>
        <v>1275017</v>
      </c>
      <c r="FB37" s="56">
        <f>FB28+FB31+FB34</f>
        <v>14607411</v>
      </c>
      <c r="FC37" s="56">
        <f t="shared" si="227"/>
        <v>1222624</v>
      </c>
      <c r="FD37" s="56">
        <f t="shared" si="227"/>
        <v>1144845</v>
      </c>
      <c r="FE37" s="56">
        <f t="shared" si="227"/>
        <v>1226192</v>
      </c>
      <c r="FF37" s="56">
        <f t="shared" si="227"/>
        <v>1211222</v>
      </c>
      <c r="FG37" s="56">
        <f t="shared" si="227"/>
        <v>1248229</v>
      </c>
      <c r="FH37" s="56">
        <f t="shared" si="227"/>
        <v>1232636</v>
      </c>
      <c r="FI37" s="56">
        <f t="shared" si="227"/>
        <v>1278041</v>
      </c>
      <c r="FJ37" s="56">
        <f t="shared" si="227"/>
        <v>1319344</v>
      </c>
      <c r="FK37" s="56">
        <f t="shared" si="227"/>
        <v>1261354</v>
      </c>
      <c r="FL37" s="56">
        <f t="shared" si="227"/>
        <v>1340173</v>
      </c>
      <c r="FM37" s="56">
        <f t="shared" si="227"/>
        <v>1304145</v>
      </c>
      <c r="FN37" s="56">
        <f t="shared" si="227"/>
        <v>1326822</v>
      </c>
      <c r="FO37" s="56">
        <f>FO28+FO31+FO34</f>
        <v>15115627</v>
      </c>
      <c r="FP37" s="56">
        <f t="shared" si="227"/>
        <v>1270770</v>
      </c>
      <c r="FQ37" s="56">
        <f t="shared" si="227"/>
        <v>1264132</v>
      </c>
      <c r="FR37" s="56">
        <f t="shared" si="227"/>
        <v>1295351</v>
      </c>
      <c r="FS37" s="56">
        <f t="shared" si="227"/>
        <v>1254078</v>
      </c>
      <c r="FT37" s="56">
        <f t="shared" si="227"/>
        <v>1268961</v>
      </c>
      <c r="FU37" s="56">
        <f t="shared" si="227"/>
        <v>1262623</v>
      </c>
      <c r="FV37" s="56">
        <f t="shared" si="227"/>
        <v>1338007</v>
      </c>
      <c r="FW37" s="56">
        <f t="shared" si="227"/>
        <v>1371044</v>
      </c>
      <c r="FX37" s="56">
        <v>1331793</v>
      </c>
      <c r="FY37" s="56">
        <v>1369708</v>
      </c>
      <c r="FZ37" s="56">
        <v>1365247</v>
      </c>
      <c r="GA37" s="56">
        <f t="shared" si="227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8">GD28+GD31+GD34</f>
        <v>1288434</v>
      </c>
      <c r="GE37" s="56">
        <f t="shared" si="211"/>
        <v>1081097</v>
      </c>
      <c r="GF37" s="56">
        <f t="shared" si="211"/>
        <v>1259411</v>
      </c>
      <c r="GG37" s="56">
        <f t="shared" si="228"/>
        <v>1436217</v>
      </c>
      <c r="GH37" s="56">
        <f t="shared" si="228"/>
        <v>1401298</v>
      </c>
      <c r="GI37" s="56">
        <f t="shared" si="211"/>
        <v>1406993</v>
      </c>
      <c r="GJ37" s="56">
        <f t="shared" si="228"/>
        <v>1423388</v>
      </c>
      <c r="GK37" s="56">
        <f t="shared" si="228"/>
        <v>1367523</v>
      </c>
      <c r="GL37" s="56">
        <f t="shared" si="228"/>
        <v>1407253</v>
      </c>
      <c r="GM37" s="56">
        <f t="shared" si="228"/>
        <v>1395612</v>
      </c>
      <c r="GN37" s="56">
        <f>GN28+GN31+GN34</f>
        <v>1440731</v>
      </c>
      <c r="GO37" s="56">
        <f t="shared" si="137"/>
        <v>16326946</v>
      </c>
      <c r="GP37" s="56">
        <f>GP28+GP31+GP34</f>
        <v>1448424</v>
      </c>
      <c r="GQ37" s="56">
        <f t="shared" ref="GQ37:GZ37" si="229">GQ28+GQ31+GQ34</f>
        <v>1332969</v>
      </c>
      <c r="GR37" s="56">
        <f t="shared" si="229"/>
        <v>1419154</v>
      </c>
      <c r="GS37" s="56">
        <f t="shared" si="229"/>
        <v>1415170</v>
      </c>
      <c r="GT37" s="56">
        <f t="shared" si="229"/>
        <v>1551662</v>
      </c>
      <c r="GU37" s="56">
        <f t="shared" si="229"/>
        <v>1423427</v>
      </c>
      <c r="GV37" s="56">
        <f t="shared" si="229"/>
        <v>1470720</v>
      </c>
      <c r="GW37" s="56">
        <f t="shared" si="229"/>
        <v>1506789</v>
      </c>
      <c r="GX37" s="56">
        <f t="shared" si="229"/>
        <v>1414643</v>
      </c>
      <c r="GY37" s="56">
        <f t="shared" si="229"/>
        <v>1467933</v>
      </c>
      <c r="GZ37" s="56">
        <f t="shared" si="229"/>
        <v>1461431</v>
      </c>
      <c r="HA37" s="56">
        <f t="shared" si="212"/>
        <v>1542357</v>
      </c>
      <c r="HB37" s="56">
        <f t="shared" si="138"/>
        <v>17454679</v>
      </c>
      <c r="HC37" s="56">
        <f>HC28+HC31+HC34</f>
        <v>1494480</v>
      </c>
      <c r="HD37" s="56">
        <f t="shared" ref="HD37:HN37" si="230">HD28+HD31+HD34</f>
        <v>1331607</v>
      </c>
      <c r="HE37" s="56">
        <f t="shared" si="230"/>
        <v>1517274</v>
      </c>
      <c r="HF37" s="56">
        <f t="shared" si="230"/>
        <v>1326624</v>
      </c>
      <c r="HG37" s="56">
        <f t="shared" si="230"/>
        <v>1480387</v>
      </c>
      <c r="HH37" s="56">
        <f t="shared" si="230"/>
        <v>1428071</v>
      </c>
      <c r="HI37" s="56">
        <f t="shared" si="230"/>
        <v>1472357</v>
      </c>
      <c r="HJ37" s="56">
        <f t="shared" si="230"/>
        <v>1534289</v>
      </c>
      <c r="HK37" s="56">
        <f t="shared" si="230"/>
        <v>1430205</v>
      </c>
      <c r="HL37" s="56">
        <f>HL28+HL31+HL34</f>
        <v>1534400</v>
      </c>
      <c r="HM37" s="56">
        <f t="shared" si="230"/>
        <v>1505519</v>
      </c>
      <c r="HN37" s="56">
        <f t="shared" si="230"/>
        <v>1557680</v>
      </c>
      <c r="HO37" s="56">
        <f t="shared" si="154"/>
        <v>17612893</v>
      </c>
      <c r="HP37" s="56">
        <f t="shared" ref="HP37:IA37" si="231">HP28+HP31+HP34</f>
        <v>1501578</v>
      </c>
      <c r="HQ37" s="56">
        <f t="shared" si="231"/>
        <v>1467970</v>
      </c>
      <c r="HR37" s="56">
        <f t="shared" si="231"/>
        <v>1109895</v>
      </c>
      <c r="HS37" s="56">
        <f t="shared" si="231"/>
        <v>683403</v>
      </c>
      <c r="HT37" s="56">
        <f t="shared" si="231"/>
        <v>911880</v>
      </c>
      <c r="HU37" s="56">
        <f t="shared" si="231"/>
        <v>1150058</v>
      </c>
      <c r="HV37" s="56">
        <f t="shared" si="231"/>
        <v>1321044</v>
      </c>
      <c r="HW37" s="56">
        <f t="shared" si="231"/>
        <v>1342117</v>
      </c>
      <c r="HX37" s="56">
        <f t="shared" si="231"/>
        <v>1331760</v>
      </c>
      <c r="HY37" s="56">
        <f t="shared" si="231"/>
        <v>1479929</v>
      </c>
      <c r="HZ37" s="56">
        <f t="shared" si="231"/>
        <v>1514807</v>
      </c>
      <c r="IA37" s="56">
        <f t="shared" si="231"/>
        <v>1496508</v>
      </c>
      <c r="IB37" s="56">
        <f t="shared" si="155"/>
        <v>15310949</v>
      </c>
      <c r="IC37" s="56">
        <f t="shared" si="215"/>
        <v>1559012</v>
      </c>
      <c r="ID37" s="56">
        <f t="shared" si="215"/>
        <v>1272991</v>
      </c>
      <c r="IE37" s="56">
        <f t="shared" si="215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75">
        <v>1898065</v>
      </c>
      <c r="KN37" s="75">
        <v>1916022</v>
      </c>
      <c r="KO37" s="56">
        <f>SUM(KC37:KN37)</f>
        <v>21695384</v>
      </c>
      <c r="KP37" s="218">
        <v>1940195</v>
      </c>
      <c r="KQ37" s="76"/>
      <c r="KR37" s="76"/>
      <c r="KS37" s="76"/>
      <c r="KT37" s="76"/>
      <c r="KU37" s="56"/>
      <c r="KV37" s="56"/>
      <c r="KW37" s="56"/>
      <c r="KX37" s="76"/>
      <c r="KY37" s="76"/>
      <c r="KZ37" s="75"/>
      <c r="LA37" s="75"/>
      <c r="LB37" s="56">
        <f t="shared" si="122"/>
        <v>1940195</v>
      </c>
    </row>
    <row r="40" spans="2:314" ht="13.95" customHeight="1" x14ac:dyDescent="0.25">
      <c r="B40" s="5" t="s">
        <v>74</v>
      </c>
    </row>
    <row r="41" spans="2:314" x14ac:dyDescent="0.25">
      <c r="B41" s="12" t="s">
        <v>75</v>
      </c>
      <c r="C41" s="181">
        <v>2003</v>
      </c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3"/>
      <c r="O41" s="184" t="s">
        <v>109</v>
      </c>
      <c r="P41" s="181">
        <v>2004</v>
      </c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3"/>
      <c r="AB41" s="184" t="s">
        <v>110</v>
      </c>
      <c r="AC41" s="181">
        <v>2005</v>
      </c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3"/>
      <c r="AO41" s="184" t="s">
        <v>111</v>
      </c>
      <c r="AP41" s="181">
        <v>2006</v>
      </c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3"/>
      <c r="BB41" s="184" t="s">
        <v>112</v>
      </c>
      <c r="BC41" s="181">
        <v>2007</v>
      </c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3"/>
      <c r="BO41" s="184" t="s">
        <v>113</v>
      </c>
      <c r="BP41" s="181">
        <v>2008</v>
      </c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3"/>
      <c r="CB41" s="184" t="s">
        <v>114</v>
      </c>
      <c r="CC41" s="181">
        <v>2009</v>
      </c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3"/>
      <c r="CO41" s="184" t="s">
        <v>93</v>
      </c>
      <c r="CP41" s="181">
        <v>2010</v>
      </c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3"/>
      <c r="DB41" s="184" t="s">
        <v>82</v>
      </c>
      <c r="DC41" s="181">
        <v>2011</v>
      </c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3"/>
      <c r="DO41" s="184" t="s">
        <v>83</v>
      </c>
      <c r="DP41" s="181">
        <v>2012</v>
      </c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3"/>
      <c r="EB41" s="184" t="s">
        <v>84</v>
      </c>
      <c r="EC41" s="181">
        <v>2013</v>
      </c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3"/>
      <c r="EO41" s="184" t="s">
        <v>40</v>
      </c>
      <c r="EP41" s="181">
        <v>2014</v>
      </c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3"/>
      <c r="FB41" s="184" t="s">
        <v>41</v>
      </c>
      <c r="FC41" s="181">
        <v>2015</v>
      </c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3"/>
      <c r="FO41" s="184" t="s">
        <v>42</v>
      </c>
      <c r="FP41" s="181">
        <v>2016</v>
      </c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3"/>
      <c r="GB41" s="184" t="s">
        <v>43</v>
      </c>
      <c r="GC41" s="181">
        <v>2017</v>
      </c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3"/>
      <c r="GO41" s="184" t="s">
        <v>44</v>
      </c>
      <c r="GP41" s="181">
        <v>2018</v>
      </c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3"/>
      <c r="HB41" s="184" t="s">
        <v>45</v>
      </c>
      <c r="HC41" s="181">
        <v>2019</v>
      </c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3"/>
      <c r="HO41" s="184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84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84" t="s">
        <v>48</v>
      </c>
      <c r="IP41" s="181">
        <v>2022</v>
      </c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3"/>
      <c r="JB41" s="184" t="s">
        <v>49</v>
      </c>
      <c r="JC41" s="181">
        <v>2023</v>
      </c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3"/>
      <c r="JO41" s="184" t="s">
        <v>50</v>
      </c>
      <c r="JP41" s="181">
        <v>2024</v>
      </c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3"/>
      <c r="KB41" s="184" t="s">
        <v>51</v>
      </c>
      <c r="KC41" s="181">
        <v>2025</v>
      </c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3"/>
      <c r="KO41" s="184" t="s">
        <v>52</v>
      </c>
      <c r="KP41" s="181">
        <v>2026</v>
      </c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3"/>
      <c r="LB41" s="184" t="s">
        <v>53</v>
      </c>
    </row>
    <row r="42" spans="2:314" x14ac:dyDescent="0.25">
      <c r="B42" s="13" t="s">
        <v>76</v>
      </c>
      <c r="C42" s="156" t="s">
        <v>54</v>
      </c>
      <c r="D42" s="156" t="s">
        <v>55</v>
      </c>
      <c r="E42" s="156" t="s">
        <v>56</v>
      </c>
      <c r="F42" s="156" t="s">
        <v>57</v>
      </c>
      <c r="G42" s="156" t="s">
        <v>58</v>
      </c>
      <c r="H42" s="156" t="s">
        <v>59</v>
      </c>
      <c r="I42" s="156" t="s">
        <v>60</v>
      </c>
      <c r="J42" s="156" t="s">
        <v>61</v>
      </c>
      <c r="K42" s="156" t="s">
        <v>62</v>
      </c>
      <c r="L42" s="156" t="s">
        <v>63</v>
      </c>
      <c r="M42" s="156" t="s">
        <v>64</v>
      </c>
      <c r="N42" s="156" t="s">
        <v>65</v>
      </c>
      <c r="O42" s="185"/>
      <c r="P42" s="156" t="s">
        <v>54</v>
      </c>
      <c r="Q42" s="156" t="s">
        <v>55</v>
      </c>
      <c r="R42" s="156" t="s">
        <v>56</v>
      </c>
      <c r="S42" s="156" t="s">
        <v>57</v>
      </c>
      <c r="T42" s="156" t="s">
        <v>58</v>
      </c>
      <c r="U42" s="156" t="s">
        <v>59</v>
      </c>
      <c r="V42" s="156" t="s">
        <v>60</v>
      </c>
      <c r="W42" s="156" t="s">
        <v>61</v>
      </c>
      <c r="X42" s="156" t="s">
        <v>62</v>
      </c>
      <c r="Y42" s="156" t="s">
        <v>63</v>
      </c>
      <c r="Z42" s="156" t="s">
        <v>64</v>
      </c>
      <c r="AA42" s="156" t="s">
        <v>65</v>
      </c>
      <c r="AB42" s="185"/>
      <c r="AC42" s="156" t="s">
        <v>54</v>
      </c>
      <c r="AD42" s="156" t="s">
        <v>55</v>
      </c>
      <c r="AE42" s="156" t="s">
        <v>56</v>
      </c>
      <c r="AF42" s="156" t="s">
        <v>57</v>
      </c>
      <c r="AG42" s="156" t="s">
        <v>58</v>
      </c>
      <c r="AH42" s="156" t="s">
        <v>59</v>
      </c>
      <c r="AI42" s="156" t="s">
        <v>60</v>
      </c>
      <c r="AJ42" s="156" t="s">
        <v>61</v>
      </c>
      <c r="AK42" s="156" t="s">
        <v>62</v>
      </c>
      <c r="AL42" s="156" t="s">
        <v>63</v>
      </c>
      <c r="AM42" s="156" t="s">
        <v>64</v>
      </c>
      <c r="AN42" s="156" t="s">
        <v>65</v>
      </c>
      <c r="AO42" s="185"/>
      <c r="AP42" s="156" t="s">
        <v>54</v>
      </c>
      <c r="AQ42" s="156" t="s">
        <v>55</v>
      </c>
      <c r="AR42" s="156" t="s">
        <v>56</v>
      </c>
      <c r="AS42" s="156" t="s">
        <v>57</v>
      </c>
      <c r="AT42" s="156" t="s">
        <v>58</v>
      </c>
      <c r="AU42" s="156" t="s">
        <v>59</v>
      </c>
      <c r="AV42" s="156" t="s">
        <v>60</v>
      </c>
      <c r="AW42" s="156" t="s">
        <v>61</v>
      </c>
      <c r="AX42" s="156" t="s">
        <v>62</v>
      </c>
      <c r="AY42" s="156" t="s">
        <v>63</v>
      </c>
      <c r="AZ42" s="156" t="s">
        <v>64</v>
      </c>
      <c r="BA42" s="156" t="s">
        <v>65</v>
      </c>
      <c r="BB42" s="185"/>
      <c r="BC42" s="156" t="s">
        <v>54</v>
      </c>
      <c r="BD42" s="156" t="s">
        <v>55</v>
      </c>
      <c r="BE42" s="156" t="s">
        <v>56</v>
      </c>
      <c r="BF42" s="156" t="s">
        <v>57</v>
      </c>
      <c r="BG42" s="156" t="s">
        <v>58</v>
      </c>
      <c r="BH42" s="156" t="s">
        <v>59</v>
      </c>
      <c r="BI42" s="156" t="s">
        <v>60</v>
      </c>
      <c r="BJ42" s="156" t="s">
        <v>61</v>
      </c>
      <c r="BK42" s="156" t="s">
        <v>62</v>
      </c>
      <c r="BL42" s="156" t="s">
        <v>63</v>
      </c>
      <c r="BM42" s="156" t="s">
        <v>64</v>
      </c>
      <c r="BN42" s="156" t="s">
        <v>65</v>
      </c>
      <c r="BO42" s="185"/>
      <c r="BP42" s="156" t="s">
        <v>54</v>
      </c>
      <c r="BQ42" s="156" t="s">
        <v>55</v>
      </c>
      <c r="BR42" s="156" t="s">
        <v>56</v>
      </c>
      <c r="BS42" s="156" t="s">
        <v>57</v>
      </c>
      <c r="BT42" s="156" t="s">
        <v>58</v>
      </c>
      <c r="BU42" s="156" t="s">
        <v>59</v>
      </c>
      <c r="BV42" s="156" t="s">
        <v>60</v>
      </c>
      <c r="BW42" s="156" t="s">
        <v>61</v>
      </c>
      <c r="BX42" s="156" t="s">
        <v>62</v>
      </c>
      <c r="BY42" s="156" t="s">
        <v>63</v>
      </c>
      <c r="BZ42" s="156" t="s">
        <v>64</v>
      </c>
      <c r="CA42" s="156" t="s">
        <v>65</v>
      </c>
      <c r="CB42" s="185"/>
      <c r="CC42" s="156" t="s">
        <v>54</v>
      </c>
      <c r="CD42" s="156" t="s">
        <v>55</v>
      </c>
      <c r="CE42" s="156" t="s">
        <v>56</v>
      </c>
      <c r="CF42" s="156" t="s">
        <v>57</v>
      </c>
      <c r="CG42" s="156" t="s">
        <v>58</v>
      </c>
      <c r="CH42" s="156" t="s">
        <v>59</v>
      </c>
      <c r="CI42" s="156" t="s">
        <v>60</v>
      </c>
      <c r="CJ42" s="156" t="s">
        <v>61</v>
      </c>
      <c r="CK42" s="156" t="s">
        <v>62</v>
      </c>
      <c r="CL42" s="156" t="s">
        <v>63</v>
      </c>
      <c r="CM42" s="156" t="s">
        <v>64</v>
      </c>
      <c r="CN42" s="156" t="s">
        <v>65</v>
      </c>
      <c r="CO42" s="185"/>
      <c r="CP42" s="156" t="s">
        <v>54</v>
      </c>
      <c r="CQ42" s="156" t="s">
        <v>55</v>
      </c>
      <c r="CR42" s="156" t="s">
        <v>56</v>
      </c>
      <c r="CS42" s="156" t="s">
        <v>57</v>
      </c>
      <c r="CT42" s="156" t="s">
        <v>58</v>
      </c>
      <c r="CU42" s="156" t="s">
        <v>59</v>
      </c>
      <c r="CV42" s="156" t="s">
        <v>60</v>
      </c>
      <c r="CW42" s="156" t="s">
        <v>61</v>
      </c>
      <c r="CX42" s="156" t="s">
        <v>62</v>
      </c>
      <c r="CY42" s="156" t="s">
        <v>63</v>
      </c>
      <c r="CZ42" s="156" t="s">
        <v>64</v>
      </c>
      <c r="DA42" s="156" t="s">
        <v>65</v>
      </c>
      <c r="DB42" s="185"/>
      <c r="DC42" s="156" t="s">
        <v>54</v>
      </c>
      <c r="DD42" s="156" t="s">
        <v>55</v>
      </c>
      <c r="DE42" s="156" t="s">
        <v>56</v>
      </c>
      <c r="DF42" s="156" t="s">
        <v>57</v>
      </c>
      <c r="DG42" s="156" t="s">
        <v>58</v>
      </c>
      <c r="DH42" s="156" t="s">
        <v>59</v>
      </c>
      <c r="DI42" s="156" t="s">
        <v>60</v>
      </c>
      <c r="DJ42" s="156" t="s">
        <v>61</v>
      </c>
      <c r="DK42" s="156" t="s">
        <v>62</v>
      </c>
      <c r="DL42" s="156" t="s">
        <v>63</v>
      </c>
      <c r="DM42" s="156" t="s">
        <v>64</v>
      </c>
      <c r="DN42" s="156" t="s">
        <v>65</v>
      </c>
      <c r="DO42" s="185"/>
      <c r="DP42" s="156" t="s">
        <v>54</v>
      </c>
      <c r="DQ42" s="156" t="s">
        <v>55</v>
      </c>
      <c r="DR42" s="156" t="s">
        <v>56</v>
      </c>
      <c r="DS42" s="156" t="s">
        <v>57</v>
      </c>
      <c r="DT42" s="156" t="s">
        <v>58</v>
      </c>
      <c r="DU42" s="156" t="s">
        <v>59</v>
      </c>
      <c r="DV42" s="156" t="s">
        <v>60</v>
      </c>
      <c r="DW42" s="156" t="s">
        <v>61</v>
      </c>
      <c r="DX42" s="156" t="s">
        <v>62</v>
      </c>
      <c r="DY42" s="156" t="s">
        <v>63</v>
      </c>
      <c r="DZ42" s="156" t="s">
        <v>64</v>
      </c>
      <c r="EA42" s="156" t="s">
        <v>65</v>
      </c>
      <c r="EB42" s="185"/>
      <c r="EC42" s="156" t="s">
        <v>54</v>
      </c>
      <c r="ED42" s="156" t="s">
        <v>55</v>
      </c>
      <c r="EE42" s="156" t="s">
        <v>56</v>
      </c>
      <c r="EF42" s="156" t="s">
        <v>57</v>
      </c>
      <c r="EG42" s="156" t="s">
        <v>58</v>
      </c>
      <c r="EH42" s="156" t="s">
        <v>59</v>
      </c>
      <c r="EI42" s="156" t="s">
        <v>60</v>
      </c>
      <c r="EJ42" s="156" t="s">
        <v>61</v>
      </c>
      <c r="EK42" s="156" t="s">
        <v>62</v>
      </c>
      <c r="EL42" s="156" t="s">
        <v>63</v>
      </c>
      <c r="EM42" s="156" t="s">
        <v>64</v>
      </c>
      <c r="EN42" s="156" t="s">
        <v>65</v>
      </c>
      <c r="EO42" s="185"/>
      <c r="EP42" s="156" t="s">
        <v>54</v>
      </c>
      <c r="EQ42" s="156" t="s">
        <v>55</v>
      </c>
      <c r="ER42" s="156" t="s">
        <v>56</v>
      </c>
      <c r="ES42" s="156" t="s">
        <v>57</v>
      </c>
      <c r="ET42" s="156" t="s">
        <v>58</v>
      </c>
      <c r="EU42" s="156" t="s">
        <v>59</v>
      </c>
      <c r="EV42" s="156" t="s">
        <v>60</v>
      </c>
      <c r="EW42" s="156" t="s">
        <v>61</v>
      </c>
      <c r="EX42" s="156" t="s">
        <v>62</v>
      </c>
      <c r="EY42" s="156" t="s">
        <v>63</v>
      </c>
      <c r="EZ42" s="156" t="s">
        <v>64</v>
      </c>
      <c r="FA42" s="156" t="s">
        <v>65</v>
      </c>
      <c r="FB42" s="185"/>
      <c r="FC42" s="156" t="s">
        <v>54</v>
      </c>
      <c r="FD42" s="156" t="s">
        <v>55</v>
      </c>
      <c r="FE42" s="156" t="s">
        <v>56</v>
      </c>
      <c r="FF42" s="156" t="s">
        <v>57</v>
      </c>
      <c r="FG42" s="156" t="s">
        <v>58</v>
      </c>
      <c r="FH42" s="156" t="s">
        <v>59</v>
      </c>
      <c r="FI42" s="156" t="s">
        <v>60</v>
      </c>
      <c r="FJ42" s="156" t="s">
        <v>61</v>
      </c>
      <c r="FK42" s="156" t="s">
        <v>62</v>
      </c>
      <c r="FL42" s="156" t="s">
        <v>63</v>
      </c>
      <c r="FM42" s="156" t="s">
        <v>64</v>
      </c>
      <c r="FN42" s="156" t="s">
        <v>65</v>
      </c>
      <c r="FO42" s="185"/>
      <c r="FP42" s="156" t="s">
        <v>54</v>
      </c>
      <c r="FQ42" s="156" t="s">
        <v>55</v>
      </c>
      <c r="FR42" s="156" t="s">
        <v>56</v>
      </c>
      <c r="FS42" s="156" t="s">
        <v>57</v>
      </c>
      <c r="FT42" s="156" t="s">
        <v>58</v>
      </c>
      <c r="FU42" s="156" t="s">
        <v>59</v>
      </c>
      <c r="FV42" s="156" t="s">
        <v>60</v>
      </c>
      <c r="FW42" s="156" t="s">
        <v>61</v>
      </c>
      <c r="FX42" s="156" t="s">
        <v>62</v>
      </c>
      <c r="FY42" s="156" t="s">
        <v>63</v>
      </c>
      <c r="FZ42" s="156" t="s">
        <v>64</v>
      </c>
      <c r="GA42" s="156" t="s">
        <v>65</v>
      </c>
      <c r="GB42" s="185"/>
      <c r="GC42" s="45" t="s">
        <v>54</v>
      </c>
      <c r="GD42" s="45" t="s">
        <v>55</v>
      </c>
      <c r="GE42" s="45" t="s">
        <v>56</v>
      </c>
      <c r="GF42" s="45" t="s">
        <v>57</v>
      </c>
      <c r="GG42" s="45" t="s">
        <v>58</v>
      </c>
      <c r="GH42" s="45" t="s">
        <v>59</v>
      </c>
      <c r="GI42" s="45" t="s">
        <v>60</v>
      </c>
      <c r="GJ42" s="45" t="s">
        <v>61</v>
      </c>
      <c r="GK42" s="45" t="s">
        <v>62</v>
      </c>
      <c r="GL42" s="45" t="s">
        <v>63</v>
      </c>
      <c r="GM42" s="45" t="s">
        <v>64</v>
      </c>
      <c r="GN42" s="45" t="s">
        <v>65</v>
      </c>
      <c r="GO42" s="185"/>
      <c r="GP42" s="45" t="s">
        <v>54</v>
      </c>
      <c r="GQ42" s="45" t="s">
        <v>55</v>
      </c>
      <c r="GR42" s="45" t="s">
        <v>56</v>
      </c>
      <c r="GS42" s="45" t="s">
        <v>57</v>
      </c>
      <c r="GT42" s="45" t="s">
        <v>58</v>
      </c>
      <c r="GU42" s="45" t="s">
        <v>59</v>
      </c>
      <c r="GV42" s="45" t="s">
        <v>60</v>
      </c>
      <c r="GW42" s="45" t="s">
        <v>61</v>
      </c>
      <c r="GX42" s="45" t="s">
        <v>62</v>
      </c>
      <c r="GY42" s="45" t="s">
        <v>63</v>
      </c>
      <c r="GZ42" s="45" t="s">
        <v>64</v>
      </c>
      <c r="HA42" s="45" t="s">
        <v>65</v>
      </c>
      <c r="HB42" s="185"/>
      <c r="HC42" s="45" t="s">
        <v>54</v>
      </c>
      <c r="HD42" s="45" t="s">
        <v>55</v>
      </c>
      <c r="HE42" s="45" t="s">
        <v>56</v>
      </c>
      <c r="HF42" s="45" t="s">
        <v>57</v>
      </c>
      <c r="HG42" s="45" t="s">
        <v>58</v>
      </c>
      <c r="HH42" s="45" t="s">
        <v>59</v>
      </c>
      <c r="HI42" s="45" t="s">
        <v>60</v>
      </c>
      <c r="HJ42" s="45" t="s">
        <v>61</v>
      </c>
      <c r="HK42" s="45" t="s">
        <v>62</v>
      </c>
      <c r="HL42" s="45" t="s">
        <v>63</v>
      </c>
      <c r="HM42" s="45" t="s">
        <v>64</v>
      </c>
      <c r="HN42" s="45" t="s">
        <v>65</v>
      </c>
      <c r="HO42" s="185"/>
      <c r="HP42" s="45" t="s">
        <v>54</v>
      </c>
      <c r="HQ42" s="45" t="s">
        <v>55</v>
      </c>
      <c r="HR42" s="45" t="s">
        <v>56</v>
      </c>
      <c r="HS42" s="45" t="s">
        <v>57</v>
      </c>
      <c r="HT42" s="45" t="s">
        <v>58</v>
      </c>
      <c r="HU42" s="45" t="s">
        <v>59</v>
      </c>
      <c r="HV42" s="45" t="s">
        <v>60</v>
      </c>
      <c r="HW42" s="45" t="s">
        <v>61</v>
      </c>
      <c r="HX42" s="45" t="s">
        <v>62</v>
      </c>
      <c r="HY42" s="45" t="s">
        <v>63</v>
      </c>
      <c r="HZ42" s="45" t="s">
        <v>64</v>
      </c>
      <c r="IA42" s="45" t="s">
        <v>65</v>
      </c>
      <c r="IB42" s="185"/>
      <c r="IC42" s="45" t="s">
        <v>54</v>
      </c>
      <c r="ID42" s="45" t="s">
        <v>55</v>
      </c>
      <c r="IE42" s="45" t="s">
        <v>56</v>
      </c>
      <c r="IF42" s="45" t="s">
        <v>57</v>
      </c>
      <c r="IG42" s="45" t="s">
        <v>58</v>
      </c>
      <c r="IH42" s="45" t="s">
        <v>59</v>
      </c>
      <c r="II42" s="45" t="s">
        <v>60</v>
      </c>
      <c r="IJ42" s="45" t="s">
        <v>61</v>
      </c>
      <c r="IK42" s="45" t="s">
        <v>62</v>
      </c>
      <c r="IL42" s="45" t="s">
        <v>63</v>
      </c>
      <c r="IM42" s="45" t="s">
        <v>64</v>
      </c>
      <c r="IN42" s="45" t="s">
        <v>65</v>
      </c>
      <c r="IO42" s="185"/>
      <c r="IP42" s="45" t="s">
        <v>54</v>
      </c>
      <c r="IQ42" s="45" t="s">
        <v>55</v>
      </c>
      <c r="IR42" s="45" t="s">
        <v>56</v>
      </c>
      <c r="IS42" s="45" t="s">
        <v>57</v>
      </c>
      <c r="IT42" s="45" t="s">
        <v>58</v>
      </c>
      <c r="IU42" s="45" t="s">
        <v>59</v>
      </c>
      <c r="IV42" s="45" t="s">
        <v>60</v>
      </c>
      <c r="IW42" s="45" t="s">
        <v>61</v>
      </c>
      <c r="IX42" s="45" t="s">
        <v>62</v>
      </c>
      <c r="IY42" s="45" t="s">
        <v>63</v>
      </c>
      <c r="IZ42" s="45" t="s">
        <v>64</v>
      </c>
      <c r="JA42" s="45" t="s">
        <v>65</v>
      </c>
      <c r="JB42" s="185"/>
      <c r="JC42" s="45" t="s">
        <v>54</v>
      </c>
      <c r="JD42" s="45" t="s">
        <v>55</v>
      </c>
      <c r="JE42" s="45" t="s">
        <v>56</v>
      </c>
      <c r="JF42" s="45" t="s">
        <v>57</v>
      </c>
      <c r="JG42" s="45" t="s">
        <v>58</v>
      </c>
      <c r="JH42" s="45" t="s">
        <v>59</v>
      </c>
      <c r="JI42" s="45" t="s">
        <v>60</v>
      </c>
      <c r="JJ42" s="45" t="s">
        <v>61</v>
      </c>
      <c r="JK42" s="45" t="s">
        <v>62</v>
      </c>
      <c r="JL42" s="45" t="s">
        <v>63</v>
      </c>
      <c r="JM42" s="45" t="s">
        <v>64</v>
      </c>
      <c r="JN42" s="45" t="s">
        <v>65</v>
      </c>
      <c r="JO42" s="185"/>
      <c r="JP42" s="45" t="s">
        <v>54</v>
      </c>
      <c r="JQ42" s="45" t="s">
        <v>55</v>
      </c>
      <c r="JR42" s="45" t="s">
        <v>56</v>
      </c>
      <c r="JS42" s="45" t="s">
        <v>57</v>
      </c>
      <c r="JT42" s="45" t="s">
        <v>58</v>
      </c>
      <c r="JU42" s="45" t="s">
        <v>59</v>
      </c>
      <c r="JV42" s="45" t="s">
        <v>60</v>
      </c>
      <c r="JW42" s="45" t="s">
        <v>61</v>
      </c>
      <c r="JX42" s="45" t="s">
        <v>62</v>
      </c>
      <c r="JY42" s="45" t="s">
        <v>63</v>
      </c>
      <c r="JZ42" s="45" t="s">
        <v>64</v>
      </c>
      <c r="KA42" s="45" t="s">
        <v>65</v>
      </c>
      <c r="KB42" s="185"/>
      <c r="KC42" s="45" t="s">
        <v>54</v>
      </c>
      <c r="KD42" s="45" t="s">
        <v>55</v>
      </c>
      <c r="KE42" s="45" t="s">
        <v>56</v>
      </c>
      <c r="KF42" s="45" t="s">
        <v>57</v>
      </c>
      <c r="KG42" s="45" t="s">
        <v>58</v>
      </c>
      <c r="KH42" s="45" t="s">
        <v>59</v>
      </c>
      <c r="KI42" s="45" t="s">
        <v>60</v>
      </c>
      <c r="KJ42" s="45" t="s">
        <v>61</v>
      </c>
      <c r="KK42" s="45" t="s">
        <v>62</v>
      </c>
      <c r="KL42" s="45" t="s">
        <v>63</v>
      </c>
      <c r="KM42" s="45" t="s">
        <v>64</v>
      </c>
      <c r="KN42" s="45" t="s">
        <v>65</v>
      </c>
      <c r="KO42" s="185"/>
      <c r="KP42" s="45" t="s">
        <v>54</v>
      </c>
      <c r="KQ42" s="45" t="s">
        <v>55</v>
      </c>
      <c r="KR42" s="45" t="s">
        <v>56</v>
      </c>
      <c r="KS42" s="45" t="s">
        <v>57</v>
      </c>
      <c r="KT42" s="45" t="s">
        <v>58</v>
      </c>
      <c r="KU42" s="45" t="s">
        <v>59</v>
      </c>
      <c r="KV42" s="45" t="s">
        <v>60</v>
      </c>
      <c r="KW42" s="45" t="s">
        <v>61</v>
      </c>
      <c r="KX42" s="45" t="s">
        <v>62</v>
      </c>
      <c r="KY42" s="45" t="s">
        <v>63</v>
      </c>
      <c r="KZ42" s="45" t="s">
        <v>64</v>
      </c>
      <c r="LA42" s="45" t="s">
        <v>65</v>
      </c>
      <c r="LB42" s="185"/>
    </row>
    <row r="43" spans="2:314" s="5" customFormat="1" ht="16.5" customHeight="1" x14ac:dyDescent="0.3">
      <c r="B43" s="51" t="s">
        <v>99</v>
      </c>
      <c r="C43" s="52">
        <f t="shared" ref="C43:BS43" si="232">C44+C45</f>
        <v>0</v>
      </c>
      <c r="D43" s="52">
        <f t="shared" si="232"/>
        <v>0</v>
      </c>
      <c r="E43" s="52">
        <f t="shared" si="232"/>
        <v>0</v>
      </c>
      <c r="F43" s="52">
        <f t="shared" si="232"/>
        <v>0</v>
      </c>
      <c r="G43" s="52">
        <f t="shared" si="232"/>
        <v>0</v>
      </c>
      <c r="H43" s="52">
        <f t="shared" si="232"/>
        <v>0</v>
      </c>
      <c r="I43" s="52">
        <f t="shared" si="232"/>
        <v>0</v>
      </c>
      <c r="J43" s="52">
        <f t="shared" si="232"/>
        <v>0</v>
      </c>
      <c r="K43" s="52">
        <f t="shared" si="232"/>
        <v>0</v>
      </c>
      <c r="L43" s="52">
        <f t="shared" si="232"/>
        <v>0</v>
      </c>
      <c r="M43" s="52">
        <f t="shared" si="232"/>
        <v>0</v>
      </c>
      <c r="N43" s="52">
        <f t="shared" si="232"/>
        <v>4834507.4470000006</v>
      </c>
      <c r="O43" s="52">
        <f>SUM(C43:N43)</f>
        <v>4834507.4470000006</v>
      </c>
      <c r="P43" s="52">
        <f t="shared" si="232"/>
        <v>4710906.0264000008</v>
      </c>
      <c r="Q43" s="52">
        <f t="shared" si="232"/>
        <v>4065582.2830000008</v>
      </c>
      <c r="R43" s="52">
        <f t="shared" si="232"/>
        <v>4451055.7699999996</v>
      </c>
      <c r="S43" s="52">
        <f t="shared" si="232"/>
        <v>4302000</v>
      </c>
      <c r="T43" s="52">
        <f t="shared" si="232"/>
        <v>4324000</v>
      </c>
      <c r="U43" s="52">
        <f t="shared" si="232"/>
        <v>4158000.0000000005</v>
      </c>
      <c r="V43" s="52">
        <f t="shared" si="232"/>
        <v>4431560</v>
      </c>
      <c r="W43" s="52">
        <f t="shared" si="232"/>
        <v>4574360</v>
      </c>
      <c r="X43" s="52">
        <f t="shared" si="232"/>
        <v>4264960</v>
      </c>
      <c r="Y43" s="52">
        <f t="shared" si="232"/>
        <v>4567220</v>
      </c>
      <c r="Z43" s="52">
        <f t="shared" si="232"/>
        <v>4567220</v>
      </c>
      <c r="AA43" s="52">
        <f t="shared" si="232"/>
        <v>4804030</v>
      </c>
      <c r="AB43" s="52">
        <f>SUM(P43:AA43)</f>
        <v>53220894.079400003</v>
      </c>
      <c r="AC43" s="52">
        <f t="shared" si="232"/>
        <v>4585865.9000000004</v>
      </c>
      <c r="AD43" s="52">
        <f t="shared" si="232"/>
        <v>4071098.9000000004</v>
      </c>
      <c r="AE43" s="52">
        <f t="shared" si="232"/>
        <v>4433940</v>
      </c>
      <c r="AF43" s="52">
        <f t="shared" si="232"/>
        <v>4142390</v>
      </c>
      <c r="AG43" s="52">
        <f t="shared" si="232"/>
        <v>4324000</v>
      </c>
      <c r="AH43" s="52">
        <f t="shared" si="232"/>
        <v>4450600</v>
      </c>
      <c r="AI43" s="52">
        <f t="shared" si="232"/>
        <v>4566030</v>
      </c>
      <c r="AJ43" s="52">
        <f t="shared" si="232"/>
        <v>4492250</v>
      </c>
      <c r="AK43" s="52">
        <f t="shared" si="232"/>
        <v>4113830</v>
      </c>
      <c r="AL43" s="52">
        <f t="shared" si="232"/>
        <v>4502960</v>
      </c>
      <c r="AM43" s="52">
        <f t="shared" si="232"/>
        <v>4593400</v>
      </c>
      <c r="AN43" s="52">
        <f t="shared" si="232"/>
        <v>4968250</v>
      </c>
      <c r="AO43" s="52">
        <f>SUM(AC43:AN43)</f>
        <v>53244614.799999997</v>
      </c>
      <c r="AP43" s="52">
        <f t="shared" si="232"/>
        <v>4774281.5000000009</v>
      </c>
      <c r="AQ43" s="52">
        <f t="shared" si="232"/>
        <v>4231640</v>
      </c>
      <c r="AR43" s="52">
        <f t="shared" si="232"/>
        <v>4593400</v>
      </c>
      <c r="AS43" s="52">
        <f t="shared" si="232"/>
        <v>5209820</v>
      </c>
      <c r="AT43" s="52">
        <f t="shared" si="232"/>
        <v>4538660</v>
      </c>
      <c r="AU43" s="52">
        <f t="shared" si="232"/>
        <v>4643380</v>
      </c>
      <c r="AV43" s="52">
        <f t="shared" si="232"/>
        <v>4950400</v>
      </c>
      <c r="AW43" s="52">
        <f t="shared" si="232"/>
        <v>4949962.9999999991</v>
      </c>
      <c r="AX43" s="52">
        <f t="shared" si="232"/>
        <v>4967060</v>
      </c>
      <c r="AY43" s="52">
        <f t="shared" si="232"/>
        <v>5362610.3999999985</v>
      </c>
      <c r="AZ43" s="52">
        <f t="shared" si="232"/>
        <v>5288360</v>
      </c>
      <c r="BA43" s="52">
        <f t="shared" si="232"/>
        <v>5794872.8000000007</v>
      </c>
      <c r="BB43" s="52">
        <f>SUM(AP43:BA43)</f>
        <v>59304447.700000003</v>
      </c>
      <c r="BC43" s="52">
        <f t="shared" si="232"/>
        <v>5678420.4000000013</v>
      </c>
      <c r="BD43" s="52">
        <f t="shared" si="232"/>
        <v>5092063.6000000006</v>
      </c>
      <c r="BE43" s="52">
        <f t="shared" si="232"/>
        <v>5338963.799999997</v>
      </c>
      <c r="BF43" s="52">
        <f t="shared" si="232"/>
        <v>5141259.1999999993</v>
      </c>
      <c r="BG43" s="52">
        <f t="shared" si="232"/>
        <v>5524152</v>
      </c>
      <c r="BH43" s="52">
        <f t="shared" si="232"/>
        <v>5388478.4000000004</v>
      </c>
      <c r="BI43" s="52">
        <f t="shared" si="232"/>
        <v>5662638.6000000015</v>
      </c>
      <c r="BJ43" s="52">
        <f t="shared" si="232"/>
        <v>5847589</v>
      </c>
      <c r="BK43" s="52">
        <f t="shared" si="232"/>
        <v>5389481.8000000007</v>
      </c>
      <c r="BL43" s="52">
        <f t="shared" si="232"/>
        <v>6019193.6000000006</v>
      </c>
      <c r="BM43" s="52">
        <f t="shared" si="232"/>
        <v>5971703.1999999974</v>
      </c>
      <c r="BN43" s="52">
        <f t="shared" si="232"/>
        <v>6455400.1527445037</v>
      </c>
      <c r="BO43" s="52">
        <f>SUM(BC43:BN43)</f>
        <v>67509343.752744496</v>
      </c>
      <c r="BP43" s="52">
        <f t="shared" si="232"/>
        <v>6451485</v>
      </c>
      <c r="BQ43" s="52">
        <f t="shared" si="232"/>
        <v>5923516.7999999961</v>
      </c>
      <c r="BR43" s="52">
        <f t="shared" si="232"/>
        <v>6109273.3999999994</v>
      </c>
      <c r="BS43" s="52">
        <f t="shared" si="232"/>
        <v>5670990.5999999968</v>
      </c>
      <c r="BT43" s="52">
        <f t="shared" ref="BT43:EJ43" si="233">BT44+BT45</f>
        <v>6059039.6000000015</v>
      </c>
      <c r="BU43" s="52">
        <f t="shared" si="233"/>
        <v>6011549.200000002</v>
      </c>
      <c r="BV43" s="52">
        <f t="shared" si="233"/>
        <v>6433133.7999999989</v>
      </c>
      <c r="BW43" s="52">
        <f t="shared" si="233"/>
        <v>6370888.1999999993</v>
      </c>
      <c r="BX43" s="52">
        <f t="shared" si="233"/>
        <v>5916591.6000000015</v>
      </c>
      <c r="BY43" s="52">
        <f t="shared" si="233"/>
        <v>6402857.7999999989</v>
      </c>
      <c r="BZ43" s="52">
        <f t="shared" si="233"/>
        <v>6281974.2000000011</v>
      </c>
      <c r="CA43" s="52">
        <f t="shared" si="233"/>
        <v>6365905.9999999981</v>
      </c>
      <c r="CB43" s="52">
        <f>SUM(BP43:CA43)</f>
        <v>73997206.199999988</v>
      </c>
      <c r="CC43" s="52">
        <f t="shared" si="233"/>
        <v>6591125.799999997</v>
      </c>
      <c r="CD43" s="52">
        <f t="shared" si="233"/>
        <v>5812371.3999999985</v>
      </c>
      <c r="CE43" s="52">
        <f t="shared" si="233"/>
        <v>6038310.4000000004</v>
      </c>
      <c r="CF43" s="52">
        <f t="shared" si="233"/>
        <v>5751395.9999999981</v>
      </c>
      <c r="CG43" s="52">
        <f t="shared" si="233"/>
        <v>6111837.0000000019</v>
      </c>
      <c r="CH43" s="52">
        <f t="shared" si="233"/>
        <v>5970189.3999999985</v>
      </c>
      <c r="CI43" s="52">
        <f t="shared" si="233"/>
        <v>6522973.5999999987</v>
      </c>
      <c r="CJ43" s="52">
        <f t="shared" si="233"/>
        <v>6417156</v>
      </c>
      <c r="CK43" s="52">
        <f t="shared" si="233"/>
        <v>6183984</v>
      </c>
      <c r="CL43" s="52">
        <f t="shared" si="233"/>
        <v>6645042</v>
      </c>
      <c r="CM43" s="52">
        <f t="shared" si="233"/>
        <v>6478368.0000000009</v>
      </c>
      <c r="CN43" s="52">
        <f t="shared" si="233"/>
        <v>7086714</v>
      </c>
      <c r="CO43" s="52">
        <f>SUM(CC43:CN43)</f>
        <v>75609467.599999994</v>
      </c>
      <c r="CP43" s="52">
        <f t="shared" si="233"/>
        <v>6833585.9999999944</v>
      </c>
      <c r="CQ43" s="52">
        <f t="shared" si="233"/>
        <v>6300102</v>
      </c>
      <c r="CR43" s="52">
        <f t="shared" si="233"/>
        <v>6568440</v>
      </c>
      <c r="CS43" s="52">
        <f t="shared" si="233"/>
        <v>6556902</v>
      </c>
      <c r="CT43" s="52">
        <f t="shared" si="233"/>
        <v>6630228.0000000009</v>
      </c>
      <c r="CU43" s="52">
        <f t="shared" si="233"/>
        <v>6792168</v>
      </c>
      <c r="CV43" s="52">
        <f t="shared" si="233"/>
        <v>7298856</v>
      </c>
      <c r="CW43" s="52">
        <f t="shared" si="233"/>
        <v>7478700.0000000009</v>
      </c>
      <c r="CX43" s="52">
        <f t="shared" si="233"/>
        <v>7166622</v>
      </c>
      <c r="CY43" s="52">
        <f t="shared" si="233"/>
        <v>7482282</v>
      </c>
      <c r="CZ43" s="52">
        <f t="shared" si="233"/>
        <v>7425330</v>
      </c>
      <c r="DA43" s="52">
        <f t="shared" si="233"/>
        <v>7938329.9999999991</v>
      </c>
      <c r="DB43" s="52">
        <f>SUM(CP43:DA43)</f>
        <v>84471546</v>
      </c>
      <c r="DC43" s="52">
        <f t="shared" si="233"/>
        <v>7920408.0000000037</v>
      </c>
      <c r="DD43" s="52">
        <f t="shared" si="233"/>
        <v>7238892.0000000075</v>
      </c>
      <c r="DE43" s="52">
        <f t="shared" si="233"/>
        <v>7474627.3999999994</v>
      </c>
      <c r="DF43" s="52">
        <f t="shared" si="233"/>
        <v>7282700.3999999994</v>
      </c>
      <c r="DG43" s="52">
        <f t="shared" si="233"/>
        <v>7717288.4999999991</v>
      </c>
      <c r="DH43" s="52">
        <f t="shared" si="233"/>
        <v>7464585.5999999996</v>
      </c>
      <c r="DI43" s="52">
        <f t="shared" si="233"/>
        <v>7874966.7000000011</v>
      </c>
      <c r="DJ43" s="52">
        <f t="shared" si="233"/>
        <v>8116170.0000000056</v>
      </c>
      <c r="DK43" s="52">
        <f t="shared" si="233"/>
        <v>7655034.0000000037</v>
      </c>
      <c r="DL43" s="52">
        <f t="shared" si="233"/>
        <v>7978158.0000000028</v>
      </c>
      <c r="DM43" s="52">
        <f t="shared" si="233"/>
        <v>7785089.9999999963</v>
      </c>
      <c r="DN43" s="52">
        <f t="shared" si="233"/>
        <v>8446992.0000000019</v>
      </c>
      <c r="DO43" s="52">
        <f>SUM(DC43:DN43)</f>
        <v>92954912.600000024</v>
      </c>
      <c r="DP43" s="52">
        <f t="shared" si="233"/>
        <v>8378519.4539999906</v>
      </c>
      <c r="DQ43" s="52">
        <f t="shared" si="233"/>
        <v>8023314.0000000037</v>
      </c>
      <c r="DR43" s="52">
        <f t="shared" si="233"/>
        <v>8106600</v>
      </c>
      <c r="DS43" s="52">
        <f t="shared" si="233"/>
        <v>7898051.9999999981</v>
      </c>
      <c r="DT43" s="52">
        <f t="shared" si="233"/>
        <v>8083764.0000000019</v>
      </c>
      <c r="DU43" s="52">
        <f t="shared" si="233"/>
        <v>8000526.0000000028</v>
      </c>
      <c r="DV43" s="52">
        <f t="shared" si="233"/>
        <v>8637319</v>
      </c>
      <c r="DW43" s="52">
        <f t="shared" si="233"/>
        <v>8873157.5999999978</v>
      </c>
      <c r="DX43" s="52">
        <f t="shared" si="233"/>
        <v>8371194.6999999993</v>
      </c>
      <c r="DY43" s="52">
        <f t="shared" si="233"/>
        <v>9028390.4000000041</v>
      </c>
      <c r="DZ43" s="52">
        <f t="shared" si="233"/>
        <v>8794363.8999999948</v>
      </c>
      <c r="EA43" s="52">
        <f t="shared" si="233"/>
        <v>8920682.7000000011</v>
      </c>
      <c r="EB43" s="52">
        <f>SUM(DP43:EA43)</f>
        <v>101115883.75399999</v>
      </c>
      <c r="EC43" s="52">
        <f t="shared" si="233"/>
        <v>9022162.3000000007</v>
      </c>
      <c r="ED43" s="52">
        <f t="shared" si="233"/>
        <v>8097689</v>
      </c>
      <c r="EE43" s="52">
        <f t="shared" si="233"/>
        <v>8630060.3999999985</v>
      </c>
      <c r="EF43" s="52">
        <f t="shared" si="233"/>
        <v>8033645.1000000015</v>
      </c>
      <c r="EG43" s="52">
        <f t="shared" si="233"/>
        <v>8591032.5999999996</v>
      </c>
      <c r="EH43" s="52">
        <f t="shared" si="233"/>
        <v>8431041.8000000026</v>
      </c>
      <c r="EI43" s="52">
        <f t="shared" si="233"/>
        <v>8993362.4000000022</v>
      </c>
      <c r="EJ43" s="52">
        <f t="shared" si="233"/>
        <v>9361485.0000000019</v>
      </c>
      <c r="EK43" s="52">
        <f t="shared" ref="EK43:FG43" si="234">EK44+EK45</f>
        <v>8703500.3999999985</v>
      </c>
      <c r="EL43" s="52">
        <f>EL44+EL45</f>
        <v>9463797</v>
      </c>
      <c r="EM43" s="52">
        <f t="shared" si="234"/>
        <v>9405559.8000000026</v>
      </c>
      <c r="EN43" s="52">
        <f t="shared" si="234"/>
        <v>10333575</v>
      </c>
      <c r="EO43" s="52">
        <f>SUM(EC43:EN43)</f>
        <v>107066910.8</v>
      </c>
      <c r="EP43" s="52">
        <f t="shared" si="234"/>
        <v>10161402.300000001</v>
      </c>
      <c r="EQ43" s="52">
        <f t="shared" si="234"/>
        <v>9068604.2999999989</v>
      </c>
      <c r="ER43" s="52">
        <f t="shared" si="234"/>
        <v>9302076.0000000037</v>
      </c>
      <c r="ES43" s="52">
        <f t="shared" si="234"/>
        <v>9069643.6999999993</v>
      </c>
      <c r="ET43" s="52">
        <f t="shared" si="234"/>
        <v>9369241</v>
      </c>
      <c r="EU43" s="52">
        <f t="shared" si="234"/>
        <v>8966021.4000000004</v>
      </c>
      <c r="EV43" s="52">
        <f t="shared" si="234"/>
        <v>9781961.0999999978</v>
      </c>
      <c r="EW43" s="52">
        <f t="shared" si="234"/>
        <v>10003613.399999999</v>
      </c>
      <c r="EX43" s="52">
        <f t="shared" si="234"/>
        <v>9437683.1999999974</v>
      </c>
      <c r="EY43" s="52">
        <f t="shared" si="234"/>
        <v>10178572.799999999</v>
      </c>
      <c r="EZ43" s="52">
        <f t="shared" si="234"/>
        <v>9871375.7999999989</v>
      </c>
      <c r="FA43" s="52">
        <f t="shared" si="234"/>
        <v>10612166.399999995</v>
      </c>
      <c r="FB43" s="52">
        <f>SUM(EP43:FA43)</f>
        <v>115822361.39999998</v>
      </c>
      <c r="FC43" s="52">
        <f t="shared" si="234"/>
        <v>10506104.399999999</v>
      </c>
      <c r="FD43" s="52">
        <f t="shared" si="234"/>
        <v>9812642.3999999985</v>
      </c>
      <c r="FE43" s="52">
        <f t="shared" si="234"/>
        <v>10159531.799999999</v>
      </c>
      <c r="FF43" s="52">
        <f t="shared" si="234"/>
        <v>10307642.4</v>
      </c>
      <c r="FG43" s="52">
        <f t="shared" si="234"/>
        <v>10374784.200000001</v>
      </c>
      <c r="FH43" s="52">
        <f>FH44+FH45</f>
        <v>10082884.999999998</v>
      </c>
      <c r="FI43" s="52">
        <f t="shared" ref="FI43:GA43" si="235">FI44+FI45</f>
        <v>11340060.599999996</v>
      </c>
      <c r="FJ43" s="52">
        <f t="shared" si="235"/>
        <v>11818056.500000004</v>
      </c>
      <c r="FK43" s="52">
        <f t="shared" si="235"/>
        <v>11078832.9</v>
      </c>
      <c r="FL43" s="52">
        <f t="shared" si="235"/>
        <v>11977913</v>
      </c>
      <c r="FM43" s="52">
        <f t="shared" si="235"/>
        <v>11435757.000000002</v>
      </c>
      <c r="FN43" s="52">
        <f t="shared" si="235"/>
        <v>12206838.299999999</v>
      </c>
      <c r="FO43" s="52">
        <f>SUM(FC43:FN43)</f>
        <v>131101048.5</v>
      </c>
      <c r="FP43" s="52">
        <f t="shared" si="235"/>
        <v>12125536.200000001</v>
      </c>
      <c r="FQ43" s="52">
        <f t="shared" si="235"/>
        <v>11862538</v>
      </c>
      <c r="FR43" s="52">
        <f t="shared" si="235"/>
        <v>12341873.199999999</v>
      </c>
      <c r="FS43" s="52">
        <f t="shared" si="235"/>
        <v>11228905.599999998</v>
      </c>
      <c r="FT43" s="52">
        <f t="shared" si="235"/>
        <v>11556208.500000002</v>
      </c>
      <c r="FU43" s="52">
        <f t="shared" si="235"/>
        <v>11334170.199999999</v>
      </c>
      <c r="FV43" s="52">
        <f t="shared" si="235"/>
        <v>12923394.999999996</v>
      </c>
      <c r="FW43" s="52">
        <f t="shared" si="235"/>
        <v>13070398</v>
      </c>
      <c r="FX43" s="52">
        <f t="shared" si="235"/>
        <v>12434003.399999991</v>
      </c>
      <c r="FY43" s="52">
        <f t="shared" si="235"/>
        <v>12966824.399999999</v>
      </c>
      <c r="FZ43" s="52">
        <f t="shared" si="235"/>
        <v>12898911</v>
      </c>
      <c r="GA43" s="52">
        <f t="shared" si="235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6">SUM(GD44:GD45)</f>
        <v>12648472.200000005</v>
      </c>
      <c r="GE43" s="52">
        <f t="shared" si="236"/>
        <v>10685400.199999999</v>
      </c>
      <c r="GF43" s="52">
        <f t="shared" si="236"/>
        <v>12308331.199999999</v>
      </c>
      <c r="GG43" s="52">
        <f t="shared" si="236"/>
        <v>13465476.600000003</v>
      </c>
      <c r="GH43" s="52">
        <f t="shared" si="236"/>
        <v>13104452.799999997</v>
      </c>
      <c r="GI43" s="52">
        <f t="shared" si="236"/>
        <v>13104881.999999998</v>
      </c>
      <c r="GJ43" s="52">
        <f t="shared" si="236"/>
        <v>13836712.5</v>
      </c>
      <c r="GK43" s="52">
        <f t="shared" si="236"/>
        <v>14055144.1</v>
      </c>
      <c r="GL43" s="52">
        <f t="shared" si="236"/>
        <v>13388917.5</v>
      </c>
      <c r="GM43" s="52">
        <f t="shared" si="236"/>
        <v>13141260</v>
      </c>
      <c r="GN43" s="52">
        <f t="shared" si="236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7">SUM(GQ44:GQ45)</f>
        <v>13342260</v>
      </c>
      <c r="GR43" s="52">
        <f t="shared" si="237"/>
        <v>14258917.5</v>
      </c>
      <c r="GS43" s="52">
        <f t="shared" si="237"/>
        <v>13527112.5</v>
      </c>
      <c r="GT43" s="52">
        <f t="shared" si="237"/>
        <v>13535560.5</v>
      </c>
      <c r="GU43" s="52">
        <f t="shared" si="237"/>
        <v>13285770</v>
      </c>
      <c r="GV43" s="52">
        <f t="shared" si="237"/>
        <v>14427002.899999999</v>
      </c>
      <c r="GW43" s="52">
        <f t="shared" si="237"/>
        <v>14875984.199999997</v>
      </c>
      <c r="GX43" s="52">
        <f t="shared" si="237"/>
        <v>13957089.300000001</v>
      </c>
      <c r="GY43" s="52">
        <f t="shared" si="237"/>
        <v>14491561.700000001</v>
      </c>
      <c r="GZ43" s="52">
        <f t="shared" si="237"/>
        <v>14271926.900000002</v>
      </c>
      <c r="HA43" s="52">
        <f t="shared" si="237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8">SUM(HD44:HD45)</f>
        <v>13920298.699999999</v>
      </c>
      <c r="HE43" s="52">
        <f t="shared" si="238"/>
        <v>15115092.299999999</v>
      </c>
      <c r="HF43" s="52">
        <f t="shared" si="238"/>
        <v>13757351.299999997</v>
      </c>
      <c r="HG43" s="52">
        <f t="shared" si="238"/>
        <v>14429815.399999999</v>
      </c>
      <c r="HH43" s="52">
        <f t="shared" si="238"/>
        <v>13826143.1</v>
      </c>
      <c r="HI43" s="52">
        <f t="shared" si="238"/>
        <v>15130148.200000007</v>
      </c>
      <c r="HJ43" s="52">
        <f t="shared" si="238"/>
        <v>15681081.300000001</v>
      </c>
      <c r="HK43" s="52">
        <f t="shared" si="238"/>
        <v>14441776.699999999</v>
      </c>
      <c r="HL43" s="52">
        <f>SUM(HL44:HL45)</f>
        <v>15479007.199999999</v>
      </c>
      <c r="HM43" s="52">
        <f t="shared" si="238"/>
        <v>15122859.4</v>
      </c>
      <c r="HN43" s="52">
        <f t="shared" si="238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8"/>
        <v>15772018.199999999</v>
      </c>
      <c r="HR43" s="52">
        <f t="shared" si="238"/>
        <v>11151410</v>
      </c>
      <c r="HS43" s="52">
        <f t="shared" si="238"/>
        <v>6077193.5</v>
      </c>
      <c r="HT43" s="52">
        <f t="shared" si="238"/>
        <v>2112728.6</v>
      </c>
      <c r="HU43" s="52">
        <f t="shared" si="238"/>
        <v>0</v>
      </c>
      <c r="HV43" s="52">
        <f t="shared" si="238"/>
        <v>14038781.599999998</v>
      </c>
      <c r="HW43" s="52">
        <f t="shared" si="238"/>
        <v>14184598.5</v>
      </c>
      <c r="HX43" s="52">
        <f t="shared" si="238"/>
        <v>14310545.4</v>
      </c>
      <c r="HY43" s="52">
        <f t="shared" si="238"/>
        <v>15988922.100000001</v>
      </c>
      <c r="HZ43" s="52">
        <f t="shared" si="238"/>
        <v>16318640.699999999</v>
      </c>
      <c r="IA43" s="52">
        <f t="shared" si="238"/>
        <v>16805215.800000001</v>
      </c>
      <c r="IB43" s="52">
        <f>SUM(HP43:IA43)</f>
        <v>142816314.59999999</v>
      </c>
      <c r="IC43" s="52">
        <f t="shared" si="238"/>
        <v>17304183.900000002</v>
      </c>
      <c r="ID43" s="52">
        <f t="shared" si="238"/>
        <v>13102211</v>
      </c>
      <c r="IE43" s="52">
        <f t="shared" si="238"/>
        <v>15681196</v>
      </c>
      <c r="IF43" s="52">
        <f t="shared" si="238"/>
        <v>15135773</v>
      </c>
      <c r="IG43" s="52">
        <f t="shared" si="238"/>
        <v>16745422</v>
      </c>
      <c r="IH43" s="52">
        <f t="shared" si="238"/>
        <v>16748864.100000001</v>
      </c>
      <c r="II43" s="52">
        <f t="shared" si="238"/>
        <v>19233022.5</v>
      </c>
      <c r="IJ43" s="52">
        <f t="shared" si="238"/>
        <v>20558439</v>
      </c>
      <c r="IK43" s="52">
        <f t="shared" si="238"/>
        <v>19783953</v>
      </c>
      <c r="IL43" s="52">
        <f t="shared" si="238"/>
        <v>20899809</v>
      </c>
      <c r="IM43" s="52">
        <f t="shared" si="238"/>
        <v>19970892</v>
      </c>
      <c r="IN43" s="52">
        <f t="shared" si="238"/>
        <v>21453093</v>
      </c>
      <c r="IO43" s="52">
        <f>SUM(IC43:IN43)</f>
        <v>216616858.5</v>
      </c>
      <c r="IP43" s="52">
        <f t="shared" ref="IP43:JA43" si="239">SUM(IP44:IP45)</f>
        <v>20368440</v>
      </c>
      <c r="IQ43" s="52">
        <f t="shared" si="239"/>
        <v>19401786</v>
      </c>
      <c r="IR43" s="52">
        <f t="shared" si="239"/>
        <v>19392543</v>
      </c>
      <c r="IS43" s="52">
        <f t="shared" si="239"/>
        <v>18497322</v>
      </c>
      <c r="IT43" s="52">
        <f t="shared" si="239"/>
        <v>20057409</v>
      </c>
      <c r="IU43" s="52">
        <f t="shared" si="239"/>
        <v>18950067</v>
      </c>
      <c r="IV43" s="52">
        <f t="shared" si="239"/>
        <v>20776999.5</v>
      </c>
      <c r="IW43" s="52">
        <f t="shared" si="239"/>
        <v>21786350</v>
      </c>
      <c r="IX43" s="52">
        <f t="shared" si="239"/>
        <v>20897615.5</v>
      </c>
      <c r="IY43" s="52">
        <f t="shared" si="239"/>
        <v>21837992</v>
      </c>
      <c r="IZ43" s="52">
        <f t="shared" si="239"/>
        <v>20266074.5</v>
      </c>
      <c r="JA43" s="52">
        <f t="shared" si="239"/>
        <v>20966918</v>
      </c>
      <c r="JB43" s="52">
        <f>SUM(IP43:JA43)</f>
        <v>243199516.5</v>
      </c>
      <c r="JC43" s="52">
        <f t="shared" ref="JC43:JM43" si="240">SUM(JC44:JC45)</f>
        <v>20408251.5</v>
      </c>
      <c r="JD43" s="52">
        <f t="shared" si="240"/>
        <v>19686641</v>
      </c>
      <c r="JE43" s="52">
        <f t="shared" si="240"/>
        <v>19242440</v>
      </c>
      <c r="JF43" s="52">
        <f t="shared" si="240"/>
        <v>19065341</v>
      </c>
      <c r="JG43" s="52">
        <f t="shared" si="240"/>
        <v>19153577</v>
      </c>
      <c r="JH43" s="52">
        <f t="shared" si="240"/>
        <v>19464360</v>
      </c>
      <c r="JI43" s="52">
        <f t="shared" si="240"/>
        <v>21055009.699999999</v>
      </c>
      <c r="JJ43" s="52">
        <f t="shared" si="240"/>
        <v>21836232</v>
      </c>
      <c r="JK43" s="52">
        <v>20805513.300000004</v>
      </c>
      <c r="JL43" s="52">
        <f t="shared" si="240"/>
        <v>21787573.500000004</v>
      </c>
      <c r="JM43" s="52">
        <f t="shared" si="240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>
        <v>25143257.899999999</v>
      </c>
      <c r="KN43" s="52">
        <v>26932141.300000001</v>
      </c>
      <c r="KO43" s="52">
        <f>SUM(KC43:KN43)</f>
        <v>297146284.20000005</v>
      </c>
      <c r="KP43" s="180">
        <v>27476527</v>
      </c>
      <c r="KQ43" s="52"/>
      <c r="KR43" s="52"/>
      <c r="KS43" s="52"/>
      <c r="KT43" s="52"/>
      <c r="KU43" s="52"/>
      <c r="KV43" s="52"/>
      <c r="KW43" s="52"/>
      <c r="KX43" s="44"/>
      <c r="KY43" s="52"/>
      <c r="KZ43" s="52"/>
      <c r="LA43" s="52"/>
      <c r="LB43" s="52">
        <f t="shared" ref="LB43:LB45" si="241">SUM(KP43:LA43)</f>
        <v>27476527</v>
      </c>
    </row>
    <row r="44" spans="2:314" ht="14.4" x14ac:dyDescent="0.3">
      <c r="B44" s="48" t="s">
        <v>78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>
        <v>5593188.4000000004</v>
      </c>
      <c r="KN44" s="56">
        <v>7197114.7000000002</v>
      </c>
      <c r="KO44" s="56">
        <f>SUM(KC44:KN44)</f>
        <v>72553398.5</v>
      </c>
      <c r="KP44" s="219">
        <v>7492519</v>
      </c>
      <c r="KQ44" s="43"/>
      <c r="KR44" s="43"/>
      <c r="KS44" s="56"/>
      <c r="KT44" s="56"/>
      <c r="KU44" s="56"/>
      <c r="KV44" s="56"/>
      <c r="KW44" s="56"/>
      <c r="KX44" s="43"/>
      <c r="KY44" s="56"/>
      <c r="KZ44" s="56"/>
      <c r="LA44" s="56"/>
      <c r="LB44" s="56">
        <f t="shared" si="241"/>
        <v>7492519</v>
      </c>
    </row>
    <row r="45" spans="2:314" ht="14.4" x14ac:dyDescent="0.3">
      <c r="B45" s="48" t="s">
        <v>79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>
        <v>19550069.5</v>
      </c>
      <c r="KN45" s="56">
        <v>19735026.600000001</v>
      </c>
      <c r="KO45" s="56">
        <f>SUM(KC45:KN45)</f>
        <v>224592885.70000002</v>
      </c>
      <c r="KP45" s="219">
        <v>19984009</v>
      </c>
      <c r="KQ45" s="43"/>
      <c r="KR45" s="43"/>
      <c r="KS45" s="56"/>
      <c r="KT45" s="56"/>
      <c r="KU45" s="56"/>
      <c r="KV45" s="56"/>
      <c r="KW45" s="56"/>
      <c r="KX45" s="43"/>
      <c r="KY45" s="56"/>
      <c r="KZ45" s="56"/>
      <c r="LA45" s="56"/>
      <c r="LB45" s="56">
        <f t="shared" si="241"/>
        <v>19984009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42">
    <mergeCell ref="KP6:LA6"/>
    <mergeCell ref="KP24:LA24"/>
    <mergeCell ref="KP41:LA41"/>
    <mergeCell ref="LB6:LB7"/>
    <mergeCell ref="LB24:LB25"/>
    <mergeCell ref="LB41:LB42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KA52"/>
  <sheetViews>
    <sheetView showGridLines="0" zoomScale="60" zoomScaleNormal="60" workbookViewId="0">
      <pane xSplit="2" ySplit="3" topLeftCell="JL21" activePane="bottomRight" state="frozen"/>
      <selection pane="topRight" activeCell="EP48" sqref="EP48:FA48"/>
      <selection pane="bottomLeft" activeCell="EP48" sqref="EP48:FA48"/>
      <selection pane="bottomRight" activeCell="KA8" sqref="KA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276" width="15.33203125" style="2" customWidth="1"/>
    <col min="277" max="16384" width="11.44140625" style="2"/>
  </cols>
  <sheetData>
    <row r="1" spans="1:287" ht="14.4" x14ac:dyDescent="0.3">
      <c r="A1" s="194" t="s">
        <v>0</v>
      </c>
      <c r="B1" s="194"/>
      <c r="JH1"/>
      <c r="JI1"/>
      <c r="JJ1"/>
      <c r="JK1"/>
      <c r="JL1"/>
    </row>
    <row r="2" spans="1:287" ht="30" customHeight="1" x14ac:dyDescent="0.3">
      <c r="A2" s="187" t="s">
        <v>118</v>
      </c>
      <c r="B2" s="188"/>
      <c r="JH2"/>
      <c r="JI2"/>
      <c r="JJ2"/>
      <c r="JK2"/>
      <c r="JL2"/>
    </row>
    <row r="3" spans="1:287" ht="14.4" x14ac:dyDescent="0.3">
      <c r="A3" s="39" t="s">
        <v>119</v>
      </c>
      <c r="JH3"/>
      <c r="JI3"/>
      <c r="JJ3"/>
      <c r="JK3"/>
      <c r="JL3"/>
    </row>
    <row r="4" spans="1:287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87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87" ht="15" customHeight="1" x14ac:dyDescent="0.25">
      <c r="B6" s="189" t="s">
        <v>39</v>
      </c>
      <c r="C6" s="181">
        <v>2005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111</v>
      </c>
      <c r="P6" s="181">
        <v>2006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112</v>
      </c>
      <c r="AC6" s="181">
        <v>2007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113</v>
      </c>
      <c r="AP6" s="181">
        <v>2008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114</v>
      </c>
      <c r="BC6" s="181">
        <v>2009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93</v>
      </c>
      <c r="BP6" s="181">
        <v>2010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82</v>
      </c>
      <c r="CC6" s="181">
        <v>2011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83</v>
      </c>
      <c r="CP6" s="181">
        <v>2012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84</v>
      </c>
      <c r="DC6" s="181">
        <v>2013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40</v>
      </c>
      <c r="DP6" s="181">
        <v>2014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41</v>
      </c>
      <c r="EC6" s="181">
        <v>2015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42</v>
      </c>
      <c r="EP6" s="181">
        <v>2016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43</v>
      </c>
      <c r="FC6" s="181">
        <v>2017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44</v>
      </c>
      <c r="FP6" s="181">
        <v>2018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45</v>
      </c>
      <c r="GC6" s="181">
        <v>2019</v>
      </c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3"/>
      <c r="GO6" s="184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84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84" t="s">
        <v>48</v>
      </c>
      <c r="HP6" s="181">
        <v>2022</v>
      </c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3"/>
      <c r="IB6" s="184" t="s">
        <v>49</v>
      </c>
      <c r="IC6" s="181">
        <v>2023</v>
      </c>
      <c r="ID6" s="182"/>
      <c r="IE6" s="182"/>
      <c r="IF6" s="182"/>
      <c r="IG6" s="182"/>
      <c r="IH6" s="182"/>
      <c r="II6" s="182"/>
      <c r="IJ6" s="182"/>
      <c r="IK6" s="182"/>
      <c r="IL6" s="182"/>
      <c r="IM6" s="182"/>
      <c r="IN6" s="183"/>
      <c r="IO6" s="184" t="s">
        <v>50</v>
      </c>
      <c r="IP6" s="181">
        <v>2024</v>
      </c>
      <c r="IQ6" s="182"/>
      <c r="IR6" s="182"/>
      <c r="IS6" s="182"/>
      <c r="IT6" s="182"/>
      <c r="IU6" s="182"/>
      <c r="IV6" s="182"/>
      <c r="IW6" s="182"/>
      <c r="IX6" s="182"/>
      <c r="IY6" s="182"/>
      <c r="IZ6" s="182"/>
      <c r="JA6" s="183"/>
      <c r="JB6" s="184" t="s">
        <v>51</v>
      </c>
      <c r="JC6" s="181">
        <v>2025</v>
      </c>
      <c r="JD6" s="182"/>
      <c r="JE6" s="182"/>
      <c r="JF6" s="182"/>
      <c r="JG6" s="182"/>
      <c r="JH6" s="182"/>
      <c r="JI6" s="182"/>
      <c r="JJ6" s="182"/>
      <c r="JK6" s="182"/>
      <c r="JL6" s="182"/>
      <c r="JM6" s="182"/>
      <c r="JN6" s="183"/>
      <c r="JO6" s="184" t="s">
        <v>52</v>
      </c>
      <c r="JP6" s="181">
        <v>2026</v>
      </c>
      <c r="JQ6" s="182"/>
      <c r="JR6" s="182"/>
      <c r="JS6" s="182"/>
      <c r="JT6" s="182"/>
      <c r="JU6" s="182"/>
      <c r="JV6" s="182"/>
      <c r="JW6" s="182"/>
      <c r="JX6" s="182"/>
      <c r="JY6" s="182"/>
      <c r="JZ6" s="182"/>
      <c r="KA6" s="183"/>
    </row>
    <row r="7" spans="1:287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85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85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85"/>
      <c r="JP7" s="45" t="s">
        <v>54</v>
      </c>
      <c r="JQ7" s="45" t="s">
        <v>55</v>
      </c>
      <c r="JR7" s="45" t="s">
        <v>56</v>
      </c>
      <c r="JS7" s="45" t="s">
        <v>57</v>
      </c>
      <c r="JT7" s="45" t="s">
        <v>58</v>
      </c>
      <c r="JU7" s="45" t="s">
        <v>59</v>
      </c>
      <c r="JV7" s="45" t="s">
        <v>60</v>
      </c>
      <c r="JW7" s="45" t="s">
        <v>61</v>
      </c>
      <c r="JX7" s="45" t="s">
        <v>62</v>
      </c>
      <c r="JY7" s="45" t="s">
        <v>63</v>
      </c>
      <c r="JZ7" s="45" t="s">
        <v>64</v>
      </c>
      <c r="KA7" s="45" t="s">
        <v>65</v>
      </c>
    </row>
    <row r="8" spans="1:287" x14ac:dyDescent="0.25">
      <c r="B8" s="46" t="s">
        <v>120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5">
        <v>610562</v>
      </c>
      <c r="JL8" s="75">
        <v>700566</v>
      </c>
      <c r="JM8" s="75">
        <v>707362</v>
      </c>
      <c r="JN8" s="75">
        <v>993760</v>
      </c>
      <c r="JO8" s="76">
        <f>+SUM(JC8:JN8)</f>
        <v>9233152</v>
      </c>
      <c r="JP8" s="75">
        <v>1132908</v>
      </c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</row>
    <row r="9" spans="1:287" x14ac:dyDescent="0.25">
      <c r="B9" s="48" t="s">
        <v>67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6">
        <v>376404</v>
      </c>
      <c r="JL9" s="76">
        <v>458050</v>
      </c>
      <c r="JM9" s="76">
        <v>469650</v>
      </c>
      <c r="JN9" s="76">
        <v>740656</v>
      </c>
      <c r="JO9" s="73"/>
      <c r="JP9" s="76">
        <v>876516</v>
      </c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</row>
    <row r="10" spans="1:287" x14ac:dyDescent="0.25">
      <c r="B10" s="48" t="s">
        <v>68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6">
        <v>234158</v>
      </c>
      <c r="JL10" s="76">
        <v>242516</v>
      </c>
      <c r="JM10" s="76">
        <v>237712</v>
      </c>
      <c r="JN10" s="76">
        <v>253104</v>
      </c>
      <c r="JO10" s="73"/>
      <c r="JP10" s="76">
        <v>256392</v>
      </c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</row>
    <row r="11" spans="1:287" x14ac:dyDescent="0.25">
      <c r="B11" s="46" t="s">
        <v>121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5">
        <v>336000</v>
      </c>
      <c r="JL11" s="75">
        <v>377398</v>
      </c>
      <c r="JM11" s="75">
        <v>363036</v>
      </c>
      <c r="JN11" s="75">
        <v>423960</v>
      </c>
      <c r="JO11" s="76">
        <f>+SUM(JC11:JN11)</f>
        <v>4273536</v>
      </c>
      <c r="JP11" s="75">
        <v>457266</v>
      </c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</row>
    <row r="12" spans="1:287" x14ac:dyDescent="0.25">
      <c r="B12" s="48" t="s">
        <v>67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6">
        <v>179986</v>
      </c>
      <c r="JL12" s="76">
        <v>212490</v>
      </c>
      <c r="JM12" s="76">
        <v>201040</v>
      </c>
      <c r="JN12" s="76">
        <v>246594</v>
      </c>
      <c r="JO12" s="73"/>
      <c r="JP12" s="76">
        <v>270122</v>
      </c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</row>
    <row r="13" spans="1:287" x14ac:dyDescent="0.25">
      <c r="B13" s="48" t="s">
        <v>68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6">
        <v>156014</v>
      </c>
      <c r="JL13" s="76">
        <v>164908</v>
      </c>
      <c r="JM13" s="76">
        <v>161996</v>
      </c>
      <c r="JN13" s="76">
        <v>177366</v>
      </c>
      <c r="JO13" s="73"/>
      <c r="JP13" s="76">
        <v>187144</v>
      </c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</row>
    <row r="14" spans="1:287" x14ac:dyDescent="0.25">
      <c r="B14" s="46" t="s">
        <v>122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5">
        <v>409012</v>
      </c>
      <c r="JL14" s="75">
        <v>447932</v>
      </c>
      <c r="JM14" s="75">
        <v>436744</v>
      </c>
      <c r="JN14" s="75">
        <v>501496</v>
      </c>
      <c r="JO14" s="76">
        <f>+SUM(JC14:JN14)</f>
        <v>5260668</v>
      </c>
      <c r="JP14" s="75">
        <v>530788</v>
      </c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</row>
    <row r="15" spans="1:287" x14ac:dyDescent="0.25">
      <c r="B15" s="48" t="s">
        <v>67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6">
        <v>203108</v>
      </c>
      <c r="JL15" s="76">
        <v>233508</v>
      </c>
      <c r="JM15" s="76">
        <v>227906</v>
      </c>
      <c r="JN15" s="76">
        <v>280458</v>
      </c>
      <c r="JO15" s="73"/>
      <c r="JP15" s="76">
        <v>311356</v>
      </c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</row>
    <row r="16" spans="1:287" x14ac:dyDescent="0.25">
      <c r="B16" s="48" t="s">
        <v>68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6">
        <v>205904</v>
      </c>
      <c r="JL16" s="76">
        <v>214424</v>
      </c>
      <c r="JM16" s="76">
        <v>208838</v>
      </c>
      <c r="JN16" s="76">
        <v>221038</v>
      </c>
      <c r="JO16" s="73"/>
      <c r="JP16" s="76">
        <v>219432</v>
      </c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</row>
    <row r="17" spans="2:287" s="5" customFormat="1" x14ac:dyDescent="0.25">
      <c r="B17" s="51" t="s">
        <v>72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75">
        <v>1355574</v>
      </c>
      <c r="JL17" s="75">
        <v>1525896</v>
      </c>
      <c r="JM17" s="75">
        <v>1507142</v>
      </c>
      <c r="JN17" s="75">
        <v>1919216</v>
      </c>
      <c r="JO17" s="52">
        <f>+SUM(JC17:JN17)</f>
        <v>18767356</v>
      </c>
      <c r="JP17" s="75">
        <v>2120962</v>
      </c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</row>
    <row r="18" spans="2:287" x14ac:dyDescent="0.25">
      <c r="B18" s="48" t="s">
        <v>67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76">
        <v>759498</v>
      </c>
      <c r="JL18" s="76">
        <v>904048</v>
      </c>
      <c r="JM18" s="76">
        <v>898596</v>
      </c>
      <c r="JN18" s="76">
        <v>1267708</v>
      </c>
      <c r="JO18" s="56">
        <f>+SUM(JC18:JN18)</f>
        <v>11767496</v>
      </c>
      <c r="JP18" s="76">
        <v>1457994</v>
      </c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</row>
    <row r="19" spans="2:287" x14ac:dyDescent="0.25">
      <c r="B19" s="48" t="s">
        <v>68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76">
        <v>596076</v>
      </c>
      <c r="JL19" s="76">
        <v>621848</v>
      </c>
      <c r="JM19" s="76">
        <v>608546</v>
      </c>
      <c r="JN19" s="76">
        <v>651508</v>
      </c>
      <c r="JO19" s="56">
        <f>+SUM(JC19:JN19)</f>
        <v>6999860</v>
      </c>
      <c r="JP19" s="76">
        <v>662968</v>
      </c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</row>
    <row r="20" spans="2:287" ht="13.95" customHeight="1" x14ac:dyDescent="0.25"/>
    <row r="21" spans="2:287" ht="13.95" customHeight="1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87" ht="15" customHeight="1" x14ac:dyDescent="0.25">
      <c r="B22" s="5" t="s">
        <v>73</v>
      </c>
    </row>
    <row r="23" spans="2:287" ht="15" customHeight="1" x14ac:dyDescent="0.25">
      <c r="B23" s="189" t="s">
        <v>39</v>
      </c>
      <c r="C23" s="181">
        <v>2005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3"/>
      <c r="O23" s="184" t="s">
        <v>111</v>
      </c>
      <c r="P23" s="181">
        <v>2006</v>
      </c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3"/>
      <c r="AB23" s="184" t="s">
        <v>112</v>
      </c>
      <c r="AC23" s="181">
        <v>2007</v>
      </c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3"/>
      <c r="AO23" s="184" t="s">
        <v>113</v>
      </c>
      <c r="AP23" s="181">
        <v>2008</v>
      </c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3"/>
      <c r="BB23" s="184" t="s">
        <v>114</v>
      </c>
      <c r="BC23" s="181">
        <v>2009</v>
      </c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3"/>
      <c r="BO23" s="184" t="s">
        <v>93</v>
      </c>
      <c r="BP23" s="181">
        <v>2010</v>
      </c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3"/>
      <c r="CB23" s="184" t="s">
        <v>82</v>
      </c>
      <c r="CC23" s="181">
        <v>2011</v>
      </c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3"/>
      <c r="CO23" s="184" t="s">
        <v>83</v>
      </c>
      <c r="CP23" s="181">
        <v>2012</v>
      </c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3"/>
      <c r="DB23" s="184" t="s">
        <v>84</v>
      </c>
      <c r="DC23" s="181">
        <v>2013</v>
      </c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3"/>
      <c r="DO23" s="184" t="s">
        <v>40</v>
      </c>
      <c r="DP23" s="181">
        <v>2014</v>
      </c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3"/>
      <c r="EB23" s="184" t="s">
        <v>41</v>
      </c>
      <c r="EC23" s="181">
        <v>2015</v>
      </c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3"/>
      <c r="EO23" s="184" t="s">
        <v>42</v>
      </c>
      <c r="EP23" s="181">
        <v>2016</v>
      </c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3"/>
      <c r="FB23" s="184" t="s">
        <v>43</v>
      </c>
      <c r="FC23" s="181">
        <v>2017</v>
      </c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3"/>
      <c r="FO23" s="184" t="s">
        <v>44</v>
      </c>
      <c r="FP23" s="181">
        <v>2018</v>
      </c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3"/>
      <c r="GB23" s="184" t="s">
        <v>45</v>
      </c>
      <c r="GC23" s="181">
        <v>2019</v>
      </c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3"/>
      <c r="GO23" s="184" t="s">
        <v>46</v>
      </c>
      <c r="GP23" s="191">
        <v>2020</v>
      </c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3"/>
      <c r="HB23" s="184" t="s">
        <v>47</v>
      </c>
      <c r="HC23" s="191">
        <v>2021</v>
      </c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3"/>
      <c r="HO23" s="184" t="s">
        <v>48</v>
      </c>
      <c r="HP23" s="181">
        <v>2022</v>
      </c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3"/>
      <c r="IB23" s="184" t="s">
        <v>49</v>
      </c>
      <c r="IC23" s="181">
        <v>2023</v>
      </c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3"/>
      <c r="IO23" s="184" t="s">
        <v>50</v>
      </c>
      <c r="IP23" s="181">
        <v>2024</v>
      </c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3"/>
      <c r="JB23" s="184" t="s">
        <v>51</v>
      </c>
      <c r="JC23" s="181">
        <v>2025</v>
      </c>
      <c r="JD23" s="182"/>
      <c r="JE23" s="182"/>
      <c r="JF23" s="182"/>
      <c r="JG23" s="182"/>
      <c r="JH23" s="182"/>
      <c r="JI23" s="182"/>
      <c r="JJ23" s="182"/>
      <c r="JK23" s="182"/>
      <c r="JL23" s="182"/>
      <c r="JM23" s="182"/>
      <c r="JN23" s="183"/>
      <c r="JO23" s="184" t="s">
        <v>52</v>
      </c>
      <c r="JP23" s="181">
        <v>2026</v>
      </c>
      <c r="JQ23" s="182"/>
      <c r="JR23" s="182"/>
      <c r="JS23" s="182"/>
      <c r="JT23" s="182"/>
      <c r="JU23" s="182"/>
      <c r="JV23" s="182"/>
      <c r="JW23" s="182"/>
      <c r="JX23" s="182"/>
      <c r="JY23" s="182"/>
      <c r="JZ23" s="182"/>
      <c r="KA23" s="183"/>
    </row>
    <row r="24" spans="2:287" x14ac:dyDescent="0.25">
      <c r="B24" s="190"/>
      <c r="C24" s="45" t="s">
        <v>54</v>
      </c>
      <c r="D24" s="45" t="s">
        <v>55</v>
      </c>
      <c r="E24" s="45" t="s">
        <v>56</v>
      </c>
      <c r="F24" s="45" t="s">
        <v>57</v>
      </c>
      <c r="G24" s="45" t="s">
        <v>58</v>
      </c>
      <c r="H24" s="45" t="s">
        <v>59</v>
      </c>
      <c r="I24" s="45" t="s">
        <v>60</v>
      </c>
      <c r="J24" s="45" t="s">
        <v>61</v>
      </c>
      <c r="K24" s="45" t="s">
        <v>62</v>
      </c>
      <c r="L24" s="45" t="s">
        <v>63</v>
      </c>
      <c r="M24" s="45" t="s">
        <v>64</v>
      </c>
      <c r="N24" s="45" t="s">
        <v>65</v>
      </c>
      <c r="O24" s="185"/>
      <c r="P24" s="45" t="s">
        <v>54</v>
      </c>
      <c r="Q24" s="45" t="s">
        <v>55</v>
      </c>
      <c r="R24" s="45" t="s">
        <v>56</v>
      </c>
      <c r="S24" s="45" t="s">
        <v>57</v>
      </c>
      <c r="T24" s="45" t="s">
        <v>58</v>
      </c>
      <c r="U24" s="45" t="s">
        <v>59</v>
      </c>
      <c r="V24" s="45" t="s">
        <v>60</v>
      </c>
      <c r="W24" s="45" t="s">
        <v>61</v>
      </c>
      <c r="X24" s="45" t="s">
        <v>62</v>
      </c>
      <c r="Y24" s="45" t="s">
        <v>63</v>
      </c>
      <c r="Z24" s="45" t="s">
        <v>64</v>
      </c>
      <c r="AA24" s="45" t="s">
        <v>65</v>
      </c>
      <c r="AB24" s="185"/>
      <c r="AC24" s="45" t="s">
        <v>54</v>
      </c>
      <c r="AD24" s="45" t="s">
        <v>55</v>
      </c>
      <c r="AE24" s="45" t="s">
        <v>56</v>
      </c>
      <c r="AF24" s="45" t="s">
        <v>57</v>
      </c>
      <c r="AG24" s="45" t="s">
        <v>58</v>
      </c>
      <c r="AH24" s="45" t="s">
        <v>59</v>
      </c>
      <c r="AI24" s="45" t="s">
        <v>60</v>
      </c>
      <c r="AJ24" s="45" t="s">
        <v>61</v>
      </c>
      <c r="AK24" s="45" t="s">
        <v>62</v>
      </c>
      <c r="AL24" s="45" t="s">
        <v>63</v>
      </c>
      <c r="AM24" s="45" t="s">
        <v>64</v>
      </c>
      <c r="AN24" s="45" t="s">
        <v>65</v>
      </c>
      <c r="AO24" s="185"/>
      <c r="AP24" s="45" t="s">
        <v>54</v>
      </c>
      <c r="AQ24" s="45" t="s">
        <v>55</v>
      </c>
      <c r="AR24" s="45" t="s">
        <v>56</v>
      </c>
      <c r="AS24" s="45" t="s">
        <v>57</v>
      </c>
      <c r="AT24" s="45" t="s">
        <v>58</v>
      </c>
      <c r="AU24" s="45" t="s">
        <v>59</v>
      </c>
      <c r="AV24" s="45" t="s">
        <v>60</v>
      </c>
      <c r="AW24" s="45" t="s">
        <v>61</v>
      </c>
      <c r="AX24" s="45" t="s">
        <v>62</v>
      </c>
      <c r="AY24" s="45" t="s">
        <v>63</v>
      </c>
      <c r="AZ24" s="45" t="s">
        <v>64</v>
      </c>
      <c r="BA24" s="45" t="s">
        <v>65</v>
      </c>
      <c r="BB24" s="185"/>
      <c r="BC24" s="45" t="s">
        <v>54</v>
      </c>
      <c r="BD24" s="45" t="s">
        <v>55</v>
      </c>
      <c r="BE24" s="45" t="s">
        <v>56</v>
      </c>
      <c r="BF24" s="45" t="s">
        <v>57</v>
      </c>
      <c r="BG24" s="45" t="s">
        <v>58</v>
      </c>
      <c r="BH24" s="45" t="s">
        <v>59</v>
      </c>
      <c r="BI24" s="45" t="s">
        <v>60</v>
      </c>
      <c r="BJ24" s="45" t="s">
        <v>61</v>
      </c>
      <c r="BK24" s="45" t="s">
        <v>62</v>
      </c>
      <c r="BL24" s="45" t="s">
        <v>63</v>
      </c>
      <c r="BM24" s="45" t="s">
        <v>64</v>
      </c>
      <c r="BN24" s="45" t="s">
        <v>65</v>
      </c>
      <c r="BO24" s="185"/>
      <c r="BP24" s="45" t="s">
        <v>54</v>
      </c>
      <c r="BQ24" s="45" t="s">
        <v>55</v>
      </c>
      <c r="BR24" s="45" t="s">
        <v>56</v>
      </c>
      <c r="BS24" s="45" t="s">
        <v>57</v>
      </c>
      <c r="BT24" s="45" t="s">
        <v>58</v>
      </c>
      <c r="BU24" s="45" t="s">
        <v>59</v>
      </c>
      <c r="BV24" s="45" t="s">
        <v>60</v>
      </c>
      <c r="BW24" s="45" t="s">
        <v>61</v>
      </c>
      <c r="BX24" s="45" t="s">
        <v>62</v>
      </c>
      <c r="BY24" s="45" t="s">
        <v>63</v>
      </c>
      <c r="BZ24" s="45" t="s">
        <v>64</v>
      </c>
      <c r="CA24" s="45" t="s">
        <v>65</v>
      </c>
      <c r="CB24" s="185"/>
      <c r="CC24" s="45" t="s">
        <v>54</v>
      </c>
      <c r="CD24" s="45" t="s">
        <v>55</v>
      </c>
      <c r="CE24" s="45" t="s">
        <v>56</v>
      </c>
      <c r="CF24" s="45" t="s">
        <v>57</v>
      </c>
      <c r="CG24" s="45" t="s">
        <v>58</v>
      </c>
      <c r="CH24" s="45" t="s">
        <v>59</v>
      </c>
      <c r="CI24" s="45" t="s">
        <v>60</v>
      </c>
      <c r="CJ24" s="45" t="s">
        <v>61</v>
      </c>
      <c r="CK24" s="45" t="s">
        <v>62</v>
      </c>
      <c r="CL24" s="45" t="s">
        <v>63</v>
      </c>
      <c r="CM24" s="45" t="s">
        <v>64</v>
      </c>
      <c r="CN24" s="45" t="s">
        <v>65</v>
      </c>
      <c r="CO24" s="185"/>
      <c r="CP24" s="45" t="s">
        <v>54</v>
      </c>
      <c r="CQ24" s="45" t="s">
        <v>55</v>
      </c>
      <c r="CR24" s="45" t="s">
        <v>56</v>
      </c>
      <c r="CS24" s="45" t="s">
        <v>57</v>
      </c>
      <c r="CT24" s="45" t="s">
        <v>58</v>
      </c>
      <c r="CU24" s="45" t="s">
        <v>59</v>
      </c>
      <c r="CV24" s="45" t="s">
        <v>60</v>
      </c>
      <c r="CW24" s="45" t="s">
        <v>61</v>
      </c>
      <c r="CX24" s="45" t="s">
        <v>62</v>
      </c>
      <c r="CY24" s="45" t="s">
        <v>63</v>
      </c>
      <c r="CZ24" s="45" t="s">
        <v>64</v>
      </c>
      <c r="DA24" s="45" t="s">
        <v>65</v>
      </c>
      <c r="DB24" s="185"/>
      <c r="DC24" s="45" t="s">
        <v>54</v>
      </c>
      <c r="DD24" s="45" t="s">
        <v>55</v>
      </c>
      <c r="DE24" s="45" t="s">
        <v>56</v>
      </c>
      <c r="DF24" s="45" t="s">
        <v>57</v>
      </c>
      <c r="DG24" s="45" t="s">
        <v>58</v>
      </c>
      <c r="DH24" s="45" t="s">
        <v>59</v>
      </c>
      <c r="DI24" s="45" t="s">
        <v>60</v>
      </c>
      <c r="DJ24" s="45" t="s">
        <v>61</v>
      </c>
      <c r="DK24" s="45" t="s">
        <v>62</v>
      </c>
      <c r="DL24" s="45" t="s">
        <v>63</v>
      </c>
      <c r="DM24" s="45" t="s">
        <v>64</v>
      </c>
      <c r="DN24" s="45" t="s">
        <v>65</v>
      </c>
      <c r="DO24" s="185"/>
      <c r="DP24" s="45" t="s">
        <v>54</v>
      </c>
      <c r="DQ24" s="45" t="s">
        <v>55</v>
      </c>
      <c r="DR24" s="45" t="s">
        <v>56</v>
      </c>
      <c r="DS24" s="45" t="s">
        <v>57</v>
      </c>
      <c r="DT24" s="45" t="s">
        <v>58</v>
      </c>
      <c r="DU24" s="45" t="s">
        <v>59</v>
      </c>
      <c r="DV24" s="45" t="s">
        <v>60</v>
      </c>
      <c r="DW24" s="45" t="s">
        <v>61</v>
      </c>
      <c r="DX24" s="45" t="s">
        <v>62</v>
      </c>
      <c r="DY24" s="45" t="s">
        <v>63</v>
      </c>
      <c r="DZ24" s="45" t="s">
        <v>64</v>
      </c>
      <c r="EA24" s="45" t="s">
        <v>65</v>
      </c>
      <c r="EB24" s="185"/>
      <c r="EC24" s="45" t="s">
        <v>54</v>
      </c>
      <c r="ED24" s="45" t="s">
        <v>55</v>
      </c>
      <c r="EE24" s="45" t="s">
        <v>56</v>
      </c>
      <c r="EF24" s="45" t="s">
        <v>57</v>
      </c>
      <c r="EG24" s="45" t="s">
        <v>58</v>
      </c>
      <c r="EH24" s="45" t="s">
        <v>59</v>
      </c>
      <c r="EI24" s="45" t="s">
        <v>60</v>
      </c>
      <c r="EJ24" s="45" t="s">
        <v>61</v>
      </c>
      <c r="EK24" s="45" t="s">
        <v>62</v>
      </c>
      <c r="EL24" s="45" t="s">
        <v>63</v>
      </c>
      <c r="EM24" s="45" t="s">
        <v>64</v>
      </c>
      <c r="EN24" s="45" t="s">
        <v>65</v>
      </c>
      <c r="EO24" s="185"/>
      <c r="EP24" s="45" t="s">
        <v>54</v>
      </c>
      <c r="EQ24" s="45" t="s">
        <v>55</v>
      </c>
      <c r="ER24" s="45" t="s">
        <v>56</v>
      </c>
      <c r="ES24" s="45" t="s">
        <v>57</v>
      </c>
      <c r="ET24" s="45" t="s">
        <v>58</v>
      </c>
      <c r="EU24" s="45" t="s">
        <v>59</v>
      </c>
      <c r="EV24" s="45" t="s">
        <v>60</v>
      </c>
      <c r="EW24" s="45" t="s">
        <v>61</v>
      </c>
      <c r="EX24" s="45" t="s">
        <v>62</v>
      </c>
      <c r="EY24" s="45" t="s">
        <v>63</v>
      </c>
      <c r="EZ24" s="45" t="s">
        <v>64</v>
      </c>
      <c r="FA24" s="45" t="s">
        <v>65</v>
      </c>
      <c r="FB24" s="185"/>
      <c r="FC24" s="45" t="s">
        <v>54</v>
      </c>
      <c r="FD24" s="45" t="s">
        <v>55</v>
      </c>
      <c r="FE24" s="45" t="s">
        <v>56</v>
      </c>
      <c r="FF24" s="45" t="s">
        <v>57</v>
      </c>
      <c r="FG24" s="45" t="s">
        <v>58</v>
      </c>
      <c r="FH24" s="45" t="s">
        <v>59</v>
      </c>
      <c r="FI24" s="45" t="s">
        <v>60</v>
      </c>
      <c r="FJ24" s="45" t="s">
        <v>61</v>
      </c>
      <c r="FK24" s="45" t="s">
        <v>62</v>
      </c>
      <c r="FL24" s="45" t="s">
        <v>63</v>
      </c>
      <c r="FM24" s="45" t="s">
        <v>64</v>
      </c>
      <c r="FN24" s="45" t="s">
        <v>65</v>
      </c>
      <c r="FO24" s="185"/>
      <c r="FP24" s="45" t="s">
        <v>54</v>
      </c>
      <c r="FQ24" s="45" t="s">
        <v>55</v>
      </c>
      <c r="FR24" s="45" t="s">
        <v>56</v>
      </c>
      <c r="FS24" s="45" t="s">
        <v>57</v>
      </c>
      <c r="FT24" s="45" t="s">
        <v>58</v>
      </c>
      <c r="FU24" s="45" t="s">
        <v>59</v>
      </c>
      <c r="FV24" s="45" t="s">
        <v>60</v>
      </c>
      <c r="FW24" s="45" t="s">
        <v>61</v>
      </c>
      <c r="FX24" s="45" t="s">
        <v>62</v>
      </c>
      <c r="FY24" s="45" t="s">
        <v>63</v>
      </c>
      <c r="FZ24" s="45" t="s">
        <v>64</v>
      </c>
      <c r="GA24" s="45" t="s">
        <v>65</v>
      </c>
      <c r="GB24" s="185"/>
      <c r="GC24" s="45" t="s">
        <v>54</v>
      </c>
      <c r="GD24" s="45" t="s">
        <v>55</v>
      </c>
      <c r="GE24" s="45" t="s">
        <v>56</v>
      </c>
      <c r="GF24" s="45" t="s">
        <v>57</v>
      </c>
      <c r="GG24" s="45" t="s">
        <v>58</v>
      </c>
      <c r="GH24" s="45" t="s">
        <v>59</v>
      </c>
      <c r="GI24" s="45" t="s">
        <v>60</v>
      </c>
      <c r="GJ24" s="45" t="s">
        <v>61</v>
      </c>
      <c r="GK24" s="45" t="s">
        <v>62</v>
      </c>
      <c r="GL24" s="45" t="s">
        <v>63</v>
      </c>
      <c r="GM24" s="45" t="s">
        <v>64</v>
      </c>
      <c r="GN24" s="45" t="s">
        <v>65</v>
      </c>
      <c r="GO24" s="185"/>
      <c r="GP24" s="45" t="s">
        <v>54</v>
      </c>
      <c r="GQ24" s="45" t="s">
        <v>55</v>
      </c>
      <c r="GR24" s="45" t="s">
        <v>56</v>
      </c>
      <c r="GS24" s="45" t="s">
        <v>57</v>
      </c>
      <c r="GT24" s="45" t="s">
        <v>58</v>
      </c>
      <c r="GU24" s="45" t="s">
        <v>59</v>
      </c>
      <c r="GV24" s="45" t="s">
        <v>60</v>
      </c>
      <c r="GW24" s="45" t="s">
        <v>61</v>
      </c>
      <c r="GX24" s="45" t="s">
        <v>62</v>
      </c>
      <c r="GY24" s="45" t="s">
        <v>63</v>
      </c>
      <c r="GZ24" s="45" t="s">
        <v>64</v>
      </c>
      <c r="HA24" s="45" t="s">
        <v>65</v>
      </c>
      <c r="HB24" s="185"/>
      <c r="HC24" s="45" t="s">
        <v>54</v>
      </c>
      <c r="HD24" s="45" t="s">
        <v>55</v>
      </c>
      <c r="HE24" s="45" t="s">
        <v>56</v>
      </c>
      <c r="HF24" s="45" t="s">
        <v>57</v>
      </c>
      <c r="HG24" s="45" t="s">
        <v>58</v>
      </c>
      <c r="HH24" s="45" t="s">
        <v>59</v>
      </c>
      <c r="HI24" s="45" t="s">
        <v>60</v>
      </c>
      <c r="HJ24" s="45" t="s">
        <v>61</v>
      </c>
      <c r="HK24" s="45" t="s">
        <v>62</v>
      </c>
      <c r="HL24" s="45" t="s">
        <v>63</v>
      </c>
      <c r="HM24" s="45" t="s">
        <v>64</v>
      </c>
      <c r="HN24" s="45" t="s">
        <v>65</v>
      </c>
      <c r="HO24" s="185"/>
      <c r="HP24" s="45" t="s">
        <v>54</v>
      </c>
      <c r="HQ24" s="45" t="s">
        <v>55</v>
      </c>
      <c r="HR24" s="45" t="s">
        <v>56</v>
      </c>
      <c r="HS24" s="45" t="s">
        <v>57</v>
      </c>
      <c r="HT24" s="45" t="s">
        <v>58</v>
      </c>
      <c r="HU24" s="45" t="s">
        <v>59</v>
      </c>
      <c r="HV24" s="45" t="s">
        <v>60</v>
      </c>
      <c r="HW24" s="45" t="s">
        <v>61</v>
      </c>
      <c r="HX24" s="45" t="s">
        <v>62</v>
      </c>
      <c r="HY24" s="45" t="s">
        <v>63</v>
      </c>
      <c r="HZ24" s="45" t="s">
        <v>64</v>
      </c>
      <c r="IA24" s="45" t="s">
        <v>65</v>
      </c>
      <c r="IB24" s="185"/>
      <c r="IC24" s="45" t="s">
        <v>54</v>
      </c>
      <c r="ID24" s="45" t="s">
        <v>55</v>
      </c>
      <c r="IE24" s="45" t="s">
        <v>56</v>
      </c>
      <c r="IF24" s="45" t="s">
        <v>57</v>
      </c>
      <c r="IG24" s="45" t="s">
        <v>58</v>
      </c>
      <c r="IH24" s="45" t="s">
        <v>59</v>
      </c>
      <c r="II24" s="45" t="s">
        <v>60</v>
      </c>
      <c r="IJ24" s="45" t="s">
        <v>61</v>
      </c>
      <c r="IK24" s="45" t="s">
        <v>62</v>
      </c>
      <c r="IL24" s="45" t="s">
        <v>63</v>
      </c>
      <c r="IM24" s="45" t="s">
        <v>64</v>
      </c>
      <c r="IN24" s="45" t="s">
        <v>65</v>
      </c>
      <c r="IO24" s="185"/>
      <c r="IP24" s="45" t="s">
        <v>54</v>
      </c>
      <c r="IQ24" s="45" t="s">
        <v>55</v>
      </c>
      <c r="IR24" s="45" t="s">
        <v>56</v>
      </c>
      <c r="IS24" s="45" t="s">
        <v>57</v>
      </c>
      <c r="IT24" s="45" t="s">
        <v>58</v>
      </c>
      <c r="IU24" s="45" t="s">
        <v>59</v>
      </c>
      <c r="IV24" s="45" t="s">
        <v>60</v>
      </c>
      <c r="IW24" s="45" t="s">
        <v>61</v>
      </c>
      <c r="IX24" s="45" t="s">
        <v>62</v>
      </c>
      <c r="IY24" s="45" t="s">
        <v>63</v>
      </c>
      <c r="IZ24" s="45" t="s">
        <v>64</v>
      </c>
      <c r="JA24" s="45" t="s">
        <v>65</v>
      </c>
      <c r="JB24" s="185"/>
      <c r="JC24" s="45" t="s">
        <v>54</v>
      </c>
      <c r="JD24" s="45" t="s">
        <v>55</v>
      </c>
      <c r="JE24" s="45" t="s">
        <v>56</v>
      </c>
      <c r="JF24" s="45" t="s">
        <v>57</v>
      </c>
      <c r="JG24" s="45" t="s">
        <v>58</v>
      </c>
      <c r="JH24" s="45" t="s">
        <v>59</v>
      </c>
      <c r="JI24" s="45" t="s">
        <v>60</v>
      </c>
      <c r="JJ24" s="45" t="s">
        <v>61</v>
      </c>
      <c r="JK24" s="45" t="s">
        <v>62</v>
      </c>
      <c r="JL24" s="45" t="s">
        <v>63</v>
      </c>
      <c r="JM24" s="45" t="s">
        <v>64</v>
      </c>
      <c r="JN24" s="45" t="s">
        <v>65</v>
      </c>
      <c r="JO24" s="185"/>
      <c r="JP24" s="45" t="s">
        <v>54</v>
      </c>
      <c r="JQ24" s="45" t="s">
        <v>55</v>
      </c>
      <c r="JR24" s="45" t="s">
        <v>56</v>
      </c>
      <c r="JS24" s="45" t="s">
        <v>57</v>
      </c>
      <c r="JT24" s="45" t="s">
        <v>58</v>
      </c>
      <c r="JU24" s="45" t="s">
        <v>59</v>
      </c>
      <c r="JV24" s="45" t="s">
        <v>60</v>
      </c>
      <c r="JW24" s="45" t="s">
        <v>61</v>
      </c>
      <c r="JX24" s="45" t="s">
        <v>62</v>
      </c>
      <c r="JY24" s="45" t="s">
        <v>63</v>
      </c>
      <c r="JZ24" s="45" t="s">
        <v>64</v>
      </c>
      <c r="KA24" s="45" t="s">
        <v>65</v>
      </c>
    </row>
    <row r="25" spans="2:287" x14ac:dyDescent="0.25">
      <c r="B25" s="46" t="s">
        <v>120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5">
        <v>1339024</v>
      </c>
      <c r="JL25" s="75">
        <v>1452840</v>
      </c>
      <c r="JM25" s="75">
        <v>1446746</v>
      </c>
      <c r="JN25" s="75">
        <v>1778362</v>
      </c>
      <c r="JO25" s="76">
        <f>+SUM(JC25:JN25)</f>
        <v>17863894</v>
      </c>
      <c r="JP25" s="75">
        <v>1926674</v>
      </c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</row>
    <row r="26" spans="2:287" x14ac:dyDescent="0.25">
      <c r="B26" s="48" t="s">
        <v>67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6">
        <v>376404</v>
      </c>
      <c r="JL26" s="76">
        <v>458050</v>
      </c>
      <c r="JM26" s="76">
        <v>469650</v>
      </c>
      <c r="JN26" s="76">
        <v>740656</v>
      </c>
      <c r="JO26" s="73"/>
      <c r="JP26" s="76">
        <v>876516</v>
      </c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</row>
    <row r="27" spans="2:287" x14ac:dyDescent="0.25">
      <c r="B27" s="48" t="s">
        <v>68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6">
        <v>962620</v>
      </c>
      <c r="JL27" s="76">
        <v>994790</v>
      </c>
      <c r="JM27" s="76">
        <v>977096</v>
      </c>
      <c r="JN27" s="76">
        <v>1037706</v>
      </c>
      <c r="JO27" s="73"/>
      <c r="JP27" s="76">
        <v>1050158</v>
      </c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</row>
    <row r="28" spans="2:287" x14ac:dyDescent="0.25">
      <c r="B28" s="46" t="s">
        <v>121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5">
        <v>829904</v>
      </c>
      <c r="JL28" s="75">
        <v>890686</v>
      </c>
      <c r="JM28" s="75">
        <v>874066</v>
      </c>
      <c r="JN28" s="75">
        <v>994072</v>
      </c>
      <c r="JO28" s="76">
        <f>+SUM(JC28:JN28)</f>
        <v>9988746</v>
      </c>
      <c r="JP28" s="75">
        <v>1058548</v>
      </c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</row>
    <row r="29" spans="2:287" x14ac:dyDescent="0.25">
      <c r="B29" s="48" t="s">
        <v>67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6">
        <v>179986</v>
      </c>
      <c r="JL29" s="76">
        <v>212490</v>
      </c>
      <c r="JM29" s="76">
        <v>201040</v>
      </c>
      <c r="JN29" s="76">
        <v>246594</v>
      </c>
      <c r="JO29" s="73"/>
      <c r="JP29" s="76">
        <v>270122</v>
      </c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</row>
    <row r="30" spans="2:287" x14ac:dyDescent="0.25">
      <c r="B30" s="48" t="s">
        <v>68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6">
        <v>649918</v>
      </c>
      <c r="JL30" s="76">
        <v>678196</v>
      </c>
      <c r="JM30" s="76">
        <v>673026</v>
      </c>
      <c r="JN30" s="76">
        <v>747478</v>
      </c>
      <c r="JO30" s="73"/>
      <c r="JP30" s="76">
        <v>788426</v>
      </c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</row>
    <row r="31" spans="2:287" x14ac:dyDescent="0.25">
      <c r="B31" s="46" t="s">
        <v>122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5">
        <v>1066678</v>
      </c>
      <c r="JL31" s="75">
        <v>1128558</v>
      </c>
      <c r="JM31" s="75">
        <v>1105122</v>
      </c>
      <c r="JN31" s="75">
        <v>1213924</v>
      </c>
      <c r="JO31" s="76">
        <f>+SUM(JC31:JN31)</f>
        <v>12868402</v>
      </c>
      <c r="JP31" s="75">
        <v>1243626</v>
      </c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</row>
    <row r="32" spans="2:287" x14ac:dyDescent="0.25">
      <c r="B32" s="48" t="s">
        <v>67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6">
        <v>203108</v>
      </c>
      <c r="JL32" s="76">
        <v>233508</v>
      </c>
      <c r="JM32" s="76">
        <v>227906</v>
      </c>
      <c r="JN32" s="76">
        <v>280458</v>
      </c>
      <c r="JO32" s="73"/>
      <c r="JP32" s="76">
        <v>311356</v>
      </c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</row>
    <row r="33" spans="2:287" x14ac:dyDescent="0.25">
      <c r="B33" s="48" t="s">
        <v>68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6">
        <v>863570</v>
      </c>
      <c r="JL33" s="76">
        <v>895050</v>
      </c>
      <c r="JM33" s="76">
        <v>877216</v>
      </c>
      <c r="JN33" s="76">
        <v>933466</v>
      </c>
      <c r="JO33" s="73"/>
      <c r="JP33" s="76">
        <v>932270</v>
      </c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</row>
    <row r="34" spans="2:287" s="5" customFormat="1" x14ac:dyDescent="0.25">
      <c r="B34" s="51" t="s">
        <v>72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75">
        <v>3235606</v>
      </c>
      <c r="JL34" s="75">
        <v>3472084</v>
      </c>
      <c r="JM34" s="75">
        <v>3425934</v>
      </c>
      <c r="JN34" s="75">
        <v>3986358</v>
      </c>
      <c r="JO34" s="52">
        <f>+SUM(JC34:JN34)</f>
        <v>40721042</v>
      </c>
      <c r="JP34" s="75">
        <v>4228848</v>
      </c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</row>
    <row r="35" spans="2:287" x14ac:dyDescent="0.25">
      <c r="B35" s="48" t="s">
        <v>67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76">
        <v>759498</v>
      </c>
      <c r="JL35" s="76">
        <v>904048</v>
      </c>
      <c r="JM35" s="76">
        <v>898596</v>
      </c>
      <c r="JN35" s="76">
        <v>1267708</v>
      </c>
      <c r="JO35" s="56">
        <f>+SUM(JC35:JN35)</f>
        <v>11767496</v>
      </c>
      <c r="JP35" s="76">
        <v>1457994</v>
      </c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</row>
    <row r="36" spans="2:287" x14ac:dyDescent="0.25">
      <c r="B36" s="48" t="s">
        <v>68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76">
        <v>2476108</v>
      </c>
      <c r="JL36" s="76">
        <v>2568036</v>
      </c>
      <c r="JM36" s="76">
        <v>2527338</v>
      </c>
      <c r="JN36" s="76">
        <v>2718650</v>
      </c>
      <c r="JO36" s="56">
        <f>+SUM(JC36:JN36)</f>
        <v>28953546</v>
      </c>
      <c r="JP36" s="76">
        <v>2770854</v>
      </c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</row>
    <row r="37" spans="2:287" x14ac:dyDescent="0.25">
      <c r="IU37" s="159"/>
      <c r="JH37" s="159"/>
      <c r="JU37" s="159"/>
    </row>
    <row r="38" spans="2:287" ht="13.95" customHeight="1" x14ac:dyDescent="0.25"/>
    <row r="39" spans="2:287" ht="15" customHeight="1" x14ac:dyDescent="0.25">
      <c r="B39" s="5" t="s">
        <v>74</v>
      </c>
    </row>
    <row r="40" spans="2:287" ht="15" customHeight="1" x14ac:dyDescent="0.25">
      <c r="B40" s="12" t="s">
        <v>75</v>
      </c>
      <c r="C40" s="181">
        <v>2005</v>
      </c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3"/>
      <c r="O40" s="184" t="s">
        <v>111</v>
      </c>
      <c r="P40" s="181">
        <v>2006</v>
      </c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3"/>
      <c r="AB40" s="184" t="s">
        <v>112</v>
      </c>
      <c r="AC40" s="181">
        <v>2007</v>
      </c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3"/>
      <c r="AO40" s="184" t="s">
        <v>113</v>
      </c>
      <c r="AP40" s="181">
        <v>2008</v>
      </c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3"/>
      <c r="BB40" s="184" t="s">
        <v>114</v>
      </c>
      <c r="BC40" s="181">
        <v>2009</v>
      </c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3"/>
      <c r="BO40" s="184" t="s">
        <v>93</v>
      </c>
      <c r="BP40" s="181">
        <v>2010</v>
      </c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3"/>
      <c r="CB40" s="184" t="s">
        <v>82</v>
      </c>
      <c r="CC40" s="181">
        <v>2011</v>
      </c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3"/>
      <c r="CO40" s="184" t="s">
        <v>83</v>
      </c>
      <c r="CP40" s="181">
        <v>2012</v>
      </c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3"/>
      <c r="DB40" s="184" t="s">
        <v>84</v>
      </c>
      <c r="DC40" s="181">
        <v>2013</v>
      </c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3"/>
      <c r="DO40" s="184" t="s">
        <v>40</v>
      </c>
      <c r="DP40" s="181">
        <v>2014</v>
      </c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3"/>
      <c r="EB40" s="184" t="s">
        <v>41</v>
      </c>
      <c r="EC40" s="181">
        <v>2015</v>
      </c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3"/>
      <c r="EO40" s="184" t="s">
        <v>42</v>
      </c>
      <c r="EP40" s="181">
        <v>2016</v>
      </c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3"/>
      <c r="FB40" s="184" t="s">
        <v>43</v>
      </c>
      <c r="FC40" s="181">
        <v>2017</v>
      </c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3"/>
      <c r="FO40" s="184" t="s">
        <v>44</v>
      </c>
      <c r="FP40" s="181">
        <v>2018</v>
      </c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3"/>
      <c r="GB40" s="184" t="s">
        <v>45</v>
      </c>
      <c r="GC40" s="181">
        <v>2019</v>
      </c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3"/>
      <c r="GO40" s="184" t="s">
        <v>46</v>
      </c>
      <c r="GP40" s="191">
        <v>2020</v>
      </c>
      <c r="GQ40" s="192"/>
      <c r="GR40" s="192"/>
      <c r="GS40" s="192"/>
      <c r="GT40" s="192"/>
      <c r="GU40" s="192"/>
      <c r="GV40" s="192"/>
      <c r="GW40" s="192"/>
      <c r="GX40" s="192"/>
      <c r="GY40" s="192"/>
      <c r="GZ40" s="192"/>
      <c r="HA40" s="193"/>
      <c r="HB40" s="184" t="s">
        <v>47</v>
      </c>
      <c r="HC40" s="191">
        <v>2021</v>
      </c>
      <c r="HD40" s="192"/>
      <c r="HE40" s="192"/>
      <c r="HF40" s="192"/>
      <c r="HG40" s="192"/>
      <c r="HH40" s="192"/>
      <c r="HI40" s="192"/>
      <c r="HJ40" s="192"/>
      <c r="HK40" s="192"/>
      <c r="HL40" s="192"/>
      <c r="HM40" s="192"/>
      <c r="HN40" s="193"/>
      <c r="HO40" s="184" t="s">
        <v>48</v>
      </c>
      <c r="HP40" s="181">
        <v>2022</v>
      </c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3"/>
      <c r="IB40" s="184" t="s">
        <v>49</v>
      </c>
      <c r="IC40" s="181">
        <v>2023</v>
      </c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3"/>
      <c r="IO40" s="184" t="s">
        <v>50</v>
      </c>
      <c r="IP40" s="181">
        <v>2024</v>
      </c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3"/>
      <c r="JB40" s="184" t="s">
        <v>51</v>
      </c>
      <c r="JC40" s="181">
        <v>2025</v>
      </c>
      <c r="JD40" s="182"/>
      <c r="JE40" s="182"/>
      <c r="JF40" s="182"/>
      <c r="JG40" s="182"/>
      <c r="JH40" s="182"/>
      <c r="JI40" s="182"/>
      <c r="JJ40" s="182"/>
      <c r="JK40" s="182"/>
      <c r="JL40" s="182"/>
      <c r="JM40" s="182"/>
      <c r="JN40" s="183"/>
      <c r="JO40" s="184" t="s">
        <v>52</v>
      </c>
      <c r="JP40" s="181">
        <v>2026</v>
      </c>
      <c r="JQ40" s="182"/>
      <c r="JR40" s="182"/>
      <c r="JS40" s="182"/>
      <c r="JT40" s="182"/>
      <c r="JU40" s="182"/>
      <c r="JV40" s="182"/>
      <c r="JW40" s="182"/>
      <c r="JX40" s="182"/>
      <c r="JY40" s="182"/>
      <c r="JZ40" s="182"/>
      <c r="KA40" s="183"/>
    </row>
    <row r="41" spans="2:287" ht="16.5" customHeight="1" x14ac:dyDescent="0.25">
      <c r="B41" s="13" t="s">
        <v>76</v>
      </c>
      <c r="C41" s="156" t="s">
        <v>54</v>
      </c>
      <c r="D41" s="156" t="s">
        <v>55</v>
      </c>
      <c r="E41" s="156" t="s">
        <v>56</v>
      </c>
      <c r="F41" s="156" t="s">
        <v>57</v>
      </c>
      <c r="G41" s="156" t="s">
        <v>58</v>
      </c>
      <c r="H41" s="156" t="s">
        <v>59</v>
      </c>
      <c r="I41" s="156" t="s">
        <v>60</v>
      </c>
      <c r="J41" s="156" t="s">
        <v>61</v>
      </c>
      <c r="K41" s="156" t="s">
        <v>62</v>
      </c>
      <c r="L41" s="156" t="s">
        <v>63</v>
      </c>
      <c r="M41" s="156" t="s">
        <v>64</v>
      </c>
      <c r="N41" s="156" t="s">
        <v>65</v>
      </c>
      <c r="O41" s="185"/>
      <c r="P41" s="156" t="s">
        <v>54</v>
      </c>
      <c r="Q41" s="156" t="s">
        <v>55</v>
      </c>
      <c r="R41" s="156" t="s">
        <v>56</v>
      </c>
      <c r="S41" s="156" t="s">
        <v>57</v>
      </c>
      <c r="T41" s="156" t="s">
        <v>58</v>
      </c>
      <c r="U41" s="156" t="s">
        <v>59</v>
      </c>
      <c r="V41" s="156" t="s">
        <v>60</v>
      </c>
      <c r="W41" s="156" t="s">
        <v>61</v>
      </c>
      <c r="X41" s="156" t="s">
        <v>62</v>
      </c>
      <c r="Y41" s="156" t="s">
        <v>63</v>
      </c>
      <c r="Z41" s="156" t="s">
        <v>64</v>
      </c>
      <c r="AA41" s="156" t="s">
        <v>65</v>
      </c>
      <c r="AB41" s="185"/>
      <c r="AC41" s="156" t="s">
        <v>54</v>
      </c>
      <c r="AD41" s="156" t="s">
        <v>55</v>
      </c>
      <c r="AE41" s="156" t="s">
        <v>56</v>
      </c>
      <c r="AF41" s="156" t="s">
        <v>57</v>
      </c>
      <c r="AG41" s="156" t="s">
        <v>58</v>
      </c>
      <c r="AH41" s="156" t="s">
        <v>59</v>
      </c>
      <c r="AI41" s="156" t="s">
        <v>60</v>
      </c>
      <c r="AJ41" s="156" t="s">
        <v>61</v>
      </c>
      <c r="AK41" s="156" t="s">
        <v>62</v>
      </c>
      <c r="AL41" s="156" t="s">
        <v>63</v>
      </c>
      <c r="AM41" s="156" t="s">
        <v>64</v>
      </c>
      <c r="AN41" s="156" t="s">
        <v>65</v>
      </c>
      <c r="AO41" s="185"/>
      <c r="AP41" s="156" t="s">
        <v>54</v>
      </c>
      <c r="AQ41" s="156" t="s">
        <v>55</v>
      </c>
      <c r="AR41" s="156" t="s">
        <v>56</v>
      </c>
      <c r="AS41" s="156" t="s">
        <v>57</v>
      </c>
      <c r="AT41" s="156" t="s">
        <v>58</v>
      </c>
      <c r="AU41" s="156" t="s">
        <v>59</v>
      </c>
      <c r="AV41" s="156" t="s">
        <v>60</v>
      </c>
      <c r="AW41" s="156" t="s">
        <v>61</v>
      </c>
      <c r="AX41" s="156" t="s">
        <v>62</v>
      </c>
      <c r="AY41" s="156" t="s">
        <v>63</v>
      </c>
      <c r="AZ41" s="156" t="s">
        <v>64</v>
      </c>
      <c r="BA41" s="156" t="s">
        <v>65</v>
      </c>
      <c r="BB41" s="185"/>
      <c r="BC41" s="156" t="s">
        <v>54</v>
      </c>
      <c r="BD41" s="156" t="s">
        <v>55</v>
      </c>
      <c r="BE41" s="156" t="s">
        <v>56</v>
      </c>
      <c r="BF41" s="156" t="s">
        <v>57</v>
      </c>
      <c r="BG41" s="156" t="s">
        <v>58</v>
      </c>
      <c r="BH41" s="156" t="s">
        <v>59</v>
      </c>
      <c r="BI41" s="156" t="s">
        <v>60</v>
      </c>
      <c r="BJ41" s="156" t="s">
        <v>61</v>
      </c>
      <c r="BK41" s="156" t="s">
        <v>62</v>
      </c>
      <c r="BL41" s="156" t="s">
        <v>63</v>
      </c>
      <c r="BM41" s="156" t="s">
        <v>64</v>
      </c>
      <c r="BN41" s="156" t="s">
        <v>65</v>
      </c>
      <c r="BO41" s="185"/>
      <c r="BP41" s="156" t="s">
        <v>54</v>
      </c>
      <c r="BQ41" s="156" t="s">
        <v>55</v>
      </c>
      <c r="BR41" s="156" t="s">
        <v>56</v>
      </c>
      <c r="BS41" s="156" t="s">
        <v>57</v>
      </c>
      <c r="BT41" s="156" t="s">
        <v>58</v>
      </c>
      <c r="BU41" s="156" t="s">
        <v>59</v>
      </c>
      <c r="BV41" s="156" t="s">
        <v>60</v>
      </c>
      <c r="BW41" s="156" t="s">
        <v>61</v>
      </c>
      <c r="BX41" s="156" t="s">
        <v>62</v>
      </c>
      <c r="BY41" s="156" t="s">
        <v>63</v>
      </c>
      <c r="BZ41" s="156" t="s">
        <v>64</v>
      </c>
      <c r="CA41" s="156" t="s">
        <v>65</v>
      </c>
      <c r="CB41" s="185"/>
      <c r="CC41" s="156" t="s">
        <v>54</v>
      </c>
      <c r="CD41" s="156" t="s">
        <v>55</v>
      </c>
      <c r="CE41" s="156" t="s">
        <v>56</v>
      </c>
      <c r="CF41" s="156" t="s">
        <v>57</v>
      </c>
      <c r="CG41" s="156" t="s">
        <v>58</v>
      </c>
      <c r="CH41" s="156" t="s">
        <v>59</v>
      </c>
      <c r="CI41" s="156" t="s">
        <v>60</v>
      </c>
      <c r="CJ41" s="156" t="s">
        <v>61</v>
      </c>
      <c r="CK41" s="156" t="s">
        <v>62</v>
      </c>
      <c r="CL41" s="156" t="s">
        <v>63</v>
      </c>
      <c r="CM41" s="156" t="s">
        <v>64</v>
      </c>
      <c r="CN41" s="156" t="s">
        <v>65</v>
      </c>
      <c r="CO41" s="185"/>
      <c r="CP41" s="156" t="s">
        <v>54</v>
      </c>
      <c r="CQ41" s="156" t="s">
        <v>55</v>
      </c>
      <c r="CR41" s="156" t="s">
        <v>56</v>
      </c>
      <c r="CS41" s="156" t="s">
        <v>57</v>
      </c>
      <c r="CT41" s="156" t="s">
        <v>58</v>
      </c>
      <c r="CU41" s="156" t="s">
        <v>59</v>
      </c>
      <c r="CV41" s="156" t="s">
        <v>60</v>
      </c>
      <c r="CW41" s="156" t="s">
        <v>61</v>
      </c>
      <c r="CX41" s="156" t="s">
        <v>62</v>
      </c>
      <c r="CY41" s="156" t="s">
        <v>63</v>
      </c>
      <c r="CZ41" s="156" t="s">
        <v>64</v>
      </c>
      <c r="DA41" s="156" t="s">
        <v>65</v>
      </c>
      <c r="DB41" s="185"/>
      <c r="DC41" s="156" t="s">
        <v>54</v>
      </c>
      <c r="DD41" s="156" t="s">
        <v>55</v>
      </c>
      <c r="DE41" s="156" t="s">
        <v>56</v>
      </c>
      <c r="DF41" s="156" t="s">
        <v>57</v>
      </c>
      <c r="DG41" s="156" t="s">
        <v>58</v>
      </c>
      <c r="DH41" s="156" t="s">
        <v>59</v>
      </c>
      <c r="DI41" s="156" t="s">
        <v>60</v>
      </c>
      <c r="DJ41" s="156" t="s">
        <v>61</v>
      </c>
      <c r="DK41" s="156" t="s">
        <v>62</v>
      </c>
      <c r="DL41" s="156" t="s">
        <v>63</v>
      </c>
      <c r="DM41" s="156" t="s">
        <v>64</v>
      </c>
      <c r="DN41" s="156" t="s">
        <v>65</v>
      </c>
      <c r="DO41" s="185"/>
      <c r="DP41" s="156" t="s">
        <v>54</v>
      </c>
      <c r="DQ41" s="156" t="s">
        <v>55</v>
      </c>
      <c r="DR41" s="156" t="s">
        <v>56</v>
      </c>
      <c r="DS41" s="156" t="s">
        <v>57</v>
      </c>
      <c r="DT41" s="156" t="s">
        <v>58</v>
      </c>
      <c r="DU41" s="156" t="s">
        <v>59</v>
      </c>
      <c r="DV41" s="156" t="s">
        <v>60</v>
      </c>
      <c r="DW41" s="156" t="s">
        <v>61</v>
      </c>
      <c r="DX41" s="156" t="s">
        <v>62</v>
      </c>
      <c r="DY41" s="156" t="s">
        <v>63</v>
      </c>
      <c r="DZ41" s="156" t="s">
        <v>64</v>
      </c>
      <c r="EA41" s="156" t="s">
        <v>65</v>
      </c>
      <c r="EB41" s="185"/>
      <c r="EC41" s="156" t="s">
        <v>54</v>
      </c>
      <c r="ED41" s="156" t="s">
        <v>55</v>
      </c>
      <c r="EE41" s="156" t="s">
        <v>56</v>
      </c>
      <c r="EF41" s="156" t="s">
        <v>57</v>
      </c>
      <c r="EG41" s="156" t="s">
        <v>58</v>
      </c>
      <c r="EH41" s="156" t="s">
        <v>59</v>
      </c>
      <c r="EI41" s="156" t="s">
        <v>60</v>
      </c>
      <c r="EJ41" s="156" t="s">
        <v>61</v>
      </c>
      <c r="EK41" s="156" t="s">
        <v>62</v>
      </c>
      <c r="EL41" s="156" t="s">
        <v>63</v>
      </c>
      <c r="EM41" s="156" t="s">
        <v>64</v>
      </c>
      <c r="EN41" s="156" t="s">
        <v>65</v>
      </c>
      <c r="EO41" s="185"/>
      <c r="EP41" s="156" t="s">
        <v>54</v>
      </c>
      <c r="EQ41" s="156" t="s">
        <v>55</v>
      </c>
      <c r="ER41" s="156" t="s">
        <v>56</v>
      </c>
      <c r="ES41" s="156" t="s">
        <v>57</v>
      </c>
      <c r="ET41" s="156" t="s">
        <v>58</v>
      </c>
      <c r="EU41" s="156" t="s">
        <v>59</v>
      </c>
      <c r="EV41" s="156" t="s">
        <v>60</v>
      </c>
      <c r="EW41" s="156" t="s">
        <v>61</v>
      </c>
      <c r="EX41" s="156" t="s">
        <v>62</v>
      </c>
      <c r="EY41" s="156" t="s">
        <v>63</v>
      </c>
      <c r="EZ41" s="156" t="s">
        <v>64</v>
      </c>
      <c r="FA41" s="156" t="s">
        <v>65</v>
      </c>
      <c r="FB41" s="185"/>
      <c r="FC41" s="45" t="s">
        <v>54</v>
      </c>
      <c r="FD41" s="45" t="s">
        <v>55</v>
      </c>
      <c r="FE41" s="45" t="s">
        <v>56</v>
      </c>
      <c r="FF41" s="45" t="s">
        <v>57</v>
      </c>
      <c r="FG41" s="45" t="s">
        <v>58</v>
      </c>
      <c r="FH41" s="45" t="s">
        <v>59</v>
      </c>
      <c r="FI41" s="45" t="s">
        <v>60</v>
      </c>
      <c r="FJ41" s="45" t="s">
        <v>61</v>
      </c>
      <c r="FK41" s="45" t="s">
        <v>62</v>
      </c>
      <c r="FL41" s="45" t="s">
        <v>63</v>
      </c>
      <c r="FM41" s="45" t="s">
        <v>64</v>
      </c>
      <c r="FN41" s="45" t="s">
        <v>65</v>
      </c>
      <c r="FO41" s="185"/>
      <c r="FP41" s="45" t="s">
        <v>54</v>
      </c>
      <c r="FQ41" s="45" t="s">
        <v>55</v>
      </c>
      <c r="FR41" s="45" t="s">
        <v>56</v>
      </c>
      <c r="FS41" s="45" t="s">
        <v>57</v>
      </c>
      <c r="FT41" s="45" t="s">
        <v>58</v>
      </c>
      <c r="FU41" s="45" t="s">
        <v>59</v>
      </c>
      <c r="FV41" s="45" t="s">
        <v>60</v>
      </c>
      <c r="FW41" s="45" t="s">
        <v>61</v>
      </c>
      <c r="FX41" s="45" t="s">
        <v>62</v>
      </c>
      <c r="FY41" s="45" t="s">
        <v>63</v>
      </c>
      <c r="FZ41" s="45" t="s">
        <v>64</v>
      </c>
      <c r="GA41" s="45" t="s">
        <v>65</v>
      </c>
      <c r="GB41" s="185"/>
      <c r="GC41" s="45" t="s">
        <v>54</v>
      </c>
      <c r="GD41" s="45" t="s">
        <v>55</v>
      </c>
      <c r="GE41" s="45" t="s">
        <v>56</v>
      </c>
      <c r="GF41" s="45" t="s">
        <v>57</v>
      </c>
      <c r="GG41" s="45" t="s">
        <v>58</v>
      </c>
      <c r="GH41" s="45" t="s">
        <v>59</v>
      </c>
      <c r="GI41" s="45" t="s">
        <v>60</v>
      </c>
      <c r="GJ41" s="45" t="s">
        <v>61</v>
      </c>
      <c r="GK41" s="45" t="s">
        <v>62</v>
      </c>
      <c r="GL41" s="45" t="s">
        <v>63</v>
      </c>
      <c r="GM41" s="45" t="s">
        <v>64</v>
      </c>
      <c r="GN41" s="45" t="s">
        <v>65</v>
      </c>
      <c r="GO41" s="185"/>
      <c r="GP41" s="45" t="s">
        <v>54</v>
      </c>
      <c r="GQ41" s="45" t="s">
        <v>55</v>
      </c>
      <c r="GR41" s="45" t="s">
        <v>56</v>
      </c>
      <c r="GS41" s="45" t="s">
        <v>57</v>
      </c>
      <c r="GT41" s="45" t="s">
        <v>58</v>
      </c>
      <c r="GU41" s="45" t="s">
        <v>59</v>
      </c>
      <c r="GV41" s="45" t="s">
        <v>60</v>
      </c>
      <c r="GW41" s="45" t="s">
        <v>61</v>
      </c>
      <c r="GX41" s="45" t="s">
        <v>62</v>
      </c>
      <c r="GY41" s="45" t="s">
        <v>63</v>
      </c>
      <c r="GZ41" s="45" t="s">
        <v>64</v>
      </c>
      <c r="HA41" s="45" t="s">
        <v>65</v>
      </c>
      <c r="HB41" s="185"/>
      <c r="HC41" s="45" t="s">
        <v>54</v>
      </c>
      <c r="HD41" s="45" t="s">
        <v>55</v>
      </c>
      <c r="HE41" s="45" t="s">
        <v>56</v>
      </c>
      <c r="HF41" s="45" t="s">
        <v>57</v>
      </c>
      <c r="HG41" s="45" t="s">
        <v>58</v>
      </c>
      <c r="HH41" s="45" t="s">
        <v>59</v>
      </c>
      <c r="HI41" s="45" t="s">
        <v>60</v>
      </c>
      <c r="HJ41" s="45" t="s">
        <v>61</v>
      </c>
      <c r="HK41" s="45" t="s">
        <v>62</v>
      </c>
      <c r="HL41" s="45" t="s">
        <v>63</v>
      </c>
      <c r="HM41" s="45" t="s">
        <v>64</v>
      </c>
      <c r="HN41" s="45" t="s">
        <v>65</v>
      </c>
      <c r="HO41" s="185"/>
      <c r="HP41" s="45" t="s">
        <v>54</v>
      </c>
      <c r="HQ41" s="45" t="s">
        <v>55</v>
      </c>
      <c r="HR41" s="45" t="s">
        <v>56</v>
      </c>
      <c r="HS41" s="45" t="s">
        <v>57</v>
      </c>
      <c r="HT41" s="45" t="s">
        <v>58</v>
      </c>
      <c r="HU41" s="45" t="s">
        <v>59</v>
      </c>
      <c r="HV41" s="45" t="s">
        <v>60</v>
      </c>
      <c r="HW41" s="45" t="s">
        <v>61</v>
      </c>
      <c r="HX41" s="45" t="s">
        <v>62</v>
      </c>
      <c r="HY41" s="45" t="s">
        <v>63</v>
      </c>
      <c r="HZ41" s="45" t="s">
        <v>64</v>
      </c>
      <c r="IA41" s="45" t="s">
        <v>65</v>
      </c>
      <c r="IB41" s="185"/>
      <c r="IC41" s="45" t="s">
        <v>54</v>
      </c>
      <c r="ID41" s="45" t="s">
        <v>55</v>
      </c>
      <c r="IE41" s="45" t="s">
        <v>56</v>
      </c>
      <c r="IF41" s="45" t="s">
        <v>57</v>
      </c>
      <c r="IG41" s="45" t="s">
        <v>58</v>
      </c>
      <c r="IH41" s="45" t="s">
        <v>59</v>
      </c>
      <c r="II41" s="45" t="s">
        <v>60</v>
      </c>
      <c r="IJ41" s="45" t="s">
        <v>61</v>
      </c>
      <c r="IK41" s="45" t="s">
        <v>62</v>
      </c>
      <c r="IL41" s="45" t="s">
        <v>63</v>
      </c>
      <c r="IM41" s="45" t="s">
        <v>64</v>
      </c>
      <c r="IN41" s="45" t="s">
        <v>65</v>
      </c>
      <c r="IO41" s="185"/>
      <c r="IP41" s="45" t="s">
        <v>54</v>
      </c>
      <c r="IQ41" s="45" t="s">
        <v>55</v>
      </c>
      <c r="IR41" s="45" t="s">
        <v>56</v>
      </c>
      <c r="IS41" s="45" t="s">
        <v>57</v>
      </c>
      <c r="IT41" s="45" t="s">
        <v>58</v>
      </c>
      <c r="IU41" s="45" t="s">
        <v>59</v>
      </c>
      <c r="IV41" s="45" t="s">
        <v>60</v>
      </c>
      <c r="IW41" s="45" t="s">
        <v>61</v>
      </c>
      <c r="IX41" s="45" t="s">
        <v>62</v>
      </c>
      <c r="IY41" s="45" t="s">
        <v>63</v>
      </c>
      <c r="IZ41" s="45" t="s">
        <v>64</v>
      </c>
      <c r="JA41" s="45" t="s">
        <v>65</v>
      </c>
      <c r="JB41" s="185"/>
      <c r="JC41" s="45" t="s">
        <v>54</v>
      </c>
      <c r="JD41" s="45" t="s">
        <v>55</v>
      </c>
      <c r="JE41" s="45" t="s">
        <v>56</v>
      </c>
      <c r="JF41" s="45" t="s">
        <v>57</v>
      </c>
      <c r="JG41" s="45" t="s">
        <v>58</v>
      </c>
      <c r="JH41" s="45" t="s">
        <v>59</v>
      </c>
      <c r="JI41" s="45" t="s">
        <v>60</v>
      </c>
      <c r="JJ41" s="45" t="s">
        <v>61</v>
      </c>
      <c r="JK41" s="45" t="s">
        <v>62</v>
      </c>
      <c r="JL41" s="45" t="s">
        <v>63</v>
      </c>
      <c r="JM41" s="45" t="s">
        <v>64</v>
      </c>
      <c r="JN41" s="45" t="s">
        <v>65</v>
      </c>
      <c r="JO41" s="185"/>
      <c r="JP41" s="45" t="s">
        <v>54</v>
      </c>
      <c r="JQ41" s="45" t="s">
        <v>55</v>
      </c>
      <c r="JR41" s="45" t="s">
        <v>56</v>
      </c>
      <c r="JS41" s="45" t="s">
        <v>57</v>
      </c>
      <c r="JT41" s="45" t="s">
        <v>58</v>
      </c>
      <c r="JU41" s="45" t="s">
        <v>59</v>
      </c>
      <c r="JV41" s="45" t="s">
        <v>60</v>
      </c>
      <c r="JW41" s="45" t="s">
        <v>61</v>
      </c>
      <c r="JX41" s="45" t="s">
        <v>62</v>
      </c>
      <c r="JY41" s="45" t="s">
        <v>63</v>
      </c>
      <c r="JZ41" s="45" t="s">
        <v>64</v>
      </c>
      <c r="KA41" s="45" t="s">
        <v>65</v>
      </c>
    </row>
    <row r="42" spans="2:287" ht="16.5" customHeight="1" x14ac:dyDescent="0.25">
      <c r="B42" s="51" t="s">
        <v>77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>
        <v>33231559.800000001</v>
      </c>
      <c r="JN42" s="52">
        <v>38667672.600000009</v>
      </c>
      <c r="JO42" s="52">
        <f>+SUM(JC42:JN42)</f>
        <v>393161789.60000008</v>
      </c>
      <c r="JP42" s="52">
        <v>41019826</v>
      </c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</row>
    <row r="43" spans="2:287" x14ac:dyDescent="0.25">
      <c r="B43" s="48" t="s">
        <v>123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>
        <v>8716381.1999999993</v>
      </c>
      <c r="JN43" s="56">
        <v>12296767.600000001</v>
      </c>
      <c r="JO43" s="56">
        <f>+SUM(JC43:JN43)</f>
        <v>113508877.40000001</v>
      </c>
      <c r="JP43" s="56">
        <v>14142542</v>
      </c>
      <c r="JQ43" s="56"/>
      <c r="JR43" s="122"/>
      <c r="JS43" s="56"/>
      <c r="JT43" s="56"/>
      <c r="JU43" s="56"/>
      <c r="JV43" s="56"/>
      <c r="JW43" s="56"/>
      <c r="JX43" s="56"/>
      <c r="JY43" s="56"/>
      <c r="JZ43" s="56"/>
      <c r="KA43" s="56"/>
    </row>
    <row r="44" spans="2:287" x14ac:dyDescent="0.25">
      <c r="B44" s="48" t="s">
        <v>79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>
        <v>24515178.600000001</v>
      </c>
      <c r="JN44" s="56">
        <v>26370905.000000007</v>
      </c>
      <c r="JO44" s="56">
        <f>+SUM(JC44:JN44)</f>
        <v>279652912.19999999</v>
      </c>
      <c r="JP44" s="56">
        <v>26877284</v>
      </c>
      <c r="JQ44" s="56"/>
      <c r="JR44" s="122"/>
      <c r="JS44" s="56"/>
      <c r="JT44" s="56"/>
      <c r="JU44" s="56"/>
      <c r="JV44" s="56"/>
      <c r="JW44" s="56"/>
      <c r="JX44" s="56"/>
      <c r="JY44" s="56"/>
      <c r="JZ44" s="56"/>
      <c r="KA44" s="56"/>
    </row>
    <row r="46" spans="2:287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87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87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31">
    <mergeCell ref="JP6:KA6"/>
    <mergeCell ref="JP23:KA23"/>
    <mergeCell ref="JP40:KA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GO40:G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O95"/>
  <sheetViews>
    <sheetView showGridLines="0" zoomScale="70" zoomScaleNormal="70" workbookViewId="0">
      <pane xSplit="2" ySplit="3" topLeftCell="IY73" activePane="bottomRight" state="frozen"/>
      <selection pane="topRight" activeCell="C1" sqref="C1"/>
      <selection pane="bottomLeft" activeCell="A4" sqref="A4"/>
      <selection pane="bottomRight" activeCell="JG105" sqref="JG10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75" x14ac:dyDescent="0.25">
      <c r="A1" s="194" t="s">
        <v>0</v>
      </c>
      <c r="B1" s="194"/>
    </row>
    <row r="2" spans="1:275" ht="30" customHeight="1" x14ac:dyDescent="0.25">
      <c r="A2" s="187" t="s">
        <v>124</v>
      </c>
      <c r="B2" s="188"/>
    </row>
    <row r="3" spans="1:275" x14ac:dyDescent="0.25">
      <c r="A3" s="39" t="s">
        <v>125</v>
      </c>
    </row>
    <row r="5" spans="1:275" x14ac:dyDescent="0.25">
      <c r="B5" s="5" t="s">
        <v>38</v>
      </c>
    </row>
    <row r="6" spans="1:275" ht="15" customHeight="1" x14ac:dyDescent="0.25">
      <c r="B6" s="189" t="s">
        <v>39</v>
      </c>
      <c r="C6" s="181">
        <v>2006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84" t="s">
        <v>112</v>
      </c>
      <c r="P6" s="181">
        <v>2007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4" t="s">
        <v>113</v>
      </c>
      <c r="AC6" s="181">
        <v>2008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84" t="s">
        <v>114</v>
      </c>
      <c r="AP6" s="181">
        <v>2009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84" t="s">
        <v>93</v>
      </c>
      <c r="BC6" s="181">
        <v>2010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84" t="s">
        <v>82</v>
      </c>
      <c r="BP6" s="181">
        <v>2011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84" t="s">
        <v>83</v>
      </c>
      <c r="CC6" s="181">
        <v>2012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84" t="s">
        <v>84</v>
      </c>
      <c r="CP6" s="181">
        <v>2013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84" t="s">
        <v>40</v>
      </c>
      <c r="DC6" s="181">
        <v>2014</v>
      </c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3"/>
      <c r="DO6" s="184" t="s">
        <v>41</v>
      </c>
      <c r="DP6" s="181">
        <v>2015</v>
      </c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3"/>
      <c r="EB6" s="184" t="s">
        <v>42</v>
      </c>
      <c r="EC6" s="181">
        <v>2016</v>
      </c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3"/>
      <c r="EO6" s="184" t="s">
        <v>43</v>
      </c>
      <c r="EP6" s="181">
        <v>2017</v>
      </c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3"/>
      <c r="FB6" s="184" t="s">
        <v>44</v>
      </c>
      <c r="FC6" s="181">
        <v>2018</v>
      </c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3"/>
      <c r="FO6" s="184" t="s">
        <v>45</v>
      </c>
      <c r="FP6" s="181">
        <v>2019</v>
      </c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3"/>
      <c r="GB6" s="184" t="s">
        <v>46</v>
      </c>
      <c r="GC6" s="191">
        <v>2020</v>
      </c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3"/>
      <c r="GO6" s="184" t="s">
        <v>47</v>
      </c>
      <c r="GP6" s="191">
        <v>2021</v>
      </c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3"/>
      <c r="HB6" s="184" t="s">
        <v>48</v>
      </c>
      <c r="HC6" s="191">
        <v>2022</v>
      </c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3"/>
      <c r="HO6" s="184" t="s">
        <v>49</v>
      </c>
      <c r="HP6" s="191">
        <v>2023</v>
      </c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3"/>
      <c r="IB6" s="184" t="s">
        <v>50</v>
      </c>
      <c r="IC6" s="191">
        <v>2024</v>
      </c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3"/>
      <c r="IO6" s="184" t="s">
        <v>51</v>
      </c>
      <c r="IP6" s="191">
        <v>2025</v>
      </c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3"/>
      <c r="JB6" s="184" t="s">
        <v>52</v>
      </c>
      <c r="JC6" s="191">
        <v>2026</v>
      </c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3"/>
      <c r="JO6" s="184" t="s">
        <v>53</v>
      </c>
    </row>
    <row r="7" spans="1:275" x14ac:dyDescent="0.25">
      <c r="B7" s="19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45" t="s">
        <v>64</v>
      </c>
      <c r="N7" s="45" t="s">
        <v>65</v>
      </c>
      <c r="O7" s="185"/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45" t="s">
        <v>64</v>
      </c>
      <c r="AA7" s="45" t="s">
        <v>65</v>
      </c>
      <c r="AB7" s="185"/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45" t="s">
        <v>64</v>
      </c>
      <c r="AN7" s="45" t="s">
        <v>65</v>
      </c>
      <c r="AO7" s="185"/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45" t="s">
        <v>64</v>
      </c>
      <c r="BA7" s="45" t="s">
        <v>65</v>
      </c>
      <c r="BB7" s="185"/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45" t="s">
        <v>64</v>
      </c>
      <c r="BN7" s="45" t="s">
        <v>65</v>
      </c>
      <c r="BO7" s="185"/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45" t="s">
        <v>64</v>
      </c>
      <c r="CA7" s="45" t="s">
        <v>65</v>
      </c>
      <c r="CB7" s="185"/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45" t="s">
        <v>64</v>
      </c>
      <c r="CN7" s="45" t="s">
        <v>65</v>
      </c>
      <c r="CO7" s="185"/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45" t="s">
        <v>64</v>
      </c>
      <c r="DA7" s="45" t="s">
        <v>65</v>
      </c>
      <c r="DB7" s="185"/>
      <c r="DC7" s="45" t="s">
        <v>54</v>
      </c>
      <c r="DD7" s="45" t="s">
        <v>55</v>
      </c>
      <c r="DE7" s="45" t="s">
        <v>56</v>
      </c>
      <c r="DF7" s="45" t="s">
        <v>57</v>
      </c>
      <c r="DG7" s="45" t="s">
        <v>58</v>
      </c>
      <c r="DH7" s="45" t="s">
        <v>59</v>
      </c>
      <c r="DI7" s="45" t="s">
        <v>60</v>
      </c>
      <c r="DJ7" s="45" t="s">
        <v>61</v>
      </c>
      <c r="DK7" s="45" t="s">
        <v>62</v>
      </c>
      <c r="DL7" s="45" t="s">
        <v>63</v>
      </c>
      <c r="DM7" s="45" t="s">
        <v>64</v>
      </c>
      <c r="DN7" s="45" t="s">
        <v>65</v>
      </c>
      <c r="DO7" s="185"/>
      <c r="DP7" s="45" t="s">
        <v>54</v>
      </c>
      <c r="DQ7" s="45" t="s">
        <v>55</v>
      </c>
      <c r="DR7" s="45" t="s">
        <v>56</v>
      </c>
      <c r="DS7" s="45" t="s">
        <v>57</v>
      </c>
      <c r="DT7" s="45" t="s">
        <v>58</v>
      </c>
      <c r="DU7" s="45" t="s">
        <v>59</v>
      </c>
      <c r="DV7" s="45" t="s">
        <v>60</v>
      </c>
      <c r="DW7" s="45" t="s">
        <v>61</v>
      </c>
      <c r="DX7" s="45" t="s">
        <v>62</v>
      </c>
      <c r="DY7" s="45" t="s">
        <v>63</v>
      </c>
      <c r="DZ7" s="45" t="s">
        <v>64</v>
      </c>
      <c r="EA7" s="45" t="s">
        <v>65</v>
      </c>
      <c r="EB7" s="185"/>
      <c r="EC7" s="45" t="s">
        <v>54</v>
      </c>
      <c r="ED7" s="45" t="s">
        <v>55</v>
      </c>
      <c r="EE7" s="45" t="s">
        <v>56</v>
      </c>
      <c r="EF7" s="45" t="s">
        <v>57</v>
      </c>
      <c r="EG7" s="45" t="s">
        <v>58</v>
      </c>
      <c r="EH7" s="45" t="s">
        <v>59</v>
      </c>
      <c r="EI7" s="45" t="s">
        <v>60</v>
      </c>
      <c r="EJ7" s="45" t="s">
        <v>61</v>
      </c>
      <c r="EK7" s="45" t="s">
        <v>62</v>
      </c>
      <c r="EL7" s="45" t="s">
        <v>63</v>
      </c>
      <c r="EM7" s="45" t="s">
        <v>64</v>
      </c>
      <c r="EN7" s="45" t="s">
        <v>65</v>
      </c>
      <c r="EO7" s="185"/>
      <c r="EP7" s="45" t="s">
        <v>54</v>
      </c>
      <c r="EQ7" s="45" t="s">
        <v>55</v>
      </c>
      <c r="ER7" s="45" t="s">
        <v>56</v>
      </c>
      <c r="ES7" s="45" t="s">
        <v>57</v>
      </c>
      <c r="ET7" s="45" t="s">
        <v>58</v>
      </c>
      <c r="EU7" s="45" t="s">
        <v>59</v>
      </c>
      <c r="EV7" s="45" t="s">
        <v>60</v>
      </c>
      <c r="EW7" s="45" t="s">
        <v>61</v>
      </c>
      <c r="EX7" s="45" t="s">
        <v>62</v>
      </c>
      <c r="EY7" s="45" t="s">
        <v>63</v>
      </c>
      <c r="EZ7" s="45" t="s">
        <v>64</v>
      </c>
      <c r="FA7" s="45" t="s">
        <v>65</v>
      </c>
      <c r="FB7" s="185"/>
      <c r="FC7" s="45" t="s">
        <v>54</v>
      </c>
      <c r="FD7" s="45" t="s">
        <v>55</v>
      </c>
      <c r="FE7" s="45" t="s">
        <v>56</v>
      </c>
      <c r="FF7" s="45" t="s">
        <v>57</v>
      </c>
      <c r="FG7" s="45" t="s">
        <v>58</v>
      </c>
      <c r="FH7" s="45" t="s">
        <v>59</v>
      </c>
      <c r="FI7" s="45" t="s">
        <v>60</v>
      </c>
      <c r="FJ7" s="45" t="s">
        <v>61</v>
      </c>
      <c r="FK7" s="45" t="s">
        <v>62</v>
      </c>
      <c r="FL7" s="45" t="s">
        <v>63</v>
      </c>
      <c r="FM7" s="45" t="s">
        <v>64</v>
      </c>
      <c r="FN7" s="45" t="s">
        <v>65</v>
      </c>
      <c r="FO7" s="185"/>
      <c r="FP7" s="45" t="s">
        <v>54</v>
      </c>
      <c r="FQ7" s="45" t="s">
        <v>55</v>
      </c>
      <c r="FR7" s="45" t="s">
        <v>56</v>
      </c>
      <c r="FS7" s="45" t="s">
        <v>57</v>
      </c>
      <c r="FT7" s="45" t="s">
        <v>58</v>
      </c>
      <c r="FU7" s="45" t="s">
        <v>59</v>
      </c>
      <c r="FV7" s="45" t="s">
        <v>60</v>
      </c>
      <c r="FW7" s="45" t="s">
        <v>61</v>
      </c>
      <c r="FX7" s="45" t="s">
        <v>62</v>
      </c>
      <c r="FY7" s="45" t="s">
        <v>63</v>
      </c>
      <c r="FZ7" s="45" t="s">
        <v>64</v>
      </c>
      <c r="GA7" s="45" t="s">
        <v>65</v>
      </c>
      <c r="GB7" s="185"/>
      <c r="GC7" s="45" t="s">
        <v>54</v>
      </c>
      <c r="GD7" s="45" t="s">
        <v>55</v>
      </c>
      <c r="GE7" s="45" t="s">
        <v>56</v>
      </c>
      <c r="GF7" s="45" t="s">
        <v>57</v>
      </c>
      <c r="GG7" s="45" t="s">
        <v>58</v>
      </c>
      <c r="GH7" s="45" t="s">
        <v>59</v>
      </c>
      <c r="GI7" s="45" t="s">
        <v>60</v>
      </c>
      <c r="GJ7" s="45" t="s">
        <v>61</v>
      </c>
      <c r="GK7" s="45" t="s">
        <v>62</v>
      </c>
      <c r="GL7" s="45" t="s">
        <v>63</v>
      </c>
      <c r="GM7" s="45" t="s">
        <v>64</v>
      </c>
      <c r="GN7" s="45" t="s">
        <v>65</v>
      </c>
      <c r="GO7" s="185"/>
      <c r="GP7" s="45" t="s">
        <v>54</v>
      </c>
      <c r="GQ7" s="45" t="s">
        <v>55</v>
      </c>
      <c r="GR7" s="45" t="s">
        <v>56</v>
      </c>
      <c r="GS7" s="45" t="s">
        <v>57</v>
      </c>
      <c r="GT7" s="45" t="s">
        <v>58</v>
      </c>
      <c r="GU7" s="45" t="s">
        <v>59</v>
      </c>
      <c r="GV7" s="45" t="s">
        <v>60</v>
      </c>
      <c r="GW7" s="45" t="s">
        <v>61</v>
      </c>
      <c r="GX7" s="45" t="s">
        <v>62</v>
      </c>
      <c r="GY7" s="45" t="s">
        <v>63</v>
      </c>
      <c r="GZ7" s="45" t="s">
        <v>64</v>
      </c>
      <c r="HA7" s="45" t="s">
        <v>65</v>
      </c>
      <c r="HB7" s="185"/>
      <c r="HC7" s="45" t="s">
        <v>54</v>
      </c>
      <c r="HD7" s="45" t="s">
        <v>55</v>
      </c>
      <c r="HE7" s="45" t="s">
        <v>56</v>
      </c>
      <c r="HF7" s="45" t="s">
        <v>57</v>
      </c>
      <c r="HG7" s="45" t="s">
        <v>58</v>
      </c>
      <c r="HH7" s="45" t="s">
        <v>59</v>
      </c>
      <c r="HI7" s="45" t="s">
        <v>60</v>
      </c>
      <c r="HJ7" s="45" t="s">
        <v>61</v>
      </c>
      <c r="HK7" s="45" t="s">
        <v>62</v>
      </c>
      <c r="HL7" s="45" t="s">
        <v>63</v>
      </c>
      <c r="HM7" s="45" t="s">
        <v>64</v>
      </c>
      <c r="HN7" s="45" t="s">
        <v>65</v>
      </c>
      <c r="HO7" s="185"/>
      <c r="HP7" s="45" t="s">
        <v>54</v>
      </c>
      <c r="HQ7" s="45" t="s">
        <v>55</v>
      </c>
      <c r="HR7" s="45" t="s">
        <v>56</v>
      </c>
      <c r="HS7" s="45" t="s">
        <v>57</v>
      </c>
      <c r="HT7" s="45" t="s">
        <v>58</v>
      </c>
      <c r="HU7" s="45" t="s">
        <v>59</v>
      </c>
      <c r="HV7" s="45" t="s">
        <v>60</v>
      </c>
      <c r="HW7" s="45" t="s">
        <v>61</v>
      </c>
      <c r="HX7" s="45" t="s">
        <v>62</v>
      </c>
      <c r="HY7" s="45" t="s">
        <v>63</v>
      </c>
      <c r="HZ7" s="45" t="s">
        <v>64</v>
      </c>
      <c r="IA7" s="45" t="s">
        <v>65</v>
      </c>
      <c r="IB7" s="185"/>
      <c r="IC7" s="45" t="s">
        <v>54</v>
      </c>
      <c r="ID7" s="45" t="s">
        <v>55</v>
      </c>
      <c r="IE7" s="45" t="s">
        <v>56</v>
      </c>
      <c r="IF7" s="45" t="s">
        <v>57</v>
      </c>
      <c r="IG7" s="45" t="s">
        <v>58</v>
      </c>
      <c r="IH7" s="45" t="s">
        <v>59</v>
      </c>
      <c r="II7" s="45" t="s">
        <v>60</v>
      </c>
      <c r="IJ7" s="45" t="s">
        <v>61</v>
      </c>
      <c r="IK7" s="45" t="s">
        <v>62</v>
      </c>
      <c r="IL7" s="45" t="s">
        <v>63</v>
      </c>
      <c r="IM7" s="45" t="s">
        <v>64</v>
      </c>
      <c r="IN7" s="45" t="s">
        <v>65</v>
      </c>
      <c r="IO7" s="185"/>
      <c r="IP7" s="45" t="s">
        <v>54</v>
      </c>
      <c r="IQ7" s="45" t="s">
        <v>55</v>
      </c>
      <c r="IR7" s="45" t="s">
        <v>56</v>
      </c>
      <c r="IS7" s="45" t="s">
        <v>57</v>
      </c>
      <c r="IT7" s="45" t="s">
        <v>58</v>
      </c>
      <c r="IU7" s="45" t="s">
        <v>59</v>
      </c>
      <c r="IV7" s="45" t="s">
        <v>60</v>
      </c>
      <c r="IW7" s="45" t="s">
        <v>61</v>
      </c>
      <c r="IX7" s="45" t="s">
        <v>62</v>
      </c>
      <c r="IY7" s="45" t="s">
        <v>63</v>
      </c>
      <c r="IZ7" s="45" t="s">
        <v>64</v>
      </c>
      <c r="JA7" s="45" t="s">
        <v>65</v>
      </c>
      <c r="JB7" s="185"/>
      <c r="JC7" s="45" t="s">
        <v>54</v>
      </c>
      <c r="JD7" s="45" t="s">
        <v>55</v>
      </c>
      <c r="JE7" s="45" t="s">
        <v>56</v>
      </c>
      <c r="JF7" s="45" t="s">
        <v>57</v>
      </c>
      <c r="JG7" s="45" t="s">
        <v>58</v>
      </c>
      <c r="JH7" s="45" t="s">
        <v>59</v>
      </c>
      <c r="JI7" s="45" t="s">
        <v>60</v>
      </c>
      <c r="JJ7" s="45" t="s">
        <v>61</v>
      </c>
      <c r="JK7" s="45" t="s">
        <v>62</v>
      </c>
      <c r="JL7" s="45" t="s">
        <v>63</v>
      </c>
      <c r="JM7" s="45" t="s">
        <v>64</v>
      </c>
      <c r="JN7" s="45" t="s">
        <v>65</v>
      </c>
      <c r="JO7" s="185"/>
    </row>
    <row r="8" spans="1:275" x14ac:dyDescent="0.25">
      <c r="B8" s="46" t="s">
        <v>126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79">
        <v>31687</v>
      </c>
      <c r="JA8" s="47">
        <v>37661</v>
      </c>
      <c r="JB8" s="47">
        <f>+SUM(IP8:JA8)</f>
        <v>402035</v>
      </c>
      <c r="JC8" s="201">
        <v>39161</v>
      </c>
      <c r="JD8" s="47"/>
      <c r="JE8" s="47"/>
      <c r="JF8" s="47"/>
      <c r="JG8" s="47"/>
      <c r="JH8" s="47"/>
      <c r="JI8" s="47"/>
      <c r="JJ8" s="47"/>
      <c r="JK8" s="47"/>
      <c r="JL8" s="47"/>
      <c r="JM8" s="79"/>
      <c r="JN8" s="47"/>
      <c r="JO8" s="47">
        <f>SUM(JC8:JN8)</f>
        <v>39161</v>
      </c>
    </row>
    <row r="9" spans="1:275" x14ac:dyDescent="0.25">
      <c r="B9" s="48" t="s">
        <v>67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81">
        <v>19256</v>
      </c>
      <c r="JA9" s="49">
        <v>25764</v>
      </c>
      <c r="JB9" s="49"/>
      <c r="JC9" s="202">
        <v>27329</v>
      </c>
      <c r="JD9" s="49"/>
      <c r="JE9" s="49"/>
      <c r="JF9" s="49"/>
      <c r="JG9" s="49"/>
      <c r="JH9" s="49"/>
      <c r="JI9" s="49"/>
      <c r="JJ9" s="49"/>
      <c r="JK9" s="49"/>
      <c r="JL9" s="49"/>
      <c r="JM9" s="81"/>
      <c r="JN9" s="49"/>
      <c r="JO9" s="49">
        <f t="shared" ref="JO9:JO40" si="25">SUM(JC9:JN9)</f>
        <v>27329</v>
      </c>
    </row>
    <row r="10" spans="1:275" x14ac:dyDescent="0.25">
      <c r="B10" s="48" t="s">
        <v>68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81">
        <v>12431</v>
      </c>
      <c r="JA10" s="49">
        <v>11897</v>
      </c>
      <c r="JB10" s="49"/>
      <c r="JC10" s="202">
        <v>11832</v>
      </c>
      <c r="JD10" s="49"/>
      <c r="JE10" s="49"/>
      <c r="JF10" s="49"/>
      <c r="JG10" s="49"/>
      <c r="JH10" s="49"/>
      <c r="JI10" s="49"/>
      <c r="JJ10" s="49"/>
      <c r="JK10" s="49"/>
      <c r="JL10" s="49"/>
      <c r="JM10" s="81"/>
      <c r="JN10" s="49"/>
      <c r="JO10" s="49">
        <f t="shared" si="25"/>
        <v>11832</v>
      </c>
    </row>
    <row r="11" spans="1:275" x14ac:dyDescent="0.25">
      <c r="B11" s="46" t="s">
        <v>127</v>
      </c>
      <c r="C11" s="47">
        <f>SUM(C12:C13)</f>
        <v>0</v>
      </c>
      <c r="D11" s="47">
        <f t="shared" ref="D11:N11" si="26">SUM(D12:D13)</f>
        <v>0</v>
      </c>
      <c r="E11" s="47">
        <f t="shared" si="26"/>
        <v>0</v>
      </c>
      <c r="F11" s="47">
        <f t="shared" si="26"/>
        <v>14431</v>
      </c>
      <c r="G11" s="47">
        <f t="shared" si="26"/>
        <v>25671</v>
      </c>
      <c r="H11" s="47">
        <f t="shared" si="26"/>
        <v>27490</v>
      </c>
      <c r="I11" s="47">
        <f t="shared" si="26"/>
        <v>29692</v>
      </c>
      <c r="J11" s="47">
        <f t="shared" si="26"/>
        <v>34069</v>
      </c>
      <c r="K11" s="47">
        <f t="shared" si="26"/>
        <v>31930</v>
      </c>
      <c r="L11" s="47">
        <f t="shared" si="26"/>
        <v>30795</v>
      </c>
      <c r="M11" s="47">
        <f t="shared" si="26"/>
        <v>32002</v>
      </c>
      <c r="N11" s="47">
        <f t="shared" si="26"/>
        <v>32629</v>
      </c>
      <c r="O11" s="47">
        <f t="shared" si="12"/>
        <v>258709</v>
      </c>
      <c r="P11" s="47">
        <f>SUM(P12:P13)</f>
        <v>30891</v>
      </c>
      <c r="Q11" s="47">
        <f t="shared" ref="Q11:AA11" si="27">SUM(Q12:Q13)</f>
        <v>26550</v>
      </c>
      <c r="R11" s="47">
        <f t="shared" si="27"/>
        <v>28535</v>
      </c>
      <c r="S11" s="47">
        <f t="shared" si="27"/>
        <v>27159</v>
      </c>
      <c r="T11" s="47">
        <f t="shared" si="27"/>
        <v>29373</v>
      </c>
      <c r="U11" s="47">
        <f t="shared" si="27"/>
        <v>29544</v>
      </c>
      <c r="V11" s="47">
        <f t="shared" si="27"/>
        <v>31487</v>
      </c>
      <c r="W11" s="47">
        <f t="shared" si="27"/>
        <v>34115</v>
      </c>
      <c r="X11" s="47">
        <f t="shared" si="27"/>
        <v>31565</v>
      </c>
      <c r="Y11" s="47">
        <f t="shared" si="27"/>
        <v>32550</v>
      </c>
      <c r="Z11" s="47">
        <f t="shared" si="27"/>
        <v>33622</v>
      </c>
      <c r="AA11" s="47">
        <f t="shared" si="27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8">SUM(AD12:AD13)</f>
        <v>29140</v>
      </c>
      <c r="AE11" s="47">
        <f t="shared" si="28"/>
        <v>26326</v>
      </c>
      <c r="AF11" s="47">
        <f t="shared" si="28"/>
        <v>24987</v>
      </c>
      <c r="AG11" s="47">
        <f t="shared" si="28"/>
        <v>31048</v>
      </c>
      <c r="AH11" s="47">
        <f t="shared" si="28"/>
        <v>32607</v>
      </c>
      <c r="AI11" s="47">
        <f t="shared" si="28"/>
        <v>36649</v>
      </c>
      <c r="AJ11" s="47">
        <f t="shared" si="28"/>
        <v>38387</v>
      </c>
      <c r="AK11" s="47">
        <f t="shared" si="28"/>
        <v>35584</v>
      </c>
      <c r="AL11" s="47">
        <f t="shared" si="28"/>
        <v>38091</v>
      </c>
      <c r="AM11" s="47">
        <f t="shared" si="28"/>
        <v>37876</v>
      </c>
      <c r="AN11" s="47">
        <f t="shared" si="28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9">SUM(AQ12:AQ13)</f>
        <v>30783</v>
      </c>
      <c r="AR11" s="47">
        <f t="shared" si="29"/>
        <v>32631</v>
      </c>
      <c r="AS11" s="47">
        <f t="shared" si="29"/>
        <v>32523</v>
      </c>
      <c r="AT11" s="47">
        <f t="shared" si="29"/>
        <v>35934</v>
      </c>
      <c r="AU11" s="47">
        <f t="shared" si="29"/>
        <v>36881</v>
      </c>
      <c r="AV11" s="47">
        <f t="shared" si="29"/>
        <v>39971</v>
      </c>
      <c r="AW11" s="47">
        <f t="shared" si="29"/>
        <v>41733</v>
      </c>
      <c r="AX11" s="47">
        <f t="shared" si="29"/>
        <v>38889</v>
      </c>
      <c r="AY11" s="47">
        <f t="shared" si="29"/>
        <v>42010</v>
      </c>
      <c r="AZ11" s="47">
        <f t="shared" si="29"/>
        <v>43164</v>
      </c>
      <c r="BA11" s="47">
        <f t="shared" si="29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30">SUM(BD12:BD13)</f>
        <v>35411</v>
      </c>
      <c r="BE11" s="47">
        <f t="shared" si="30"/>
        <v>37036</v>
      </c>
      <c r="BF11" s="47">
        <f t="shared" si="30"/>
        <v>35284</v>
      </c>
      <c r="BG11" s="47">
        <f t="shared" si="30"/>
        <v>41014</v>
      </c>
      <c r="BH11" s="47">
        <f t="shared" si="30"/>
        <v>41336</v>
      </c>
      <c r="BI11" s="47">
        <f t="shared" si="30"/>
        <v>43835</v>
      </c>
      <c r="BJ11" s="47">
        <f t="shared" si="30"/>
        <v>46950</v>
      </c>
      <c r="BK11" s="47">
        <f t="shared" si="30"/>
        <v>43900</v>
      </c>
      <c r="BL11" s="47">
        <f t="shared" si="30"/>
        <v>47706</v>
      </c>
      <c r="BM11" s="47">
        <f t="shared" si="30"/>
        <v>45508</v>
      </c>
      <c r="BN11" s="47">
        <f t="shared" si="30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1">SUM(BQ12:BQ13)</f>
        <v>39381</v>
      </c>
      <c r="BR11" s="47">
        <f t="shared" si="31"/>
        <v>42953</v>
      </c>
      <c r="BS11" s="47">
        <f t="shared" si="31"/>
        <v>41197</v>
      </c>
      <c r="BT11" s="47">
        <f t="shared" si="31"/>
        <v>43999</v>
      </c>
      <c r="BU11" s="47">
        <f t="shared" si="31"/>
        <v>45276</v>
      </c>
      <c r="BV11" s="47">
        <f t="shared" si="31"/>
        <v>46483</v>
      </c>
      <c r="BW11" s="47">
        <f t="shared" si="31"/>
        <v>49971</v>
      </c>
      <c r="BX11" s="47">
        <f t="shared" si="31"/>
        <v>44780</v>
      </c>
      <c r="BY11" s="47">
        <f t="shared" si="31"/>
        <v>47390</v>
      </c>
      <c r="BZ11" s="47">
        <f t="shared" si="31"/>
        <v>47471</v>
      </c>
      <c r="CA11" s="47">
        <f t="shared" si="31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2">SUM(CD12:CD13)</f>
        <v>39917</v>
      </c>
      <c r="CE11" s="47">
        <f t="shared" si="32"/>
        <v>40664</v>
      </c>
      <c r="CF11" s="47">
        <f t="shared" si="32"/>
        <v>38670</v>
      </c>
      <c r="CG11" s="47">
        <f t="shared" si="32"/>
        <v>44519</v>
      </c>
      <c r="CH11" s="47">
        <f t="shared" si="32"/>
        <v>45411</v>
      </c>
      <c r="CI11" s="47">
        <f t="shared" si="32"/>
        <v>48914</v>
      </c>
      <c r="CJ11" s="47">
        <f t="shared" si="32"/>
        <v>52205</v>
      </c>
      <c r="CK11" s="47">
        <f t="shared" si="32"/>
        <v>47774</v>
      </c>
      <c r="CL11" s="47">
        <f t="shared" si="32"/>
        <v>51548</v>
      </c>
      <c r="CM11" s="47">
        <f t="shared" si="32"/>
        <v>52218</v>
      </c>
      <c r="CN11" s="47">
        <f t="shared" si="32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3">SUM(CQ12:CQ13)</f>
        <v>45136</v>
      </c>
      <c r="CR11" s="47">
        <f t="shared" si="33"/>
        <v>46909</v>
      </c>
      <c r="CS11" s="47">
        <f t="shared" si="33"/>
        <v>45956</v>
      </c>
      <c r="CT11" s="47">
        <f t="shared" si="33"/>
        <v>48151</v>
      </c>
      <c r="CU11" s="47">
        <f t="shared" si="33"/>
        <v>49031</v>
      </c>
      <c r="CV11" s="47">
        <f t="shared" si="33"/>
        <v>53659</v>
      </c>
      <c r="CW11" s="47">
        <f t="shared" si="33"/>
        <v>56731</v>
      </c>
      <c r="CX11" s="47">
        <f t="shared" si="33"/>
        <v>52450</v>
      </c>
      <c r="CY11" s="47">
        <f t="shared" si="33"/>
        <v>56006</v>
      </c>
      <c r="CZ11" s="47">
        <f t="shared" si="33"/>
        <v>57835</v>
      </c>
      <c r="DA11" s="47">
        <f t="shared" si="33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4">SUM(DD12:DD13)</f>
        <v>49501</v>
      </c>
      <c r="DE11" s="47">
        <f t="shared" si="34"/>
        <v>49712</v>
      </c>
      <c r="DF11" s="47">
        <f t="shared" si="34"/>
        <v>48001</v>
      </c>
      <c r="DG11" s="47">
        <f t="shared" si="34"/>
        <v>52578</v>
      </c>
      <c r="DH11" s="47">
        <f t="shared" si="34"/>
        <v>50868</v>
      </c>
      <c r="DI11" s="47">
        <f t="shared" si="34"/>
        <v>55194</v>
      </c>
      <c r="DJ11" s="47">
        <f t="shared" si="34"/>
        <v>60188</v>
      </c>
      <c r="DK11" s="47">
        <f t="shared" si="34"/>
        <v>55774</v>
      </c>
      <c r="DL11" s="47">
        <f t="shared" si="34"/>
        <v>60410</v>
      </c>
      <c r="DM11" s="47">
        <f t="shared" si="34"/>
        <v>59010</v>
      </c>
      <c r="DN11" s="47">
        <f t="shared" si="34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5">SUM(ER12:ER13)</f>
        <v>53391</v>
      </c>
      <c r="ES11" s="47">
        <f t="shared" si="35"/>
        <v>56889</v>
      </c>
      <c r="ET11" s="47">
        <f t="shared" si="35"/>
        <v>54414</v>
      </c>
      <c r="EU11" s="47">
        <f t="shared" si="35"/>
        <v>69507</v>
      </c>
      <c r="EV11" s="47">
        <f t="shared" si="35"/>
        <v>76032</v>
      </c>
      <c r="EW11" s="47">
        <f t="shared" si="35"/>
        <v>79347</v>
      </c>
      <c r="EX11" s="47">
        <f t="shared" si="35"/>
        <v>76536</v>
      </c>
      <c r="EY11" s="47">
        <f t="shared" si="35"/>
        <v>79834</v>
      </c>
      <c r="EZ11" s="47">
        <f t="shared" si="35"/>
        <v>81344</v>
      </c>
      <c r="FA11" s="47">
        <f t="shared" si="35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6">SUM(FE12:FE13)</f>
        <v>78032</v>
      </c>
      <c r="FF11" s="47">
        <f t="shared" si="36"/>
        <v>70535</v>
      </c>
      <c r="FG11" s="47">
        <f t="shared" si="36"/>
        <v>76715</v>
      </c>
      <c r="FH11" s="47">
        <f t="shared" si="36"/>
        <v>74214</v>
      </c>
      <c r="FI11" s="47">
        <f t="shared" si="36"/>
        <v>82141</v>
      </c>
      <c r="FJ11" s="47">
        <f t="shared" si="36"/>
        <v>87166</v>
      </c>
      <c r="FK11" s="47">
        <f t="shared" si="36"/>
        <v>81087</v>
      </c>
      <c r="FL11" s="47">
        <f t="shared" si="36"/>
        <v>87153</v>
      </c>
      <c r="FM11" s="47">
        <f t="shared" si="36"/>
        <v>87983</v>
      </c>
      <c r="FN11" s="47">
        <f t="shared" si="36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7">SUM(FR12:FR13)</f>
        <v>79361</v>
      </c>
      <c r="FS11" s="47">
        <f t="shared" si="37"/>
        <v>77241</v>
      </c>
      <c r="FT11" s="47">
        <f t="shared" si="37"/>
        <v>82483</v>
      </c>
      <c r="FU11" s="47">
        <f t="shared" si="37"/>
        <v>81103</v>
      </c>
      <c r="FV11" s="47">
        <f t="shared" si="37"/>
        <v>90090</v>
      </c>
      <c r="FW11" s="47">
        <f t="shared" si="37"/>
        <v>92760</v>
      </c>
      <c r="FX11" s="47">
        <f t="shared" si="37"/>
        <v>83615</v>
      </c>
      <c r="FY11" s="47">
        <v>88167</v>
      </c>
      <c r="FZ11" s="47">
        <v>88268</v>
      </c>
      <c r="GA11" s="47">
        <f t="shared" si="37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79">
        <v>102017</v>
      </c>
      <c r="JA11" s="47">
        <v>108792</v>
      </c>
      <c r="JB11" s="47">
        <f>+SUM(IP11:JA11)</f>
        <v>1131876</v>
      </c>
      <c r="JC11" s="201">
        <v>104381</v>
      </c>
      <c r="JD11" s="47"/>
      <c r="JE11" s="47"/>
      <c r="JF11" s="47"/>
      <c r="JG11" s="47"/>
      <c r="JH11" s="47"/>
      <c r="JI11" s="47"/>
      <c r="JJ11" s="47"/>
      <c r="JK11" s="47"/>
      <c r="JL11" s="47"/>
      <c r="JM11" s="79"/>
      <c r="JN11" s="47"/>
      <c r="JO11" s="47">
        <f t="shared" si="25"/>
        <v>104381</v>
      </c>
    </row>
    <row r="12" spans="1:275" x14ac:dyDescent="0.25">
      <c r="B12" s="48" t="s">
        <v>67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81">
        <v>74773</v>
      </c>
      <c r="JA12" s="49">
        <v>82607</v>
      </c>
      <c r="JB12" s="49"/>
      <c r="JC12" s="202">
        <v>80674</v>
      </c>
      <c r="JD12" s="49"/>
      <c r="JE12" s="49"/>
      <c r="JF12" s="49"/>
      <c r="JG12" s="49"/>
      <c r="JH12" s="49"/>
      <c r="JI12" s="49"/>
      <c r="JJ12" s="49"/>
      <c r="JK12" s="49"/>
      <c r="JL12" s="49"/>
      <c r="JM12" s="81"/>
      <c r="JN12" s="49"/>
      <c r="JO12" s="49">
        <f t="shared" si="25"/>
        <v>80674</v>
      </c>
    </row>
    <row r="13" spans="1:275" x14ac:dyDescent="0.25">
      <c r="B13" s="48" t="s">
        <v>68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81">
        <v>27244</v>
      </c>
      <c r="JA13" s="49">
        <v>26185</v>
      </c>
      <c r="JB13" s="49"/>
      <c r="JC13" s="202">
        <v>23707</v>
      </c>
      <c r="JD13" s="49"/>
      <c r="JE13" s="49"/>
      <c r="JF13" s="49"/>
      <c r="JG13" s="49"/>
      <c r="JH13" s="49"/>
      <c r="JI13" s="49"/>
      <c r="JJ13" s="49"/>
      <c r="JK13" s="49"/>
      <c r="JL13" s="49"/>
      <c r="JM13" s="81"/>
      <c r="JN13" s="49"/>
      <c r="JO13" s="49">
        <f t="shared" si="25"/>
        <v>23707</v>
      </c>
    </row>
    <row r="14" spans="1:275" x14ac:dyDescent="0.25">
      <c r="B14" s="46" t="s">
        <v>128</v>
      </c>
      <c r="C14" s="47">
        <f>SUM(C15:C16)</f>
        <v>0</v>
      </c>
      <c r="D14" s="47">
        <f t="shared" ref="D14:N14" si="38">SUM(D15:D16)</f>
        <v>0</v>
      </c>
      <c r="E14" s="47">
        <f t="shared" si="38"/>
        <v>0</v>
      </c>
      <c r="F14" s="47">
        <f t="shared" si="38"/>
        <v>11750</v>
      </c>
      <c r="G14" s="47">
        <f t="shared" si="38"/>
        <v>21512</v>
      </c>
      <c r="H14" s="47">
        <f t="shared" si="38"/>
        <v>23549</v>
      </c>
      <c r="I14" s="47">
        <f t="shared" si="38"/>
        <v>22487</v>
      </c>
      <c r="J14" s="47">
        <f t="shared" si="38"/>
        <v>22212</v>
      </c>
      <c r="K14" s="47">
        <f t="shared" si="38"/>
        <v>21372</v>
      </c>
      <c r="L14" s="47">
        <f t="shared" si="38"/>
        <v>21545</v>
      </c>
      <c r="M14" s="47">
        <f t="shared" si="38"/>
        <v>21936</v>
      </c>
      <c r="N14" s="47">
        <f t="shared" si="38"/>
        <v>22108</v>
      </c>
      <c r="O14" s="47">
        <f t="shared" si="12"/>
        <v>188471</v>
      </c>
      <c r="P14" s="47">
        <f>SUM(P15:P16)</f>
        <v>20711</v>
      </c>
      <c r="Q14" s="47">
        <f t="shared" ref="Q14:AA14" si="39">SUM(Q15:Q16)</f>
        <v>20953</v>
      </c>
      <c r="R14" s="47">
        <f t="shared" si="39"/>
        <v>24905</v>
      </c>
      <c r="S14" s="47">
        <f t="shared" si="39"/>
        <v>24786</v>
      </c>
      <c r="T14" s="47">
        <f t="shared" si="39"/>
        <v>25848</v>
      </c>
      <c r="U14" s="47">
        <f t="shared" si="39"/>
        <v>25895</v>
      </c>
      <c r="V14" s="47">
        <f t="shared" si="39"/>
        <v>26680</v>
      </c>
      <c r="W14" s="47">
        <f t="shared" si="39"/>
        <v>27447</v>
      </c>
      <c r="X14" s="47">
        <f t="shared" si="39"/>
        <v>26465</v>
      </c>
      <c r="Y14" s="47">
        <f t="shared" si="39"/>
        <v>26496</v>
      </c>
      <c r="Z14" s="47">
        <f t="shared" si="39"/>
        <v>26563</v>
      </c>
      <c r="AA14" s="47">
        <f t="shared" si="39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40">SUM(AD15:AD16)</f>
        <v>26202</v>
      </c>
      <c r="AE14" s="47">
        <f t="shared" si="40"/>
        <v>29239</v>
      </c>
      <c r="AF14" s="47">
        <f t="shared" si="40"/>
        <v>28132</v>
      </c>
      <c r="AG14" s="47">
        <f t="shared" si="40"/>
        <v>32746</v>
      </c>
      <c r="AH14" s="47">
        <f t="shared" si="40"/>
        <v>32258</v>
      </c>
      <c r="AI14" s="47">
        <f t="shared" si="40"/>
        <v>33698</v>
      </c>
      <c r="AJ14" s="47">
        <f t="shared" si="40"/>
        <v>34941</v>
      </c>
      <c r="AK14" s="47">
        <f t="shared" si="40"/>
        <v>32410</v>
      </c>
      <c r="AL14" s="47">
        <f t="shared" si="40"/>
        <v>32593</v>
      </c>
      <c r="AM14" s="47">
        <f t="shared" si="40"/>
        <v>32479</v>
      </c>
      <c r="AN14" s="47">
        <f t="shared" si="40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1">SUM(AQ15:AQ16)</f>
        <v>28450</v>
      </c>
      <c r="AR14" s="47">
        <f t="shared" si="41"/>
        <v>28219</v>
      </c>
      <c r="AS14" s="47">
        <f t="shared" si="41"/>
        <v>27483</v>
      </c>
      <c r="AT14" s="47">
        <f t="shared" si="41"/>
        <v>29128</v>
      </c>
      <c r="AU14" s="47">
        <f t="shared" si="41"/>
        <v>31532</v>
      </c>
      <c r="AV14" s="47">
        <f t="shared" si="41"/>
        <v>34100</v>
      </c>
      <c r="AW14" s="47">
        <f t="shared" si="41"/>
        <v>34101</v>
      </c>
      <c r="AX14" s="47">
        <f t="shared" si="41"/>
        <v>31342</v>
      </c>
      <c r="AY14" s="47">
        <f t="shared" si="41"/>
        <v>32200</v>
      </c>
      <c r="AZ14" s="47">
        <f t="shared" si="41"/>
        <v>31830</v>
      </c>
      <c r="BA14" s="47">
        <f t="shared" si="41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2">SUM(BD15:BD16)</f>
        <v>30187</v>
      </c>
      <c r="BE14" s="47">
        <f t="shared" si="42"/>
        <v>34599</v>
      </c>
      <c r="BF14" s="47">
        <f t="shared" si="42"/>
        <v>34497</v>
      </c>
      <c r="BG14" s="47">
        <f t="shared" si="42"/>
        <v>37429</v>
      </c>
      <c r="BH14" s="47">
        <f t="shared" si="42"/>
        <v>37840</v>
      </c>
      <c r="BI14" s="47">
        <f t="shared" si="42"/>
        <v>36887</v>
      </c>
      <c r="BJ14" s="47">
        <f t="shared" si="42"/>
        <v>38387</v>
      </c>
      <c r="BK14" s="47">
        <f t="shared" si="42"/>
        <v>38260</v>
      </c>
      <c r="BL14" s="47">
        <f t="shared" si="42"/>
        <v>39764</v>
      </c>
      <c r="BM14" s="47">
        <f t="shared" si="42"/>
        <v>37894</v>
      </c>
      <c r="BN14" s="47">
        <f t="shared" si="42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3">SUM(BQ15:BQ16)</f>
        <v>34144</v>
      </c>
      <c r="BR14" s="47">
        <f t="shared" si="43"/>
        <v>37976</v>
      </c>
      <c r="BS14" s="47">
        <f t="shared" si="43"/>
        <v>38436</v>
      </c>
      <c r="BT14" s="47">
        <f t="shared" si="43"/>
        <v>39862</v>
      </c>
      <c r="BU14" s="47">
        <f t="shared" si="43"/>
        <v>41559</v>
      </c>
      <c r="BV14" s="47">
        <f t="shared" si="43"/>
        <v>43511</v>
      </c>
      <c r="BW14" s="47">
        <f t="shared" si="43"/>
        <v>43851</v>
      </c>
      <c r="BX14" s="47">
        <f t="shared" si="43"/>
        <v>41036</v>
      </c>
      <c r="BY14" s="47">
        <f t="shared" si="43"/>
        <v>42626</v>
      </c>
      <c r="BZ14" s="47">
        <f t="shared" si="43"/>
        <v>41178</v>
      </c>
      <c r="CA14" s="47">
        <f t="shared" si="43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4">SUM(CD15:CD16)</f>
        <v>37810</v>
      </c>
      <c r="CE14" s="47">
        <f t="shared" si="44"/>
        <v>40447</v>
      </c>
      <c r="CF14" s="47">
        <f t="shared" si="44"/>
        <v>38196</v>
      </c>
      <c r="CG14" s="47">
        <f t="shared" si="44"/>
        <v>41208</v>
      </c>
      <c r="CH14" s="47">
        <f t="shared" si="44"/>
        <v>41312</v>
      </c>
      <c r="CI14" s="47">
        <f t="shared" si="44"/>
        <v>43902</v>
      </c>
      <c r="CJ14" s="47">
        <f t="shared" si="44"/>
        <v>44554</v>
      </c>
      <c r="CK14" s="47">
        <f t="shared" si="44"/>
        <v>41179</v>
      </c>
      <c r="CL14" s="47">
        <f t="shared" si="44"/>
        <v>40715</v>
      </c>
      <c r="CM14" s="47">
        <f t="shared" si="44"/>
        <v>39460</v>
      </c>
      <c r="CN14" s="47">
        <f t="shared" si="44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5">SUM(CQ15:CQ16)</f>
        <v>37051</v>
      </c>
      <c r="CR14" s="47">
        <f t="shared" si="45"/>
        <v>39838</v>
      </c>
      <c r="CS14" s="47">
        <f t="shared" si="45"/>
        <v>36995</v>
      </c>
      <c r="CT14" s="47">
        <f t="shared" si="45"/>
        <v>39663</v>
      </c>
      <c r="CU14" s="47">
        <f t="shared" si="45"/>
        <v>40150</v>
      </c>
      <c r="CV14" s="47">
        <f t="shared" si="45"/>
        <v>42729</v>
      </c>
      <c r="CW14" s="47">
        <f t="shared" si="45"/>
        <v>43533</v>
      </c>
      <c r="CX14" s="47">
        <f t="shared" si="45"/>
        <v>39327</v>
      </c>
      <c r="CY14" s="47">
        <f t="shared" si="45"/>
        <v>41316</v>
      </c>
      <c r="CZ14" s="47">
        <f t="shared" si="45"/>
        <v>39283</v>
      </c>
      <c r="DA14" s="47">
        <f t="shared" si="45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6">SUM(DD15:DD16)</f>
        <v>37392</v>
      </c>
      <c r="DE14" s="47">
        <f t="shared" si="46"/>
        <v>40467</v>
      </c>
      <c r="DF14" s="47">
        <f t="shared" si="46"/>
        <v>38400</v>
      </c>
      <c r="DG14" s="47">
        <f t="shared" si="46"/>
        <v>42083</v>
      </c>
      <c r="DH14" s="47">
        <f t="shared" si="46"/>
        <v>41021</v>
      </c>
      <c r="DI14" s="47">
        <f t="shared" si="46"/>
        <v>43895</v>
      </c>
      <c r="DJ14" s="47">
        <f t="shared" si="46"/>
        <v>45100</v>
      </c>
      <c r="DK14" s="47">
        <f t="shared" si="46"/>
        <v>41895</v>
      </c>
      <c r="DL14" s="47">
        <f t="shared" si="46"/>
        <v>44509</v>
      </c>
      <c r="DM14" s="47">
        <f t="shared" si="46"/>
        <v>43090</v>
      </c>
      <c r="DN14" s="47">
        <f t="shared" si="46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7">SUM(ER15:ER16)</f>
        <v>51120</v>
      </c>
      <c r="ES14" s="47">
        <f t="shared" si="47"/>
        <v>50890</v>
      </c>
      <c r="ET14" s="47">
        <f t="shared" si="47"/>
        <v>48537</v>
      </c>
      <c r="EU14" s="47">
        <f t="shared" si="47"/>
        <v>54500</v>
      </c>
      <c r="EV14" s="47">
        <f t="shared" si="47"/>
        <v>58879</v>
      </c>
      <c r="EW14" s="47">
        <f t="shared" si="47"/>
        <v>50093</v>
      </c>
      <c r="EX14" s="47">
        <f t="shared" si="47"/>
        <v>37252</v>
      </c>
      <c r="EY14" s="47">
        <f t="shared" si="47"/>
        <v>31775</v>
      </c>
      <c r="EZ14" s="47">
        <f t="shared" si="47"/>
        <v>27814</v>
      </c>
      <c r="FA14" s="47">
        <f t="shared" si="47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8">SUM(FE15:FE16)</f>
        <v>26333</v>
      </c>
      <c r="FF14" s="47">
        <f t="shared" si="48"/>
        <v>25209</v>
      </c>
      <c r="FG14" s="47">
        <f t="shared" si="48"/>
        <v>24373</v>
      </c>
      <c r="FH14" s="47">
        <f t="shared" si="48"/>
        <v>20936</v>
      </c>
      <c r="FI14" s="47">
        <f t="shared" si="48"/>
        <v>20686</v>
      </c>
      <c r="FJ14" s="47">
        <f t="shared" si="48"/>
        <v>21060</v>
      </c>
      <c r="FK14" s="47">
        <f t="shared" si="48"/>
        <v>18639</v>
      </c>
      <c r="FL14" s="47">
        <f t="shared" si="48"/>
        <v>19681</v>
      </c>
      <c r="FM14" s="47">
        <f t="shared" si="48"/>
        <v>17793</v>
      </c>
      <c r="FN14" s="47">
        <f t="shared" si="48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9">SUM(FR15:FR16)</f>
        <v>19100</v>
      </c>
      <c r="FS14" s="47">
        <f t="shared" si="49"/>
        <v>17860</v>
      </c>
      <c r="FT14" s="47">
        <f t="shared" si="49"/>
        <v>18153</v>
      </c>
      <c r="FU14" s="47">
        <f t="shared" si="49"/>
        <v>16971</v>
      </c>
      <c r="FV14" s="47">
        <f t="shared" si="49"/>
        <v>18039</v>
      </c>
      <c r="FW14" s="47">
        <f t="shared" si="49"/>
        <v>17843</v>
      </c>
      <c r="FX14" s="47">
        <f t="shared" si="49"/>
        <v>15837</v>
      </c>
      <c r="FY14" s="47">
        <v>17252</v>
      </c>
      <c r="FZ14" s="47">
        <v>13895</v>
      </c>
      <c r="GA14" s="47">
        <f t="shared" si="49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79">
        <v>17680</v>
      </c>
      <c r="JA14" s="47">
        <v>20358</v>
      </c>
      <c r="JB14" s="47">
        <f>+SUM(IP14:JA14)</f>
        <v>213746</v>
      </c>
      <c r="JC14" s="201">
        <v>22007</v>
      </c>
      <c r="JD14" s="47"/>
      <c r="JE14" s="47"/>
      <c r="JF14" s="47"/>
      <c r="JG14" s="47"/>
      <c r="JH14" s="47"/>
      <c r="JI14" s="47"/>
      <c r="JJ14" s="47"/>
      <c r="JK14" s="47"/>
      <c r="JL14" s="47"/>
      <c r="JM14" s="79"/>
      <c r="JN14" s="47"/>
      <c r="JO14" s="47">
        <f t="shared" si="25"/>
        <v>22007</v>
      </c>
    </row>
    <row r="15" spans="1:275" x14ac:dyDescent="0.25">
      <c r="B15" s="48" t="s">
        <v>67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81">
        <v>8939</v>
      </c>
      <c r="JA15" s="49">
        <v>11309</v>
      </c>
      <c r="JB15" s="49"/>
      <c r="JC15" s="202">
        <v>13668</v>
      </c>
      <c r="JD15" s="49"/>
      <c r="JE15" s="49"/>
      <c r="JF15" s="49"/>
      <c r="JG15" s="49"/>
      <c r="JH15" s="49"/>
      <c r="JI15" s="49"/>
      <c r="JJ15" s="49"/>
      <c r="JK15" s="49"/>
      <c r="JL15" s="49"/>
      <c r="JM15" s="81"/>
      <c r="JN15" s="49"/>
      <c r="JO15" s="49">
        <f t="shared" si="25"/>
        <v>13668</v>
      </c>
    </row>
    <row r="16" spans="1:275" x14ac:dyDescent="0.25">
      <c r="B16" s="48" t="s">
        <v>68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81">
        <v>8741</v>
      </c>
      <c r="JA16" s="49">
        <v>9049</v>
      </c>
      <c r="JB16" s="49"/>
      <c r="JC16" s="202">
        <v>8339</v>
      </c>
      <c r="JD16" s="49"/>
      <c r="JE16" s="49"/>
      <c r="JF16" s="49"/>
      <c r="JG16" s="49"/>
      <c r="JH16" s="49"/>
      <c r="JI16" s="49"/>
      <c r="JJ16" s="49"/>
      <c r="JK16" s="49"/>
      <c r="JL16" s="49"/>
      <c r="JM16" s="81"/>
      <c r="JN16" s="49"/>
      <c r="JO16" s="49">
        <f t="shared" si="25"/>
        <v>8339</v>
      </c>
    </row>
    <row r="17" spans="2:275" x14ac:dyDescent="0.25">
      <c r="B17" s="46" t="s">
        <v>129</v>
      </c>
      <c r="C17" s="47">
        <f>SUM(C18:C19)</f>
        <v>0</v>
      </c>
      <c r="D17" s="47">
        <f t="shared" ref="D17:L17" si="50">SUM(D18:D19)</f>
        <v>0</v>
      </c>
      <c r="E17" s="47">
        <f t="shared" si="50"/>
        <v>0</v>
      </c>
      <c r="F17" s="47">
        <f t="shared" si="50"/>
        <v>11344</v>
      </c>
      <c r="G17" s="47">
        <f t="shared" si="50"/>
        <v>19099</v>
      </c>
      <c r="H17" s="47">
        <f t="shared" si="50"/>
        <v>19635</v>
      </c>
      <c r="I17" s="47">
        <f t="shared" si="50"/>
        <v>20421</v>
      </c>
      <c r="J17" s="47">
        <f t="shared" si="50"/>
        <v>21122</v>
      </c>
      <c r="K17" s="47">
        <f t="shared" si="50"/>
        <v>20702</v>
      </c>
      <c r="L17" s="47">
        <f t="shared" si="50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1">SUM(Q18:Q19)</f>
        <v>20251</v>
      </c>
      <c r="R17" s="47">
        <f t="shared" si="51"/>
        <v>20972</v>
      </c>
      <c r="S17" s="47">
        <f t="shared" si="51"/>
        <v>19056</v>
      </c>
      <c r="T17" s="47">
        <f t="shared" si="51"/>
        <v>20006</v>
      </c>
      <c r="U17" s="47">
        <f t="shared" si="51"/>
        <v>20371</v>
      </c>
      <c r="V17" s="47">
        <f t="shared" si="51"/>
        <v>22330</v>
      </c>
      <c r="W17" s="47">
        <f t="shared" si="51"/>
        <v>24168</v>
      </c>
      <c r="X17" s="47">
        <f t="shared" si="51"/>
        <v>22365</v>
      </c>
      <c r="Y17" s="47">
        <f t="shared" si="51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2">SUM(AD18:AD19)</f>
        <v>22336</v>
      </c>
      <c r="AE17" s="47">
        <f t="shared" si="52"/>
        <v>23765</v>
      </c>
      <c r="AF17" s="47">
        <f t="shared" si="52"/>
        <v>199</v>
      </c>
      <c r="AG17" s="47">
        <f t="shared" si="52"/>
        <v>0</v>
      </c>
      <c r="AH17" s="47">
        <f t="shared" si="52"/>
        <v>0</v>
      </c>
      <c r="AI17" s="47">
        <f t="shared" si="52"/>
        <v>0</v>
      </c>
      <c r="AJ17" s="47">
        <f t="shared" si="52"/>
        <v>0</v>
      </c>
      <c r="AK17" s="47">
        <f t="shared" si="52"/>
        <v>0</v>
      </c>
      <c r="AL17" s="47">
        <f t="shared" si="52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3">SUM(AQ18:AQ19)</f>
        <v>11204</v>
      </c>
      <c r="AR17" s="47">
        <f t="shared" si="53"/>
        <v>12047</v>
      </c>
      <c r="AS17" s="47">
        <f t="shared" si="53"/>
        <v>11298</v>
      </c>
      <c r="AT17" s="47">
        <f t="shared" si="53"/>
        <v>11008</v>
      </c>
      <c r="AU17" s="47">
        <f t="shared" si="53"/>
        <v>11362</v>
      </c>
      <c r="AV17" s="47">
        <f t="shared" si="53"/>
        <v>12704</v>
      </c>
      <c r="AW17" s="47">
        <f t="shared" si="53"/>
        <v>13453</v>
      </c>
      <c r="AX17" s="47">
        <f t="shared" si="53"/>
        <v>12400</v>
      </c>
      <c r="AY17" s="47">
        <f t="shared" si="53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4">SUM(BD18:BD19)</f>
        <v>11914</v>
      </c>
      <c r="BE17" s="47">
        <f t="shared" si="54"/>
        <v>13138</v>
      </c>
      <c r="BF17" s="47">
        <f t="shared" si="54"/>
        <v>13946</v>
      </c>
      <c r="BG17" s="47">
        <f t="shared" si="54"/>
        <v>13511</v>
      </c>
      <c r="BH17" s="47">
        <f t="shared" si="54"/>
        <v>14508</v>
      </c>
      <c r="BI17" s="47">
        <f t="shared" si="54"/>
        <v>15158</v>
      </c>
      <c r="BJ17" s="47">
        <f t="shared" si="54"/>
        <v>16687</v>
      </c>
      <c r="BK17" s="47">
        <f t="shared" si="54"/>
        <v>15050</v>
      </c>
      <c r="BL17" s="47">
        <f t="shared" si="54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5">SUM(BQ18:BQ19)</f>
        <v>25759</v>
      </c>
      <c r="BR17" s="47">
        <f t="shared" si="55"/>
        <v>26688</v>
      </c>
      <c r="BS17" s="47">
        <f t="shared" si="55"/>
        <v>26094</v>
      </c>
      <c r="BT17" s="47">
        <f t="shared" si="55"/>
        <v>27020</v>
      </c>
      <c r="BU17" s="47">
        <f t="shared" si="55"/>
        <v>26960</v>
      </c>
      <c r="BV17" s="47">
        <f t="shared" si="55"/>
        <v>29766</v>
      </c>
      <c r="BW17" s="47">
        <f t="shared" si="55"/>
        <v>32241</v>
      </c>
      <c r="BX17" s="47">
        <f t="shared" si="55"/>
        <v>29719</v>
      </c>
      <c r="BY17" s="47">
        <f t="shared" si="55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6">SUM(CD18:CD19)</f>
        <v>26410</v>
      </c>
      <c r="CE17" s="47">
        <f t="shared" si="56"/>
        <v>28974</v>
      </c>
      <c r="CF17" s="47">
        <f t="shared" si="56"/>
        <v>26929</v>
      </c>
      <c r="CG17" s="47">
        <f t="shared" si="56"/>
        <v>28067</v>
      </c>
      <c r="CH17" s="47">
        <f t="shared" si="56"/>
        <v>27450</v>
      </c>
      <c r="CI17" s="47">
        <f t="shared" si="56"/>
        <v>31166</v>
      </c>
      <c r="CJ17" s="47">
        <f t="shared" si="56"/>
        <v>33480</v>
      </c>
      <c r="CK17" s="47">
        <f t="shared" si="56"/>
        <v>30209</v>
      </c>
      <c r="CL17" s="47">
        <f t="shared" si="56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7">SUM(CQ18:CQ19)</f>
        <v>27236</v>
      </c>
      <c r="CR17" s="47">
        <f t="shared" si="57"/>
        <v>29592</v>
      </c>
      <c r="CS17" s="47">
        <f t="shared" si="57"/>
        <v>28137</v>
      </c>
      <c r="CT17" s="47">
        <f t="shared" si="57"/>
        <v>28481</v>
      </c>
      <c r="CU17" s="47">
        <f t="shared" si="57"/>
        <v>27645</v>
      </c>
      <c r="CV17" s="47">
        <f t="shared" si="57"/>
        <v>30941</v>
      </c>
      <c r="CW17" s="47">
        <f t="shared" si="57"/>
        <v>33719</v>
      </c>
      <c r="CX17" s="47">
        <f t="shared" si="57"/>
        <v>30201</v>
      </c>
      <c r="CY17" s="47">
        <f t="shared" si="57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8">SUM(DD18:DD19)</f>
        <v>28198</v>
      </c>
      <c r="DE17" s="47">
        <f t="shared" si="58"/>
        <v>29270</v>
      </c>
      <c r="DF17" s="47">
        <f t="shared" si="58"/>
        <v>27623</v>
      </c>
      <c r="DG17" s="47">
        <f t="shared" si="58"/>
        <v>28685</v>
      </c>
      <c r="DH17" s="47">
        <f t="shared" si="58"/>
        <v>28913</v>
      </c>
      <c r="DI17" s="47">
        <f t="shared" si="58"/>
        <v>31947</v>
      </c>
      <c r="DJ17" s="47">
        <f t="shared" si="58"/>
        <v>33443</v>
      </c>
      <c r="DK17" s="47">
        <f t="shared" si="58"/>
        <v>30812</v>
      </c>
      <c r="DL17" s="47">
        <f t="shared" si="58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9">SUM(ER18:ER19)</f>
        <v>26493</v>
      </c>
      <c r="ES17" s="47">
        <f t="shared" si="59"/>
        <v>28730</v>
      </c>
      <c r="ET17" s="47">
        <f t="shared" si="59"/>
        <v>41683</v>
      </c>
      <c r="EU17" s="47">
        <f t="shared" si="59"/>
        <v>36092</v>
      </c>
      <c r="EV17" s="47">
        <f t="shared" si="59"/>
        <v>40213</v>
      </c>
      <c r="EW17" s="47">
        <f t="shared" si="59"/>
        <v>42273</v>
      </c>
      <c r="EX17" s="47">
        <f t="shared" si="59"/>
        <v>38258</v>
      </c>
      <c r="EY17" s="47">
        <f t="shared" si="59"/>
        <v>39306</v>
      </c>
      <c r="EZ17" s="47">
        <f t="shared" si="59"/>
        <v>37674</v>
      </c>
      <c r="FA17" s="47">
        <f t="shared" si="59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60">SUM(FE18:FE19)</f>
        <v>36604</v>
      </c>
      <c r="FF17" s="47">
        <f t="shared" si="60"/>
        <v>33480</v>
      </c>
      <c r="FG17" s="47">
        <f t="shared" si="60"/>
        <v>35411</v>
      </c>
      <c r="FH17" s="47">
        <f t="shared" si="60"/>
        <v>35134</v>
      </c>
      <c r="FI17" s="47">
        <f t="shared" si="60"/>
        <v>39182</v>
      </c>
      <c r="FJ17" s="47">
        <f t="shared" si="60"/>
        <v>43575</v>
      </c>
      <c r="FK17" s="47">
        <f t="shared" si="60"/>
        <v>38892</v>
      </c>
      <c r="FL17" s="47">
        <f t="shared" si="60"/>
        <v>41079</v>
      </c>
      <c r="FM17" s="47">
        <f t="shared" si="60"/>
        <v>39102</v>
      </c>
      <c r="FN17" s="47">
        <f t="shared" si="60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1">SUM(FR18:FR19)</f>
        <v>35734</v>
      </c>
      <c r="FS17" s="47">
        <f t="shared" si="61"/>
        <v>33725</v>
      </c>
      <c r="FT17" s="47">
        <f t="shared" si="61"/>
        <v>36042</v>
      </c>
      <c r="FU17" s="47">
        <f t="shared" si="61"/>
        <v>35564</v>
      </c>
      <c r="FV17" s="47">
        <f t="shared" si="61"/>
        <v>40983</v>
      </c>
      <c r="FW17" s="47">
        <f t="shared" si="61"/>
        <v>44313</v>
      </c>
      <c r="FX17" s="47">
        <f t="shared" si="61"/>
        <v>39075</v>
      </c>
      <c r="FY17" s="47">
        <v>40817</v>
      </c>
      <c r="FZ17" s="47">
        <v>38505</v>
      </c>
      <c r="GA17" s="47">
        <f t="shared" si="61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79">
        <v>55208</v>
      </c>
      <c r="JA17" s="47">
        <v>65030</v>
      </c>
      <c r="JB17" s="47">
        <f>+SUM(IP17:JA17)</f>
        <v>642509</v>
      </c>
      <c r="JC17" s="201">
        <v>63603</v>
      </c>
      <c r="JD17" s="47"/>
      <c r="JE17" s="47"/>
      <c r="JF17" s="47"/>
      <c r="JG17" s="47"/>
      <c r="JH17" s="47"/>
      <c r="JI17" s="47"/>
      <c r="JJ17" s="47"/>
      <c r="JK17" s="47"/>
      <c r="JL17" s="47"/>
      <c r="JM17" s="79"/>
      <c r="JN17" s="47"/>
      <c r="JO17" s="47">
        <f t="shared" si="25"/>
        <v>63603</v>
      </c>
    </row>
    <row r="18" spans="2:275" x14ac:dyDescent="0.25">
      <c r="B18" s="48" t="s">
        <v>67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81">
        <v>27480</v>
      </c>
      <c r="JA18" s="49">
        <v>38294</v>
      </c>
      <c r="JB18" s="49"/>
      <c r="JC18" s="202">
        <v>37579</v>
      </c>
      <c r="JD18" s="49"/>
      <c r="JE18" s="49"/>
      <c r="JF18" s="49"/>
      <c r="JG18" s="49"/>
      <c r="JH18" s="49"/>
      <c r="JI18" s="49"/>
      <c r="JJ18" s="49"/>
      <c r="JK18" s="49"/>
      <c r="JL18" s="49"/>
      <c r="JM18" s="81"/>
      <c r="JN18" s="49"/>
      <c r="JO18" s="49">
        <f t="shared" si="25"/>
        <v>37579</v>
      </c>
    </row>
    <row r="19" spans="2:275" x14ac:dyDescent="0.25">
      <c r="B19" s="48" t="s">
        <v>68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81">
        <v>27728</v>
      </c>
      <c r="JA19" s="49">
        <v>26736</v>
      </c>
      <c r="JB19" s="49"/>
      <c r="JC19" s="202">
        <v>26024</v>
      </c>
      <c r="JD19" s="49"/>
      <c r="JE19" s="49"/>
      <c r="JF19" s="49"/>
      <c r="JG19" s="49"/>
      <c r="JH19" s="49"/>
      <c r="JI19" s="49"/>
      <c r="JJ19" s="49"/>
      <c r="JK19" s="49"/>
      <c r="JL19" s="49"/>
      <c r="JM19" s="81"/>
      <c r="JN19" s="49"/>
      <c r="JO19" s="49">
        <f t="shared" si="25"/>
        <v>26024</v>
      </c>
    </row>
    <row r="20" spans="2:275" x14ac:dyDescent="0.25">
      <c r="B20" s="46" t="s">
        <v>130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20052</v>
      </c>
      <c r="G20" s="47">
        <f t="shared" si="62"/>
        <v>33138</v>
      </c>
      <c r="H20" s="47">
        <f t="shared" si="62"/>
        <v>32424</v>
      </c>
      <c r="I20" s="47">
        <f t="shared" si="62"/>
        <v>32951</v>
      </c>
      <c r="J20" s="47">
        <f t="shared" si="62"/>
        <v>33474</v>
      </c>
      <c r="K20" s="47">
        <f t="shared" si="62"/>
        <v>36165</v>
      </c>
      <c r="L20" s="47">
        <f t="shared" si="62"/>
        <v>33858</v>
      </c>
      <c r="M20" s="47">
        <f t="shared" si="62"/>
        <v>32523</v>
      </c>
      <c r="N20" s="47">
        <f t="shared" si="62"/>
        <v>42554</v>
      </c>
      <c r="O20" s="47">
        <f t="shared" si="12"/>
        <v>297139</v>
      </c>
      <c r="P20" s="47">
        <f>SUM(P21:P22)</f>
        <v>46555</v>
      </c>
      <c r="Q20" s="47">
        <f t="shared" ref="Q20:AA20" si="63">SUM(Q21:Q22)</f>
        <v>43821</v>
      </c>
      <c r="R20" s="47">
        <f t="shared" si="63"/>
        <v>40796</v>
      </c>
      <c r="S20" s="47">
        <f t="shared" si="63"/>
        <v>37449</v>
      </c>
      <c r="T20" s="47">
        <f t="shared" si="63"/>
        <v>37394</v>
      </c>
      <c r="U20" s="47">
        <f t="shared" si="63"/>
        <v>36267</v>
      </c>
      <c r="V20" s="47">
        <f t="shared" si="63"/>
        <v>36448</v>
      </c>
      <c r="W20" s="47">
        <f t="shared" si="63"/>
        <v>36195</v>
      </c>
      <c r="X20" s="47">
        <f t="shared" si="63"/>
        <v>38087</v>
      </c>
      <c r="Y20" s="47">
        <f t="shared" si="63"/>
        <v>35776</v>
      </c>
      <c r="Z20" s="47">
        <f t="shared" si="63"/>
        <v>37669</v>
      </c>
      <c r="AA20" s="47">
        <f t="shared" si="63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4">SUM(AD21:AD22)</f>
        <v>49638</v>
      </c>
      <c r="AE20" s="47">
        <f t="shared" si="64"/>
        <v>47796</v>
      </c>
      <c r="AF20" s="47">
        <f t="shared" si="64"/>
        <v>41514</v>
      </c>
      <c r="AG20" s="47">
        <f t="shared" si="64"/>
        <v>42918</v>
      </c>
      <c r="AH20" s="47">
        <f t="shared" si="64"/>
        <v>42633</v>
      </c>
      <c r="AI20" s="47">
        <f t="shared" si="64"/>
        <v>42384</v>
      </c>
      <c r="AJ20" s="47">
        <f t="shared" si="64"/>
        <v>43939</v>
      </c>
      <c r="AK20" s="47">
        <f t="shared" si="64"/>
        <v>47936</v>
      </c>
      <c r="AL20" s="47">
        <f t="shared" si="64"/>
        <v>46985</v>
      </c>
      <c r="AM20" s="47">
        <f t="shared" si="64"/>
        <v>45128</v>
      </c>
      <c r="AN20" s="47">
        <f t="shared" si="64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5">SUM(AQ21:AQ22)</f>
        <v>49428</v>
      </c>
      <c r="AR20" s="47">
        <f t="shared" si="65"/>
        <v>48658</v>
      </c>
      <c r="AS20" s="47">
        <f t="shared" si="65"/>
        <v>45371</v>
      </c>
      <c r="AT20" s="47">
        <f t="shared" si="65"/>
        <v>44075</v>
      </c>
      <c r="AU20" s="47">
        <f t="shared" si="65"/>
        <v>42757</v>
      </c>
      <c r="AV20" s="47">
        <f t="shared" si="65"/>
        <v>45662</v>
      </c>
      <c r="AW20" s="47">
        <f t="shared" si="65"/>
        <v>45052</v>
      </c>
      <c r="AX20" s="47">
        <f t="shared" si="65"/>
        <v>46939</v>
      </c>
      <c r="AY20" s="47">
        <f t="shared" si="65"/>
        <v>46998</v>
      </c>
      <c r="AZ20" s="47">
        <f t="shared" si="65"/>
        <v>48223</v>
      </c>
      <c r="BA20" s="47">
        <f t="shared" si="65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6">SUM(BD21:BD22)</f>
        <v>52631</v>
      </c>
      <c r="BE20" s="47">
        <f t="shared" si="66"/>
        <v>52954</v>
      </c>
      <c r="BF20" s="47">
        <f t="shared" si="66"/>
        <v>49061</v>
      </c>
      <c r="BG20" s="47">
        <f t="shared" si="66"/>
        <v>50446</v>
      </c>
      <c r="BH20" s="47">
        <f t="shared" si="66"/>
        <v>51047</v>
      </c>
      <c r="BI20" s="47">
        <f t="shared" si="66"/>
        <v>48954</v>
      </c>
      <c r="BJ20" s="47">
        <f t="shared" si="66"/>
        <v>49012</v>
      </c>
      <c r="BK20" s="47">
        <f t="shared" si="66"/>
        <v>50063</v>
      </c>
      <c r="BL20" s="47">
        <f t="shared" si="66"/>
        <v>49324</v>
      </c>
      <c r="BM20" s="47">
        <f t="shared" si="66"/>
        <v>49993</v>
      </c>
      <c r="BN20" s="47">
        <f t="shared" si="66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7">SUM(BQ21:BQ22)</f>
        <v>63190</v>
      </c>
      <c r="BR20" s="47">
        <f t="shared" si="67"/>
        <v>61014</v>
      </c>
      <c r="BS20" s="47">
        <f t="shared" si="67"/>
        <v>59862</v>
      </c>
      <c r="BT20" s="47">
        <f t="shared" si="67"/>
        <v>58702</v>
      </c>
      <c r="BU20" s="47">
        <f t="shared" si="67"/>
        <v>56855</v>
      </c>
      <c r="BV20" s="47">
        <f t="shared" si="67"/>
        <v>56571</v>
      </c>
      <c r="BW20" s="47">
        <f t="shared" si="67"/>
        <v>62722</v>
      </c>
      <c r="BX20" s="47">
        <f t="shared" si="67"/>
        <v>60213</v>
      </c>
      <c r="BY20" s="47">
        <f t="shared" si="67"/>
        <v>58925</v>
      </c>
      <c r="BZ20" s="47">
        <f t="shared" si="67"/>
        <v>57349</v>
      </c>
      <c r="CA20" s="47">
        <f t="shared" si="67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8">SUM(CD21:CD22)</f>
        <v>69764</v>
      </c>
      <c r="CE20" s="47">
        <f t="shared" si="68"/>
        <v>64779</v>
      </c>
      <c r="CF20" s="47">
        <f t="shared" si="68"/>
        <v>49964</v>
      </c>
      <c r="CG20" s="47">
        <f t="shared" si="68"/>
        <v>56706</v>
      </c>
      <c r="CH20" s="47">
        <f t="shared" si="68"/>
        <v>59334</v>
      </c>
      <c r="CI20" s="47">
        <f t="shared" si="68"/>
        <v>59061</v>
      </c>
      <c r="CJ20" s="47">
        <f t="shared" si="68"/>
        <v>62775</v>
      </c>
      <c r="CK20" s="47">
        <f t="shared" si="68"/>
        <v>65246</v>
      </c>
      <c r="CL20" s="47">
        <f t="shared" si="68"/>
        <v>68355</v>
      </c>
      <c r="CM20" s="47">
        <f t="shared" si="68"/>
        <v>65501</v>
      </c>
      <c r="CN20" s="47">
        <f t="shared" si="68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9">SUM(CQ21:CQ22)</f>
        <v>69370</v>
      </c>
      <c r="CR20" s="47">
        <f t="shared" si="69"/>
        <v>65615</v>
      </c>
      <c r="CS20" s="47">
        <f t="shared" si="69"/>
        <v>57503</v>
      </c>
      <c r="CT20" s="47">
        <f t="shared" si="69"/>
        <v>59737</v>
      </c>
      <c r="CU20" s="47">
        <f t="shared" si="69"/>
        <v>58820</v>
      </c>
      <c r="CV20" s="47">
        <f t="shared" si="69"/>
        <v>63786</v>
      </c>
      <c r="CW20" s="47">
        <f t="shared" si="69"/>
        <v>64022</v>
      </c>
      <c r="CX20" s="47">
        <f t="shared" si="69"/>
        <v>68740</v>
      </c>
      <c r="CY20" s="47">
        <f t="shared" si="69"/>
        <v>68867</v>
      </c>
      <c r="CZ20" s="47">
        <f t="shared" si="69"/>
        <v>68648</v>
      </c>
      <c r="DA20" s="47">
        <f t="shared" si="69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70">SUM(DD21:DD22)</f>
        <v>79205</v>
      </c>
      <c r="DE20" s="47">
        <f t="shared" si="70"/>
        <v>77487</v>
      </c>
      <c r="DF20" s="47">
        <f t="shared" si="70"/>
        <v>69130</v>
      </c>
      <c r="DG20" s="47">
        <f t="shared" si="70"/>
        <v>69754</v>
      </c>
      <c r="DH20" s="47">
        <f t="shared" si="70"/>
        <v>65380</v>
      </c>
      <c r="DI20" s="47">
        <f t="shared" si="70"/>
        <v>70617</v>
      </c>
      <c r="DJ20" s="47">
        <f t="shared" si="70"/>
        <v>73018</v>
      </c>
      <c r="DK20" s="47">
        <f t="shared" si="70"/>
        <v>77440</v>
      </c>
      <c r="DL20" s="47">
        <f t="shared" si="70"/>
        <v>78361</v>
      </c>
      <c r="DM20" s="47">
        <f t="shared" si="70"/>
        <v>79748</v>
      </c>
      <c r="DN20" s="47">
        <f t="shared" si="70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1">SUM(ER21:ER22)</f>
        <v>64694</v>
      </c>
      <c r="ES20" s="47">
        <f t="shared" si="71"/>
        <v>67364</v>
      </c>
      <c r="ET20" s="47">
        <f t="shared" si="71"/>
        <v>57449</v>
      </c>
      <c r="EU20" s="47">
        <f t="shared" si="71"/>
        <v>73633</v>
      </c>
      <c r="EV20" s="47">
        <f t="shared" si="71"/>
        <v>74817</v>
      </c>
      <c r="EW20" s="47">
        <f t="shared" si="71"/>
        <v>75412</v>
      </c>
      <c r="EX20" s="47">
        <f t="shared" si="71"/>
        <v>81178</v>
      </c>
      <c r="EY20" s="47">
        <f t="shared" si="71"/>
        <v>79845</v>
      </c>
      <c r="EZ20" s="47">
        <f t="shared" si="71"/>
        <v>82173</v>
      </c>
      <c r="FA20" s="47">
        <f t="shared" si="71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2">SUM(FE21:FE22)</f>
        <v>93375</v>
      </c>
      <c r="FF20" s="47">
        <f t="shared" si="72"/>
        <v>82132</v>
      </c>
      <c r="FG20" s="47">
        <f t="shared" si="72"/>
        <v>88546</v>
      </c>
      <c r="FH20" s="47">
        <f t="shared" si="72"/>
        <v>85500</v>
      </c>
      <c r="FI20" s="47">
        <f t="shared" si="72"/>
        <v>86369</v>
      </c>
      <c r="FJ20" s="47">
        <f t="shared" si="72"/>
        <v>84348</v>
      </c>
      <c r="FK20" s="47">
        <f t="shared" si="72"/>
        <v>85336</v>
      </c>
      <c r="FL20" s="47">
        <f t="shared" si="72"/>
        <v>88116</v>
      </c>
      <c r="FM20" s="47">
        <f t="shared" si="72"/>
        <v>88683</v>
      </c>
      <c r="FN20" s="47">
        <f t="shared" si="72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3">SUM(FR21:FR22)</f>
        <v>105029</v>
      </c>
      <c r="FS20" s="47">
        <f t="shared" si="73"/>
        <v>96975</v>
      </c>
      <c r="FT20" s="47">
        <f t="shared" si="73"/>
        <v>91302</v>
      </c>
      <c r="FU20" s="47">
        <f t="shared" si="73"/>
        <v>88909</v>
      </c>
      <c r="FV20" s="47">
        <f t="shared" si="73"/>
        <v>97068</v>
      </c>
      <c r="FW20" s="47">
        <f t="shared" si="73"/>
        <v>96148</v>
      </c>
      <c r="FX20" s="47">
        <f t="shared" si="73"/>
        <v>97435</v>
      </c>
      <c r="FY20" s="47">
        <v>101177</v>
      </c>
      <c r="FZ20" s="47">
        <v>100429</v>
      </c>
      <c r="GA20" s="47">
        <f t="shared" si="73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79">
        <v>140762</v>
      </c>
      <c r="JA20" s="47">
        <v>158228</v>
      </c>
      <c r="JB20" s="47">
        <f>+SUM(IP20:JA20)</f>
        <v>1564903</v>
      </c>
      <c r="JC20" s="201">
        <v>157178</v>
      </c>
      <c r="JD20" s="47"/>
      <c r="JE20" s="47"/>
      <c r="JF20" s="47"/>
      <c r="JG20" s="47"/>
      <c r="JH20" s="47"/>
      <c r="JI20" s="47"/>
      <c r="JJ20" s="47"/>
      <c r="JK20" s="47"/>
      <c r="JL20" s="47"/>
      <c r="JM20" s="79"/>
      <c r="JN20" s="47"/>
      <c r="JO20" s="47">
        <f t="shared" si="25"/>
        <v>157178</v>
      </c>
    </row>
    <row r="21" spans="2:275" x14ac:dyDescent="0.25">
      <c r="B21" s="48" t="s">
        <v>67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81">
        <v>86667</v>
      </c>
      <c r="JA21" s="49">
        <v>106218</v>
      </c>
      <c r="JB21" s="49"/>
      <c r="JC21" s="202">
        <v>114695</v>
      </c>
      <c r="JD21" s="49"/>
      <c r="JE21" s="49"/>
      <c r="JF21" s="49"/>
      <c r="JG21" s="49"/>
      <c r="JH21" s="49"/>
      <c r="JI21" s="49"/>
      <c r="JJ21" s="49"/>
      <c r="JK21" s="49"/>
      <c r="JL21" s="49"/>
      <c r="JM21" s="81"/>
      <c r="JN21" s="49"/>
      <c r="JO21" s="49">
        <f t="shared" si="25"/>
        <v>114695</v>
      </c>
    </row>
    <row r="22" spans="2:275" x14ac:dyDescent="0.25">
      <c r="B22" s="48" t="s">
        <v>68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81">
        <v>54095</v>
      </c>
      <c r="JA22" s="49">
        <v>52010</v>
      </c>
      <c r="JB22" s="49"/>
      <c r="JC22" s="202">
        <v>42483</v>
      </c>
      <c r="JD22" s="49"/>
      <c r="JE22" s="49"/>
      <c r="JF22" s="49"/>
      <c r="JG22" s="49"/>
      <c r="JH22" s="49"/>
      <c r="JI22" s="49"/>
      <c r="JJ22" s="49"/>
      <c r="JK22" s="49"/>
      <c r="JL22" s="49"/>
      <c r="JM22" s="81"/>
      <c r="JN22" s="49"/>
      <c r="JO22" s="49">
        <f t="shared" si="25"/>
        <v>42483</v>
      </c>
    </row>
    <row r="23" spans="2:275" x14ac:dyDescent="0.25">
      <c r="B23" s="46" t="s">
        <v>131</v>
      </c>
      <c r="C23" s="47">
        <f>SUM(C24:C25)</f>
        <v>0</v>
      </c>
      <c r="D23" s="47">
        <f t="shared" ref="D23:N23" si="74">SUM(D24:D25)</f>
        <v>0</v>
      </c>
      <c r="E23" s="47">
        <f t="shared" si="74"/>
        <v>0</v>
      </c>
      <c r="F23" s="47">
        <f t="shared" si="74"/>
        <v>7909</v>
      </c>
      <c r="G23" s="47">
        <f t="shared" si="74"/>
        <v>14065</v>
      </c>
      <c r="H23" s="47">
        <f t="shared" si="74"/>
        <v>14568</v>
      </c>
      <c r="I23" s="47">
        <f t="shared" si="74"/>
        <v>14573</v>
      </c>
      <c r="J23" s="47">
        <f t="shared" si="74"/>
        <v>14999</v>
      </c>
      <c r="K23" s="47">
        <f t="shared" si="74"/>
        <v>13902</v>
      </c>
      <c r="L23" s="47">
        <f t="shared" si="74"/>
        <v>13888</v>
      </c>
      <c r="M23" s="47">
        <f t="shared" si="74"/>
        <v>14592</v>
      </c>
      <c r="N23" s="47">
        <f t="shared" si="74"/>
        <v>15752</v>
      </c>
      <c r="O23" s="47">
        <f t="shared" si="12"/>
        <v>124248</v>
      </c>
      <c r="P23" s="47">
        <f>SUM(P24:P25)</f>
        <v>15784</v>
      </c>
      <c r="Q23" s="47">
        <f t="shared" ref="Q23:AA23" si="75">SUM(Q24:Q25)</f>
        <v>15230</v>
      </c>
      <c r="R23" s="47">
        <f t="shared" si="75"/>
        <v>16210</v>
      </c>
      <c r="S23" s="47">
        <f t="shared" si="75"/>
        <v>15075</v>
      </c>
      <c r="T23" s="47">
        <f t="shared" si="75"/>
        <v>15166</v>
      </c>
      <c r="U23" s="47">
        <f t="shared" si="75"/>
        <v>15214</v>
      </c>
      <c r="V23" s="47">
        <f t="shared" si="75"/>
        <v>16251</v>
      </c>
      <c r="W23" s="47">
        <f t="shared" si="75"/>
        <v>16900</v>
      </c>
      <c r="X23" s="47">
        <f t="shared" si="75"/>
        <v>16086</v>
      </c>
      <c r="Y23" s="47">
        <f t="shared" si="75"/>
        <v>16059</v>
      </c>
      <c r="Z23" s="47">
        <f t="shared" si="75"/>
        <v>16127</v>
      </c>
      <c r="AA23" s="47">
        <f t="shared" si="75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6">SUM(AD24:AD25)</f>
        <v>16455</v>
      </c>
      <c r="AE23" s="47">
        <f t="shared" si="76"/>
        <v>17167</v>
      </c>
      <c r="AF23" s="47">
        <f t="shared" si="76"/>
        <v>543</v>
      </c>
      <c r="AG23" s="47">
        <f t="shared" si="76"/>
        <v>0</v>
      </c>
      <c r="AH23" s="47">
        <f t="shared" si="76"/>
        <v>0</v>
      </c>
      <c r="AI23" s="47">
        <f t="shared" si="76"/>
        <v>0</v>
      </c>
      <c r="AJ23" s="47">
        <f t="shared" si="76"/>
        <v>0</v>
      </c>
      <c r="AK23" s="47">
        <f t="shared" si="76"/>
        <v>0</v>
      </c>
      <c r="AL23" s="47">
        <f t="shared" si="76"/>
        <v>0</v>
      </c>
      <c r="AM23" s="47">
        <f t="shared" si="76"/>
        <v>0</v>
      </c>
      <c r="AN23" s="47">
        <f t="shared" si="76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7">SUM(AQ24:AQ25)</f>
        <v>8997</v>
      </c>
      <c r="AR23" s="47">
        <f t="shared" si="77"/>
        <v>9475</v>
      </c>
      <c r="AS23" s="47">
        <f t="shared" si="77"/>
        <v>7776</v>
      </c>
      <c r="AT23" s="47">
        <f t="shared" si="77"/>
        <v>8810</v>
      </c>
      <c r="AU23" s="47">
        <f t="shared" si="77"/>
        <v>9015</v>
      </c>
      <c r="AV23" s="47">
        <f t="shared" si="77"/>
        <v>10953</v>
      </c>
      <c r="AW23" s="47">
        <f t="shared" si="77"/>
        <v>11511</v>
      </c>
      <c r="AX23" s="47">
        <f t="shared" si="77"/>
        <v>10415</v>
      </c>
      <c r="AY23" s="47">
        <f t="shared" si="77"/>
        <v>10331</v>
      </c>
      <c r="AZ23" s="47">
        <f t="shared" si="77"/>
        <v>10241</v>
      </c>
      <c r="BA23" s="47">
        <f t="shared" si="77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8">SUM(BD24:BD25)</f>
        <v>10029</v>
      </c>
      <c r="BE23" s="47">
        <f t="shared" si="78"/>
        <v>11088</v>
      </c>
      <c r="BF23" s="47">
        <f t="shared" si="78"/>
        <v>10850</v>
      </c>
      <c r="BG23" s="47">
        <f t="shared" si="78"/>
        <v>9982</v>
      </c>
      <c r="BH23" s="47">
        <f t="shared" si="78"/>
        <v>10797</v>
      </c>
      <c r="BI23" s="47">
        <f t="shared" si="78"/>
        <v>11420</v>
      </c>
      <c r="BJ23" s="47">
        <f t="shared" si="78"/>
        <v>12496</v>
      </c>
      <c r="BK23" s="47">
        <f t="shared" si="78"/>
        <v>11495</v>
      </c>
      <c r="BL23" s="47">
        <f t="shared" si="78"/>
        <v>12048</v>
      </c>
      <c r="BM23" s="47">
        <f t="shared" si="78"/>
        <v>11110</v>
      </c>
      <c r="BN23" s="47">
        <f t="shared" si="78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9">SUM(BQ24:BQ25)</f>
        <v>11058</v>
      </c>
      <c r="BR23" s="47">
        <f t="shared" si="79"/>
        <v>12630</v>
      </c>
      <c r="BS23" s="47">
        <f t="shared" si="79"/>
        <v>12610</v>
      </c>
      <c r="BT23" s="47">
        <f t="shared" si="79"/>
        <v>12607</v>
      </c>
      <c r="BU23" s="47">
        <f t="shared" si="79"/>
        <v>12668</v>
      </c>
      <c r="BV23" s="47">
        <f t="shared" si="79"/>
        <v>13190</v>
      </c>
      <c r="BW23" s="47">
        <f t="shared" si="79"/>
        <v>13984</v>
      </c>
      <c r="BX23" s="47">
        <f t="shared" si="79"/>
        <v>13032</v>
      </c>
      <c r="BY23" s="47">
        <f t="shared" si="79"/>
        <v>12969</v>
      </c>
      <c r="BZ23" s="47">
        <f t="shared" si="79"/>
        <v>12722</v>
      </c>
      <c r="CA23" s="47">
        <f t="shared" si="79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80">SUM(CD24:CD25)</f>
        <v>11459</v>
      </c>
      <c r="CE23" s="47">
        <f t="shared" si="80"/>
        <v>12190</v>
      </c>
      <c r="CF23" s="47">
        <f t="shared" si="80"/>
        <v>11593</v>
      </c>
      <c r="CG23" s="47">
        <f t="shared" si="80"/>
        <v>12372</v>
      </c>
      <c r="CH23" s="47">
        <f t="shared" si="80"/>
        <v>11923</v>
      </c>
      <c r="CI23" s="47">
        <f t="shared" si="80"/>
        <v>12970</v>
      </c>
      <c r="CJ23" s="47">
        <f t="shared" si="80"/>
        <v>13788</v>
      </c>
      <c r="CK23" s="47">
        <f t="shared" si="80"/>
        <v>12762</v>
      </c>
      <c r="CL23" s="47">
        <f t="shared" si="80"/>
        <v>12397</v>
      </c>
      <c r="CM23" s="47">
        <f t="shared" si="80"/>
        <v>11999</v>
      </c>
      <c r="CN23" s="47">
        <f t="shared" si="80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1">SUM(CQ24:CQ25)</f>
        <v>11598</v>
      </c>
      <c r="CR23" s="47">
        <f t="shared" si="81"/>
        <v>12156</v>
      </c>
      <c r="CS23" s="47">
        <f t="shared" si="81"/>
        <v>11722</v>
      </c>
      <c r="CT23" s="47">
        <f t="shared" si="81"/>
        <v>12449</v>
      </c>
      <c r="CU23" s="47">
        <f t="shared" si="81"/>
        <v>11966</v>
      </c>
      <c r="CV23" s="47">
        <f t="shared" si="81"/>
        <v>13361</v>
      </c>
      <c r="CW23" s="47">
        <f t="shared" si="81"/>
        <v>13814</v>
      </c>
      <c r="CX23" s="47">
        <f t="shared" si="81"/>
        <v>12718</v>
      </c>
      <c r="CY23" s="47">
        <f t="shared" si="81"/>
        <v>12751</v>
      </c>
      <c r="CZ23" s="47">
        <f t="shared" si="81"/>
        <v>12913</v>
      </c>
      <c r="DA23" s="47">
        <f t="shared" si="81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2">SUM(DD24:DD25)</f>
        <v>11988</v>
      </c>
      <c r="DE23" s="47">
        <f t="shared" si="82"/>
        <v>12223</v>
      </c>
      <c r="DF23" s="47">
        <f t="shared" si="82"/>
        <v>11943</v>
      </c>
      <c r="DG23" s="47">
        <f t="shared" si="82"/>
        <v>12352</v>
      </c>
      <c r="DH23" s="47">
        <f t="shared" si="82"/>
        <v>12140</v>
      </c>
      <c r="DI23" s="47">
        <f t="shared" si="82"/>
        <v>13552</v>
      </c>
      <c r="DJ23" s="47">
        <f t="shared" si="82"/>
        <v>13788</v>
      </c>
      <c r="DK23" s="47">
        <f t="shared" si="82"/>
        <v>12987</v>
      </c>
      <c r="DL23" s="47">
        <f t="shared" si="82"/>
        <v>13926</v>
      </c>
      <c r="DM23" s="47">
        <f t="shared" si="82"/>
        <v>12634</v>
      </c>
      <c r="DN23" s="47">
        <f t="shared" si="82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3">SUM(ER24:ER25)</f>
        <v>14539</v>
      </c>
      <c r="ES23" s="47">
        <f t="shared" si="83"/>
        <v>15049</v>
      </c>
      <c r="ET23" s="47">
        <f t="shared" si="83"/>
        <v>36036</v>
      </c>
      <c r="EU23" s="47">
        <f t="shared" si="83"/>
        <v>16267</v>
      </c>
      <c r="EV23" s="47">
        <f t="shared" si="83"/>
        <v>18689</v>
      </c>
      <c r="EW23" s="47">
        <f t="shared" si="83"/>
        <v>19686</v>
      </c>
      <c r="EX23" s="47">
        <f t="shared" si="83"/>
        <v>17369</v>
      </c>
      <c r="EY23" s="47">
        <f t="shared" si="83"/>
        <v>17334</v>
      </c>
      <c r="EZ23" s="47">
        <f t="shared" si="83"/>
        <v>16096</v>
      </c>
      <c r="FA23" s="47">
        <f t="shared" si="83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4">SUM(FE24:FE25)</f>
        <v>17415</v>
      </c>
      <c r="FF23" s="47">
        <f t="shared" si="84"/>
        <v>15995</v>
      </c>
      <c r="FG23" s="47">
        <f t="shared" si="84"/>
        <v>17303</v>
      </c>
      <c r="FH23" s="47">
        <f t="shared" si="84"/>
        <v>16783</v>
      </c>
      <c r="FI23" s="47">
        <f t="shared" si="84"/>
        <v>19492</v>
      </c>
      <c r="FJ23" s="47">
        <f t="shared" si="84"/>
        <v>20188</v>
      </c>
      <c r="FK23" s="47">
        <f t="shared" si="84"/>
        <v>18071</v>
      </c>
      <c r="FL23" s="47">
        <f t="shared" si="84"/>
        <v>18485</v>
      </c>
      <c r="FM23" s="47">
        <f t="shared" si="84"/>
        <v>17732</v>
      </c>
      <c r="FN23" s="47">
        <f t="shared" si="84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5">SUM(FR24:FR25)</f>
        <v>16637</v>
      </c>
      <c r="FS23" s="47">
        <f t="shared" si="85"/>
        <v>16344</v>
      </c>
      <c r="FT23" s="47">
        <f t="shared" si="85"/>
        <v>17153</v>
      </c>
      <c r="FU23" s="47">
        <f t="shared" si="85"/>
        <v>16828</v>
      </c>
      <c r="FV23" s="47">
        <f t="shared" si="85"/>
        <v>19532</v>
      </c>
      <c r="FW23" s="47">
        <f t="shared" si="85"/>
        <v>20297</v>
      </c>
      <c r="FX23" s="47">
        <f t="shared" si="85"/>
        <v>18190</v>
      </c>
      <c r="FY23" s="47">
        <v>18512</v>
      </c>
      <c r="FZ23" s="47">
        <v>17334</v>
      </c>
      <c r="GA23" s="47">
        <f t="shared" si="85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79">
        <v>22463</v>
      </c>
      <c r="JA23" s="47">
        <v>25791</v>
      </c>
      <c r="JB23" s="47">
        <f>+SUM(IP23:JA23)</f>
        <v>256420</v>
      </c>
      <c r="JC23" s="201">
        <v>25991</v>
      </c>
      <c r="JD23" s="47"/>
      <c r="JE23" s="47"/>
      <c r="JF23" s="47"/>
      <c r="JG23" s="47"/>
      <c r="JH23" s="47"/>
      <c r="JI23" s="47"/>
      <c r="JJ23" s="47"/>
      <c r="JK23" s="47"/>
      <c r="JL23" s="47"/>
      <c r="JM23" s="79"/>
      <c r="JN23" s="47"/>
      <c r="JO23" s="47">
        <f t="shared" si="25"/>
        <v>25991</v>
      </c>
    </row>
    <row r="24" spans="2:275" x14ac:dyDescent="0.25">
      <c r="B24" s="48" t="s">
        <v>67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81">
        <v>13401</v>
      </c>
      <c r="JA24" s="49">
        <v>16749</v>
      </c>
      <c r="JB24" s="49"/>
      <c r="JC24" s="202">
        <v>16835</v>
      </c>
      <c r="JD24" s="49"/>
      <c r="JE24" s="49"/>
      <c r="JF24" s="49"/>
      <c r="JG24" s="49"/>
      <c r="JH24" s="49"/>
      <c r="JI24" s="49"/>
      <c r="JJ24" s="49"/>
      <c r="JK24" s="49"/>
      <c r="JL24" s="49"/>
      <c r="JM24" s="81"/>
      <c r="JN24" s="49"/>
      <c r="JO24" s="49">
        <f t="shared" si="25"/>
        <v>16835</v>
      </c>
    </row>
    <row r="25" spans="2:275" x14ac:dyDescent="0.25">
      <c r="B25" s="48" t="s">
        <v>68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81">
        <v>9062</v>
      </c>
      <c r="JA25" s="49">
        <v>9042</v>
      </c>
      <c r="JB25" s="49"/>
      <c r="JC25" s="202">
        <v>9156</v>
      </c>
      <c r="JD25" s="49"/>
      <c r="JE25" s="49"/>
      <c r="JF25" s="49"/>
      <c r="JG25" s="49"/>
      <c r="JH25" s="49"/>
      <c r="JI25" s="49"/>
      <c r="JJ25" s="49"/>
      <c r="JK25" s="49"/>
      <c r="JL25" s="49"/>
      <c r="JM25" s="81"/>
      <c r="JN25" s="49"/>
      <c r="JO25" s="49">
        <f t="shared" si="25"/>
        <v>9156</v>
      </c>
    </row>
    <row r="26" spans="2:275" x14ac:dyDescent="0.25">
      <c r="B26" s="46" t="s">
        <v>132</v>
      </c>
      <c r="C26" s="47">
        <f>SUM(C27:C28)</f>
        <v>0</v>
      </c>
      <c r="D26" s="47">
        <f t="shared" ref="D26:N26" si="86">SUM(D27:D28)</f>
        <v>0</v>
      </c>
      <c r="E26" s="47">
        <f t="shared" si="86"/>
        <v>0</v>
      </c>
      <c r="F26" s="47">
        <f t="shared" si="86"/>
        <v>6681</v>
      </c>
      <c r="G26" s="47">
        <f t="shared" si="86"/>
        <v>21117</v>
      </c>
      <c r="H26" s="47">
        <f t="shared" si="86"/>
        <v>21651</v>
      </c>
      <c r="I26" s="47">
        <f t="shared" si="86"/>
        <v>22582</v>
      </c>
      <c r="J26" s="47">
        <f t="shared" si="86"/>
        <v>23499</v>
      </c>
      <c r="K26" s="47">
        <f t="shared" si="86"/>
        <v>21736</v>
      </c>
      <c r="L26" s="47">
        <f t="shared" si="86"/>
        <v>21494</v>
      </c>
      <c r="M26" s="47">
        <f t="shared" si="86"/>
        <v>22613</v>
      </c>
      <c r="N26" s="47">
        <f t="shared" si="86"/>
        <v>23003</v>
      </c>
      <c r="O26" s="47">
        <f t="shared" si="12"/>
        <v>184376</v>
      </c>
      <c r="P26" s="47">
        <f>SUM(P27:P28)</f>
        <v>22755</v>
      </c>
      <c r="Q26" s="47">
        <f t="shared" ref="Q26:AA26" si="87">SUM(Q27:Q28)</f>
        <v>21162</v>
      </c>
      <c r="R26" s="47">
        <f t="shared" si="87"/>
        <v>22659</v>
      </c>
      <c r="S26" s="47">
        <f t="shared" si="87"/>
        <v>20635</v>
      </c>
      <c r="T26" s="47">
        <f t="shared" si="87"/>
        <v>21209</v>
      </c>
      <c r="U26" s="47">
        <f t="shared" si="87"/>
        <v>21625</v>
      </c>
      <c r="V26" s="47">
        <f t="shared" si="87"/>
        <v>22918</v>
      </c>
      <c r="W26" s="47">
        <f t="shared" si="87"/>
        <v>23823</v>
      </c>
      <c r="X26" s="47">
        <f t="shared" si="87"/>
        <v>20894</v>
      </c>
      <c r="Y26" s="47">
        <f t="shared" si="87"/>
        <v>20992</v>
      </c>
      <c r="Z26" s="47">
        <f t="shared" si="87"/>
        <v>21005</v>
      </c>
      <c r="AA26" s="47">
        <f t="shared" si="87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8">SUM(AD27:AD28)</f>
        <v>20618</v>
      </c>
      <c r="AE26" s="47">
        <f t="shared" si="88"/>
        <v>19012</v>
      </c>
      <c r="AF26" s="47">
        <f t="shared" si="88"/>
        <v>0</v>
      </c>
      <c r="AG26" s="47">
        <f t="shared" si="88"/>
        <v>0</v>
      </c>
      <c r="AH26" s="47">
        <f t="shared" si="88"/>
        <v>0</v>
      </c>
      <c r="AI26" s="47">
        <f t="shared" si="88"/>
        <v>0</v>
      </c>
      <c r="AJ26" s="47">
        <f t="shared" si="88"/>
        <v>0</v>
      </c>
      <c r="AK26" s="47">
        <f t="shared" si="88"/>
        <v>0</v>
      </c>
      <c r="AL26" s="47">
        <f t="shared" si="88"/>
        <v>0</v>
      </c>
      <c r="AM26" s="47">
        <f t="shared" si="88"/>
        <v>0</v>
      </c>
      <c r="AN26" s="47">
        <f t="shared" si="88"/>
        <v>0</v>
      </c>
      <c r="AO26" s="47">
        <f t="shared" si="14"/>
        <v>63040</v>
      </c>
      <c r="AP26" s="47">
        <f>SUM(AP27:AP28)</f>
        <v>0</v>
      </c>
      <c r="AQ26" s="47">
        <f t="shared" ref="AQ26:BA26" si="89">SUM(AQ27:AQ28)</f>
        <v>0</v>
      </c>
      <c r="AR26" s="47">
        <f t="shared" si="89"/>
        <v>0</v>
      </c>
      <c r="AS26" s="47">
        <f t="shared" si="89"/>
        <v>0</v>
      </c>
      <c r="AT26" s="47">
        <f t="shared" si="89"/>
        <v>0</v>
      </c>
      <c r="AU26" s="47">
        <f t="shared" si="89"/>
        <v>0</v>
      </c>
      <c r="AV26" s="47">
        <f t="shared" si="89"/>
        <v>0</v>
      </c>
      <c r="AW26" s="47">
        <f t="shared" si="89"/>
        <v>0</v>
      </c>
      <c r="AX26" s="47">
        <f t="shared" si="89"/>
        <v>0</v>
      </c>
      <c r="AY26" s="47">
        <f t="shared" si="89"/>
        <v>0</v>
      </c>
      <c r="AZ26" s="47">
        <f t="shared" si="89"/>
        <v>0</v>
      </c>
      <c r="BA26" s="47">
        <f t="shared" si="89"/>
        <v>0</v>
      </c>
      <c r="BB26" s="47">
        <f t="shared" si="15"/>
        <v>0</v>
      </c>
      <c r="BC26" s="47">
        <f>SUM(BC27:BC28)</f>
        <v>0</v>
      </c>
      <c r="BD26" s="47">
        <f t="shared" ref="BD26:BN26" si="90">SUM(BD27:BD28)</f>
        <v>0</v>
      </c>
      <c r="BE26" s="47">
        <f t="shared" si="90"/>
        <v>0</v>
      </c>
      <c r="BF26" s="47">
        <f t="shared" si="90"/>
        <v>0</v>
      </c>
      <c r="BG26" s="47">
        <f t="shared" si="90"/>
        <v>0</v>
      </c>
      <c r="BH26" s="47">
        <f t="shared" si="90"/>
        <v>0</v>
      </c>
      <c r="BI26" s="47">
        <f t="shared" si="90"/>
        <v>0</v>
      </c>
      <c r="BJ26" s="47">
        <f t="shared" si="90"/>
        <v>0</v>
      </c>
      <c r="BK26" s="47">
        <f t="shared" si="90"/>
        <v>0</v>
      </c>
      <c r="BL26" s="47">
        <f t="shared" si="90"/>
        <v>0</v>
      </c>
      <c r="BM26" s="47">
        <f t="shared" si="90"/>
        <v>0</v>
      </c>
      <c r="BN26" s="47">
        <f t="shared" si="90"/>
        <v>0</v>
      </c>
      <c r="BO26" s="47">
        <f t="shared" si="16"/>
        <v>0</v>
      </c>
      <c r="BP26" s="47">
        <f>SUM(BP27:BP28)</f>
        <v>20353</v>
      </c>
      <c r="BQ26" s="47">
        <f t="shared" ref="BQ26:CA26" si="91">SUM(BQ27:BQ28)</f>
        <v>24919</v>
      </c>
      <c r="BR26" s="47">
        <f t="shared" si="91"/>
        <v>24835</v>
      </c>
      <c r="BS26" s="47">
        <f t="shared" si="91"/>
        <v>24446</v>
      </c>
      <c r="BT26" s="47">
        <f t="shared" si="91"/>
        <v>26498</v>
      </c>
      <c r="BU26" s="47">
        <f t="shared" si="91"/>
        <v>28674</v>
      </c>
      <c r="BV26" s="47">
        <f t="shared" si="91"/>
        <v>32090</v>
      </c>
      <c r="BW26" s="47">
        <f t="shared" si="91"/>
        <v>36916</v>
      </c>
      <c r="BX26" s="47">
        <f t="shared" si="91"/>
        <v>32084</v>
      </c>
      <c r="BY26" s="47">
        <f t="shared" si="91"/>
        <v>31765</v>
      </c>
      <c r="BZ26" s="47">
        <f t="shared" si="91"/>
        <v>31991</v>
      </c>
      <c r="CA26" s="47">
        <f t="shared" si="91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2">SUM(CD27:CD28)</f>
        <v>26518</v>
      </c>
      <c r="CE26" s="47">
        <f t="shared" si="92"/>
        <v>28359</v>
      </c>
      <c r="CF26" s="47">
        <f t="shared" si="92"/>
        <v>25057</v>
      </c>
      <c r="CG26" s="47">
        <f t="shared" si="92"/>
        <v>26426</v>
      </c>
      <c r="CH26" s="47">
        <f t="shared" si="92"/>
        <v>26057</v>
      </c>
      <c r="CI26" s="47">
        <f t="shared" si="92"/>
        <v>28700</v>
      </c>
      <c r="CJ26" s="47">
        <f t="shared" si="92"/>
        <v>30816</v>
      </c>
      <c r="CK26" s="47">
        <f t="shared" si="92"/>
        <v>27562</v>
      </c>
      <c r="CL26" s="47">
        <f t="shared" si="92"/>
        <v>27682</v>
      </c>
      <c r="CM26" s="47">
        <f t="shared" si="92"/>
        <v>26945</v>
      </c>
      <c r="CN26" s="47">
        <f t="shared" si="92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3">SUM(CQ27:CQ28)</f>
        <v>25377</v>
      </c>
      <c r="CR26" s="47">
        <f t="shared" si="93"/>
        <v>27426</v>
      </c>
      <c r="CS26" s="47">
        <f t="shared" si="93"/>
        <v>26089</v>
      </c>
      <c r="CT26" s="47">
        <f t="shared" si="93"/>
        <v>26094</v>
      </c>
      <c r="CU26" s="47">
        <f t="shared" si="93"/>
        <v>25376</v>
      </c>
      <c r="CV26" s="47">
        <f t="shared" si="93"/>
        <v>28341</v>
      </c>
      <c r="CW26" s="47">
        <f t="shared" si="93"/>
        <v>30745</v>
      </c>
      <c r="CX26" s="47">
        <f t="shared" si="93"/>
        <v>27109</v>
      </c>
      <c r="CY26" s="47">
        <f t="shared" si="93"/>
        <v>27353</v>
      </c>
      <c r="CZ26" s="47">
        <f t="shared" si="93"/>
        <v>27211</v>
      </c>
      <c r="DA26" s="47">
        <f t="shared" si="93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4">SUM(DD27:DD28)</f>
        <v>24880</v>
      </c>
      <c r="DE26" s="47">
        <f t="shared" si="94"/>
        <v>26082</v>
      </c>
      <c r="DF26" s="47">
        <f t="shared" si="94"/>
        <v>24711</v>
      </c>
      <c r="DG26" s="47">
        <f t="shared" si="94"/>
        <v>25800</v>
      </c>
      <c r="DH26" s="47">
        <f t="shared" si="94"/>
        <v>25818</v>
      </c>
      <c r="DI26" s="47">
        <f t="shared" si="94"/>
        <v>28614</v>
      </c>
      <c r="DJ26" s="47">
        <f t="shared" si="94"/>
        <v>30775</v>
      </c>
      <c r="DK26" s="47">
        <f t="shared" si="94"/>
        <v>28548</v>
      </c>
      <c r="DL26" s="47">
        <f t="shared" si="94"/>
        <v>30065</v>
      </c>
      <c r="DM26" s="47">
        <f t="shared" si="94"/>
        <v>27790</v>
      </c>
      <c r="DN26" s="47">
        <f t="shared" si="94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5">SUM(ER27:ER28)</f>
        <v>25559</v>
      </c>
      <c r="ES26" s="47">
        <f t="shared" si="95"/>
        <v>26811</v>
      </c>
      <c r="ET26" s="47">
        <f t="shared" si="95"/>
        <v>37796</v>
      </c>
      <c r="EU26" s="47">
        <f t="shared" si="95"/>
        <v>40662</v>
      </c>
      <c r="EV26" s="47">
        <f t="shared" si="95"/>
        <v>38951</v>
      </c>
      <c r="EW26" s="47">
        <f t="shared" si="95"/>
        <v>39684</v>
      </c>
      <c r="EX26" s="47">
        <f t="shared" si="95"/>
        <v>37478</v>
      </c>
      <c r="EY26" s="47">
        <f t="shared" si="95"/>
        <v>43477</v>
      </c>
      <c r="EZ26" s="47">
        <f t="shared" si="95"/>
        <v>38840</v>
      </c>
      <c r="FA26" s="47">
        <f t="shared" si="95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6">SUM(FE27:FE28)</f>
        <v>33971</v>
      </c>
      <c r="FF26" s="47">
        <f t="shared" si="96"/>
        <v>31037</v>
      </c>
      <c r="FG26" s="47">
        <f t="shared" si="96"/>
        <v>32793</v>
      </c>
      <c r="FH26" s="47">
        <f t="shared" si="96"/>
        <v>32715</v>
      </c>
      <c r="FI26" s="47">
        <f t="shared" si="96"/>
        <v>36626</v>
      </c>
      <c r="FJ26" s="47">
        <f t="shared" si="96"/>
        <v>40765</v>
      </c>
      <c r="FK26" s="47">
        <f t="shared" si="96"/>
        <v>36485</v>
      </c>
      <c r="FL26" s="47">
        <f t="shared" si="96"/>
        <v>37908</v>
      </c>
      <c r="FM26" s="47">
        <f t="shared" si="96"/>
        <v>36560</v>
      </c>
      <c r="FN26" s="47">
        <f t="shared" si="96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7">SUM(FR27:FR28)</f>
        <v>32970</v>
      </c>
      <c r="FS26" s="47">
        <f t="shared" si="97"/>
        <v>31206</v>
      </c>
      <c r="FT26" s="47">
        <f t="shared" si="97"/>
        <v>33822</v>
      </c>
      <c r="FU26" s="47">
        <f t="shared" si="97"/>
        <v>33286</v>
      </c>
      <c r="FV26" s="47">
        <f t="shared" si="97"/>
        <v>38437</v>
      </c>
      <c r="FW26" s="47">
        <f t="shared" si="97"/>
        <v>41312</v>
      </c>
      <c r="FX26" s="47">
        <f t="shared" si="97"/>
        <v>36057</v>
      </c>
      <c r="FY26" s="47">
        <v>37406</v>
      </c>
      <c r="FZ26" s="47">
        <v>35982</v>
      </c>
      <c r="GA26" s="47">
        <f t="shared" si="97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79">
        <v>48927</v>
      </c>
      <c r="JA26" s="47">
        <v>58504</v>
      </c>
      <c r="JB26" s="47">
        <f>+SUM(IP26:JA26)</f>
        <v>577266</v>
      </c>
      <c r="JC26" s="201">
        <v>58613</v>
      </c>
      <c r="JD26" s="47"/>
      <c r="JE26" s="47"/>
      <c r="JF26" s="47"/>
      <c r="JG26" s="47"/>
      <c r="JH26" s="47"/>
      <c r="JI26" s="47"/>
      <c r="JJ26" s="47"/>
      <c r="JK26" s="47"/>
      <c r="JL26" s="47"/>
      <c r="JM26" s="79"/>
      <c r="JN26" s="47"/>
      <c r="JO26" s="47">
        <f t="shared" si="25"/>
        <v>58613</v>
      </c>
    </row>
    <row r="27" spans="2:275" x14ac:dyDescent="0.25">
      <c r="B27" s="48" t="s">
        <v>67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81">
        <v>22260</v>
      </c>
      <c r="JA27" s="49">
        <v>32418</v>
      </c>
      <c r="JB27" s="49"/>
      <c r="JC27" s="202">
        <v>33234</v>
      </c>
      <c r="JD27" s="49"/>
      <c r="JE27" s="49"/>
      <c r="JF27" s="49"/>
      <c r="JG27" s="49"/>
      <c r="JH27" s="49"/>
      <c r="JI27" s="49"/>
      <c r="JJ27" s="49"/>
      <c r="JK27" s="49"/>
      <c r="JL27" s="49"/>
      <c r="JM27" s="81"/>
      <c r="JN27" s="49"/>
      <c r="JO27" s="49">
        <f t="shared" si="25"/>
        <v>33234</v>
      </c>
    </row>
    <row r="28" spans="2:275" x14ac:dyDescent="0.25">
      <c r="B28" s="48" t="s">
        <v>68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81">
        <v>26667</v>
      </c>
      <c r="JA28" s="49">
        <v>26086</v>
      </c>
      <c r="JB28" s="49"/>
      <c r="JC28" s="202">
        <v>25379</v>
      </c>
      <c r="JD28" s="49"/>
      <c r="JE28" s="49"/>
      <c r="JF28" s="49"/>
      <c r="JG28" s="49"/>
      <c r="JH28" s="49"/>
      <c r="JI28" s="49"/>
      <c r="JJ28" s="49"/>
      <c r="JK28" s="49"/>
      <c r="JL28" s="49"/>
      <c r="JM28" s="81"/>
      <c r="JN28" s="49"/>
      <c r="JO28" s="49">
        <f t="shared" si="25"/>
        <v>25379</v>
      </c>
    </row>
    <row r="29" spans="2:275" x14ac:dyDescent="0.25">
      <c r="B29" s="46" t="s">
        <v>133</v>
      </c>
      <c r="C29" s="47">
        <f>SUM(C30:C31)</f>
        <v>0</v>
      </c>
      <c r="D29" s="47">
        <f t="shared" ref="D29:N29" si="98">SUM(D30:D31)</f>
        <v>0</v>
      </c>
      <c r="E29" s="47">
        <f t="shared" si="98"/>
        <v>0</v>
      </c>
      <c r="F29" s="47">
        <f t="shared" si="98"/>
        <v>0</v>
      </c>
      <c r="G29" s="47">
        <f t="shared" si="98"/>
        <v>0</v>
      </c>
      <c r="H29" s="47">
        <f t="shared" si="98"/>
        <v>0</v>
      </c>
      <c r="I29" s="47">
        <f t="shared" si="98"/>
        <v>0</v>
      </c>
      <c r="J29" s="47">
        <f t="shared" si="98"/>
        <v>0</v>
      </c>
      <c r="K29" s="47">
        <f t="shared" si="98"/>
        <v>0</v>
      </c>
      <c r="L29" s="47">
        <f t="shared" si="98"/>
        <v>0</v>
      </c>
      <c r="M29" s="47">
        <f t="shared" si="98"/>
        <v>0</v>
      </c>
      <c r="N29" s="47">
        <f t="shared" si="98"/>
        <v>0</v>
      </c>
      <c r="O29" s="47">
        <f t="shared" si="12"/>
        <v>0</v>
      </c>
      <c r="P29" s="47">
        <f>SUM(P30:P31)</f>
        <v>0</v>
      </c>
      <c r="Q29" s="47">
        <f t="shared" ref="Q29:AA29" si="99">SUM(Q30:Q31)</f>
        <v>0</v>
      </c>
      <c r="R29" s="47">
        <f t="shared" si="99"/>
        <v>0</v>
      </c>
      <c r="S29" s="47">
        <f t="shared" si="99"/>
        <v>0</v>
      </c>
      <c r="T29" s="47">
        <f t="shared" si="99"/>
        <v>0</v>
      </c>
      <c r="U29" s="47">
        <f t="shared" si="99"/>
        <v>0</v>
      </c>
      <c r="V29" s="47">
        <f t="shared" si="99"/>
        <v>0</v>
      </c>
      <c r="W29" s="47">
        <f t="shared" si="99"/>
        <v>0</v>
      </c>
      <c r="X29" s="47">
        <f t="shared" si="99"/>
        <v>0</v>
      </c>
      <c r="Y29" s="47">
        <f t="shared" si="99"/>
        <v>0</v>
      </c>
      <c r="Z29" s="47">
        <f t="shared" si="99"/>
        <v>0</v>
      </c>
      <c r="AA29" s="47">
        <f t="shared" si="99"/>
        <v>0</v>
      </c>
      <c r="AB29" s="47">
        <f t="shared" si="13"/>
        <v>0</v>
      </c>
      <c r="AC29" s="47">
        <f>SUM(AC30:AC31)</f>
        <v>0</v>
      </c>
      <c r="AD29" s="47">
        <f t="shared" ref="AD29:AN29" si="100">SUM(AD30:AD31)</f>
        <v>0</v>
      </c>
      <c r="AE29" s="47">
        <f t="shared" si="100"/>
        <v>0</v>
      </c>
      <c r="AF29" s="47">
        <f t="shared" si="100"/>
        <v>0</v>
      </c>
      <c r="AG29" s="47">
        <f t="shared" si="100"/>
        <v>0</v>
      </c>
      <c r="AH29" s="47">
        <f t="shared" si="100"/>
        <v>0</v>
      </c>
      <c r="AI29" s="47">
        <f t="shared" si="100"/>
        <v>0</v>
      </c>
      <c r="AJ29" s="47">
        <f t="shared" si="100"/>
        <v>0</v>
      </c>
      <c r="AK29" s="47">
        <f t="shared" si="100"/>
        <v>0</v>
      </c>
      <c r="AL29" s="47">
        <f t="shared" si="100"/>
        <v>0</v>
      </c>
      <c r="AM29" s="47">
        <f t="shared" si="100"/>
        <v>0</v>
      </c>
      <c r="AN29" s="47">
        <f t="shared" si="100"/>
        <v>0</v>
      </c>
      <c r="AO29" s="47">
        <f t="shared" si="14"/>
        <v>0</v>
      </c>
      <c r="AP29" s="47">
        <f>SUM(AP30:AP31)</f>
        <v>0</v>
      </c>
      <c r="AQ29" s="47">
        <f t="shared" ref="AQ29:BA29" si="101">SUM(AQ30:AQ31)</f>
        <v>0</v>
      </c>
      <c r="AR29" s="47">
        <f t="shared" si="101"/>
        <v>0</v>
      </c>
      <c r="AS29" s="47">
        <f t="shared" si="101"/>
        <v>0</v>
      </c>
      <c r="AT29" s="47">
        <f t="shared" si="101"/>
        <v>0</v>
      </c>
      <c r="AU29" s="47">
        <f t="shared" si="101"/>
        <v>0</v>
      </c>
      <c r="AV29" s="47">
        <f t="shared" si="101"/>
        <v>0</v>
      </c>
      <c r="AW29" s="47">
        <f t="shared" si="101"/>
        <v>0</v>
      </c>
      <c r="AX29" s="47">
        <f t="shared" si="101"/>
        <v>0</v>
      </c>
      <c r="AY29" s="47">
        <f t="shared" si="101"/>
        <v>0</v>
      </c>
      <c r="AZ29" s="47">
        <f t="shared" si="101"/>
        <v>0</v>
      </c>
      <c r="BA29" s="47">
        <f t="shared" si="101"/>
        <v>0</v>
      </c>
      <c r="BB29" s="47">
        <f t="shared" si="15"/>
        <v>0</v>
      </c>
      <c r="BC29" s="47">
        <f>SUM(BC30:BC31)</f>
        <v>12256</v>
      </c>
      <c r="BD29" s="47">
        <f t="shared" ref="BD29:BN29" si="102">SUM(BD30:BD31)</f>
        <v>15361</v>
      </c>
      <c r="BE29" s="47">
        <f t="shared" si="102"/>
        <v>16733</v>
      </c>
      <c r="BF29" s="47">
        <f t="shared" si="102"/>
        <v>15959</v>
      </c>
      <c r="BG29" s="47">
        <f t="shared" si="102"/>
        <v>16289</v>
      </c>
      <c r="BH29" s="47">
        <f t="shared" si="102"/>
        <v>16289</v>
      </c>
      <c r="BI29" s="47">
        <f t="shared" si="102"/>
        <v>18067</v>
      </c>
      <c r="BJ29" s="47">
        <f t="shared" si="102"/>
        <v>18289</v>
      </c>
      <c r="BK29" s="47">
        <f t="shared" si="102"/>
        <v>17441</v>
      </c>
      <c r="BL29" s="47">
        <f t="shared" si="102"/>
        <v>18038</v>
      </c>
      <c r="BM29" s="47">
        <f t="shared" si="102"/>
        <v>17312</v>
      </c>
      <c r="BN29" s="47">
        <f t="shared" si="102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3">SUM(BQ30:BQ31)</f>
        <v>16265</v>
      </c>
      <c r="BR29" s="47">
        <f t="shared" si="103"/>
        <v>16183</v>
      </c>
      <c r="BS29" s="47">
        <f t="shared" si="103"/>
        <v>16860</v>
      </c>
      <c r="BT29" s="47">
        <f t="shared" si="103"/>
        <v>17377</v>
      </c>
      <c r="BU29" s="47">
        <f t="shared" si="103"/>
        <v>17560</v>
      </c>
      <c r="BV29" s="47">
        <f t="shared" si="103"/>
        <v>18208</v>
      </c>
      <c r="BW29" s="47">
        <f t="shared" si="103"/>
        <v>18910</v>
      </c>
      <c r="BX29" s="47">
        <f t="shared" si="103"/>
        <v>17384</v>
      </c>
      <c r="BY29" s="47">
        <f t="shared" si="103"/>
        <v>18639</v>
      </c>
      <c r="BZ29" s="47">
        <f t="shared" si="103"/>
        <v>16905</v>
      </c>
      <c r="CA29" s="47">
        <f t="shared" si="103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4">SUM(CD30:CD31)</f>
        <v>18413</v>
      </c>
      <c r="CE29" s="47">
        <f t="shared" si="104"/>
        <v>19242</v>
      </c>
      <c r="CF29" s="47">
        <f t="shared" si="104"/>
        <v>18176</v>
      </c>
      <c r="CG29" s="47">
        <f t="shared" si="104"/>
        <v>19688</v>
      </c>
      <c r="CH29" s="47">
        <f t="shared" si="104"/>
        <v>20290</v>
      </c>
      <c r="CI29" s="47">
        <f t="shared" si="104"/>
        <v>21946</v>
      </c>
      <c r="CJ29" s="47">
        <f t="shared" si="104"/>
        <v>24228</v>
      </c>
      <c r="CK29" s="47">
        <f t="shared" si="104"/>
        <v>22776</v>
      </c>
      <c r="CL29" s="47">
        <f t="shared" si="104"/>
        <v>22953</v>
      </c>
      <c r="CM29" s="47">
        <f t="shared" si="104"/>
        <v>22226</v>
      </c>
      <c r="CN29" s="47">
        <f t="shared" si="104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5">SUM(CQ30:CQ31)</f>
        <v>21297</v>
      </c>
      <c r="CR29" s="47">
        <f t="shared" si="105"/>
        <v>22696</v>
      </c>
      <c r="CS29" s="47">
        <f t="shared" si="105"/>
        <v>21814</v>
      </c>
      <c r="CT29" s="47">
        <f t="shared" si="105"/>
        <v>22350</v>
      </c>
      <c r="CU29" s="47">
        <f t="shared" si="105"/>
        <v>23008</v>
      </c>
      <c r="CV29" s="47">
        <f t="shared" si="105"/>
        <v>24218</v>
      </c>
      <c r="CW29" s="47">
        <f t="shared" si="105"/>
        <v>25588</v>
      </c>
      <c r="CX29" s="47">
        <f t="shared" si="105"/>
        <v>22769</v>
      </c>
      <c r="CY29" s="47">
        <f t="shared" si="105"/>
        <v>22796</v>
      </c>
      <c r="CZ29" s="47">
        <f t="shared" si="105"/>
        <v>22712</v>
      </c>
      <c r="DA29" s="47">
        <f t="shared" si="105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6">SUM(DD30:DD31)</f>
        <v>21246</v>
      </c>
      <c r="DE29" s="47">
        <f t="shared" si="106"/>
        <v>22529</v>
      </c>
      <c r="DF29" s="47">
        <f t="shared" si="106"/>
        <v>19664</v>
      </c>
      <c r="DG29" s="47">
        <f t="shared" si="106"/>
        <v>22523</v>
      </c>
      <c r="DH29" s="47">
        <f t="shared" si="106"/>
        <v>22914</v>
      </c>
      <c r="DI29" s="47">
        <f t="shared" si="106"/>
        <v>24365</v>
      </c>
      <c r="DJ29" s="47">
        <f t="shared" si="106"/>
        <v>26602</v>
      </c>
      <c r="DK29" s="47">
        <f t="shared" si="106"/>
        <v>24139</v>
      </c>
      <c r="DL29" s="47">
        <f t="shared" si="106"/>
        <v>25452</v>
      </c>
      <c r="DM29" s="47">
        <f t="shared" si="106"/>
        <v>24329</v>
      </c>
      <c r="DN29" s="47">
        <f t="shared" si="106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7">SUM(ER30:ER31)</f>
        <v>29738</v>
      </c>
      <c r="ES29" s="47">
        <f t="shared" si="107"/>
        <v>29239</v>
      </c>
      <c r="ET29" s="47">
        <f t="shared" si="107"/>
        <v>37777</v>
      </c>
      <c r="EU29" s="47">
        <f t="shared" si="107"/>
        <v>30959</v>
      </c>
      <c r="EV29" s="47">
        <f t="shared" si="107"/>
        <v>33709</v>
      </c>
      <c r="EW29" s="47">
        <f t="shared" si="107"/>
        <v>35239</v>
      </c>
      <c r="EX29" s="47">
        <f t="shared" si="107"/>
        <v>32509</v>
      </c>
      <c r="EY29" s="47">
        <f t="shared" si="107"/>
        <v>33100</v>
      </c>
      <c r="EZ29" s="47">
        <f t="shared" si="107"/>
        <v>29903</v>
      </c>
      <c r="FA29" s="47">
        <f t="shared" si="107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8">SUM(FE30:FE31)</f>
        <v>32061</v>
      </c>
      <c r="FF29" s="47">
        <f t="shared" si="108"/>
        <v>30912</v>
      </c>
      <c r="FG29" s="47">
        <f t="shared" si="108"/>
        <v>32988</v>
      </c>
      <c r="FH29" s="47">
        <f t="shared" si="108"/>
        <v>32422</v>
      </c>
      <c r="FI29" s="47">
        <f t="shared" si="108"/>
        <v>35230</v>
      </c>
      <c r="FJ29" s="47">
        <f t="shared" si="108"/>
        <v>37939</v>
      </c>
      <c r="FK29" s="47">
        <f t="shared" si="108"/>
        <v>34494</v>
      </c>
      <c r="FL29" s="47">
        <f t="shared" si="108"/>
        <v>35356</v>
      </c>
      <c r="FM29" s="47">
        <f t="shared" si="108"/>
        <v>33650</v>
      </c>
      <c r="FN29" s="47">
        <f t="shared" si="108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9">SUM(FR30:FR31)</f>
        <v>32270</v>
      </c>
      <c r="FS29" s="47">
        <f t="shared" si="109"/>
        <v>30960</v>
      </c>
      <c r="FT29" s="47">
        <f t="shared" si="109"/>
        <v>31843</v>
      </c>
      <c r="FU29" s="47">
        <f t="shared" si="109"/>
        <v>31708</v>
      </c>
      <c r="FV29" s="47">
        <f t="shared" si="109"/>
        <v>33669</v>
      </c>
      <c r="FW29" s="47">
        <f t="shared" si="109"/>
        <v>36448</v>
      </c>
      <c r="FX29" s="47">
        <f t="shared" si="109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79">
        <v>38368</v>
      </c>
      <c r="JA29" s="47">
        <v>43937</v>
      </c>
      <c r="JB29" s="47">
        <f>+SUM(IP29:JA29)</f>
        <v>470558</v>
      </c>
      <c r="JC29" s="201">
        <v>38645</v>
      </c>
      <c r="JD29" s="47"/>
      <c r="JE29" s="47"/>
      <c r="JF29" s="47"/>
      <c r="JG29" s="47"/>
      <c r="JH29" s="47"/>
      <c r="JI29" s="47"/>
      <c r="JJ29" s="47"/>
      <c r="JK29" s="47"/>
      <c r="JL29" s="47"/>
      <c r="JM29" s="79"/>
      <c r="JN29" s="47"/>
      <c r="JO29" s="47">
        <f t="shared" si="25"/>
        <v>38645</v>
      </c>
    </row>
    <row r="30" spans="2:275" x14ac:dyDescent="0.25">
      <c r="B30" s="48" t="s">
        <v>67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81">
        <v>28199</v>
      </c>
      <c r="JA30" s="49">
        <v>33710</v>
      </c>
      <c r="JB30" s="49"/>
      <c r="JC30" s="202">
        <v>29417</v>
      </c>
      <c r="JD30" s="49"/>
      <c r="JE30" s="49"/>
      <c r="JF30" s="49"/>
      <c r="JG30" s="49"/>
      <c r="JH30" s="49"/>
      <c r="JI30" s="49"/>
      <c r="JJ30" s="49"/>
      <c r="JK30" s="49"/>
      <c r="JL30" s="49"/>
      <c r="JM30" s="81"/>
      <c r="JN30" s="49"/>
      <c r="JO30" s="49">
        <f t="shared" si="25"/>
        <v>29417</v>
      </c>
    </row>
    <row r="31" spans="2:275" x14ac:dyDescent="0.25">
      <c r="B31" s="48" t="s">
        <v>68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81">
        <v>10169</v>
      </c>
      <c r="JA31" s="49">
        <v>10227</v>
      </c>
      <c r="JB31" s="49"/>
      <c r="JC31" s="202">
        <v>9228</v>
      </c>
      <c r="JD31" s="49"/>
      <c r="JE31" s="49"/>
      <c r="JF31" s="49"/>
      <c r="JG31" s="49"/>
      <c r="JH31" s="49"/>
      <c r="JI31" s="49"/>
      <c r="JJ31" s="49"/>
      <c r="JK31" s="49"/>
      <c r="JL31" s="49"/>
      <c r="JM31" s="81"/>
      <c r="JN31" s="49"/>
      <c r="JO31" s="49">
        <f t="shared" si="25"/>
        <v>9228</v>
      </c>
    </row>
    <row r="32" spans="2:275" x14ac:dyDescent="0.25">
      <c r="B32" s="46" t="s">
        <v>134</v>
      </c>
      <c r="C32" s="47">
        <f>SUM(C33:C34)</f>
        <v>0</v>
      </c>
      <c r="D32" s="47">
        <f t="shared" ref="D32:N32" si="110">SUM(D33:D34)</f>
        <v>0</v>
      </c>
      <c r="E32" s="47">
        <f t="shared" si="110"/>
        <v>0</v>
      </c>
      <c r="F32" s="47">
        <f t="shared" si="110"/>
        <v>13717</v>
      </c>
      <c r="G32" s="47">
        <f t="shared" si="110"/>
        <v>23061</v>
      </c>
      <c r="H32" s="47">
        <f t="shared" si="110"/>
        <v>26344</v>
      </c>
      <c r="I32" s="47">
        <f t="shared" si="110"/>
        <v>26887</v>
      </c>
      <c r="J32" s="47">
        <f t="shared" si="110"/>
        <v>27496</v>
      </c>
      <c r="K32" s="47">
        <f t="shared" si="110"/>
        <v>25368</v>
      </c>
      <c r="L32" s="47">
        <f t="shared" si="110"/>
        <v>24495</v>
      </c>
      <c r="M32" s="47">
        <f t="shared" si="110"/>
        <v>25722</v>
      </c>
      <c r="N32" s="47">
        <f t="shared" si="110"/>
        <v>27085</v>
      </c>
      <c r="O32" s="47">
        <f t="shared" si="12"/>
        <v>220175</v>
      </c>
      <c r="P32" s="47">
        <f>SUM(P33:P34)</f>
        <v>27743</v>
      </c>
      <c r="Q32" s="47">
        <f t="shared" ref="Q32:AA32" si="111">SUM(Q33:Q34)</f>
        <v>26212</v>
      </c>
      <c r="R32" s="47">
        <f t="shared" si="111"/>
        <v>28887</v>
      </c>
      <c r="S32" s="47">
        <f t="shared" si="111"/>
        <v>26551</v>
      </c>
      <c r="T32" s="47">
        <f t="shared" si="111"/>
        <v>28213</v>
      </c>
      <c r="U32" s="47">
        <f t="shared" si="111"/>
        <v>28784</v>
      </c>
      <c r="V32" s="47">
        <f t="shared" si="111"/>
        <v>30038</v>
      </c>
      <c r="W32" s="47">
        <f t="shared" si="111"/>
        <v>31279</v>
      </c>
      <c r="X32" s="47">
        <f t="shared" si="111"/>
        <v>30535</v>
      </c>
      <c r="Y32" s="47">
        <f t="shared" si="111"/>
        <v>30119</v>
      </c>
      <c r="Z32" s="47">
        <f t="shared" si="111"/>
        <v>29469</v>
      </c>
      <c r="AA32" s="47">
        <f t="shared" si="111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2">SUM(AD33:AD34)</f>
        <v>29468</v>
      </c>
      <c r="AE32" s="47">
        <f t="shared" si="112"/>
        <v>31463</v>
      </c>
      <c r="AF32" s="47">
        <f t="shared" si="112"/>
        <v>4259</v>
      </c>
      <c r="AG32" s="47">
        <f t="shared" si="112"/>
        <v>0</v>
      </c>
      <c r="AH32" s="47">
        <f t="shared" si="112"/>
        <v>0</v>
      </c>
      <c r="AI32" s="47">
        <f t="shared" si="112"/>
        <v>0</v>
      </c>
      <c r="AJ32" s="47">
        <f t="shared" si="112"/>
        <v>0</v>
      </c>
      <c r="AK32" s="47">
        <f t="shared" si="112"/>
        <v>0</v>
      </c>
      <c r="AL32" s="47">
        <f t="shared" si="112"/>
        <v>0</v>
      </c>
      <c r="AM32" s="47">
        <f t="shared" si="112"/>
        <v>0</v>
      </c>
      <c r="AN32" s="47">
        <f t="shared" si="112"/>
        <v>0</v>
      </c>
      <c r="AO32" s="47">
        <f t="shared" si="14"/>
        <v>97549</v>
      </c>
      <c r="AP32" s="47">
        <f>SUM(AP33:AP34)</f>
        <v>0</v>
      </c>
      <c r="AQ32" s="47">
        <f t="shared" ref="AQ32:BA32" si="113">SUM(AQ33:AQ34)</f>
        <v>0</v>
      </c>
      <c r="AR32" s="47">
        <f t="shared" si="113"/>
        <v>0</v>
      </c>
      <c r="AS32" s="47">
        <f t="shared" si="113"/>
        <v>0</v>
      </c>
      <c r="AT32" s="47">
        <f t="shared" si="113"/>
        <v>0</v>
      </c>
      <c r="AU32" s="47">
        <f t="shared" si="113"/>
        <v>0</v>
      </c>
      <c r="AV32" s="47">
        <f t="shared" si="113"/>
        <v>0</v>
      </c>
      <c r="AW32" s="47">
        <f t="shared" si="113"/>
        <v>0</v>
      </c>
      <c r="AX32" s="47">
        <f t="shared" si="113"/>
        <v>0</v>
      </c>
      <c r="AY32" s="47">
        <f t="shared" si="113"/>
        <v>0</v>
      </c>
      <c r="AZ32" s="47">
        <f t="shared" si="113"/>
        <v>0</v>
      </c>
      <c r="BA32" s="47">
        <f t="shared" si="113"/>
        <v>0</v>
      </c>
      <c r="BB32" s="47">
        <f t="shared" si="15"/>
        <v>0</v>
      </c>
      <c r="BC32" s="47">
        <f>SUM(BC33:BC34)</f>
        <v>0</v>
      </c>
      <c r="BD32" s="47">
        <f t="shared" ref="BD32:BN32" si="114">SUM(BD33:BD34)</f>
        <v>0</v>
      </c>
      <c r="BE32" s="47">
        <f t="shared" si="114"/>
        <v>0</v>
      </c>
      <c r="BF32" s="47">
        <f t="shared" si="114"/>
        <v>0</v>
      </c>
      <c r="BG32" s="47">
        <f t="shared" si="114"/>
        <v>0</v>
      </c>
      <c r="BH32" s="47">
        <f t="shared" si="114"/>
        <v>0</v>
      </c>
      <c r="BI32" s="47">
        <f t="shared" si="114"/>
        <v>0</v>
      </c>
      <c r="BJ32" s="47">
        <f t="shared" si="114"/>
        <v>0</v>
      </c>
      <c r="BK32" s="47">
        <f t="shared" si="114"/>
        <v>0</v>
      </c>
      <c r="BL32" s="47">
        <f t="shared" si="114"/>
        <v>0</v>
      </c>
      <c r="BM32" s="47">
        <f t="shared" si="114"/>
        <v>0</v>
      </c>
      <c r="BN32" s="47">
        <f t="shared" si="114"/>
        <v>0</v>
      </c>
      <c r="BO32" s="47">
        <f t="shared" si="16"/>
        <v>0</v>
      </c>
      <c r="BP32" s="47">
        <f>SUM(BP33:BP34)</f>
        <v>13940</v>
      </c>
      <c r="BQ32" s="47">
        <f t="shared" ref="BQ32:CA32" si="115">SUM(BQ33:BQ34)</f>
        <v>17972</v>
      </c>
      <c r="BR32" s="47">
        <f t="shared" si="115"/>
        <v>19420</v>
      </c>
      <c r="BS32" s="47">
        <f t="shared" si="115"/>
        <v>19486</v>
      </c>
      <c r="BT32" s="47">
        <f t="shared" si="115"/>
        <v>20281</v>
      </c>
      <c r="BU32" s="47">
        <f t="shared" si="115"/>
        <v>20501</v>
      </c>
      <c r="BV32" s="47">
        <f t="shared" si="115"/>
        <v>21861</v>
      </c>
      <c r="BW32" s="47">
        <f t="shared" si="115"/>
        <v>22922</v>
      </c>
      <c r="BX32" s="47">
        <f t="shared" si="115"/>
        <v>21342</v>
      </c>
      <c r="BY32" s="47">
        <f t="shared" si="115"/>
        <v>21476</v>
      </c>
      <c r="BZ32" s="47">
        <f t="shared" si="115"/>
        <v>20127</v>
      </c>
      <c r="CA32" s="47">
        <f t="shared" si="115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6">SUM(CD33:CD34)</f>
        <v>19163</v>
      </c>
      <c r="CE32" s="47">
        <f t="shared" si="116"/>
        <v>20755</v>
      </c>
      <c r="CF32" s="47">
        <f t="shared" si="116"/>
        <v>19630</v>
      </c>
      <c r="CG32" s="47">
        <f t="shared" si="116"/>
        <v>20968</v>
      </c>
      <c r="CH32" s="47">
        <f t="shared" si="116"/>
        <v>20479</v>
      </c>
      <c r="CI32" s="47">
        <f t="shared" si="116"/>
        <v>22507</v>
      </c>
      <c r="CJ32" s="47">
        <f t="shared" si="116"/>
        <v>23383</v>
      </c>
      <c r="CK32" s="47">
        <f t="shared" si="116"/>
        <v>21619</v>
      </c>
      <c r="CL32" s="47">
        <f t="shared" si="116"/>
        <v>20981</v>
      </c>
      <c r="CM32" s="47">
        <f t="shared" si="116"/>
        <v>20327</v>
      </c>
      <c r="CN32" s="47">
        <f t="shared" si="116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7">SUM(CQ33:CQ34)</f>
        <v>19217</v>
      </c>
      <c r="CR32" s="47">
        <f t="shared" si="117"/>
        <v>20856</v>
      </c>
      <c r="CS32" s="47">
        <f t="shared" si="117"/>
        <v>19779</v>
      </c>
      <c r="CT32" s="47">
        <f t="shared" si="117"/>
        <v>20634</v>
      </c>
      <c r="CU32" s="47">
        <f t="shared" si="117"/>
        <v>20542</v>
      </c>
      <c r="CV32" s="47">
        <f t="shared" si="117"/>
        <v>22699</v>
      </c>
      <c r="CW32" s="47">
        <f t="shared" si="117"/>
        <v>23824</v>
      </c>
      <c r="CX32" s="47">
        <f t="shared" si="117"/>
        <v>21837</v>
      </c>
      <c r="CY32" s="47">
        <f t="shared" si="117"/>
        <v>21637</v>
      </c>
      <c r="CZ32" s="47">
        <f t="shared" si="117"/>
        <v>21183</v>
      </c>
      <c r="DA32" s="47">
        <f t="shared" si="117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8">SUM(DD33:DD34)</f>
        <v>20182</v>
      </c>
      <c r="DE32" s="47">
        <f t="shared" si="118"/>
        <v>21195</v>
      </c>
      <c r="DF32" s="47">
        <f t="shared" si="118"/>
        <v>20559</v>
      </c>
      <c r="DG32" s="47">
        <f t="shared" si="118"/>
        <v>21835</v>
      </c>
      <c r="DH32" s="47">
        <f t="shared" si="118"/>
        <v>22188</v>
      </c>
      <c r="DI32" s="47">
        <f t="shared" si="118"/>
        <v>24275</v>
      </c>
      <c r="DJ32" s="47">
        <f t="shared" si="118"/>
        <v>25080</v>
      </c>
      <c r="DK32" s="47">
        <f t="shared" si="118"/>
        <v>23979</v>
      </c>
      <c r="DL32" s="47">
        <f t="shared" si="118"/>
        <v>24835</v>
      </c>
      <c r="DM32" s="47">
        <f t="shared" si="118"/>
        <v>23298</v>
      </c>
      <c r="DN32" s="47">
        <f t="shared" si="118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9">SUM(ER33:ER34)</f>
        <v>28798</v>
      </c>
      <c r="ES32" s="47">
        <f t="shared" si="119"/>
        <v>28852</v>
      </c>
      <c r="ET32" s="47">
        <f t="shared" si="119"/>
        <v>19016</v>
      </c>
      <c r="EU32" s="47">
        <f t="shared" si="119"/>
        <v>31493</v>
      </c>
      <c r="EV32" s="47">
        <f t="shared" si="119"/>
        <v>35183</v>
      </c>
      <c r="EW32" s="47">
        <f t="shared" si="119"/>
        <v>36275</v>
      </c>
      <c r="EX32" s="47">
        <f t="shared" si="119"/>
        <v>33647</v>
      </c>
      <c r="EY32" s="47">
        <f t="shared" si="119"/>
        <v>33142</v>
      </c>
      <c r="EZ32" s="47">
        <f t="shared" si="119"/>
        <v>31808</v>
      </c>
      <c r="FA32" s="47">
        <f t="shared" si="119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20">SUM(FE33:FE34)</f>
        <v>32869</v>
      </c>
      <c r="FF32" s="47">
        <f t="shared" si="120"/>
        <v>30641</v>
      </c>
      <c r="FG32" s="47">
        <f t="shared" si="120"/>
        <v>32324</v>
      </c>
      <c r="FH32" s="47">
        <f t="shared" si="120"/>
        <v>31336</v>
      </c>
      <c r="FI32" s="47">
        <f t="shared" si="120"/>
        <v>35003</v>
      </c>
      <c r="FJ32" s="47">
        <f t="shared" si="120"/>
        <v>37372</v>
      </c>
      <c r="FK32" s="47">
        <f t="shared" si="120"/>
        <v>34377</v>
      </c>
      <c r="FL32" s="47">
        <f t="shared" si="120"/>
        <v>35123</v>
      </c>
      <c r="FM32" s="47">
        <f t="shared" si="120"/>
        <v>33769</v>
      </c>
      <c r="FN32" s="47">
        <f t="shared" si="120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1">SUM(FR33:FR34)</f>
        <v>31996</v>
      </c>
      <c r="FS32" s="47">
        <f t="shared" si="121"/>
        <v>30848</v>
      </c>
      <c r="FT32" s="47">
        <f t="shared" si="121"/>
        <v>32657</v>
      </c>
      <c r="FU32" s="47">
        <f t="shared" si="121"/>
        <v>31862</v>
      </c>
      <c r="FV32" s="47">
        <f t="shared" si="121"/>
        <v>35150</v>
      </c>
      <c r="FW32" s="47">
        <f t="shared" si="121"/>
        <v>37553</v>
      </c>
      <c r="FX32" s="47">
        <f t="shared" si="121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79">
        <v>42686</v>
      </c>
      <c r="JA32" s="47">
        <v>49729</v>
      </c>
      <c r="JB32" s="47">
        <f>+SUM(IP32:JA32)</f>
        <v>507853</v>
      </c>
      <c r="JC32" s="201">
        <v>49157</v>
      </c>
      <c r="JD32" s="47"/>
      <c r="JE32" s="47"/>
      <c r="JF32" s="47"/>
      <c r="JG32" s="47"/>
      <c r="JH32" s="47"/>
      <c r="JI32" s="47"/>
      <c r="JJ32" s="47"/>
      <c r="JK32" s="47"/>
      <c r="JL32" s="47"/>
      <c r="JM32" s="79"/>
      <c r="JN32" s="47"/>
      <c r="JO32" s="47">
        <f t="shared" si="25"/>
        <v>49157</v>
      </c>
    </row>
    <row r="33" spans="2:275" x14ac:dyDescent="0.25">
      <c r="B33" s="48" t="s">
        <v>67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81">
        <v>30743</v>
      </c>
      <c r="JA33" s="49">
        <v>38022</v>
      </c>
      <c r="JB33" s="49"/>
      <c r="JC33" s="202">
        <v>37859</v>
      </c>
      <c r="JD33" s="49"/>
      <c r="JE33" s="49"/>
      <c r="JF33" s="49"/>
      <c r="JG33" s="49"/>
      <c r="JH33" s="49"/>
      <c r="JI33" s="49"/>
      <c r="JJ33" s="49"/>
      <c r="JK33" s="49"/>
      <c r="JL33" s="49"/>
      <c r="JM33" s="81"/>
      <c r="JN33" s="49"/>
      <c r="JO33" s="49">
        <f t="shared" si="25"/>
        <v>37859</v>
      </c>
    </row>
    <row r="34" spans="2:275" x14ac:dyDescent="0.25">
      <c r="B34" s="48" t="s">
        <v>68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81">
        <v>11943</v>
      </c>
      <c r="JA34" s="49">
        <v>11707</v>
      </c>
      <c r="JB34" s="49"/>
      <c r="JC34" s="202">
        <v>11298</v>
      </c>
      <c r="JD34" s="49"/>
      <c r="JE34" s="49"/>
      <c r="JF34" s="49"/>
      <c r="JG34" s="49"/>
      <c r="JH34" s="49"/>
      <c r="JI34" s="49"/>
      <c r="JJ34" s="49"/>
      <c r="JK34" s="49"/>
      <c r="JL34" s="49"/>
      <c r="JM34" s="81"/>
      <c r="JN34" s="49"/>
      <c r="JO34" s="49">
        <f t="shared" si="25"/>
        <v>11298</v>
      </c>
    </row>
    <row r="35" spans="2:275" x14ac:dyDescent="0.25">
      <c r="B35" s="46" t="s">
        <v>135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2">SUM(F36:F37)</f>
        <v>0</v>
      </c>
      <c r="G35" s="47">
        <f t="shared" si="122"/>
        <v>0</v>
      </c>
      <c r="H35" s="47">
        <f t="shared" si="122"/>
        <v>0</v>
      </c>
      <c r="I35" s="47">
        <f t="shared" si="122"/>
        <v>0</v>
      </c>
      <c r="J35" s="47">
        <f t="shared" si="122"/>
        <v>0</v>
      </c>
      <c r="K35" s="47">
        <f t="shared" si="122"/>
        <v>0</v>
      </c>
      <c r="L35" s="47">
        <f t="shared" si="122"/>
        <v>0</v>
      </c>
      <c r="M35" s="47">
        <f t="shared" si="122"/>
        <v>0</v>
      </c>
      <c r="N35" s="47">
        <f t="shared" si="122"/>
        <v>0</v>
      </c>
      <c r="O35" s="47">
        <f t="shared" si="12"/>
        <v>0</v>
      </c>
      <c r="P35" s="47">
        <f t="shared" si="122"/>
        <v>0</v>
      </c>
      <c r="Q35" s="47">
        <f t="shared" si="122"/>
        <v>0</v>
      </c>
      <c r="R35" s="47">
        <f t="shared" si="122"/>
        <v>0</v>
      </c>
      <c r="S35" s="47">
        <f t="shared" si="122"/>
        <v>0</v>
      </c>
      <c r="T35" s="47">
        <f t="shared" si="122"/>
        <v>0</v>
      </c>
      <c r="U35" s="47">
        <f t="shared" si="122"/>
        <v>0</v>
      </c>
      <c r="V35" s="47">
        <f t="shared" si="122"/>
        <v>0</v>
      </c>
      <c r="W35" s="47">
        <f t="shared" si="122"/>
        <v>0</v>
      </c>
      <c r="X35" s="47">
        <f t="shared" si="122"/>
        <v>0</v>
      </c>
      <c r="Y35" s="47">
        <f t="shared" si="122"/>
        <v>0</v>
      </c>
      <c r="Z35" s="47">
        <f t="shared" si="122"/>
        <v>0</v>
      </c>
      <c r="AA35" s="47">
        <f t="shared" si="122"/>
        <v>0</v>
      </c>
      <c r="AB35" s="47">
        <f t="shared" si="13"/>
        <v>0</v>
      </c>
      <c r="AC35" s="47">
        <f t="shared" si="122"/>
        <v>0</v>
      </c>
      <c r="AD35" s="47">
        <f t="shared" si="122"/>
        <v>0</v>
      </c>
      <c r="AE35" s="47">
        <f t="shared" si="122"/>
        <v>0</v>
      </c>
      <c r="AF35" s="47">
        <f t="shared" si="122"/>
        <v>0</v>
      </c>
      <c r="AG35" s="47">
        <f t="shared" si="122"/>
        <v>0</v>
      </c>
      <c r="AH35" s="47">
        <f t="shared" si="122"/>
        <v>0</v>
      </c>
      <c r="AI35" s="47">
        <f t="shared" si="122"/>
        <v>0</v>
      </c>
      <c r="AJ35" s="47">
        <f t="shared" si="122"/>
        <v>0</v>
      </c>
      <c r="AK35" s="47">
        <f t="shared" si="122"/>
        <v>0</v>
      </c>
      <c r="AL35" s="47">
        <f t="shared" si="122"/>
        <v>0</v>
      </c>
      <c r="AM35" s="47">
        <f t="shared" si="122"/>
        <v>0</v>
      </c>
      <c r="AN35" s="47">
        <f t="shared" si="122"/>
        <v>0</v>
      </c>
      <c r="AO35" s="47">
        <f t="shared" si="14"/>
        <v>0</v>
      </c>
      <c r="AP35" s="47">
        <f t="shared" si="122"/>
        <v>0</v>
      </c>
      <c r="AQ35" s="47">
        <f t="shared" si="122"/>
        <v>0</v>
      </c>
      <c r="AR35" s="47">
        <f t="shared" si="122"/>
        <v>0</v>
      </c>
      <c r="AS35" s="47">
        <f t="shared" si="122"/>
        <v>0</v>
      </c>
      <c r="AT35" s="47">
        <f t="shared" si="122"/>
        <v>0</v>
      </c>
      <c r="AU35" s="47">
        <f t="shared" si="122"/>
        <v>0</v>
      </c>
      <c r="AV35" s="47">
        <f t="shared" si="122"/>
        <v>0</v>
      </c>
      <c r="AW35" s="47">
        <f t="shared" si="122"/>
        <v>0</v>
      </c>
      <c r="AX35" s="47">
        <f t="shared" si="122"/>
        <v>0</v>
      </c>
      <c r="AY35" s="47">
        <f t="shared" si="122"/>
        <v>0</v>
      </c>
      <c r="AZ35" s="47">
        <f t="shared" si="122"/>
        <v>0</v>
      </c>
      <c r="BA35" s="47">
        <f t="shared" si="122"/>
        <v>0</v>
      </c>
      <c r="BB35" s="47">
        <f t="shared" si="15"/>
        <v>0</v>
      </c>
      <c r="BC35" s="47">
        <f t="shared" si="122"/>
        <v>0</v>
      </c>
      <c r="BD35" s="47">
        <f t="shared" si="122"/>
        <v>0</v>
      </c>
      <c r="BE35" s="47">
        <f t="shared" si="122"/>
        <v>0</v>
      </c>
      <c r="BF35" s="47">
        <f t="shared" si="122"/>
        <v>0</v>
      </c>
      <c r="BG35" s="47">
        <f t="shared" si="122"/>
        <v>0</v>
      </c>
      <c r="BH35" s="47">
        <f t="shared" si="122"/>
        <v>0</v>
      </c>
      <c r="BI35" s="47">
        <f t="shared" si="122"/>
        <v>0</v>
      </c>
      <c r="BJ35" s="47">
        <f t="shared" si="122"/>
        <v>0</v>
      </c>
      <c r="BK35" s="47">
        <f t="shared" si="122"/>
        <v>0</v>
      </c>
      <c r="BL35" s="47">
        <f t="shared" si="122"/>
        <v>0</v>
      </c>
      <c r="BM35" s="47">
        <f t="shared" si="122"/>
        <v>0</v>
      </c>
      <c r="BN35" s="47">
        <f t="shared" si="122"/>
        <v>0</v>
      </c>
      <c r="BO35" s="47">
        <f t="shared" si="16"/>
        <v>0</v>
      </c>
      <c r="BP35" s="47">
        <f t="shared" si="122"/>
        <v>0</v>
      </c>
      <c r="BQ35" s="47">
        <f t="shared" si="122"/>
        <v>0</v>
      </c>
      <c r="BR35" s="47">
        <f t="shared" si="122"/>
        <v>0</v>
      </c>
      <c r="BS35" s="47">
        <f t="shared" si="122"/>
        <v>0</v>
      </c>
      <c r="BT35" s="47">
        <f t="shared" si="122"/>
        <v>0</v>
      </c>
      <c r="BU35" s="47">
        <f t="shared" si="122"/>
        <v>0</v>
      </c>
      <c r="BV35" s="47">
        <f t="shared" si="122"/>
        <v>0</v>
      </c>
      <c r="BW35" s="47">
        <f t="shared" ref="BW35:DA35" si="123">SUM(BW36:BW37)</f>
        <v>0</v>
      </c>
      <c r="BX35" s="47">
        <f t="shared" si="123"/>
        <v>0</v>
      </c>
      <c r="BY35" s="47">
        <f t="shared" si="123"/>
        <v>0</v>
      </c>
      <c r="BZ35" s="47">
        <f t="shared" si="123"/>
        <v>0</v>
      </c>
      <c r="CA35" s="47">
        <f t="shared" si="123"/>
        <v>0</v>
      </c>
      <c r="CB35" s="47">
        <f t="shared" si="17"/>
        <v>0</v>
      </c>
      <c r="CC35" s="47">
        <f t="shared" si="123"/>
        <v>0</v>
      </c>
      <c r="CD35" s="47">
        <f t="shared" si="123"/>
        <v>0</v>
      </c>
      <c r="CE35" s="47">
        <f t="shared" si="123"/>
        <v>0</v>
      </c>
      <c r="CF35" s="47">
        <f t="shared" si="123"/>
        <v>0</v>
      </c>
      <c r="CG35" s="47">
        <f t="shared" si="123"/>
        <v>0</v>
      </c>
      <c r="CH35" s="47">
        <f t="shared" si="123"/>
        <v>0</v>
      </c>
      <c r="CI35" s="47">
        <f t="shared" si="123"/>
        <v>0</v>
      </c>
      <c r="CJ35" s="47">
        <f t="shared" si="123"/>
        <v>0</v>
      </c>
      <c r="CK35" s="47">
        <f t="shared" si="123"/>
        <v>0</v>
      </c>
      <c r="CL35" s="47">
        <f t="shared" si="123"/>
        <v>0</v>
      </c>
      <c r="CM35" s="47">
        <f t="shared" si="123"/>
        <v>0</v>
      </c>
      <c r="CN35" s="47">
        <f t="shared" si="123"/>
        <v>0</v>
      </c>
      <c r="CO35" s="47">
        <f t="shared" si="18"/>
        <v>0</v>
      </c>
      <c r="CP35" s="47">
        <f t="shared" si="123"/>
        <v>0</v>
      </c>
      <c r="CQ35" s="47">
        <f t="shared" si="123"/>
        <v>0</v>
      </c>
      <c r="CR35" s="47">
        <f t="shared" si="123"/>
        <v>0</v>
      </c>
      <c r="CS35" s="47">
        <f t="shared" si="123"/>
        <v>0</v>
      </c>
      <c r="CT35" s="47">
        <f t="shared" si="123"/>
        <v>0</v>
      </c>
      <c r="CU35" s="47">
        <f t="shared" si="123"/>
        <v>0</v>
      </c>
      <c r="CV35" s="47">
        <f t="shared" si="123"/>
        <v>0</v>
      </c>
      <c r="CW35" s="47">
        <f t="shared" si="123"/>
        <v>0</v>
      </c>
      <c r="CX35" s="47">
        <f t="shared" si="123"/>
        <v>0</v>
      </c>
      <c r="CY35" s="47">
        <f t="shared" si="123"/>
        <v>0</v>
      </c>
      <c r="CZ35" s="47">
        <f t="shared" si="123"/>
        <v>0</v>
      </c>
      <c r="DA35" s="47">
        <f t="shared" si="123"/>
        <v>0</v>
      </c>
      <c r="DB35" s="47">
        <f t="shared" si="19"/>
        <v>0</v>
      </c>
      <c r="DC35" s="47">
        <f>SUM(DC36:DC37)</f>
        <v>0</v>
      </c>
      <c r="DD35" s="47">
        <f t="shared" ref="DD35:DN35" si="124">SUM(DD36:DD37)</f>
        <v>0</v>
      </c>
      <c r="DE35" s="47">
        <f t="shared" si="124"/>
        <v>0</v>
      </c>
      <c r="DF35" s="47">
        <f t="shared" si="124"/>
        <v>0</v>
      </c>
      <c r="DG35" s="47">
        <f t="shared" si="124"/>
        <v>0</v>
      </c>
      <c r="DH35" s="47">
        <f t="shared" si="124"/>
        <v>0</v>
      </c>
      <c r="DI35" s="47">
        <f t="shared" si="124"/>
        <v>0</v>
      </c>
      <c r="DJ35" s="47">
        <f t="shared" si="124"/>
        <v>0</v>
      </c>
      <c r="DK35" s="47">
        <f t="shared" si="124"/>
        <v>0</v>
      </c>
      <c r="DL35" s="47">
        <f t="shared" si="124"/>
        <v>0</v>
      </c>
      <c r="DM35" s="47">
        <f t="shared" si="124"/>
        <v>3270</v>
      </c>
      <c r="DN35" s="47">
        <f t="shared" si="124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5">SUM(ER36:ER37)</f>
        <v>78902</v>
      </c>
      <c r="ES35" s="47">
        <f t="shared" si="125"/>
        <v>0</v>
      </c>
      <c r="ET35" s="47">
        <f t="shared" si="125"/>
        <v>0</v>
      </c>
      <c r="EU35" s="47">
        <f t="shared" si="125"/>
        <v>0</v>
      </c>
      <c r="EV35" s="47">
        <f t="shared" si="125"/>
        <v>0</v>
      </c>
      <c r="EW35" s="47">
        <f t="shared" si="125"/>
        <v>0</v>
      </c>
      <c r="EX35" s="47">
        <f t="shared" si="125"/>
        <v>0</v>
      </c>
      <c r="EY35" s="47">
        <f t="shared" si="125"/>
        <v>0</v>
      </c>
      <c r="EZ35" s="47">
        <f t="shared" si="125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6">SUM(FE36:FE37)</f>
        <v>0</v>
      </c>
      <c r="FF35" s="47">
        <f t="shared" si="126"/>
        <v>0</v>
      </c>
      <c r="FG35" s="47">
        <f t="shared" si="126"/>
        <v>0</v>
      </c>
      <c r="FH35" s="47">
        <f t="shared" si="126"/>
        <v>0</v>
      </c>
      <c r="FI35" s="47">
        <f t="shared" si="126"/>
        <v>0</v>
      </c>
      <c r="FJ35" s="47">
        <f t="shared" si="126"/>
        <v>0</v>
      </c>
      <c r="FK35" s="47">
        <f t="shared" si="126"/>
        <v>0</v>
      </c>
      <c r="FL35" s="47">
        <f t="shared" si="126"/>
        <v>0</v>
      </c>
      <c r="FM35" s="47">
        <f t="shared" si="126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7">SUM(FR36:FR37)</f>
        <v>0</v>
      </c>
      <c r="FS35" s="47">
        <f t="shared" si="127"/>
        <v>0</v>
      </c>
      <c r="FT35" s="47">
        <f t="shared" si="127"/>
        <v>0</v>
      </c>
      <c r="FU35" s="47">
        <f t="shared" si="127"/>
        <v>0</v>
      </c>
      <c r="FV35" s="47">
        <f t="shared" si="127"/>
        <v>0</v>
      </c>
      <c r="FW35" s="47">
        <f t="shared" si="127"/>
        <v>0</v>
      </c>
      <c r="FX35" s="47">
        <f t="shared" si="127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86" t="s">
        <v>136</v>
      </c>
      <c r="JA35" s="47">
        <v>0</v>
      </c>
      <c r="JB35" s="47">
        <f>+SUM(IP35:JA35)</f>
        <v>0</v>
      </c>
      <c r="JC35" s="47" t="s">
        <v>137</v>
      </c>
      <c r="JD35" s="47"/>
      <c r="JE35" s="47"/>
      <c r="JF35" s="47"/>
      <c r="JG35" s="47"/>
      <c r="JH35" s="47"/>
      <c r="JI35" s="47"/>
      <c r="JJ35" s="47"/>
      <c r="JK35" s="47"/>
      <c r="JL35" s="47"/>
      <c r="JM35" s="86"/>
      <c r="JN35" s="47"/>
      <c r="JO35" s="47">
        <f t="shared" si="25"/>
        <v>0</v>
      </c>
    </row>
    <row r="36" spans="2:275" x14ac:dyDescent="0.25">
      <c r="B36" s="48" t="s">
        <v>67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81" t="s">
        <v>136</v>
      </c>
      <c r="JA36" s="49">
        <v>0</v>
      </c>
      <c r="JB36" s="49"/>
      <c r="JC36" s="49" t="s">
        <v>137</v>
      </c>
      <c r="JD36" s="49"/>
      <c r="JE36" s="49"/>
      <c r="JF36" s="49"/>
      <c r="JG36" s="49"/>
      <c r="JH36" s="49"/>
      <c r="JI36" s="49"/>
      <c r="JJ36" s="49"/>
      <c r="JK36" s="49"/>
      <c r="JL36" s="49"/>
      <c r="JM36" s="81"/>
      <c r="JN36" s="49"/>
      <c r="JO36" s="49">
        <f t="shared" si="25"/>
        <v>0</v>
      </c>
    </row>
    <row r="37" spans="2:275" x14ac:dyDescent="0.25">
      <c r="B37" s="48" t="s">
        <v>68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81" t="s">
        <v>136</v>
      </c>
      <c r="JA37" s="49">
        <v>0</v>
      </c>
      <c r="JB37" s="49"/>
      <c r="JC37" s="49" t="s">
        <v>137</v>
      </c>
      <c r="JD37" s="49"/>
      <c r="JE37" s="49"/>
      <c r="JF37" s="49"/>
      <c r="JG37" s="49"/>
      <c r="JH37" s="49"/>
      <c r="JI37" s="49"/>
      <c r="JJ37" s="49"/>
      <c r="JK37" s="49"/>
      <c r="JL37" s="49"/>
      <c r="JM37" s="81"/>
      <c r="JN37" s="49"/>
      <c r="JO37" s="49">
        <f t="shared" si="25"/>
        <v>0</v>
      </c>
    </row>
    <row r="38" spans="2:275" x14ac:dyDescent="0.25">
      <c r="B38" s="51" t="s">
        <v>72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8">SUM(G39:G40)</f>
        <v>171704</v>
      </c>
      <c r="H38" s="84">
        <f t="shared" si="128"/>
        <v>179710</v>
      </c>
      <c r="I38" s="84">
        <f t="shared" si="128"/>
        <v>183320</v>
      </c>
      <c r="J38" s="84">
        <f t="shared" si="128"/>
        <v>190010</v>
      </c>
      <c r="K38" s="84">
        <f t="shared" si="128"/>
        <v>183227</v>
      </c>
      <c r="L38" s="84">
        <f t="shared" si="128"/>
        <v>178767</v>
      </c>
      <c r="M38" s="84">
        <f t="shared" si="128"/>
        <v>182421</v>
      </c>
      <c r="N38" s="84">
        <f t="shared" si="128"/>
        <v>198366</v>
      </c>
      <c r="O38" s="84">
        <f>SUM(O39:O40)</f>
        <v>1561332</v>
      </c>
      <c r="P38" s="84">
        <f t="shared" si="128"/>
        <v>198769</v>
      </c>
      <c r="Q38" s="84">
        <f t="shared" si="128"/>
        <v>186677</v>
      </c>
      <c r="R38" s="84">
        <f t="shared" si="128"/>
        <v>197075</v>
      </c>
      <c r="S38" s="84">
        <f t="shared" si="128"/>
        <v>184521</v>
      </c>
      <c r="T38" s="84">
        <f t="shared" si="128"/>
        <v>191666</v>
      </c>
      <c r="U38" s="84">
        <f t="shared" si="128"/>
        <v>192007</v>
      </c>
      <c r="V38" s="84">
        <f t="shared" si="128"/>
        <v>201265</v>
      </c>
      <c r="W38" s="84">
        <f t="shared" si="128"/>
        <v>208874</v>
      </c>
      <c r="X38" s="84">
        <f t="shared" si="128"/>
        <v>199579</v>
      </c>
      <c r="Y38" s="84">
        <f t="shared" si="128"/>
        <v>198787</v>
      </c>
      <c r="Z38" s="84">
        <f t="shared" si="128"/>
        <v>200737</v>
      </c>
      <c r="AA38" s="84">
        <f t="shared" si="128"/>
        <v>223793</v>
      </c>
      <c r="AB38" s="84">
        <f t="shared" si="128"/>
        <v>2383750</v>
      </c>
      <c r="AC38" s="84">
        <f t="shared" si="128"/>
        <v>227684</v>
      </c>
      <c r="AD38" s="84">
        <f t="shared" si="128"/>
        <v>207903</v>
      </c>
      <c r="AE38" s="84">
        <f t="shared" si="128"/>
        <v>210426</v>
      </c>
      <c r="AF38" s="84">
        <f t="shared" si="128"/>
        <v>113954</v>
      </c>
      <c r="AG38" s="84">
        <f t="shared" si="128"/>
        <v>124497</v>
      </c>
      <c r="AH38" s="84">
        <f t="shared" si="128"/>
        <v>124606</v>
      </c>
      <c r="AI38" s="84">
        <f t="shared" si="128"/>
        <v>130904</v>
      </c>
      <c r="AJ38" s="84">
        <f t="shared" si="128"/>
        <v>134629</v>
      </c>
      <c r="AK38" s="84">
        <f t="shared" si="128"/>
        <v>131769</v>
      </c>
      <c r="AL38" s="84">
        <f t="shared" si="128"/>
        <v>133705</v>
      </c>
      <c r="AM38" s="84">
        <f t="shared" si="128"/>
        <v>131061</v>
      </c>
      <c r="AN38" s="84">
        <f t="shared" si="128"/>
        <v>156098</v>
      </c>
      <c r="AO38" s="84">
        <f>SUM(AO39:AO40)</f>
        <v>1827236</v>
      </c>
      <c r="AP38" s="84">
        <f t="shared" si="128"/>
        <v>157072</v>
      </c>
      <c r="AQ38" s="84">
        <f t="shared" si="128"/>
        <v>144236</v>
      </c>
      <c r="AR38" s="84">
        <f t="shared" si="128"/>
        <v>148118</v>
      </c>
      <c r="AS38" s="84">
        <f t="shared" si="128"/>
        <v>139641</v>
      </c>
      <c r="AT38" s="84">
        <f t="shared" si="128"/>
        <v>145867</v>
      </c>
      <c r="AU38" s="84">
        <f t="shared" si="128"/>
        <v>147631</v>
      </c>
      <c r="AV38" s="84">
        <f t="shared" si="128"/>
        <v>161790</v>
      </c>
      <c r="AW38" s="84">
        <f t="shared" si="128"/>
        <v>163480</v>
      </c>
      <c r="AX38" s="84">
        <f t="shared" si="128"/>
        <v>156085</v>
      </c>
      <c r="AY38" s="84">
        <f t="shared" si="128"/>
        <v>161039</v>
      </c>
      <c r="AZ38" s="84">
        <f t="shared" si="128"/>
        <v>163026</v>
      </c>
      <c r="BA38" s="84">
        <f t="shared" si="128"/>
        <v>176125</v>
      </c>
      <c r="BB38" s="84">
        <f t="shared" si="128"/>
        <v>1864110</v>
      </c>
      <c r="BC38" s="84">
        <f t="shared" si="128"/>
        <v>188448</v>
      </c>
      <c r="BD38" s="84">
        <f t="shared" si="128"/>
        <v>172234</v>
      </c>
      <c r="BE38" s="84">
        <f t="shared" si="128"/>
        <v>184071</v>
      </c>
      <c r="BF38" s="84">
        <f t="shared" si="128"/>
        <v>178241</v>
      </c>
      <c r="BG38" s="84">
        <f t="shared" si="128"/>
        <v>187837</v>
      </c>
      <c r="BH38" s="84">
        <f t="shared" si="128"/>
        <v>190812</v>
      </c>
      <c r="BI38" s="84">
        <f t="shared" si="128"/>
        <v>194205</v>
      </c>
      <c r="BJ38" s="84">
        <f t="shared" si="128"/>
        <v>202409</v>
      </c>
      <c r="BK38" s="84">
        <f t="shared" si="128"/>
        <v>194851</v>
      </c>
      <c r="BL38" s="84">
        <f t="shared" si="128"/>
        <v>202492</v>
      </c>
      <c r="BM38" s="84">
        <f t="shared" si="128"/>
        <v>194383</v>
      </c>
      <c r="BN38" s="84">
        <f t="shared" si="128"/>
        <v>212362</v>
      </c>
      <c r="BO38" s="84">
        <f>SUM(BO39:BO40)</f>
        <v>2302345</v>
      </c>
      <c r="BP38" s="84">
        <f t="shared" si="128"/>
        <v>258194</v>
      </c>
      <c r="BQ38" s="84">
        <f t="shared" si="128"/>
        <v>250633</v>
      </c>
      <c r="BR38" s="84">
        <f t="shared" si="128"/>
        <v>262378</v>
      </c>
      <c r="BS38" s="84">
        <f t="shared" si="128"/>
        <v>261283</v>
      </c>
      <c r="BT38" s="84">
        <f t="shared" si="128"/>
        <v>268876</v>
      </c>
      <c r="BU38" s="84">
        <f t="shared" si="128"/>
        <v>272309</v>
      </c>
      <c r="BV38" s="84">
        <f t="shared" si="128"/>
        <v>284997</v>
      </c>
      <c r="BW38" s="84">
        <f t="shared" si="128"/>
        <v>304919</v>
      </c>
      <c r="BX38" s="84">
        <f t="shared" ref="BX38:DB38" si="129">SUM(BX39:BX40)</f>
        <v>280982</v>
      </c>
      <c r="BY38" s="84">
        <f t="shared" si="129"/>
        <v>286164</v>
      </c>
      <c r="BZ38" s="84">
        <f t="shared" si="129"/>
        <v>278277</v>
      </c>
      <c r="CA38" s="84">
        <f t="shared" si="129"/>
        <v>299002</v>
      </c>
      <c r="CB38" s="84">
        <f t="shared" si="129"/>
        <v>3308014</v>
      </c>
      <c r="CC38" s="84">
        <f t="shared" si="129"/>
        <v>291716</v>
      </c>
      <c r="CD38" s="84">
        <f t="shared" si="129"/>
        <v>269015</v>
      </c>
      <c r="CE38" s="84">
        <f t="shared" si="129"/>
        <v>276567</v>
      </c>
      <c r="CF38" s="84">
        <f t="shared" si="129"/>
        <v>248823</v>
      </c>
      <c r="CG38" s="84">
        <f t="shared" si="129"/>
        <v>272133</v>
      </c>
      <c r="CH38" s="84">
        <f t="shared" si="129"/>
        <v>273235</v>
      </c>
      <c r="CI38" s="84">
        <f t="shared" si="129"/>
        <v>291950</v>
      </c>
      <c r="CJ38" s="84">
        <f t="shared" si="129"/>
        <v>307774</v>
      </c>
      <c r="CK38" s="84">
        <f t="shared" si="129"/>
        <v>289387</v>
      </c>
      <c r="CL38" s="84">
        <f t="shared" si="129"/>
        <v>294310</v>
      </c>
      <c r="CM38" s="84">
        <f t="shared" si="129"/>
        <v>286522</v>
      </c>
      <c r="CN38" s="84">
        <f t="shared" si="129"/>
        <v>305598</v>
      </c>
      <c r="CO38" s="84">
        <f>SUM(CO39:CO40)</f>
        <v>3407030</v>
      </c>
      <c r="CP38" s="84">
        <f t="shared" si="129"/>
        <v>302582</v>
      </c>
      <c r="CQ38" s="84">
        <f t="shared" si="129"/>
        <v>274403</v>
      </c>
      <c r="CR38" s="84">
        <f t="shared" si="129"/>
        <v>285548</v>
      </c>
      <c r="CS38" s="84">
        <f t="shared" si="129"/>
        <v>267323</v>
      </c>
      <c r="CT38" s="84">
        <f t="shared" si="129"/>
        <v>278278</v>
      </c>
      <c r="CU38" s="84">
        <f t="shared" si="129"/>
        <v>276263</v>
      </c>
      <c r="CV38" s="84">
        <f t="shared" si="129"/>
        <v>301371</v>
      </c>
      <c r="CW38" s="84">
        <f t="shared" si="129"/>
        <v>313789</v>
      </c>
      <c r="CX38" s="84">
        <f t="shared" si="129"/>
        <v>294634</v>
      </c>
      <c r="CY38" s="84">
        <f t="shared" si="129"/>
        <v>300965</v>
      </c>
      <c r="CZ38" s="84">
        <f t="shared" si="129"/>
        <v>299169</v>
      </c>
      <c r="DA38" s="84">
        <f t="shared" si="129"/>
        <v>326177</v>
      </c>
      <c r="DB38" s="84">
        <f t="shared" si="129"/>
        <v>3520502</v>
      </c>
      <c r="DC38" s="84">
        <f>SUM(DC39:DC40)</f>
        <v>318899</v>
      </c>
      <c r="DD38" s="84">
        <f t="shared" ref="DD38:DO38" si="130">SUM(DD39:DD40)</f>
        <v>290949</v>
      </c>
      <c r="DE38" s="84">
        <f t="shared" si="130"/>
        <v>298259</v>
      </c>
      <c r="DF38" s="84">
        <f t="shared" si="130"/>
        <v>279146</v>
      </c>
      <c r="DG38" s="84">
        <f t="shared" si="130"/>
        <v>296489</v>
      </c>
      <c r="DH38" s="84">
        <f t="shared" si="130"/>
        <v>289936</v>
      </c>
      <c r="DI38" s="84">
        <f t="shared" si="130"/>
        <v>314695</v>
      </c>
      <c r="DJ38" s="84">
        <f t="shared" si="130"/>
        <v>330566</v>
      </c>
      <c r="DK38" s="84">
        <f t="shared" si="130"/>
        <v>315872</v>
      </c>
      <c r="DL38" s="84">
        <f t="shared" si="130"/>
        <v>332460</v>
      </c>
      <c r="DM38" s="84">
        <f t="shared" si="130"/>
        <v>323564</v>
      </c>
      <c r="DN38" s="84">
        <f t="shared" si="130"/>
        <v>448189</v>
      </c>
      <c r="DO38" s="84">
        <f t="shared" si="130"/>
        <v>3839024</v>
      </c>
      <c r="DP38" s="84">
        <f>SUM(DP39:DP40)</f>
        <v>449830</v>
      </c>
      <c r="DQ38" s="84">
        <f t="shared" ref="DQ38:EP38" si="131">SUM(DQ39:DQ40)</f>
        <v>395329</v>
      </c>
      <c r="DR38" s="84">
        <f t="shared" si="131"/>
        <v>413595</v>
      </c>
      <c r="DS38" s="84">
        <f t="shared" si="131"/>
        <v>385457</v>
      </c>
      <c r="DT38" s="84">
        <f t="shared" si="131"/>
        <v>419133</v>
      </c>
      <c r="DU38" s="84">
        <f t="shared" si="131"/>
        <v>416384</v>
      </c>
      <c r="DV38" s="84">
        <f t="shared" si="131"/>
        <v>447147</v>
      </c>
      <c r="DW38" s="84">
        <f t="shared" si="131"/>
        <v>474617</v>
      </c>
      <c r="DX38" s="84">
        <f t="shared" si="131"/>
        <v>455369</v>
      </c>
      <c r="DY38" s="84">
        <f t="shared" si="131"/>
        <v>488352</v>
      </c>
      <c r="DZ38" s="84">
        <f t="shared" si="131"/>
        <v>492629</v>
      </c>
      <c r="EA38" s="84">
        <f t="shared" si="131"/>
        <v>542520</v>
      </c>
      <c r="EB38" s="84">
        <f t="shared" si="131"/>
        <v>5380362</v>
      </c>
      <c r="EC38" s="84">
        <f t="shared" si="131"/>
        <v>506605</v>
      </c>
      <c r="ED38" s="84">
        <f t="shared" si="131"/>
        <v>454163</v>
      </c>
      <c r="EE38" s="84">
        <f t="shared" si="131"/>
        <v>450522</v>
      </c>
      <c r="EF38" s="84">
        <f t="shared" si="131"/>
        <v>429876</v>
      </c>
      <c r="EG38" s="84">
        <f t="shared" si="131"/>
        <v>456291</v>
      </c>
      <c r="EH38" s="84">
        <f t="shared" si="131"/>
        <v>452305</v>
      </c>
      <c r="EI38" s="84">
        <f t="shared" si="131"/>
        <v>491445</v>
      </c>
      <c r="EJ38" s="84">
        <f t="shared" si="131"/>
        <v>504990</v>
      </c>
      <c r="EK38" s="84">
        <f t="shared" si="131"/>
        <v>454316</v>
      </c>
      <c r="EL38" s="84">
        <f t="shared" si="131"/>
        <v>490952</v>
      </c>
      <c r="EM38" s="84">
        <v>479598</v>
      </c>
      <c r="EN38" s="84">
        <f t="shared" si="131"/>
        <v>539641</v>
      </c>
      <c r="EO38" s="84">
        <f t="shared" si="131"/>
        <v>5710704</v>
      </c>
      <c r="EP38" s="84">
        <f t="shared" si="131"/>
        <v>532811</v>
      </c>
      <c r="EQ38" s="84">
        <v>448596</v>
      </c>
      <c r="ER38" s="84">
        <f t="shared" ref="ER38:EX38" si="132">SUM(ER39:ER40)</f>
        <v>396244</v>
      </c>
      <c r="ES38" s="84">
        <f t="shared" si="132"/>
        <v>327631</v>
      </c>
      <c r="ET38" s="84">
        <f t="shared" si="132"/>
        <v>366907</v>
      </c>
      <c r="EU38" s="84">
        <f t="shared" si="132"/>
        <v>378089</v>
      </c>
      <c r="EV38" s="84">
        <f t="shared" si="132"/>
        <v>405149</v>
      </c>
      <c r="EW38" s="84">
        <f t="shared" si="132"/>
        <v>407343</v>
      </c>
      <c r="EX38" s="84">
        <f t="shared" si="132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3">SUM(FE39:FE40)</f>
        <v>374143</v>
      </c>
      <c r="FF38" s="84">
        <f t="shared" si="133"/>
        <v>343013</v>
      </c>
      <c r="FG38" s="84">
        <f t="shared" si="133"/>
        <v>365859</v>
      </c>
      <c r="FH38" s="84">
        <f t="shared" si="133"/>
        <v>353243</v>
      </c>
      <c r="FI38" s="84">
        <f t="shared" si="133"/>
        <v>381678</v>
      </c>
      <c r="FJ38" s="84">
        <f t="shared" si="133"/>
        <v>401165</v>
      </c>
      <c r="FK38" s="84">
        <f t="shared" si="133"/>
        <v>372494</v>
      </c>
      <c r="FL38" s="84">
        <f t="shared" si="133"/>
        <v>388342</v>
      </c>
      <c r="FM38" s="84">
        <f t="shared" si="133"/>
        <v>380217</v>
      </c>
      <c r="FN38" s="84">
        <f t="shared" si="133"/>
        <v>424171</v>
      </c>
      <c r="FO38" s="84">
        <f t="shared" si="24"/>
        <v>4569743</v>
      </c>
      <c r="FP38" s="84">
        <f t="shared" ref="FP38:FZ38" si="134">SUM(FP39:FP40)</f>
        <v>423670</v>
      </c>
      <c r="FQ38" s="84">
        <f t="shared" si="134"/>
        <v>361977</v>
      </c>
      <c r="FR38" s="84">
        <f t="shared" si="134"/>
        <v>377213</v>
      </c>
      <c r="FS38" s="84">
        <f t="shared" si="134"/>
        <v>358496</v>
      </c>
      <c r="FT38" s="84">
        <f t="shared" si="134"/>
        <v>367969</v>
      </c>
      <c r="FU38" s="84">
        <f t="shared" si="134"/>
        <v>359744</v>
      </c>
      <c r="FV38" s="84">
        <f t="shared" si="134"/>
        <v>400850</v>
      </c>
      <c r="FW38" s="84">
        <f t="shared" si="134"/>
        <v>415379</v>
      </c>
      <c r="FX38" s="84">
        <f t="shared" si="134"/>
        <v>382329</v>
      </c>
      <c r="FY38" s="84">
        <f>SUM(FY39:FY40)</f>
        <v>397436</v>
      </c>
      <c r="FZ38" s="84">
        <f t="shared" si="134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5">SUM(GD39:GD40)</f>
        <v>390898</v>
      </c>
      <c r="GE38" s="84">
        <f t="shared" si="135"/>
        <v>259279</v>
      </c>
      <c r="GF38" s="84">
        <f t="shared" si="135"/>
        <v>108126</v>
      </c>
      <c r="GG38" s="84">
        <f t="shared" si="135"/>
        <v>179581</v>
      </c>
      <c r="GH38" s="84">
        <f t="shared" si="135"/>
        <v>262960</v>
      </c>
      <c r="GI38" s="84">
        <f t="shared" si="135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86">
        <v>499798</v>
      </c>
      <c r="JA38" s="84">
        <v>568030</v>
      </c>
      <c r="JB38" s="84">
        <f>+SUM(IP38:JA38)</f>
        <v>5767166</v>
      </c>
      <c r="JC38" s="204">
        <v>558736</v>
      </c>
      <c r="JD38" s="84"/>
      <c r="JE38" s="84"/>
      <c r="JF38" s="84"/>
      <c r="JG38" s="84"/>
      <c r="JH38" s="84"/>
      <c r="JI38" s="84"/>
      <c r="JJ38" s="84"/>
      <c r="JK38" s="84"/>
      <c r="JL38" s="84"/>
      <c r="JM38" s="86"/>
      <c r="JN38" s="84"/>
      <c r="JO38" s="84">
        <f t="shared" si="25"/>
        <v>558736</v>
      </c>
    </row>
    <row r="39" spans="2:275" x14ac:dyDescent="0.25">
      <c r="B39" s="48" t="s">
        <v>67</v>
      </c>
      <c r="C39" s="125">
        <f t="shared" ref="C39:BN40" si="136">C9+C12+C15+C18+C21+C24+C27+C30+C33+C36</f>
        <v>0</v>
      </c>
      <c r="D39" s="125">
        <f t="shared" si="136"/>
        <v>0</v>
      </c>
      <c r="E39" s="125">
        <f t="shared" si="136"/>
        <v>0</v>
      </c>
      <c r="F39" s="125">
        <f t="shared" si="136"/>
        <v>45021</v>
      </c>
      <c r="G39" s="125">
        <f t="shared" si="136"/>
        <v>79297</v>
      </c>
      <c r="H39" s="125">
        <f t="shared" si="136"/>
        <v>88059</v>
      </c>
      <c r="I39" s="125">
        <f t="shared" si="136"/>
        <v>91730</v>
      </c>
      <c r="J39" s="125">
        <f t="shared" si="136"/>
        <v>93095</v>
      </c>
      <c r="K39" s="125">
        <f t="shared" si="136"/>
        <v>87587</v>
      </c>
      <c r="L39" s="125">
        <f t="shared" si="136"/>
        <v>85200</v>
      </c>
      <c r="M39" s="125">
        <f t="shared" si="136"/>
        <v>88820</v>
      </c>
      <c r="N39" s="125">
        <f t="shared" si="136"/>
        <v>100137</v>
      </c>
      <c r="O39" s="125">
        <f t="shared" si="136"/>
        <v>758946</v>
      </c>
      <c r="P39" s="125">
        <f t="shared" si="136"/>
        <v>101999</v>
      </c>
      <c r="Q39" s="125">
        <f t="shared" si="136"/>
        <v>92283</v>
      </c>
      <c r="R39" s="125">
        <f t="shared" si="136"/>
        <v>95362</v>
      </c>
      <c r="S39" s="125">
        <f t="shared" si="136"/>
        <v>92331</v>
      </c>
      <c r="T39" s="125">
        <f t="shared" si="136"/>
        <v>94922</v>
      </c>
      <c r="U39" s="125">
        <f t="shared" si="136"/>
        <v>94885</v>
      </c>
      <c r="V39" s="125">
        <f t="shared" si="136"/>
        <v>99939</v>
      </c>
      <c r="W39" s="125">
        <f t="shared" si="136"/>
        <v>102605</v>
      </c>
      <c r="X39" s="125">
        <f t="shared" si="136"/>
        <v>97257</v>
      </c>
      <c r="Y39" s="125">
        <f t="shared" si="136"/>
        <v>95971</v>
      </c>
      <c r="Z39" s="125">
        <f t="shared" si="136"/>
        <v>95209</v>
      </c>
      <c r="AA39" s="125">
        <f t="shared" si="136"/>
        <v>114345</v>
      </c>
      <c r="AB39" s="125">
        <f t="shared" si="136"/>
        <v>1177108</v>
      </c>
      <c r="AC39" s="125">
        <f t="shared" si="136"/>
        <v>114900</v>
      </c>
      <c r="AD39" s="125">
        <f t="shared" si="136"/>
        <v>101772</v>
      </c>
      <c r="AE39" s="125">
        <f t="shared" si="136"/>
        <v>104964</v>
      </c>
      <c r="AF39" s="125">
        <f t="shared" si="136"/>
        <v>67405</v>
      </c>
      <c r="AG39" s="125">
        <f t="shared" si="136"/>
        <v>71017</v>
      </c>
      <c r="AH39" s="125">
        <f t="shared" si="136"/>
        <v>70885</v>
      </c>
      <c r="AI39" s="125">
        <f t="shared" si="136"/>
        <v>75721</v>
      </c>
      <c r="AJ39" s="125">
        <f t="shared" si="136"/>
        <v>77590</v>
      </c>
      <c r="AK39" s="125">
        <f t="shared" si="136"/>
        <v>74066</v>
      </c>
      <c r="AL39" s="125">
        <f t="shared" si="136"/>
        <v>75254</v>
      </c>
      <c r="AM39" s="125">
        <f t="shared" si="136"/>
        <v>75318</v>
      </c>
      <c r="AN39" s="125">
        <f t="shared" si="136"/>
        <v>89681</v>
      </c>
      <c r="AO39" s="125">
        <f t="shared" si="136"/>
        <v>998573</v>
      </c>
      <c r="AP39" s="125">
        <f t="shared" si="136"/>
        <v>90888</v>
      </c>
      <c r="AQ39" s="125">
        <f t="shared" si="136"/>
        <v>81887</v>
      </c>
      <c r="AR39" s="125">
        <f t="shared" si="136"/>
        <v>81126</v>
      </c>
      <c r="AS39" s="125">
        <f t="shared" si="136"/>
        <v>78835</v>
      </c>
      <c r="AT39" s="125">
        <f t="shared" si="136"/>
        <v>81602</v>
      </c>
      <c r="AU39" s="125">
        <f t="shared" si="136"/>
        <v>80820</v>
      </c>
      <c r="AV39" s="125">
        <f t="shared" si="136"/>
        <v>90942</v>
      </c>
      <c r="AW39" s="125">
        <f t="shared" si="136"/>
        <v>89917</v>
      </c>
      <c r="AX39" s="125">
        <f t="shared" si="136"/>
        <v>85528</v>
      </c>
      <c r="AY39" s="125">
        <f t="shared" si="136"/>
        <v>87518</v>
      </c>
      <c r="AZ39" s="125">
        <f t="shared" si="136"/>
        <v>88216</v>
      </c>
      <c r="BA39" s="125">
        <f t="shared" si="136"/>
        <v>99417</v>
      </c>
      <c r="BB39" s="125">
        <f t="shared" si="136"/>
        <v>1036696</v>
      </c>
      <c r="BC39" s="125">
        <f t="shared" si="136"/>
        <v>111994</v>
      </c>
      <c r="BD39" s="125">
        <f t="shared" si="136"/>
        <v>100087</v>
      </c>
      <c r="BE39" s="125">
        <f t="shared" si="136"/>
        <v>104074</v>
      </c>
      <c r="BF39" s="125">
        <f t="shared" si="136"/>
        <v>102128</v>
      </c>
      <c r="BG39" s="125">
        <f t="shared" si="136"/>
        <v>109140</v>
      </c>
      <c r="BH39" s="125">
        <f t="shared" si="136"/>
        <v>108333</v>
      </c>
      <c r="BI39" s="125">
        <f t="shared" si="136"/>
        <v>112444</v>
      </c>
      <c r="BJ39" s="125">
        <f t="shared" si="136"/>
        <v>116937</v>
      </c>
      <c r="BK39" s="125">
        <f t="shared" si="136"/>
        <v>111143</v>
      </c>
      <c r="BL39" s="125">
        <f t="shared" si="136"/>
        <v>117193</v>
      </c>
      <c r="BM39" s="125">
        <f t="shared" si="136"/>
        <v>110791</v>
      </c>
      <c r="BN39" s="125">
        <f t="shared" si="136"/>
        <v>128274</v>
      </c>
      <c r="BO39" s="125">
        <f t="shared" ref="BO39:DZ40" si="137">BO9+BO12+BO15+BO18+BO21+BO24+BO27+BO30+BO33+BO36</f>
        <v>1332538</v>
      </c>
      <c r="BP39" s="125">
        <f t="shared" si="137"/>
        <v>150252</v>
      </c>
      <c r="BQ39" s="125">
        <f t="shared" si="137"/>
        <v>141037</v>
      </c>
      <c r="BR39" s="125">
        <f t="shared" si="137"/>
        <v>144217</v>
      </c>
      <c r="BS39" s="125">
        <f t="shared" si="137"/>
        <v>147801</v>
      </c>
      <c r="BT39" s="125">
        <f t="shared" si="137"/>
        <v>145044</v>
      </c>
      <c r="BU39" s="125">
        <f t="shared" si="137"/>
        <v>150190</v>
      </c>
      <c r="BV39" s="125">
        <f t="shared" si="137"/>
        <v>159032</v>
      </c>
      <c r="BW39" s="125">
        <f t="shared" si="137"/>
        <v>168634</v>
      </c>
      <c r="BX39" s="125">
        <f t="shared" si="137"/>
        <v>154040</v>
      </c>
      <c r="BY39" s="125">
        <f t="shared" si="137"/>
        <v>157416</v>
      </c>
      <c r="BZ39" s="125">
        <f t="shared" si="137"/>
        <v>149757</v>
      </c>
      <c r="CA39" s="125">
        <f t="shared" si="137"/>
        <v>168982</v>
      </c>
      <c r="CB39" s="125">
        <f t="shared" si="137"/>
        <v>1836402</v>
      </c>
      <c r="CC39" s="125">
        <f t="shared" si="137"/>
        <v>171515</v>
      </c>
      <c r="CD39" s="125">
        <f t="shared" si="137"/>
        <v>155876</v>
      </c>
      <c r="CE39" s="125">
        <f t="shared" si="137"/>
        <v>153138</v>
      </c>
      <c r="CF39" s="125">
        <f t="shared" si="137"/>
        <v>141123</v>
      </c>
      <c r="CG39" s="125">
        <f t="shared" si="137"/>
        <v>150809</v>
      </c>
      <c r="CH39" s="125">
        <f t="shared" si="137"/>
        <v>152100</v>
      </c>
      <c r="CI39" s="125">
        <f t="shared" si="137"/>
        <v>166148</v>
      </c>
      <c r="CJ39" s="125">
        <f t="shared" si="137"/>
        <v>174307</v>
      </c>
      <c r="CK39" s="125">
        <f t="shared" si="137"/>
        <v>161793</v>
      </c>
      <c r="CL39" s="125">
        <f t="shared" si="137"/>
        <v>163859</v>
      </c>
      <c r="CM39" s="125">
        <f t="shared" si="137"/>
        <v>157381</v>
      </c>
      <c r="CN39" s="125">
        <f t="shared" si="137"/>
        <v>181392</v>
      </c>
      <c r="CO39" s="125">
        <f>CO9+CO12+CO15+CO18+CO21+CO24+CO27+CO30+CO33+CO36</f>
        <v>1929441</v>
      </c>
      <c r="CP39" s="125">
        <f t="shared" si="137"/>
        <v>179754</v>
      </c>
      <c r="CQ39" s="125">
        <f t="shared" si="137"/>
        <v>159924</v>
      </c>
      <c r="CR39" s="125">
        <f t="shared" si="137"/>
        <v>164105</v>
      </c>
      <c r="CS39" s="125">
        <f t="shared" si="137"/>
        <v>147738</v>
      </c>
      <c r="CT39" s="125">
        <f t="shared" si="137"/>
        <v>157460</v>
      </c>
      <c r="CU39" s="125">
        <f t="shared" si="137"/>
        <v>157794</v>
      </c>
      <c r="CV39" s="125">
        <f t="shared" si="137"/>
        <v>174764</v>
      </c>
      <c r="CW39" s="125">
        <f t="shared" si="137"/>
        <v>182642</v>
      </c>
      <c r="CX39" s="125">
        <f t="shared" si="137"/>
        <v>167502</v>
      </c>
      <c r="CY39" s="125">
        <f t="shared" si="137"/>
        <v>170559</v>
      </c>
      <c r="CZ39" s="125">
        <f t="shared" si="137"/>
        <v>169784</v>
      </c>
      <c r="DA39" s="125">
        <f t="shared" si="137"/>
        <v>193980</v>
      </c>
      <c r="DB39" s="125">
        <f t="shared" si="137"/>
        <v>2026006</v>
      </c>
      <c r="DC39" s="125">
        <f t="shared" si="137"/>
        <v>192254</v>
      </c>
      <c r="DD39" s="125">
        <f t="shared" si="137"/>
        <v>169928</v>
      </c>
      <c r="DE39" s="125">
        <f t="shared" si="137"/>
        <v>171787</v>
      </c>
      <c r="DF39" s="125">
        <f t="shared" si="137"/>
        <v>161838</v>
      </c>
      <c r="DG39" s="125">
        <f t="shared" si="137"/>
        <v>169611</v>
      </c>
      <c r="DH39" s="125">
        <f t="shared" si="137"/>
        <v>165298</v>
      </c>
      <c r="DI39" s="125">
        <f t="shared" si="137"/>
        <v>184739</v>
      </c>
      <c r="DJ39" s="125">
        <f t="shared" si="137"/>
        <v>192148</v>
      </c>
      <c r="DK39" s="125">
        <f t="shared" si="137"/>
        <v>182384</v>
      </c>
      <c r="DL39" s="125">
        <f t="shared" si="137"/>
        <v>192314</v>
      </c>
      <c r="DM39" s="125">
        <f t="shared" si="137"/>
        <v>186088</v>
      </c>
      <c r="DN39" s="125">
        <f t="shared" si="137"/>
        <v>293866</v>
      </c>
      <c r="DO39" s="125">
        <f t="shared" si="137"/>
        <v>2262255</v>
      </c>
      <c r="DP39" s="125">
        <f t="shared" si="137"/>
        <v>297216</v>
      </c>
      <c r="DQ39" s="125">
        <f t="shared" si="137"/>
        <v>256968</v>
      </c>
      <c r="DR39" s="125">
        <f t="shared" si="137"/>
        <v>265893</v>
      </c>
      <c r="DS39" s="125">
        <f t="shared" si="137"/>
        <v>248841</v>
      </c>
      <c r="DT39" s="125">
        <f t="shared" si="137"/>
        <v>268295</v>
      </c>
      <c r="DU39" s="125">
        <f t="shared" si="137"/>
        <v>264077</v>
      </c>
      <c r="DV39" s="125">
        <f t="shared" si="137"/>
        <v>290302</v>
      </c>
      <c r="DW39" s="125">
        <f t="shared" si="137"/>
        <v>305810</v>
      </c>
      <c r="DX39" s="125">
        <f t="shared" si="137"/>
        <v>279330</v>
      </c>
      <c r="DY39" s="125">
        <f t="shared" si="137"/>
        <v>289566</v>
      </c>
      <c r="DZ39" s="125">
        <f t="shared" si="137"/>
        <v>282235</v>
      </c>
      <c r="EA39" s="125">
        <f t="shared" ref="EA39:EP40" si="138">EA9+EA12+EA15+EA18+EA21+EA24+EA27+EA30+EA33+EA36</f>
        <v>330878</v>
      </c>
      <c r="EB39" s="125">
        <f t="shared" si="138"/>
        <v>3379411</v>
      </c>
      <c r="EC39" s="125">
        <f t="shared" si="138"/>
        <v>324924</v>
      </c>
      <c r="ED39" s="125">
        <f t="shared" si="138"/>
        <v>295264</v>
      </c>
      <c r="EE39" s="125">
        <f t="shared" si="138"/>
        <v>290584</v>
      </c>
      <c r="EF39" s="125">
        <f t="shared" si="138"/>
        <v>274611</v>
      </c>
      <c r="EG39" s="125">
        <f t="shared" si="138"/>
        <v>294417</v>
      </c>
      <c r="EH39" s="125">
        <f t="shared" si="138"/>
        <v>291357</v>
      </c>
      <c r="EI39" s="125">
        <f t="shared" si="138"/>
        <v>325261</v>
      </c>
      <c r="EJ39" s="125">
        <f t="shared" si="138"/>
        <v>329699</v>
      </c>
      <c r="EK39" s="125">
        <f t="shared" si="138"/>
        <v>286401</v>
      </c>
      <c r="EL39" s="125">
        <f t="shared" si="138"/>
        <v>315354</v>
      </c>
      <c r="EM39" s="125">
        <v>302745</v>
      </c>
      <c r="EN39" s="125">
        <f t="shared" si="138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9">ER9+ER12+ER15+ER18+ER21+ER24+ER27+ER30+ER33+ER36</f>
        <v>257005</v>
      </c>
      <c r="ES39" s="125">
        <f t="shared" si="139"/>
        <v>196987</v>
      </c>
      <c r="ET39" s="125">
        <f t="shared" si="139"/>
        <v>217428</v>
      </c>
      <c r="EU39" s="125">
        <f t="shared" si="139"/>
        <v>222099</v>
      </c>
      <c r="EV39" s="125">
        <f t="shared" si="139"/>
        <v>251813</v>
      </c>
      <c r="EW39" s="125">
        <f t="shared" si="139"/>
        <v>244880</v>
      </c>
      <c r="EX39" s="125">
        <f t="shared" si="139"/>
        <v>216856</v>
      </c>
      <c r="EY39" s="125">
        <f t="shared" ref="EY39:FA40" si="140">EY9+EY12+EY15+EY18+EY21+EY24+EY27+EY30+EY33+EY36</f>
        <v>213074</v>
      </c>
      <c r="EZ39" s="125">
        <f t="shared" si="140"/>
        <v>208868</v>
      </c>
      <c r="FA39" s="125">
        <f t="shared" si="140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1">FE9+FE12+FE15+FE18+FE21+FE24+FE27+FE30+FE33+FE36</f>
        <v>232381</v>
      </c>
      <c r="FF39" s="125">
        <f t="shared" si="141"/>
        <v>207156</v>
      </c>
      <c r="FG39" s="125">
        <f t="shared" si="141"/>
        <v>218557</v>
      </c>
      <c r="FH39" s="125">
        <f t="shared" si="141"/>
        <v>208231</v>
      </c>
      <c r="FI39" s="125">
        <f t="shared" si="141"/>
        <v>231592</v>
      </c>
      <c r="FJ39" s="125">
        <f t="shared" si="141"/>
        <v>244774</v>
      </c>
      <c r="FK39" s="125">
        <f t="shared" si="141"/>
        <v>225038</v>
      </c>
      <c r="FL39" s="125">
        <f t="shared" si="141"/>
        <v>232142</v>
      </c>
      <c r="FM39" s="125">
        <f t="shared" si="141"/>
        <v>222544</v>
      </c>
      <c r="FN39" s="125">
        <f t="shared" si="141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2">FR9+FR12+FR15+FR18+FR21+FR24+FR27+FR30+FR33+FR36</f>
        <v>226825</v>
      </c>
      <c r="FS39" s="125">
        <f t="shared" si="142"/>
        <v>219878</v>
      </c>
      <c r="FT39" s="125">
        <f t="shared" si="142"/>
        <v>219857</v>
      </c>
      <c r="FU39" s="125">
        <f t="shared" si="142"/>
        <v>211855</v>
      </c>
      <c r="FV39" s="125">
        <f t="shared" si="142"/>
        <v>241707</v>
      </c>
      <c r="FW39" s="125">
        <f t="shared" si="142"/>
        <v>252530</v>
      </c>
      <c r="FX39" s="125">
        <f t="shared" si="142"/>
        <v>224494</v>
      </c>
      <c r="FY39" s="125">
        <f>FY9+FY12+FY15+FY18+FY21+FY24+FY27+FY30+FY33+FY36</f>
        <v>227629</v>
      </c>
      <c r="FZ39" s="125">
        <f t="shared" si="142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3">GD9+GD12+GD15+GD18+GD21+GD24+GD27+GD30+GD33+GD36</f>
        <v>241069</v>
      </c>
      <c r="GE39" s="125">
        <f t="shared" si="143"/>
        <v>152140</v>
      </c>
      <c r="GF39" s="125">
        <f t="shared" si="143"/>
        <v>50867</v>
      </c>
      <c r="GG39" s="125">
        <f t="shared" si="143"/>
        <v>104199</v>
      </c>
      <c r="GH39" s="125">
        <f t="shared" si="143"/>
        <v>164041</v>
      </c>
      <c r="GI39" s="125">
        <f t="shared" si="143"/>
        <v>237569</v>
      </c>
      <c r="GJ39" s="125">
        <f t="shared" ref="GJ39:GN40" si="144">GJ9+GJ12+GJ15+GJ18+GJ21+GJ24+GJ27+GJ30+GJ33+GJ36</f>
        <v>234329</v>
      </c>
      <c r="GK39" s="125">
        <f t="shared" si="144"/>
        <v>244032</v>
      </c>
      <c r="GL39" s="125">
        <f t="shared" si="144"/>
        <v>272765</v>
      </c>
      <c r="GM39" s="125">
        <f t="shared" si="144"/>
        <v>271636</v>
      </c>
      <c r="GN39" s="125">
        <f t="shared" si="144"/>
        <v>296938</v>
      </c>
      <c r="GO39" s="125">
        <f>+SUM(GC39:GN39)</f>
        <v>2534512</v>
      </c>
      <c r="GP39" s="125">
        <f t="shared" ref="GP39:GS40" si="145">GP9+GP12+GP15+GP18+GP21+GP24+GP27+GP30+GP33+GP36</f>
        <v>289801</v>
      </c>
      <c r="GQ39" s="125">
        <f t="shared" si="145"/>
        <v>248208</v>
      </c>
      <c r="GR39" s="125">
        <f t="shared" si="145"/>
        <v>280549</v>
      </c>
      <c r="GS39" s="125">
        <f t="shared" si="145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88">
        <v>311718</v>
      </c>
      <c r="JA39" s="125">
        <v>385091</v>
      </c>
      <c r="JB39" s="125">
        <f>+SUM(IP39:JA39)</f>
        <v>3770436</v>
      </c>
      <c r="JC39" s="220">
        <v>391290</v>
      </c>
      <c r="JD39" s="125"/>
      <c r="JE39" s="125"/>
      <c r="JF39" s="125"/>
      <c r="JG39" s="125"/>
      <c r="JH39" s="125"/>
      <c r="JI39" s="125"/>
      <c r="JJ39" s="125"/>
      <c r="JK39" s="125"/>
      <c r="JL39" s="125"/>
      <c r="JM39" s="88"/>
      <c r="JN39" s="125"/>
      <c r="JO39" s="125">
        <f t="shared" si="25"/>
        <v>391290</v>
      </c>
    </row>
    <row r="40" spans="2:275" x14ac:dyDescent="0.25">
      <c r="B40" s="48" t="s">
        <v>68</v>
      </c>
      <c r="C40" s="125">
        <f t="shared" si="136"/>
        <v>0</v>
      </c>
      <c r="D40" s="125">
        <f t="shared" si="136"/>
        <v>0</v>
      </c>
      <c r="E40" s="125">
        <f t="shared" si="136"/>
        <v>0</v>
      </c>
      <c r="F40" s="125">
        <f t="shared" si="136"/>
        <v>48786</v>
      </c>
      <c r="G40" s="125">
        <f t="shared" si="136"/>
        <v>92407</v>
      </c>
      <c r="H40" s="125">
        <f t="shared" si="136"/>
        <v>91651</v>
      </c>
      <c r="I40" s="125">
        <f t="shared" si="136"/>
        <v>91590</v>
      </c>
      <c r="J40" s="125">
        <f t="shared" si="136"/>
        <v>96915</v>
      </c>
      <c r="K40" s="125">
        <f t="shared" si="136"/>
        <v>95640</v>
      </c>
      <c r="L40" s="125">
        <f t="shared" si="136"/>
        <v>93567</v>
      </c>
      <c r="M40" s="125">
        <f t="shared" si="136"/>
        <v>93601</v>
      </c>
      <c r="N40" s="125">
        <f t="shared" si="136"/>
        <v>98229</v>
      </c>
      <c r="O40" s="125">
        <f>O10+O13+O16+O19+O22+O25+O28+O31+O34+O37</f>
        <v>802386</v>
      </c>
      <c r="P40" s="125">
        <f t="shared" si="136"/>
        <v>96770</v>
      </c>
      <c r="Q40" s="125">
        <f t="shared" si="136"/>
        <v>94394</v>
      </c>
      <c r="R40" s="125">
        <f t="shared" si="136"/>
        <v>101713</v>
      </c>
      <c r="S40" s="125">
        <f t="shared" si="136"/>
        <v>92190</v>
      </c>
      <c r="T40" s="125">
        <f t="shared" si="136"/>
        <v>96744</v>
      </c>
      <c r="U40" s="125">
        <f t="shared" si="136"/>
        <v>97122</v>
      </c>
      <c r="V40" s="125">
        <f t="shared" si="136"/>
        <v>101326</v>
      </c>
      <c r="W40" s="125">
        <f t="shared" si="136"/>
        <v>106269</v>
      </c>
      <c r="X40" s="125">
        <f t="shared" si="136"/>
        <v>102322</v>
      </c>
      <c r="Y40" s="125">
        <f t="shared" si="136"/>
        <v>102816</v>
      </c>
      <c r="Z40" s="125">
        <f t="shared" si="136"/>
        <v>105528</v>
      </c>
      <c r="AA40" s="125">
        <f t="shared" si="136"/>
        <v>109448</v>
      </c>
      <c r="AB40" s="125">
        <f>AB10+AB13+AB16+AB19+AB22+AB25+AB28+AB31+AB34+AB37</f>
        <v>1206642</v>
      </c>
      <c r="AC40" s="125">
        <f t="shared" si="136"/>
        <v>112784</v>
      </c>
      <c r="AD40" s="125">
        <f t="shared" si="136"/>
        <v>106131</v>
      </c>
      <c r="AE40" s="125">
        <f t="shared" si="136"/>
        <v>105462</v>
      </c>
      <c r="AF40" s="125">
        <f t="shared" si="136"/>
        <v>46549</v>
      </c>
      <c r="AG40" s="125">
        <f t="shared" si="136"/>
        <v>53480</v>
      </c>
      <c r="AH40" s="125">
        <f t="shared" si="136"/>
        <v>53721</v>
      </c>
      <c r="AI40" s="125">
        <f t="shared" si="136"/>
        <v>55183</v>
      </c>
      <c r="AJ40" s="125">
        <f t="shared" si="136"/>
        <v>57039</v>
      </c>
      <c r="AK40" s="125">
        <f t="shared" si="136"/>
        <v>57703</v>
      </c>
      <c r="AL40" s="125">
        <f t="shared" si="136"/>
        <v>58451</v>
      </c>
      <c r="AM40" s="125">
        <f t="shared" si="136"/>
        <v>55743</v>
      </c>
      <c r="AN40" s="125">
        <f t="shared" si="136"/>
        <v>66417</v>
      </c>
      <c r="AO40" s="125">
        <f t="shared" si="136"/>
        <v>828663</v>
      </c>
      <c r="AP40" s="125">
        <f t="shared" si="136"/>
        <v>66184</v>
      </c>
      <c r="AQ40" s="125">
        <f t="shared" si="136"/>
        <v>62349</v>
      </c>
      <c r="AR40" s="125">
        <f t="shared" si="136"/>
        <v>66992</v>
      </c>
      <c r="AS40" s="125">
        <f t="shared" si="136"/>
        <v>60806</v>
      </c>
      <c r="AT40" s="125">
        <f t="shared" si="136"/>
        <v>64265</v>
      </c>
      <c r="AU40" s="125">
        <f t="shared" si="136"/>
        <v>66811</v>
      </c>
      <c r="AV40" s="125">
        <f t="shared" si="136"/>
        <v>70848</v>
      </c>
      <c r="AW40" s="125">
        <f t="shared" si="136"/>
        <v>73563</v>
      </c>
      <c r="AX40" s="125">
        <f t="shared" si="136"/>
        <v>70557</v>
      </c>
      <c r="AY40" s="125">
        <f t="shared" si="136"/>
        <v>73521</v>
      </c>
      <c r="AZ40" s="125">
        <f t="shared" si="136"/>
        <v>74810</v>
      </c>
      <c r="BA40" s="125">
        <f t="shared" si="136"/>
        <v>76708</v>
      </c>
      <c r="BB40" s="125">
        <f>BB10+BB13+BB16+BB19+BB22+BB25+BB28+BB31+BB34+BB37</f>
        <v>827414</v>
      </c>
      <c r="BC40" s="125">
        <f t="shared" si="136"/>
        <v>76454</v>
      </c>
      <c r="BD40" s="125">
        <f t="shared" si="136"/>
        <v>72147</v>
      </c>
      <c r="BE40" s="125">
        <f t="shared" si="136"/>
        <v>79997</v>
      </c>
      <c r="BF40" s="125">
        <f t="shared" si="136"/>
        <v>76113</v>
      </c>
      <c r="BG40" s="125">
        <f t="shared" si="136"/>
        <v>78697</v>
      </c>
      <c r="BH40" s="125">
        <f t="shared" si="136"/>
        <v>82479</v>
      </c>
      <c r="BI40" s="125">
        <f t="shared" si="136"/>
        <v>81761</v>
      </c>
      <c r="BJ40" s="125">
        <f t="shared" si="136"/>
        <v>85472</v>
      </c>
      <c r="BK40" s="125">
        <f t="shared" si="136"/>
        <v>83708</v>
      </c>
      <c r="BL40" s="125">
        <f t="shared" si="136"/>
        <v>85299</v>
      </c>
      <c r="BM40" s="125">
        <f t="shared" si="136"/>
        <v>83592</v>
      </c>
      <c r="BN40" s="125">
        <f t="shared" si="136"/>
        <v>84088</v>
      </c>
      <c r="BO40" s="125">
        <f>BO10+BO13+BO16+BO19+BO22+BO25+BO28+BO31+BO34+BO37</f>
        <v>969807</v>
      </c>
      <c r="BP40" s="125">
        <f t="shared" si="137"/>
        <v>107942</v>
      </c>
      <c r="BQ40" s="125">
        <f t="shared" si="137"/>
        <v>109596</v>
      </c>
      <c r="BR40" s="125">
        <f t="shared" si="137"/>
        <v>118161</v>
      </c>
      <c r="BS40" s="125">
        <f t="shared" si="137"/>
        <v>113482</v>
      </c>
      <c r="BT40" s="125">
        <f t="shared" si="137"/>
        <v>123832</v>
      </c>
      <c r="BU40" s="125">
        <f t="shared" si="137"/>
        <v>122119</v>
      </c>
      <c r="BV40" s="125">
        <f t="shared" si="137"/>
        <v>125965</v>
      </c>
      <c r="BW40" s="125">
        <f t="shared" si="137"/>
        <v>136285</v>
      </c>
      <c r="BX40" s="125">
        <f t="shared" si="137"/>
        <v>126942</v>
      </c>
      <c r="BY40" s="125">
        <f t="shared" si="137"/>
        <v>128748</v>
      </c>
      <c r="BZ40" s="125">
        <f t="shared" si="137"/>
        <v>128520</v>
      </c>
      <c r="CA40" s="125">
        <f t="shared" si="137"/>
        <v>130020</v>
      </c>
      <c r="CB40" s="125">
        <f t="shared" si="137"/>
        <v>1471612</v>
      </c>
      <c r="CC40" s="125">
        <f t="shared" si="137"/>
        <v>120201</v>
      </c>
      <c r="CD40" s="125">
        <f t="shared" si="137"/>
        <v>113139</v>
      </c>
      <c r="CE40" s="125">
        <f t="shared" si="137"/>
        <v>123429</v>
      </c>
      <c r="CF40" s="125">
        <f t="shared" si="137"/>
        <v>107700</v>
      </c>
      <c r="CG40" s="125">
        <f t="shared" si="137"/>
        <v>121324</v>
      </c>
      <c r="CH40" s="125">
        <f t="shared" si="137"/>
        <v>121135</v>
      </c>
      <c r="CI40" s="125">
        <f t="shared" si="137"/>
        <v>125802</v>
      </c>
      <c r="CJ40" s="125">
        <f t="shared" si="137"/>
        <v>133467</v>
      </c>
      <c r="CK40" s="125">
        <f t="shared" si="137"/>
        <v>127594</v>
      </c>
      <c r="CL40" s="125">
        <f t="shared" si="137"/>
        <v>130451</v>
      </c>
      <c r="CM40" s="125">
        <f t="shared" si="137"/>
        <v>129141</v>
      </c>
      <c r="CN40" s="125">
        <f t="shared" si="137"/>
        <v>124206</v>
      </c>
      <c r="CO40" s="125">
        <f t="shared" si="137"/>
        <v>1477589</v>
      </c>
      <c r="CP40" s="125">
        <f t="shared" si="137"/>
        <v>122828</v>
      </c>
      <c r="CQ40" s="125">
        <f t="shared" si="137"/>
        <v>114479</v>
      </c>
      <c r="CR40" s="125">
        <f t="shared" si="137"/>
        <v>121443</v>
      </c>
      <c r="CS40" s="125">
        <f t="shared" si="137"/>
        <v>119585</v>
      </c>
      <c r="CT40" s="125">
        <f t="shared" si="137"/>
        <v>120818</v>
      </c>
      <c r="CU40" s="125">
        <f t="shared" si="137"/>
        <v>118469</v>
      </c>
      <c r="CV40" s="125">
        <f t="shared" si="137"/>
        <v>126607</v>
      </c>
      <c r="CW40" s="125">
        <f t="shared" si="137"/>
        <v>131147</v>
      </c>
      <c r="CX40" s="125">
        <f t="shared" si="137"/>
        <v>127132</v>
      </c>
      <c r="CY40" s="125">
        <f t="shared" si="137"/>
        <v>130406</v>
      </c>
      <c r="CZ40" s="125">
        <f t="shared" si="137"/>
        <v>129385</v>
      </c>
      <c r="DA40" s="125">
        <f t="shared" si="137"/>
        <v>132197</v>
      </c>
      <c r="DB40" s="125">
        <f>DB10+DB13+DB16+DB19+DB22+DB25+DB28+DB31+DB34+DB37</f>
        <v>1494496</v>
      </c>
      <c r="DC40" s="125">
        <f t="shared" si="137"/>
        <v>126645</v>
      </c>
      <c r="DD40" s="125">
        <f t="shared" si="137"/>
        <v>121021</v>
      </c>
      <c r="DE40" s="125">
        <f t="shared" si="137"/>
        <v>126472</v>
      </c>
      <c r="DF40" s="125">
        <f t="shared" si="137"/>
        <v>117308</v>
      </c>
      <c r="DG40" s="125">
        <f t="shared" si="137"/>
        <v>126878</v>
      </c>
      <c r="DH40" s="125">
        <f t="shared" si="137"/>
        <v>124638</v>
      </c>
      <c r="DI40" s="125">
        <f t="shared" si="137"/>
        <v>129956</v>
      </c>
      <c r="DJ40" s="125">
        <f t="shared" si="137"/>
        <v>138418</v>
      </c>
      <c r="DK40" s="125">
        <f t="shared" si="137"/>
        <v>133488</v>
      </c>
      <c r="DL40" s="125">
        <f t="shared" si="137"/>
        <v>140146</v>
      </c>
      <c r="DM40" s="125">
        <f t="shared" si="137"/>
        <v>137476</v>
      </c>
      <c r="DN40" s="125">
        <f t="shared" si="137"/>
        <v>154323</v>
      </c>
      <c r="DO40" s="125">
        <f t="shared" si="137"/>
        <v>1576769</v>
      </c>
      <c r="DP40" s="125">
        <f t="shared" si="137"/>
        <v>152614</v>
      </c>
      <c r="DQ40" s="125">
        <f t="shared" si="137"/>
        <v>138361</v>
      </c>
      <c r="DR40" s="125">
        <f t="shared" si="137"/>
        <v>147702</v>
      </c>
      <c r="DS40" s="125">
        <f t="shared" si="137"/>
        <v>136616</v>
      </c>
      <c r="DT40" s="125">
        <f t="shared" si="137"/>
        <v>150838</v>
      </c>
      <c r="DU40" s="125">
        <f t="shared" si="137"/>
        <v>152307</v>
      </c>
      <c r="DV40" s="125">
        <f t="shared" si="137"/>
        <v>156845</v>
      </c>
      <c r="DW40" s="125">
        <f t="shared" si="137"/>
        <v>168807</v>
      </c>
      <c r="DX40" s="125">
        <f t="shared" si="137"/>
        <v>176039</v>
      </c>
      <c r="DY40" s="125">
        <f t="shared" si="137"/>
        <v>198786</v>
      </c>
      <c r="DZ40" s="125">
        <f t="shared" si="137"/>
        <v>210394</v>
      </c>
      <c r="EA40" s="125">
        <f t="shared" si="138"/>
        <v>211642</v>
      </c>
      <c r="EB40" s="125">
        <f t="shared" si="138"/>
        <v>2000951</v>
      </c>
      <c r="EC40" s="125">
        <f t="shared" si="138"/>
        <v>181681</v>
      </c>
      <c r="ED40" s="125">
        <f t="shared" si="138"/>
        <v>158899</v>
      </c>
      <c r="EE40" s="125">
        <f t="shared" si="138"/>
        <v>159938</v>
      </c>
      <c r="EF40" s="125">
        <f t="shared" si="138"/>
        <v>155265</v>
      </c>
      <c r="EG40" s="125">
        <f t="shared" si="138"/>
        <v>161874</v>
      </c>
      <c r="EH40" s="125">
        <f t="shared" si="138"/>
        <v>160948</v>
      </c>
      <c r="EI40" s="125">
        <f t="shared" si="138"/>
        <v>166184</v>
      </c>
      <c r="EJ40" s="125">
        <f t="shared" si="138"/>
        <v>175291</v>
      </c>
      <c r="EK40" s="125">
        <f t="shared" si="138"/>
        <v>167915</v>
      </c>
      <c r="EL40" s="125">
        <f t="shared" si="138"/>
        <v>175598</v>
      </c>
      <c r="EM40" s="125">
        <v>176853</v>
      </c>
      <c r="EN40" s="125">
        <f t="shared" si="138"/>
        <v>184589</v>
      </c>
      <c r="EO40" s="125">
        <f t="shared" si="138"/>
        <v>2025035</v>
      </c>
      <c r="EP40" s="125">
        <f t="shared" si="138"/>
        <v>180838</v>
      </c>
      <c r="EQ40" s="125">
        <v>163546</v>
      </c>
      <c r="ER40" s="125">
        <f t="shared" si="139"/>
        <v>139239</v>
      </c>
      <c r="ES40" s="125">
        <f t="shared" si="139"/>
        <v>130644</v>
      </c>
      <c r="ET40" s="125">
        <f t="shared" si="139"/>
        <v>149479</v>
      </c>
      <c r="EU40" s="125">
        <f t="shared" si="139"/>
        <v>155990</v>
      </c>
      <c r="EV40" s="125">
        <f t="shared" si="139"/>
        <v>153336</v>
      </c>
      <c r="EW40" s="125">
        <f t="shared" si="139"/>
        <v>162463</v>
      </c>
      <c r="EX40" s="125">
        <f t="shared" si="139"/>
        <v>162697</v>
      </c>
      <c r="EY40" s="125">
        <f t="shared" si="140"/>
        <v>170276</v>
      </c>
      <c r="EZ40" s="125">
        <f t="shared" si="140"/>
        <v>159577</v>
      </c>
      <c r="FA40" s="125">
        <f t="shared" si="140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6">FE10+FE13+FE16+FE19+FE22+FE25+FE28+FE31+FE34+FE37</f>
        <v>141762</v>
      </c>
      <c r="FF40" s="125">
        <f t="shared" si="146"/>
        <v>135857</v>
      </c>
      <c r="FG40" s="125">
        <f t="shared" si="146"/>
        <v>147302</v>
      </c>
      <c r="FH40" s="125">
        <f t="shared" si="146"/>
        <v>145012</v>
      </c>
      <c r="FI40" s="125">
        <f t="shared" si="146"/>
        <v>150086</v>
      </c>
      <c r="FJ40" s="125">
        <f t="shared" si="146"/>
        <v>156391</v>
      </c>
      <c r="FK40" s="125">
        <f t="shared" si="146"/>
        <v>147456</v>
      </c>
      <c r="FL40" s="125">
        <f t="shared" si="146"/>
        <v>156200</v>
      </c>
      <c r="FM40" s="125">
        <f t="shared" si="146"/>
        <v>157673</v>
      </c>
      <c r="FN40" s="125">
        <f t="shared" si="141"/>
        <v>159234</v>
      </c>
      <c r="FO40" s="125">
        <f t="shared" si="24"/>
        <v>1797735</v>
      </c>
      <c r="FP40" s="125">
        <f t="shared" ref="FP40:FZ40" si="147">FP10+FP13+FP16+FP19+FP22+FP25+FP28+FP31+FP34+FP37</f>
        <v>158302</v>
      </c>
      <c r="FQ40" s="125">
        <f t="shared" si="147"/>
        <v>137589</v>
      </c>
      <c r="FR40" s="125">
        <f t="shared" si="147"/>
        <v>150388</v>
      </c>
      <c r="FS40" s="125">
        <f t="shared" si="147"/>
        <v>138618</v>
      </c>
      <c r="FT40" s="125">
        <f t="shared" si="147"/>
        <v>148112</v>
      </c>
      <c r="FU40" s="125">
        <f t="shared" si="147"/>
        <v>147889</v>
      </c>
      <c r="FV40" s="125">
        <f t="shared" si="147"/>
        <v>159143</v>
      </c>
      <c r="FW40" s="125">
        <f t="shared" si="147"/>
        <v>162849</v>
      </c>
      <c r="FX40" s="125">
        <f t="shared" si="147"/>
        <v>157835</v>
      </c>
      <c r="FY40" s="125">
        <f>FY10+FY13+FY16+FY19+FY22+FY25+FY28+FY31+FY34+FY37</f>
        <v>169807</v>
      </c>
      <c r="FZ40" s="125">
        <f t="shared" si="147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8">GD10+GD13+GD16+GD19+GD22+GD25+GD28+GD31+GD34+GD37</f>
        <v>149829</v>
      </c>
      <c r="GE40" s="125">
        <f t="shared" si="148"/>
        <v>107139</v>
      </c>
      <c r="GF40" s="125">
        <f t="shared" si="148"/>
        <v>57259</v>
      </c>
      <c r="GG40" s="125">
        <f t="shared" si="148"/>
        <v>75382</v>
      </c>
      <c r="GH40" s="125">
        <f t="shared" si="148"/>
        <v>98919</v>
      </c>
      <c r="GI40" s="125">
        <f t="shared" si="148"/>
        <v>122633</v>
      </c>
      <c r="GJ40" s="125">
        <f t="shared" si="144"/>
        <v>134576</v>
      </c>
      <c r="GK40" s="125">
        <f t="shared" si="144"/>
        <v>150353</v>
      </c>
      <c r="GL40" s="125">
        <f t="shared" si="144"/>
        <v>168483</v>
      </c>
      <c r="GM40" s="125">
        <f t="shared" si="144"/>
        <v>164188</v>
      </c>
      <c r="GN40" s="125">
        <f t="shared" si="144"/>
        <v>163387</v>
      </c>
      <c r="GO40" s="125">
        <f>+SUM(GC40:GN40)</f>
        <v>1548090</v>
      </c>
      <c r="GP40" s="125">
        <f t="shared" si="145"/>
        <v>155401</v>
      </c>
      <c r="GQ40" s="125">
        <f t="shared" si="145"/>
        <v>146314</v>
      </c>
      <c r="GR40" s="125">
        <f t="shared" si="145"/>
        <v>150720</v>
      </c>
      <c r="GS40" s="125">
        <f t="shared" si="145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88">
        <v>188080</v>
      </c>
      <c r="JA40" s="125">
        <v>182939</v>
      </c>
      <c r="JB40" s="125">
        <f>+SUM(IP40:JA40)</f>
        <v>1996730</v>
      </c>
      <c r="JC40" s="220">
        <v>167446</v>
      </c>
      <c r="JD40" s="125"/>
      <c r="JE40" s="125"/>
      <c r="JF40" s="125"/>
      <c r="JG40" s="125"/>
      <c r="JH40" s="125"/>
      <c r="JI40" s="125"/>
      <c r="JJ40" s="125"/>
      <c r="JK40" s="125"/>
      <c r="JL40" s="125"/>
      <c r="JM40" s="88"/>
      <c r="JN40" s="125"/>
      <c r="JO40" s="125">
        <f t="shared" si="25"/>
        <v>167446</v>
      </c>
    </row>
    <row r="41" spans="2:275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75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75" x14ac:dyDescent="0.25">
      <c r="B44" s="5" t="s">
        <v>73</v>
      </c>
    </row>
    <row r="45" spans="2:275" ht="15" customHeight="1" x14ac:dyDescent="0.25">
      <c r="B45" s="189" t="s">
        <v>39</v>
      </c>
      <c r="C45" s="181">
        <v>2006</v>
      </c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3"/>
      <c r="O45" s="184" t="s">
        <v>112</v>
      </c>
      <c r="P45" s="181">
        <v>2007</v>
      </c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3"/>
      <c r="AB45" s="184" t="s">
        <v>113</v>
      </c>
      <c r="AC45" s="181">
        <v>2008</v>
      </c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3"/>
      <c r="AO45" s="184" t="s">
        <v>114</v>
      </c>
      <c r="AP45" s="181">
        <v>2009</v>
      </c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3"/>
      <c r="BB45" s="184" t="s">
        <v>93</v>
      </c>
      <c r="BC45" s="181">
        <v>2010</v>
      </c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3"/>
      <c r="BO45" s="184" t="s">
        <v>82</v>
      </c>
      <c r="BP45" s="181">
        <v>2011</v>
      </c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3"/>
      <c r="CB45" s="184" t="s">
        <v>83</v>
      </c>
      <c r="CC45" s="181">
        <v>2012</v>
      </c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3"/>
      <c r="CO45" s="184" t="s">
        <v>84</v>
      </c>
      <c r="CP45" s="181">
        <v>2013</v>
      </c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3"/>
      <c r="DB45" s="184" t="s">
        <v>40</v>
      </c>
      <c r="DC45" s="181">
        <v>2014</v>
      </c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3"/>
      <c r="DO45" s="184" t="s">
        <v>41</v>
      </c>
      <c r="DP45" s="181">
        <v>2015</v>
      </c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3"/>
      <c r="EB45" s="184" t="s">
        <v>42</v>
      </c>
      <c r="EC45" s="181">
        <v>2016</v>
      </c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3"/>
      <c r="EO45" s="184" t="s">
        <v>43</v>
      </c>
      <c r="EP45" s="181">
        <v>2017</v>
      </c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3"/>
      <c r="FB45" s="184" t="s">
        <v>44</v>
      </c>
      <c r="FC45" s="181">
        <v>2018</v>
      </c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3"/>
      <c r="FO45" s="184" t="s">
        <v>45</v>
      </c>
      <c r="FP45" s="181">
        <v>2019</v>
      </c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3"/>
      <c r="GB45" s="184" t="s">
        <v>46</v>
      </c>
      <c r="GC45" s="191">
        <v>2020</v>
      </c>
      <c r="GD45" s="192"/>
      <c r="GE45" s="192"/>
      <c r="GF45" s="192"/>
      <c r="GG45" s="192"/>
      <c r="GH45" s="192"/>
      <c r="GI45" s="192"/>
      <c r="GJ45" s="192"/>
      <c r="GK45" s="192"/>
      <c r="GL45" s="192"/>
      <c r="GM45" s="192"/>
      <c r="GN45" s="193"/>
      <c r="GO45" s="184" t="s">
        <v>47</v>
      </c>
      <c r="GP45" s="191">
        <v>2021</v>
      </c>
      <c r="GQ45" s="192"/>
      <c r="GR45" s="192"/>
      <c r="GS45" s="192"/>
      <c r="GT45" s="192"/>
      <c r="GU45" s="192"/>
      <c r="GV45" s="192"/>
      <c r="GW45" s="192"/>
      <c r="GX45" s="192"/>
      <c r="GY45" s="192"/>
      <c r="GZ45" s="192"/>
      <c r="HA45" s="193"/>
      <c r="HB45" s="184" t="s">
        <v>48</v>
      </c>
      <c r="HC45" s="191">
        <v>2022</v>
      </c>
      <c r="HD45" s="192"/>
      <c r="HE45" s="192"/>
      <c r="HF45" s="192"/>
      <c r="HG45" s="192"/>
      <c r="HH45" s="192"/>
      <c r="HI45" s="192"/>
      <c r="HJ45" s="192"/>
      <c r="HK45" s="192"/>
      <c r="HL45" s="192"/>
      <c r="HM45" s="192"/>
      <c r="HN45" s="193"/>
      <c r="HO45" s="184" t="s">
        <v>49</v>
      </c>
      <c r="HP45" s="191">
        <v>2023</v>
      </c>
      <c r="HQ45" s="192"/>
      <c r="HR45" s="192"/>
      <c r="HS45" s="192"/>
      <c r="HT45" s="192"/>
      <c r="HU45" s="192"/>
      <c r="HV45" s="192"/>
      <c r="HW45" s="192"/>
      <c r="HX45" s="192"/>
      <c r="HY45" s="192"/>
      <c r="HZ45" s="192"/>
      <c r="IA45" s="193"/>
      <c r="IB45" s="184" t="s">
        <v>50</v>
      </c>
      <c r="IC45" s="191">
        <v>2024</v>
      </c>
      <c r="ID45" s="192"/>
      <c r="IE45" s="192"/>
      <c r="IF45" s="192"/>
      <c r="IG45" s="192"/>
      <c r="IH45" s="192"/>
      <c r="II45" s="192"/>
      <c r="IJ45" s="192"/>
      <c r="IK45" s="192"/>
      <c r="IL45" s="192"/>
      <c r="IM45" s="192"/>
      <c r="IN45" s="193"/>
      <c r="IO45" s="184" t="s">
        <v>51</v>
      </c>
      <c r="IP45" s="191">
        <v>2025</v>
      </c>
      <c r="IQ45" s="192"/>
      <c r="IR45" s="192"/>
      <c r="IS45" s="192"/>
      <c r="IT45" s="192"/>
      <c r="IU45" s="192"/>
      <c r="IV45" s="192"/>
      <c r="IW45" s="192"/>
      <c r="IX45" s="192"/>
      <c r="IY45" s="192"/>
      <c r="IZ45" s="192"/>
      <c r="JA45" s="193"/>
      <c r="JB45" s="184" t="s">
        <v>52</v>
      </c>
      <c r="JC45" s="191">
        <v>2026</v>
      </c>
      <c r="JD45" s="192"/>
      <c r="JE45" s="192"/>
      <c r="JF45" s="192"/>
      <c r="JG45" s="192"/>
      <c r="JH45" s="192"/>
      <c r="JI45" s="192"/>
      <c r="JJ45" s="192"/>
      <c r="JK45" s="192"/>
      <c r="JL45" s="192"/>
      <c r="JM45" s="192"/>
      <c r="JN45" s="193"/>
      <c r="JO45" s="184" t="s">
        <v>53</v>
      </c>
    </row>
    <row r="46" spans="2:275" x14ac:dyDescent="0.25">
      <c r="B46" s="190"/>
      <c r="C46" s="45" t="s">
        <v>54</v>
      </c>
      <c r="D46" s="45" t="s">
        <v>55</v>
      </c>
      <c r="E46" s="45" t="s">
        <v>56</v>
      </c>
      <c r="F46" s="45" t="s">
        <v>57</v>
      </c>
      <c r="G46" s="45" t="s">
        <v>58</v>
      </c>
      <c r="H46" s="45" t="s">
        <v>59</v>
      </c>
      <c r="I46" s="45" t="s">
        <v>60</v>
      </c>
      <c r="J46" s="45" t="s">
        <v>61</v>
      </c>
      <c r="K46" s="45" t="s">
        <v>62</v>
      </c>
      <c r="L46" s="45" t="s">
        <v>63</v>
      </c>
      <c r="M46" s="45" t="s">
        <v>64</v>
      </c>
      <c r="N46" s="45" t="s">
        <v>65</v>
      </c>
      <c r="O46" s="185"/>
      <c r="P46" s="45" t="s">
        <v>54</v>
      </c>
      <c r="Q46" s="45" t="s">
        <v>55</v>
      </c>
      <c r="R46" s="45" t="s">
        <v>56</v>
      </c>
      <c r="S46" s="45" t="s">
        <v>57</v>
      </c>
      <c r="T46" s="45" t="s">
        <v>58</v>
      </c>
      <c r="U46" s="45" t="s">
        <v>59</v>
      </c>
      <c r="V46" s="45" t="s">
        <v>60</v>
      </c>
      <c r="W46" s="45" t="s">
        <v>61</v>
      </c>
      <c r="X46" s="45" t="s">
        <v>62</v>
      </c>
      <c r="Y46" s="45" t="s">
        <v>63</v>
      </c>
      <c r="Z46" s="45" t="s">
        <v>64</v>
      </c>
      <c r="AA46" s="45" t="s">
        <v>65</v>
      </c>
      <c r="AB46" s="185"/>
      <c r="AC46" s="45" t="s">
        <v>54</v>
      </c>
      <c r="AD46" s="45" t="s">
        <v>55</v>
      </c>
      <c r="AE46" s="45" t="s">
        <v>56</v>
      </c>
      <c r="AF46" s="45" t="s">
        <v>57</v>
      </c>
      <c r="AG46" s="45" t="s">
        <v>58</v>
      </c>
      <c r="AH46" s="45" t="s">
        <v>59</v>
      </c>
      <c r="AI46" s="45" t="s">
        <v>60</v>
      </c>
      <c r="AJ46" s="45" t="s">
        <v>61</v>
      </c>
      <c r="AK46" s="45" t="s">
        <v>62</v>
      </c>
      <c r="AL46" s="45" t="s">
        <v>63</v>
      </c>
      <c r="AM46" s="45" t="s">
        <v>64</v>
      </c>
      <c r="AN46" s="45" t="s">
        <v>65</v>
      </c>
      <c r="AO46" s="185"/>
      <c r="AP46" s="45" t="s">
        <v>54</v>
      </c>
      <c r="AQ46" s="45" t="s">
        <v>55</v>
      </c>
      <c r="AR46" s="45" t="s">
        <v>56</v>
      </c>
      <c r="AS46" s="45" t="s">
        <v>57</v>
      </c>
      <c r="AT46" s="45" t="s">
        <v>58</v>
      </c>
      <c r="AU46" s="45" t="s">
        <v>59</v>
      </c>
      <c r="AV46" s="45" t="s">
        <v>60</v>
      </c>
      <c r="AW46" s="45" t="s">
        <v>61</v>
      </c>
      <c r="AX46" s="45" t="s">
        <v>62</v>
      </c>
      <c r="AY46" s="45" t="s">
        <v>63</v>
      </c>
      <c r="AZ46" s="45" t="s">
        <v>64</v>
      </c>
      <c r="BA46" s="45" t="s">
        <v>65</v>
      </c>
      <c r="BB46" s="185"/>
      <c r="BC46" s="45" t="s">
        <v>54</v>
      </c>
      <c r="BD46" s="45" t="s">
        <v>55</v>
      </c>
      <c r="BE46" s="45" t="s">
        <v>56</v>
      </c>
      <c r="BF46" s="45" t="s">
        <v>57</v>
      </c>
      <c r="BG46" s="45" t="s">
        <v>58</v>
      </c>
      <c r="BH46" s="45" t="s">
        <v>59</v>
      </c>
      <c r="BI46" s="45" t="s">
        <v>60</v>
      </c>
      <c r="BJ46" s="45" t="s">
        <v>61</v>
      </c>
      <c r="BK46" s="45" t="s">
        <v>62</v>
      </c>
      <c r="BL46" s="45" t="s">
        <v>63</v>
      </c>
      <c r="BM46" s="45" t="s">
        <v>64</v>
      </c>
      <c r="BN46" s="45" t="s">
        <v>65</v>
      </c>
      <c r="BO46" s="185"/>
      <c r="BP46" s="45" t="s">
        <v>54</v>
      </c>
      <c r="BQ46" s="45" t="s">
        <v>55</v>
      </c>
      <c r="BR46" s="45" t="s">
        <v>56</v>
      </c>
      <c r="BS46" s="45" t="s">
        <v>57</v>
      </c>
      <c r="BT46" s="45" t="s">
        <v>58</v>
      </c>
      <c r="BU46" s="45" t="s">
        <v>59</v>
      </c>
      <c r="BV46" s="45" t="s">
        <v>60</v>
      </c>
      <c r="BW46" s="45" t="s">
        <v>61</v>
      </c>
      <c r="BX46" s="45" t="s">
        <v>62</v>
      </c>
      <c r="BY46" s="45" t="s">
        <v>63</v>
      </c>
      <c r="BZ46" s="45" t="s">
        <v>64</v>
      </c>
      <c r="CA46" s="45" t="s">
        <v>65</v>
      </c>
      <c r="CB46" s="185"/>
      <c r="CC46" s="45" t="s">
        <v>54</v>
      </c>
      <c r="CD46" s="45" t="s">
        <v>55</v>
      </c>
      <c r="CE46" s="45" t="s">
        <v>56</v>
      </c>
      <c r="CF46" s="45" t="s">
        <v>57</v>
      </c>
      <c r="CG46" s="45" t="s">
        <v>58</v>
      </c>
      <c r="CH46" s="45" t="s">
        <v>59</v>
      </c>
      <c r="CI46" s="45" t="s">
        <v>60</v>
      </c>
      <c r="CJ46" s="45" t="s">
        <v>61</v>
      </c>
      <c r="CK46" s="45" t="s">
        <v>62</v>
      </c>
      <c r="CL46" s="45" t="s">
        <v>63</v>
      </c>
      <c r="CM46" s="45" t="s">
        <v>64</v>
      </c>
      <c r="CN46" s="45" t="s">
        <v>65</v>
      </c>
      <c r="CO46" s="185"/>
      <c r="CP46" s="45" t="s">
        <v>54</v>
      </c>
      <c r="CQ46" s="45" t="s">
        <v>55</v>
      </c>
      <c r="CR46" s="45" t="s">
        <v>56</v>
      </c>
      <c r="CS46" s="45" t="s">
        <v>57</v>
      </c>
      <c r="CT46" s="45" t="s">
        <v>58</v>
      </c>
      <c r="CU46" s="45" t="s">
        <v>59</v>
      </c>
      <c r="CV46" s="45" t="s">
        <v>60</v>
      </c>
      <c r="CW46" s="45" t="s">
        <v>61</v>
      </c>
      <c r="CX46" s="45" t="s">
        <v>62</v>
      </c>
      <c r="CY46" s="45" t="s">
        <v>63</v>
      </c>
      <c r="CZ46" s="45" t="s">
        <v>64</v>
      </c>
      <c r="DA46" s="45" t="s">
        <v>65</v>
      </c>
      <c r="DB46" s="185"/>
      <c r="DC46" s="45" t="s">
        <v>54</v>
      </c>
      <c r="DD46" s="45" t="s">
        <v>55</v>
      </c>
      <c r="DE46" s="45" t="s">
        <v>56</v>
      </c>
      <c r="DF46" s="45" t="s">
        <v>57</v>
      </c>
      <c r="DG46" s="45" t="s">
        <v>58</v>
      </c>
      <c r="DH46" s="45" t="s">
        <v>59</v>
      </c>
      <c r="DI46" s="45" t="s">
        <v>60</v>
      </c>
      <c r="DJ46" s="45" t="s">
        <v>61</v>
      </c>
      <c r="DK46" s="45" t="s">
        <v>62</v>
      </c>
      <c r="DL46" s="45" t="s">
        <v>63</v>
      </c>
      <c r="DM46" s="45" t="s">
        <v>64</v>
      </c>
      <c r="DN46" s="45" t="s">
        <v>65</v>
      </c>
      <c r="DO46" s="185"/>
      <c r="DP46" s="45" t="s">
        <v>54</v>
      </c>
      <c r="DQ46" s="45" t="s">
        <v>55</v>
      </c>
      <c r="DR46" s="45" t="s">
        <v>56</v>
      </c>
      <c r="DS46" s="45" t="s">
        <v>57</v>
      </c>
      <c r="DT46" s="45" t="s">
        <v>58</v>
      </c>
      <c r="DU46" s="45" t="s">
        <v>59</v>
      </c>
      <c r="DV46" s="45" t="s">
        <v>60</v>
      </c>
      <c r="DW46" s="45" t="s">
        <v>61</v>
      </c>
      <c r="DX46" s="45" t="s">
        <v>62</v>
      </c>
      <c r="DY46" s="45" t="s">
        <v>63</v>
      </c>
      <c r="DZ46" s="45" t="s">
        <v>64</v>
      </c>
      <c r="EA46" s="45" t="s">
        <v>65</v>
      </c>
      <c r="EB46" s="185"/>
      <c r="EC46" s="45" t="s">
        <v>54</v>
      </c>
      <c r="ED46" s="45" t="s">
        <v>55</v>
      </c>
      <c r="EE46" s="45" t="s">
        <v>56</v>
      </c>
      <c r="EF46" s="45" t="s">
        <v>57</v>
      </c>
      <c r="EG46" s="45" t="s">
        <v>58</v>
      </c>
      <c r="EH46" s="45" t="s">
        <v>59</v>
      </c>
      <c r="EI46" s="45" t="s">
        <v>60</v>
      </c>
      <c r="EJ46" s="45" t="s">
        <v>61</v>
      </c>
      <c r="EK46" s="45" t="s">
        <v>62</v>
      </c>
      <c r="EL46" s="45" t="s">
        <v>63</v>
      </c>
      <c r="EM46" s="45" t="s">
        <v>64</v>
      </c>
      <c r="EN46" s="45" t="s">
        <v>65</v>
      </c>
      <c r="EO46" s="185"/>
      <c r="EP46" s="45" t="s">
        <v>54</v>
      </c>
      <c r="EQ46" s="45" t="s">
        <v>55</v>
      </c>
      <c r="ER46" s="45" t="s">
        <v>56</v>
      </c>
      <c r="ES46" s="45" t="s">
        <v>57</v>
      </c>
      <c r="ET46" s="45" t="s">
        <v>58</v>
      </c>
      <c r="EU46" s="45" t="s">
        <v>59</v>
      </c>
      <c r="EV46" s="45" t="s">
        <v>60</v>
      </c>
      <c r="EW46" s="45" t="s">
        <v>61</v>
      </c>
      <c r="EX46" s="45" t="s">
        <v>62</v>
      </c>
      <c r="EY46" s="45" t="s">
        <v>63</v>
      </c>
      <c r="EZ46" s="45" t="s">
        <v>64</v>
      </c>
      <c r="FA46" s="45" t="s">
        <v>65</v>
      </c>
      <c r="FB46" s="185"/>
      <c r="FC46" s="45" t="s">
        <v>54</v>
      </c>
      <c r="FD46" s="45" t="s">
        <v>55</v>
      </c>
      <c r="FE46" s="45" t="s">
        <v>56</v>
      </c>
      <c r="FF46" s="45" t="s">
        <v>57</v>
      </c>
      <c r="FG46" s="45" t="s">
        <v>58</v>
      </c>
      <c r="FH46" s="45" t="s">
        <v>59</v>
      </c>
      <c r="FI46" s="45" t="s">
        <v>60</v>
      </c>
      <c r="FJ46" s="45" t="s">
        <v>61</v>
      </c>
      <c r="FK46" s="45" t="s">
        <v>62</v>
      </c>
      <c r="FL46" s="45" t="s">
        <v>63</v>
      </c>
      <c r="FM46" s="45" t="s">
        <v>64</v>
      </c>
      <c r="FN46" s="45" t="s">
        <v>65</v>
      </c>
      <c r="FO46" s="185"/>
      <c r="FP46" s="45" t="s">
        <v>54</v>
      </c>
      <c r="FQ46" s="45" t="s">
        <v>55</v>
      </c>
      <c r="FR46" s="45" t="s">
        <v>56</v>
      </c>
      <c r="FS46" s="45" t="s">
        <v>57</v>
      </c>
      <c r="FT46" s="45" t="s">
        <v>58</v>
      </c>
      <c r="FU46" s="45" t="s">
        <v>59</v>
      </c>
      <c r="FV46" s="45" t="s">
        <v>60</v>
      </c>
      <c r="FW46" s="45" t="s">
        <v>61</v>
      </c>
      <c r="FX46" s="45" t="s">
        <v>62</v>
      </c>
      <c r="FY46" s="45" t="s">
        <v>63</v>
      </c>
      <c r="FZ46" s="45" t="s">
        <v>64</v>
      </c>
      <c r="GA46" s="45" t="s">
        <v>65</v>
      </c>
      <c r="GB46" s="185"/>
      <c r="GC46" s="45" t="s">
        <v>54</v>
      </c>
      <c r="GD46" s="45" t="s">
        <v>55</v>
      </c>
      <c r="GE46" s="45" t="s">
        <v>56</v>
      </c>
      <c r="GF46" s="45" t="s">
        <v>57</v>
      </c>
      <c r="GG46" s="45" t="s">
        <v>58</v>
      </c>
      <c r="GH46" s="45" t="s">
        <v>59</v>
      </c>
      <c r="GI46" s="45" t="s">
        <v>60</v>
      </c>
      <c r="GJ46" s="45" t="s">
        <v>61</v>
      </c>
      <c r="GK46" s="45" t="s">
        <v>62</v>
      </c>
      <c r="GL46" s="45" t="s">
        <v>63</v>
      </c>
      <c r="GM46" s="45" t="s">
        <v>64</v>
      </c>
      <c r="GN46" s="45" t="s">
        <v>65</v>
      </c>
      <c r="GO46" s="185"/>
      <c r="GP46" s="45" t="s">
        <v>54</v>
      </c>
      <c r="GQ46" s="45" t="s">
        <v>55</v>
      </c>
      <c r="GR46" s="45" t="s">
        <v>56</v>
      </c>
      <c r="GS46" s="45" t="s">
        <v>57</v>
      </c>
      <c r="GT46" s="45" t="s">
        <v>58</v>
      </c>
      <c r="GU46" s="45" t="s">
        <v>59</v>
      </c>
      <c r="GV46" s="45" t="s">
        <v>60</v>
      </c>
      <c r="GW46" s="45" t="s">
        <v>61</v>
      </c>
      <c r="GX46" s="45" t="s">
        <v>62</v>
      </c>
      <c r="GY46" s="45" t="s">
        <v>63</v>
      </c>
      <c r="GZ46" s="45" t="s">
        <v>64</v>
      </c>
      <c r="HA46" s="45" t="s">
        <v>65</v>
      </c>
      <c r="HB46" s="185"/>
      <c r="HC46" s="45" t="s">
        <v>54</v>
      </c>
      <c r="HD46" s="45" t="s">
        <v>55</v>
      </c>
      <c r="HE46" s="45" t="s">
        <v>56</v>
      </c>
      <c r="HF46" s="45" t="s">
        <v>57</v>
      </c>
      <c r="HG46" s="45" t="s">
        <v>58</v>
      </c>
      <c r="HH46" s="45" t="s">
        <v>59</v>
      </c>
      <c r="HI46" s="45" t="s">
        <v>60</v>
      </c>
      <c r="HJ46" s="45" t="s">
        <v>61</v>
      </c>
      <c r="HK46" s="45" t="s">
        <v>62</v>
      </c>
      <c r="HL46" s="45" t="s">
        <v>63</v>
      </c>
      <c r="HM46" s="45" t="s">
        <v>64</v>
      </c>
      <c r="HN46" s="45" t="s">
        <v>65</v>
      </c>
      <c r="HO46" s="185"/>
      <c r="HP46" s="45" t="s">
        <v>54</v>
      </c>
      <c r="HQ46" s="45" t="s">
        <v>55</v>
      </c>
      <c r="HR46" s="45" t="s">
        <v>56</v>
      </c>
      <c r="HS46" s="45" t="s">
        <v>57</v>
      </c>
      <c r="HT46" s="45" t="s">
        <v>58</v>
      </c>
      <c r="HU46" s="45" t="s">
        <v>59</v>
      </c>
      <c r="HV46" s="45" t="s">
        <v>60</v>
      </c>
      <c r="HW46" s="45" t="s">
        <v>61</v>
      </c>
      <c r="HX46" s="45" t="s">
        <v>62</v>
      </c>
      <c r="HY46" s="45" t="s">
        <v>63</v>
      </c>
      <c r="HZ46" s="45" t="s">
        <v>64</v>
      </c>
      <c r="IA46" s="45" t="s">
        <v>65</v>
      </c>
      <c r="IB46" s="185"/>
      <c r="IC46" s="45" t="s">
        <v>54</v>
      </c>
      <c r="ID46" s="45" t="s">
        <v>55</v>
      </c>
      <c r="IE46" s="45" t="s">
        <v>56</v>
      </c>
      <c r="IF46" s="45" t="s">
        <v>57</v>
      </c>
      <c r="IG46" s="45" t="s">
        <v>58</v>
      </c>
      <c r="IH46" s="45" t="s">
        <v>59</v>
      </c>
      <c r="II46" s="45" t="s">
        <v>60</v>
      </c>
      <c r="IJ46" s="45" t="s">
        <v>61</v>
      </c>
      <c r="IK46" s="45" t="s">
        <v>62</v>
      </c>
      <c r="IL46" s="45" t="s">
        <v>63</v>
      </c>
      <c r="IM46" s="45" t="s">
        <v>64</v>
      </c>
      <c r="IN46" s="45" t="s">
        <v>65</v>
      </c>
      <c r="IO46" s="185"/>
      <c r="IP46" s="45" t="s">
        <v>54</v>
      </c>
      <c r="IQ46" s="45" t="s">
        <v>55</v>
      </c>
      <c r="IR46" s="45" t="s">
        <v>56</v>
      </c>
      <c r="IS46" s="45" t="s">
        <v>57</v>
      </c>
      <c r="IT46" s="45" t="s">
        <v>58</v>
      </c>
      <c r="IU46" s="45" t="s">
        <v>59</v>
      </c>
      <c r="IV46" s="45" t="s">
        <v>60</v>
      </c>
      <c r="IW46" s="45" t="s">
        <v>61</v>
      </c>
      <c r="IX46" s="45" t="s">
        <v>62</v>
      </c>
      <c r="IY46" s="45" t="s">
        <v>63</v>
      </c>
      <c r="IZ46" s="45" t="s">
        <v>64</v>
      </c>
      <c r="JA46" s="45" t="s">
        <v>65</v>
      </c>
      <c r="JB46" s="185"/>
      <c r="JC46" s="45" t="s">
        <v>54</v>
      </c>
      <c r="JD46" s="45" t="s">
        <v>55</v>
      </c>
      <c r="JE46" s="45" t="s">
        <v>56</v>
      </c>
      <c r="JF46" s="45" t="s">
        <v>57</v>
      </c>
      <c r="JG46" s="45" t="s">
        <v>58</v>
      </c>
      <c r="JH46" s="45" t="s">
        <v>59</v>
      </c>
      <c r="JI46" s="45" t="s">
        <v>60</v>
      </c>
      <c r="JJ46" s="45" t="s">
        <v>61</v>
      </c>
      <c r="JK46" s="45" t="s">
        <v>62</v>
      </c>
      <c r="JL46" s="45" t="s">
        <v>63</v>
      </c>
      <c r="JM46" s="45" t="s">
        <v>64</v>
      </c>
      <c r="JN46" s="45" t="s">
        <v>65</v>
      </c>
      <c r="JO46" s="185"/>
    </row>
    <row r="47" spans="2:275" x14ac:dyDescent="0.25">
      <c r="B47" s="46" t="s">
        <v>126</v>
      </c>
      <c r="C47" s="47">
        <f>SUM(C48:C49)</f>
        <v>0</v>
      </c>
      <c r="D47" s="47">
        <f t="shared" ref="D47:N47" si="149">SUM(D48:D49)</f>
        <v>0</v>
      </c>
      <c r="E47" s="47">
        <f t="shared" si="149"/>
        <v>0</v>
      </c>
      <c r="F47" s="47">
        <f t="shared" si="149"/>
        <v>18263</v>
      </c>
      <c r="G47" s="47">
        <f t="shared" si="149"/>
        <v>33122</v>
      </c>
      <c r="H47" s="47">
        <f t="shared" si="149"/>
        <v>32392</v>
      </c>
      <c r="I47" s="47">
        <f t="shared" si="149"/>
        <v>30351</v>
      </c>
      <c r="J47" s="47">
        <f t="shared" si="149"/>
        <v>28755</v>
      </c>
      <c r="K47" s="47">
        <f t="shared" si="149"/>
        <v>27320</v>
      </c>
      <c r="L47" s="47">
        <f t="shared" si="149"/>
        <v>26996</v>
      </c>
      <c r="M47" s="47">
        <f t="shared" si="149"/>
        <v>27588</v>
      </c>
      <c r="N47" s="47">
        <f t="shared" si="149"/>
        <v>29073</v>
      </c>
      <c r="O47" s="47">
        <f>SUM(C47:N47)</f>
        <v>253860</v>
      </c>
      <c r="P47" s="47">
        <f>SUM(P48:P49)</f>
        <v>28917</v>
      </c>
      <c r="Q47" s="47">
        <f t="shared" ref="Q47:AA47" si="150">SUM(Q48:Q49)</f>
        <v>29979</v>
      </c>
      <c r="R47" s="47">
        <f t="shared" si="150"/>
        <v>33165</v>
      </c>
      <c r="S47" s="47">
        <f t="shared" si="150"/>
        <v>30854</v>
      </c>
      <c r="T47" s="47">
        <f t="shared" si="150"/>
        <v>31727</v>
      </c>
      <c r="U47" s="47">
        <f t="shared" si="150"/>
        <v>32221</v>
      </c>
      <c r="V47" s="47">
        <f t="shared" si="150"/>
        <v>32970</v>
      </c>
      <c r="W47" s="47">
        <f t="shared" si="150"/>
        <v>32954</v>
      </c>
      <c r="X47" s="47">
        <f t="shared" si="150"/>
        <v>30943</v>
      </c>
      <c r="Y47" s="47">
        <f t="shared" si="150"/>
        <v>30919</v>
      </c>
      <c r="Z47" s="47">
        <f t="shared" si="150"/>
        <v>31951</v>
      </c>
      <c r="AA47" s="47">
        <f t="shared" si="150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1">SUM(AD48:AD49)</f>
        <v>34697</v>
      </c>
      <c r="AE47" s="47">
        <f t="shared" si="151"/>
        <v>36659</v>
      </c>
      <c r="AF47" s="47">
        <f t="shared" si="151"/>
        <v>32742</v>
      </c>
      <c r="AG47" s="47">
        <f t="shared" si="151"/>
        <v>43813</v>
      </c>
      <c r="AH47" s="47">
        <f t="shared" si="151"/>
        <v>42297</v>
      </c>
      <c r="AI47" s="47">
        <f t="shared" si="151"/>
        <v>43712</v>
      </c>
      <c r="AJ47" s="47">
        <f t="shared" si="151"/>
        <v>40530</v>
      </c>
      <c r="AK47" s="47">
        <f t="shared" si="151"/>
        <v>38155</v>
      </c>
      <c r="AL47" s="47">
        <f t="shared" si="151"/>
        <v>38371</v>
      </c>
      <c r="AM47" s="47">
        <f t="shared" si="151"/>
        <v>36890</v>
      </c>
      <c r="AN47" s="47">
        <f t="shared" si="151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2">SUM(AQ48:AQ49)</f>
        <v>35579</v>
      </c>
      <c r="AR47" s="47">
        <f t="shared" si="152"/>
        <v>40195</v>
      </c>
      <c r="AS47" s="47">
        <f t="shared" si="152"/>
        <v>35417</v>
      </c>
      <c r="AT47" s="47">
        <f t="shared" si="152"/>
        <v>38651</v>
      </c>
      <c r="AU47" s="47">
        <f t="shared" si="152"/>
        <v>39275</v>
      </c>
      <c r="AV47" s="47">
        <f t="shared" si="152"/>
        <v>41579</v>
      </c>
      <c r="AW47" s="47">
        <f t="shared" si="152"/>
        <v>40225</v>
      </c>
      <c r="AX47" s="47">
        <f t="shared" si="152"/>
        <v>38466</v>
      </c>
      <c r="AY47" s="47">
        <f t="shared" si="152"/>
        <v>40143</v>
      </c>
      <c r="AZ47" s="47">
        <f t="shared" si="152"/>
        <v>40077</v>
      </c>
      <c r="BA47" s="47">
        <f t="shared" si="152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3">SUM(BD48:BD49)</f>
        <v>39375</v>
      </c>
      <c r="BE47" s="47">
        <f t="shared" si="153"/>
        <v>45972</v>
      </c>
      <c r="BF47" s="47">
        <f t="shared" si="153"/>
        <v>46192</v>
      </c>
      <c r="BG47" s="47">
        <f t="shared" si="153"/>
        <v>45678</v>
      </c>
      <c r="BH47" s="47">
        <f t="shared" si="153"/>
        <v>46424</v>
      </c>
      <c r="BI47" s="47">
        <f t="shared" si="153"/>
        <v>45787</v>
      </c>
      <c r="BJ47" s="47">
        <f t="shared" si="153"/>
        <v>48381</v>
      </c>
      <c r="BK47" s="47">
        <f t="shared" si="153"/>
        <v>46035</v>
      </c>
      <c r="BL47" s="47">
        <f t="shared" si="153"/>
        <v>47320</v>
      </c>
      <c r="BM47" s="47">
        <f t="shared" si="153"/>
        <v>43626</v>
      </c>
      <c r="BN47" s="47">
        <f t="shared" si="153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4">SUM(BQ48:BQ49)</f>
        <v>41508</v>
      </c>
      <c r="BR47" s="47">
        <f t="shared" si="154"/>
        <v>49562</v>
      </c>
      <c r="BS47" s="47">
        <f t="shared" si="154"/>
        <v>51355</v>
      </c>
      <c r="BT47" s="47">
        <f t="shared" si="154"/>
        <v>54430</v>
      </c>
      <c r="BU47" s="47">
        <f t="shared" si="154"/>
        <v>51930</v>
      </c>
      <c r="BV47" s="47">
        <f t="shared" si="154"/>
        <v>52860</v>
      </c>
      <c r="BW47" s="47">
        <f t="shared" si="154"/>
        <v>54541</v>
      </c>
      <c r="BX47" s="47">
        <f t="shared" si="154"/>
        <v>49891</v>
      </c>
      <c r="BY47" s="47">
        <f t="shared" si="154"/>
        <v>49874</v>
      </c>
      <c r="BZ47" s="47">
        <f t="shared" si="154"/>
        <v>49102</v>
      </c>
      <c r="CA47" s="47">
        <f t="shared" si="154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5">SUM(CD48:CD49)</f>
        <v>44761</v>
      </c>
      <c r="CE47" s="47">
        <f t="shared" si="155"/>
        <v>50944</v>
      </c>
      <c r="CF47" s="47">
        <f t="shared" si="155"/>
        <v>49035</v>
      </c>
      <c r="CG47" s="47">
        <f t="shared" si="155"/>
        <v>54448</v>
      </c>
      <c r="CH47" s="47">
        <f t="shared" si="155"/>
        <v>50937</v>
      </c>
      <c r="CI47" s="47">
        <f t="shared" si="155"/>
        <v>54226</v>
      </c>
      <c r="CJ47" s="47">
        <f t="shared" si="155"/>
        <v>53674</v>
      </c>
      <c r="CK47" s="47">
        <f t="shared" si="155"/>
        <v>48658</v>
      </c>
      <c r="CL47" s="47">
        <f t="shared" si="155"/>
        <v>47201</v>
      </c>
      <c r="CM47" s="47">
        <f t="shared" si="155"/>
        <v>47472</v>
      </c>
      <c r="CN47" s="47">
        <f t="shared" si="155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6">SUM(CQ48:CQ49)</f>
        <v>44493</v>
      </c>
      <c r="CR47" s="47">
        <f t="shared" si="156"/>
        <v>50921</v>
      </c>
      <c r="CS47" s="47">
        <f t="shared" si="156"/>
        <v>50565</v>
      </c>
      <c r="CT47" s="47">
        <f t="shared" si="156"/>
        <v>53891</v>
      </c>
      <c r="CU47" s="47">
        <f t="shared" si="156"/>
        <v>49657</v>
      </c>
      <c r="CV47" s="47">
        <f t="shared" si="156"/>
        <v>53625</v>
      </c>
      <c r="CW47" s="47">
        <f t="shared" si="156"/>
        <v>54173</v>
      </c>
      <c r="CX47" s="47">
        <f t="shared" si="156"/>
        <v>50086</v>
      </c>
      <c r="CY47" s="47">
        <f t="shared" si="156"/>
        <v>49863</v>
      </c>
      <c r="CZ47" s="47">
        <f t="shared" si="156"/>
        <v>48117</v>
      </c>
      <c r="DA47" s="47">
        <f t="shared" si="156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7">SUM(DD48:DD49)</f>
        <v>46400</v>
      </c>
      <c r="DE47" s="47">
        <f t="shared" si="157"/>
        <v>49402</v>
      </c>
      <c r="DF47" s="47">
        <f t="shared" si="157"/>
        <v>48190</v>
      </c>
      <c r="DG47" s="47">
        <f t="shared" si="157"/>
        <v>52392</v>
      </c>
      <c r="DH47" s="47">
        <f t="shared" si="157"/>
        <v>51765</v>
      </c>
      <c r="DI47" s="47">
        <f t="shared" si="157"/>
        <v>53022</v>
      </c>
      <c r="DJ47" s="47">
        <f t="shared" si="157"/>
        <v>55256</v>
      </c>
      <c r="DK47" s="47">
        <f t="shared" si="157"/>
        <v>49649</v>
      </c>
      <c r="DL47" s="47">
        <f t="shared" si="157"/>
        <v>52305</v>
      </c>
      <c r="DM47" s="47">
        <f t="shared" si="157"/>
        <v>49266</v>
      </c>
      <c r="DN47" s="47">
        <f t="shared" si="157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8">SUM(ER48:ER49)</f>
        <v>50281</v>
      </c>
      <c r="ES47" s="47">
        <f t="shared" si="158"/>
        <v>53017</v>
      </c>
      <c r="ET47" s="47">
        <f t="shared" si="158"/>
        <v>68635</v>
      </c>
      <c r="EU47" s="47">
        <f t="shared" si="158"/>
        <v>56760</v>
      </c>
      <c r="EV47" s="47">
        <f t="shared" si="158"/>
        <v>61276</v>
      </c>
      <c r="EW47" s="47">
        <f t="shared" si="158"/>
        <v>65707</v>
      </c>
      <c r="EX47" s="47">
        <f t="shared" si="158"/>
        <v>57904</v>
      </c>
      <c r="EY47" s="47">
        <f t="shared" si="158"/>
        <v>58697</v>
      </c>
      <c r="EZ47" s="47">
        <f t="shared" si="158"/>
        <v>50144</v>
      </c>
      <c r="FA47" s="47">
        <f t="shared" si="158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9">SUM(FE48:FE49)</f>
        <v>52841</v>
      </c>
      <c r="FF47" s="47">
        <f t="shared" si="159"/>
        <v>54095</v>
      </c>
      <c r="FG47" s="47">
        <f t="shared" si="159"/>
        <v>59496</v>
      </c>
      <c r="FH47" s="47">
        <f t="shared" si="159"/>
        <v>56775</v>
      </c>
      <c r="FI47" s="47">
        <f t="shared" si="159"/>
        <v>61096</v>
      </c>
      <c r="FJ47" s="47">
        <f t="shared" si="159"/>
        <v>64669</v>
      </c>
      <c r="FK47" s="47">
        <f t="shared" si="159"/>
        <v>59650</v>
      </c>
      <c r="FL47" s="47">
        <f t="shared" si="159"/>
        <v>58193</v>
      </c>
      <c r="FM47" s="47">
        <f t="shared" si="159"/>
        <v>59424</v>
      </c>
      <c r="FN47" s="47">
        <f t="shared" si="159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60">SUM(FR48:FR49)</f>
        <v>57221</v>
      </c>
      <c r="FS47" s="47">
        <f t="shared" si="160"/>
        <v>54897</v>
      </c>
      <c r="FT47" s="47">
        <f t="shared" si="160"/>
        <v>58798</v>
      </c>
      <c r="FU47" s="47">
        <f t="shared" si="160"/>
        <v>56193</v>
      </c>
      <c r="FV47" s="47">
        <f t="shared" si="160"/>
        <v>63860</v>
      </c>
      <c r="FW47" s="47">
        <f t="shared" si="160"/>
        <v>63052</v>
      </c>
      <c r="FX47" s="47">
        <f t="shared" si="160"/>
        <v>57832</v>
      </c>
      <c r="FY47" s="47">
        <v>61148</v>
      </c>
      <c r="FZ47" s="47">
        <v>56558</v>
      </c>
      <c r="GA47" s="47">
        <f t="shared" si="160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>
        <v>69653</v>
      </c>
      <c r="JA47" s="47">
        <v>73316</v>
      </c>
      <c r="JB47" s="47">
        <f>+SUM(IP47:JA47)</f>
        <v>855577</v>
      </c>
      <c r="JC47" s="201">
        <v>74632</v>
      </c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>
        <f t="shared" ref="JO47:JO79" si="161">SUM(JC47:JN47)</f>
        <v>74632</v>
      </c>
    </row>
    <row r="48" spans="2:275" x14ac:dyDescent="0.25">
      <c r="B48" s="48" t="s">
        <v>67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2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3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4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5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6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7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8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9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70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71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2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3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4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>
        <v>19256</v>
      </c>
      <c r="JA48" s="49">
        <v>25764</v>
      </c>
      <c r="JB48" s="49"/>
      <c r="JC48" s="202">
        <v>27329</v>
      </c>
      <c r="JD48" s="49"/>
      <c r="JE48" s="49"/>
      <c r="JF48" s="49"/>
      <c r="JG48" s="49"/>
      <c r="JH48" s="49"/>
      <c r="JI48" s="49"/>
      <c r="JJ48" s="49"/>
      <c r="JK48" s="49"/>
      <c r="JL48" s="49"/>
      <c r="JM48" s="49"/>
      <c r="JN48" s="49"/>
      <c r="JO48" s="49">
        <f t="shared" si="161"/>
        <v>27329</v>
      </c>
    </row>
    <row r="49" spans="2:275" x14ac:dyDescent="0.25">
      <c r="B49" s="48" t="s">
        <v>68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2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3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4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5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6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7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8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9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70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71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2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3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4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>
        <v>50397</v>
      </c>
      <c r="JA49" s="49">
        <v>47552</v>
      </c>
      <c r="JB49" s="49"/>
      <c r="JC49" s="202">
        <v>47303</v>
      </c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>
        <f t="shared" si="161"/>
        <v>47303</v>
      </c>
    </row>
    <row r="50" spans="2:275" x14ac:dyDescent="0.25">
      <c r="B50" s="46" t="s">
        <v>127</v>
      </c>
      <c r="C50" s="47">
        <f>SUM(C51:C52)</f>
        <v>0</v>
      </c>
      <c r="D50" s="47">
        <f t="shared" ref="D50:N50" si="175">SUM(D51:D52)</f>
        <v>0</v>
      </c>
      <c r="E50" s="47">
        <f t="shared" si="175"/>
        <v>0</v>
      </c>
      <c r="F50" s="47">
        <f t="shared" si="175"/>
        <v>26135</v>
      </c>
      <c r="G50" s="47">
        <f t="shared" si="175"/>
        <v>48459</v>
      </c>
      <c r="H50" s="47">
        <f t="shared" si="175"/>
        <v>51073</v>
      </c>
      <c r="I50" s="47">
        <f t="shared" si="175"/>
        <v>55196</v>
      </c>
      <c r="J50" s="47">
        <f t="shared" si="175"/>
        <v>64829</v>
      </c>
      <c r="K50" s="47">
        <f t="shared" si="175"/>
        <v>62447</v>
      </c>
      <c r="L50" s="47">
        <f t="shared" si="175"/>
        <v>60483</v>
      </c>
      <c r="M50" s="47">
        <f t="shared" si="175"/>
        <v>61569</v>
      </c>
      <c r="N50" s="47">
        <f t="shared" si="175"/>
        <v>62223</v>
      </c>
      <c r="O50" s="47">
        <f t="shared" si="162"/>
        <v>492414</v>
      </c>
      <c r="P50" s="47">
        <f>SUM(P51:P52)</f>
        <v>59096</v>
      </c>
      <c r="Q50" s="47">
        <f t="shared" ref="Q50:AA50" si="176">SUM(Q51:Q52)</f>
        <v>50892</v>
      </c>
      <c r="R50" s="47">
        <f t="shared" si="176"/>
        <v>54558</v>
      </c>
      <c r="S50" s="47">
        <f t="shared" si="176"/>
        <v>50737</v>
      </c>
      <c r="T50" s="47">
        <f t="shared" si="176"/>
        <v>53665</v>
      </c>
      <c r="U50" s="47">
        <f t="shared" si="176"/>
        <v>54846</v>
      </c>
      <c r="V50" s="47">
        <f t="shared" si="176"/>
        <v>59635</v>
      </c>
      <c r="W50" s="47">
        <f t="shared" si="176"/>
        <v>64757</v>
      </c>
      <c r="X50" s="47">
        <f t="shared" si="176"/>
        <v>60575</v>
      </c>
      <c r="Y50" s="47">
        <f t="shared" si="176"/>
        <v>60972</v>
      </c>
      <c r="Z50" s="47">
        <f t="shared" si="176"/>
        <v>62921</v>
      </c>
      <c r="AA50" s="47">
        <f t="shared" si="176"/>
        <v>67205</v>
      </c>
      <c r="AB50" s="47">
        <f t="shared" si="163"/>
        <v>699859</v>
      </c>
      <c r="AC50" s="47">
        <f>SUM(AC51:AC52)</f>
        <v>65726</v>
      </c>
      <c r="AD50" s="47">
        <f t="shared" ref="AD50:AN50" si="177">SUM(AD51:AD52)</f>
        <v>57494</v>
      </c>
      <c r="AE50" s="47">
        <f t="shared" si="177"/>
        <v>50337</v>
      </c>
      <c r="AF50" s="47">
        <f t="shared" si="177"/>
        <v>45889</v>
      </c>
      <c r="AG50" s="47">
        <f t="shared" si="177"/>
        <v>57341</v>
      </c>
      <c r="AH50" s="47">
        <f t="shared" si="177"/>
        <v>62339</v>
      </c>
      <c r="AI50" s="47">
        <f t="shared" si="177"/>
        <v>70075</v>
      </c>
      <c r="AJ50" s="47">
        <f t="shared" si="177"/>
        <v>72450</v>
      </c>
      <c r="AK50" s="47">
        <f t="shared" si="177"/>
        <v>69787</v>
      </c>
      <c r="AL50" s="47">
        <f t="shared" si="177"/>
        <v>73147</v>
      </c>
      <c r="AM50" s="47">
        <f t="shared" si="177"/>
        <v>72766</v>
      </c>
      <c r="AN50" s="47">
        <f t="shared" si="177"/>
        <v>75555</v>
      </c>
      <c r="AO50" s="47">
        <f t="shared" si="164"/>
        <v>772906</v>
      </c>
      <c r="AP50" s="47">
        <f>SUM(AP51:AP52)</f>
        <v>66064</v>
      </c>
      <c r="AQ50" s="47">
        <f t="shared" ref="AQ50:BA50" si="178">SUM(AQ51:AQ52)</f>
        <v>57463</v>
      </c>
      <c r="AR50" s="47">
        <f t="shared" si="178"/>
        <v>60680</v>
      </c>
      <c r="AS50" s="47">
        <f t="shared" si="178"/>
        <v>59162</v>
      </c>
      <c r="AT50" s="47">
        <f t="shared" si="178"/>
        <v>64335</v>
      </c>
      <c r="AU50" s="47">
        <f t="shared" si="178"/>
        <v>68398</v>
      </c>
      <c r="AV50" s="47">
        <f t="shared" si="178"/>
        <v>72708</v>
      </c>
      <c r="AW50" s="47">
        <f t="shared" si="178"/>
        <v>76960</v>
      </c>
      <c r="AX50" s="47">
        <f t="shared" si="178"/>
        <v>73383</v>
      </c>
      <c r="AY50" s="47">
        <f t="shared" si="178"/>
        <v>79072</v>
      </c>
      <c r="AZ50" s="47">
        <f t="shared" si="178"/>
        <v>82024</v>
      </c>
      <c r="BA50" s="47">
        <f t="shared" si="178"/>
        <v>87219</v>
      </c>
      <c r="BB50" s="47">
        <f t="shared" si="165"/>
        <v>847468</v>
      </c>
      <c r="BC50" s="47">
        <f>SUM(BC51:BC52)</f>
        <v>80597</v>
      </c>
      <c r="BD50" s="47">
        <f t="shared" ref="BD50:BN50" si="179">SUM(BD51:BD52)</f>
        <v>68410</v>
      </c>
      <c r="BE50" s="47">
        <f t="shared" si="179"/>
        <v>70862</v>
      </c>
      <c r="BF50" s="47">
        <f t="shared" si="179"/>
        <v>65675</v>
      </c>
      <c r="BG50" s="47">
        <f t="shared" si="179"/>
        <v>76345</v>
      </c>
      <c r="BH50" s="47">
        <f t="shared" si="179"/>
        <v>79345</v>
      </c>
      <c r="BI50" s="47">
        <f t="shared" si="179"/>
        <v>83724</v>
      </c>
      <c r="BJ50" s="47">
        <f t="shared" si="179"/>
        <v>88791</v>
      </c>
      <c r="BK50" s="47">
        <f t="shared" si="179"/>
        <v>85882</v>
      </c>
      <c r="BL50" s="47">
        <f t="shared" si="179"/>
        <v>93384</v>
      </c>
      <c r="BM50" s="47">
        <f t="shared" si="179"/>
        <v>90645</v>
      </c>
      <c r="BN50" s="47">
        <f t="shared" si="179"/>
        <v>94328</v>
      </c>
      <c r="BO50" s="47">
        <f t="shared" si="166"/>
        <v>977988</v>
      </c>
      <c r="BP50" s="47">
        <f>SUM(BP51:BP52)</f>
        <v>86313</v>
      </c>
      <c r="BQ50" s="47">
        <f t="shared" ref="BQ50:CA50" si="180">SUM(BQ51:BQ52)</f>
        <v>77691</v>
      </c>
      <c r="BR50" s="47">
        <f t="shared" si="180"/>
        <v>82740</v>
      </c>
      <c r="BS50" s="47">
        <f t="shared" si="180"/>
        <v>76190</v>
      </c>
      <c r="BT50" s="47">
        <f t="shared" si="180"/>
        <v>84576</v>
      </c>
      <c r="BU50" s="47">
        <f t="shared" si="180"/>
        <v>87094</v>
      </c>
      <c r="BV50" s="47">
        <f t="shared" si="180"/>
        <v>88459</v>
      </c>
      <c r="BW50" s="47">
        <f t="shared" si="180"/>
        <v>95575</v>
      </c>
      <c r="BX50" s="47">
        <f t="shared" si="180"/>
        <v>86908</v>
      </c>
      <c r="BY50" s="47">
        <f t="shared" si="180"/>
        <v>92415</v>
      </c>
      <c r="BZ50" s="47">
        <f t="shared" si="180"/>
        <v>93440</v>
      </c>
      <c r="CA50" s="47">
        <f t="shared" si="180"/>
        <v>97595</v>
      </c>
      <c r="CB50" s="47">
        <f t="shared" si="167"/>
        <v>1048996</v>
      </c>
      <c r="CC50" s="47">
        <f>SUM(CC51:CC52)</f>
        <v>87582</v>
      </c>
      <c r="CD50" s="47">
        <f t="shared" ref="CD50:CN50" si="181">SUM(CD51:CD52)</f>
        <v>75905</v>
      </c>
      <c r="CE50" s="47">
        <f t="shared" si="181"/>
        <v>76905</v>
      </c>
      <c r="CF50" s="47">
        <f t="shared" si="181"/>
        <v>70651</v>
      </c>
      <c r="CG50" s="47">
        <f t="shared" si="181"/>
        <v>81697</v>
      </c>
      <c r="CH50" s="47">
        <f t="shared" si="181"/>
        <v>84420</v>
      </c>
      <c r="CI50" s="47">
        <f t="shared" si="181"/>
        <v>91692</v>
      </c>
      <c r="CJ50" s="47">
        <f t="shared" si="181"/>
        <v>97885</v>
      </c>
      <c r="CK50" s="47">
        <f t="shared" si="181"/>
        <v>90666</v>
      </c>
      <c r="CL50" s="47">
        <f t="shared" si="181"/>
        <v>99671</v>
      </c>
      <c r="CM50" s="47">
        <f t="shared" si="181"/>
        <v>101892</v>
      </c>
      <c r="CN50" s="47">
        <f t="shared" si="181"/>
        <v>102650</v>
      </c>
      <c r="CO50" s="47">
        <f t="shared" si="168"/>
        <v>1061616</v>
      </c>
      <c r="CP50" s="47">
        <f>SUM(CP51:CP52)</f>
        <v>99945</v>
      </c>
      <c r="CQ50" s="47">
        <f t="shared" ref="CQ50:DA50" si="182">SUM(CQ51:CQ52)</f>
        <v>87196</v>
      </c>
      <c r="CR50" s="47">
        <f t="shared" si="182"/>
        <v>88197</v>
      </c>
      <c r="CS50" s="47">
        <f t="shared" si="182"/>
        <v>86034</v>
      </c>
      <c r="CT50" s="47">
        <f t="shared" si="182"/>
        <v>86874</v>
      </c>
      <c r="CU50" s="47">
        <f t="shared" si="182"/>
        <v>89424</v>
      </c>
      <c r="CV50" s="47">
        <f t="shared" si="182"/>
        <v>98128</v>
      </c>
      <c r="CW50" s="47">
        <f t="shared" si="182"/>
        <v>104087</v>
      </c>
      <c r="CX50" s="47">
        <f t="shared" si="182"/>
        <v>99306</v>
      </c>
      <c r="CY50" s="47">
        <f t="shared" si="182"/>
        <v>106816</v>
      </c>
      <c r="CZ50" s="47">
        <f t="shared" si="182"/>
        <v>110033</v>
      </c>
      <c r="DA50" s="47">
        <f t="shared" si="182"/>
        <v>110489</v>
      </c>
      <c r="DB50" s="47">
        <f t="shared" si="169"/>
        <v>1166529</v>
      </c>
      <c r="DC50" s="47">
        <f>SUM(DC51:DC52)</f>
        <v>104771</v>
      </c>
      <c r="DD50" s="47">
        <f t="shared" ref="DD50:DN50" si="183">SUM(DD51:DD52)</f>
        <v>95867</v>
      </c>
      <c r="DE50" s="47">
        <f t="shared" si="183"/>
        <v>91896</v>
      </c>
      <c r="DF50" s="47">
        <f t="shared" si="183"/>
        <v>86186</v>
      </c>
      <c r="DG50" s="47">
        <f t="shared" si="183"/>
        <v>97145</v>
      </c>
      <c r="DH50" s="47">
        <f t="shared" si="183"/>
        <v>95902</v>
      </c>
      <c r="DI50" s="47">
        <f t="shared" si="183"/>
        <v>99790</v>
      </c>
      <c r="DJ50" s="47">
        <f t="shared" si="183"/>
        <v>111275</v>
      </c>
      <c r="DK50" s="47">
        <f t="shared" si="183"/>
        <v>105500</v>
      </c>
      <c r="DL50" s="47">
        <f t="shared" si="183"/>
        <v>115062</v>
      </c>
      <c r="DM50" s="47">
        <f t="shared" si="183"/>
        <v>110548</v>
      </c>
      <c r="DN50" s="47">
        <f t="shared" si="183"/>
        <v>117876</v>
      </c>
      <c r="DO50" s="47">
        <f t="shared" si="170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71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2"/>
        <v>1461954</v>
      </c>
      <c r="EP50" s="47">
        <f>SUM(EP51:EP52)</f>
        <v>141212</v>
      </c>
      <c r="EQ50" s="47">
        <v>97471</v>
      </c>
      <c r="ER50" s="47">
        <f t="shared" ref="ER50:FA50" si="184">SUM(ER51:ER52)</f>
        <v>85172</v>
      </c>
      <c r="ES50" s="47">
        <f t="shared" si="184"/>
        <v>90089</v>
      </c>
      <c r="ET50" s="47">
        <f t="shared" si="184"/>
        <v>90881</v>
      </c>
      <c r="EU50" s="47">
        <f t="shared" si="184"/>
        <v>104715</v>
      </c>
      <c r="EV50" s="47">
        <f t="shared" si="184"/>
        <v>109885</v>
      </c>
      <c r="EW50" s="47">
        <f t="shared" si="184"/>
        <v>117382</v>
      </c>
      <c r="EX50" s="47">
        <f t="shared" si="184"/>
        <v>114729</v>
      </c>
      <c r="EY50" s="47">
        <f t="shared" si="184"/>
        <v>124855</v>
      </c>
      <c r="EZ50" s="47">
        <f t="shared" si="184"/>
        <v>127068</v>
      </c>
      <c r="FA50" s="47">
        <f t="shared" si="184"/>
        <v>134126</v>
      </c>
      <c r="FB50" s="47">
        <f t="shared" si="173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5">SUM(FE51:FE52)</f>
        <v>136107</v>
      </c>
      <c r="FF50" s="47">
        <f t="shared" si="185"/>
        <v>121815</v>
      </c>
      <c r="FG50" s="47">
        <f t="shared" si="185"/>
        <v>134280</v>
      </c>
      <c r="FH50" s="47">
        <f t="shared" si="185"/>
        <v>129550</v>
      </c>
      <c r="FI50" s="47">
        <f t="shared" si="185"/>
        <v>141682</v>
      </c>
      <c r="FJ50" s="47">
        <f t="shared" si="185"/>
        <v>151678</v>
      </c>
      <c r="FK50" s="47">
        <f t="shared" si="185"/>
        <v>142840</v>
      </c>
      <c r="FL50" s="47">
        <f t="shared" si="185"/>
        <v>157774</v>
      </c>
      <c r="FM50" s="47">
        <f t="shared" si="185"/>
        <v>162425</v>
      </c>
      <c r="FN50" s="47">
        <f t="shared" si="185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6">SUM(FR51:FR52)</f>
        <v>141928</v>
      </c>
      <c r="FS50" s="47">
        <f t="shared" si="186"/>
        <v>132918</v>
      </c>
      <c r="FT50" s="47">
        <f t="shared" si="186"/>
        <v>141557</v>
      </c>
      <c r="FU50" s="47">
        <f t="shared" si="186"/>
        <v>139956</v>
      </c>
      <c r="FV50" s="47">
        <f t="shared" si="186"/>
        <v>154021</v>
      </c>
      <c r="FW50" s="47">
        <f t="shared" si="186"/>
        <v>161706</v>
      </c>
      <c r="FX50" s="47">
        <f t="shared" si="186"/>
        <v>151043</v>
      </c>
      <c r="FY50" s="47">
        <v>164869</v>
      </c>
      <c r="FZ50" s="47">
        <v>167203</v>
      </c>
      <c r="GA50" s="47">
        <f t="shared" si="186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>
        <v>178783</v>
      </c>
      <c r="JA50" s="47">
        <v>183388</v>
      </c>
      <c r="JB50" s="47">
        <f>+SUM(IP50:JA50)</f>
        <v>1920169</v>
      </c>
      <c r="JC50" s="201">
        <v>169617</v>
      </c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>
        <f t="shared" si="161"/>
        <v>169617</v>
      </c>
    </row>
    <row r="51" spans="2:275" x14ac:dyDescent="0.25">
      <c r="B51" s="48" t="s">
        <v>67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2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3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4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5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6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7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8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9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70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71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2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3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4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>
        <v>74773</v>
      </c>
      <c r="JA51" s="49">
        <v>82607</v>
      </c>
      <c r="JB51" s="49"/>
      <c r="JC51" s="202">
        <v>80674</v>
      </c>
      <c r="JD51" s="49"/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>
        <f t="shared" si="161"/>
        <v>80674</v>
      </c>
    </row>
    <row r="52" spans="2:275" x14ac:dyDescent="0.25">
      <c r="B52" s="48" t="s">
        <v>68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2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3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4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5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6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7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8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9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70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71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2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3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4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>
        <v>104010</v>
      </c>
      <c r="JA52" s="49">
        <v>100781</v>
      </c>
      <c r="JB52" s="49"/>
      <c r="JC52" s="202">
        <v>88943</v>
      </c>
      <c r="JD52" s="49"/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>
        <f t="shared" si="161"/>
        <v>88943</v>
      </c>
    </row>
    <row r="53" spans="2:275" x14ac:dyDescent="0.25">
      <c r="B53" s="46" t="s">
        <v>128</v>
      </c>
      <c r="C53" s="47">
        <f>SUM(C54:C55)</f>
        <v>0</v>
      </c>
      <c r="D53" s="47">
        <f t="shared" ref="D53:N53" si="187">SUM(D54:D55)</f>
        <v>0</v>
      </c>
      <c r="E53" s="47">
        <f t="shared" si="187"/>
        <v>0</v>
      </c>
      <c r="F53" s="47">
        <f t="shared" si="187"/>
        <v>19600</v>
      </c>
      <c r="G53" s="47">
        <f t="shared" si="187"/>
        <v>36882</v>
      </c>
      <c r="H53" s="47">
        <f t="shared" si="187"/>
        <v>38097</v>
      </c>
      <c r="I53" s="47">
        <f t="shared" si="187"/>
        <v>37396</v>
      </c>
      <c r="J53" s="47">
        <f t="shared" si="187"/>
        <v>38082</v>
      </c>
      <c r="K53" s="47">
        <f t="shared" si="187"/>
        <v>36795</v>
      </c>
      <c r="L53" s="47">
        <f t="shared" si="187"/>
        <v>36949</v>
      </c>
      <c r="M53" s="47">
        <f t="shared" si="187"/>
        <v>37743</v>
      </c>
      <c r="N53" s="47">
        <f t="shared" si="187"/>
        <v>37815</v>
      </c>
      <c r="O53" s="47">
        <f t="shared" si="162"/>
        <v>319359</v>
      </c>
      <c r="P53" s="47">
        <f>SUM(P54:P55)</f>
        <v>36336</v>
      </c>
      <c r="Q53" s="47">
        <f t="shared" ref="Q53:AA53" si="188">SUM(Q54:Q55)</f>
        <v>38441</v>
      </c>
      <c r="R53" s="47">
        <f t="shared" si="188"/>
        <v>43781</v>
      </c>
      <c r="S53" s="47">
        <f t="shared" si="188"/>
        <v>41352</v>
      </c>
      <c r="T53" s="47">
        <f t="shared" si="188"/>
        <v>43144</v>
      </c>
      <c r="U53" s="47">
        <f t="shared" si="188"/>
        <v>42864</v>
      </c>
      <c r="V53" s="47">
        <f t="shared" si="188"/>
        <v>45252</v>
      </c>
      <c r="W53" s="47">
        <f t="shared" si="188"/>
        <v>47586</v>
      </c>
      <c r="X53" s="47">
        <f t="shared" si="188"/>
        <v>45729</v>
      </c>
      <c r="Y53" s="47">
        <f t="shared" si="188"/>
        <v>45845</v>
      </c>
      <c r="Z53" s="47">
        <f t="shared" si="188"/>
        <v>46867</v>
      </c>
      <c r="AA53" s="47">
        <f t="shared" si="188"/>
        <v>48002</v>
      </c>
      <c r="AB53" s="47">
        <f t="shared" si="163"/>
        <v>525199</v>
      </c>
      <c r="AC53" s="47">
        <f>SUM(AC54:AC55)</f>
        <v>46919</v>
      </c>
      <c r="AD53" s="47">
        <f t="shared" ref="AD53:AN53" si="189">SUM(AD54:AD55)</f>
        <v>47920</v>
      </c>
      <c r="AE53" s="47">
        <f t="shared" si="189"/>
        <v>51015</v>
      </c>
      <c r="AF53" s="47">
        <f t="shared" si="189"/>
        <v>46233</v>
      </c>
      <c r="AG53" s="47">
        <f t="shared" si="189"/>
        <v>55799</v>
      </c>
      <c r="AH53" s="47">
        <f t="shared" si="189"/>
        <v>54640</v>
      </c>
      <c r="AI53" s="47">
        <f t="shared" si="189"/>
        <v>57579</v>
      </c>
      <c r="AJ53" s="47">
        <f t="shared" si="189"/>
        <v>59304</v>
      </c>
      <c r="AK53" s="47">
        <f t="shared" si="189"/>
        <v>56263</v>
      </c>
      <c r="AL53" s="47">
        <f t="shared" si="189"/>
        <v>56493</v>
      </c>
      <c r="AM53" s="47">
        <f t="shared" si="189"/>
        <v>56074</v>
      </c>
      <c r="AN53" s="47">
        <f t="shared" si="189"/>
        <v>57716</v>
      </c>
      <c r="AO53" s="47">
        <f t="shared" si="164"/>
        <v>645955</v>
      </c>
      <c r="AP53" s="47">
        <f>SUM(AP54:AP55)</f>
        <v>51942</v>
      </c>
      <c r="AQ53" s="47">
        <f t="shared" ref="AQ53:BA53" si="190">SUM(AQ54:AQ55)</f>
        <v>51224</v>
      </c>
      <c r="AR53" s="47">
        <f t="shared" si="190"/>
        <v>52279</v>
      </c>
      <c r="AS53" s="47">
        <f t="shared" si="190"/>
        <v>48503</v>
      </c>
      <c r="AT53" s="47">
        <f t="shared" si="190"/>
        <v>48573</v>
      </c>
      <c r="AU53" s="47">
        <f t="shared" si="190"/>
        <v>55183</v>
      </c>
      <c r="AV53" s="47">
        <f t="shared" si="190"/>
        <v>59808</v>
      </c>
      <c r="AW53" s="47">
        <f t="shared" si="190"/>
        <v>59926</v>
      </c>
      <c r="AX53" s="47">
        <f t="shared" si="190"/>
        <v>56087</v>
      </c>
      <c r="AY53" s="47">
        <f t="shared" si="190"/>
        <v>57856</v>
      </c>
      <c r="AZ53" s="47">
        <f t="shared" si="190"/>
        <v>57808</v>
      </c>
      <c r="BA53" s="47">
        <f t="shared" si="190"/>
        <v>59700</v>
      </c>
      <c r="BB53" s="47">
        <f t="shared" si="165"/>
        <v>658889</v>
      </c>
      <c r="BC53" s="47">
        <f>SUM(BC54:BC55)</f>
        <v>59242</v>
      </c>
      <c r="BD53" s="47">
        <f t="shared" ref="BD53:BN53" si="191">SUM(BD54:BD55)</f>
        <v>54059</v>
      </c>
      <c r="BE53" s="47">
        <f t="shared" si="191"/>
        <v>62165</v>
      </c>
      <c r="BF53" s="47">
        <f t="shared" si="191"/>
        <v>59961</v>
      </c>
      <c r="BG53" s="47">
        <f t="shared" si="191"/>
        <v>63243</v>
      </c>
      <c r="BH53" s="47">
        <f t="shared" si="191"/>
        <v>64363</v>
      </c>
      <c r="BI53" s="47">
        <f t="shared" si="191"/>
        <v>62927</v>
      </c>
      <c r="BJ53" s="47">
        <f t="shared" si="191"/>
        <v>66937</v>
      </c>
      <c r="BK53" s="47">
        <f t="shared" si="191"/>
        <v>67253</v>
      </c>
      <c r="BL53" s="47">
        <f t="shared" si="191"/>
        <v>68223</v>
      </c>
      <c r="BM53" s="47">
        <f t="shared" si="191"/>
        <v>66031</v>
      </c>
      <c r="BN53" s="47">
        <f t="shared" si="191"/>
        <v>66305</v>
      </c>
      <c r="BO53" s="47">
        <f t="shared" si="166"/>
        <v>760709</v>
      </c>
      <c r="BP53" s="47">
        <f>SUM(BP54:BP55)</f>
        <v>62884</v>
      </c>
      <c r="BQ53" s="47">
        <f t="shared" ref="BQ53:CA53" si="192">SUM(BQ54:BQ55)</f>
        <v>59941</v>
      </c>
      <c r="BR53" s="47">
        <f t="shared" si="192"/>
        <v>66583</v>
      </c>
      <c r="BS53" s="47">
        <f t="shared" si="192"/>
        <v>66154</v>
      </c>
      <c r="BT53" s="47">
        <f t="shared" si="192"/>
        <v>69159</v>
      </c>
      <c r="BU53" s="47">
        <f t="shared" si="192"/>
        <v>69268</v>
      </c>
      <c r="BV53" s="47">
        <f t="shared" si="192"/>
        <v>72583</v>
      </c>
      <c r="BW53" s="47">
        <f t="shared" si="192"/>
        <v>75584</v>
      </c>
      <c r="BX53" s="47">
        <f t="shared" si="192"/>
        <v>71215</v>
      </c>
      <c r="BY53" s="47">
        <f t="shared" si="192"/>
        <v>73425</v>
      </c>
      <c r="BZ53" s="47">
        <f t="shared" si="192"/>
        <v>72476</v>
      </c>
      <c r="CA53" s="47">
        <f t="shared" si="192"/>
        <v>70491</v>
      </c>
      <c r="CB53" s="47">
        <f t="shared" si="167"/>
        <v>829763</v>
      </c>
      <c r="CC53" s="47">
        <f>SUM(CC54:CC55)</f>
        <v>68421</v>
      </c>
      <c r="CD53" s="47">
        <f t="shared" ref="CD53:CN53" si="193">SUM(CD54:CD55)</f>
        <v>65937</v>
      </c>
      <c r="CE53" s="47">
        <f t="shared" si="193"/>
        <v>70803</v>
      </c>
      <c r="CF53" s="47">
        <f t="shared" si="193"/>
        <v>65750</v>
      </c>
      <c r="CG53" s="47">
        <f t="shared" si="193"/>
        <v>72197</v>
      </c>
      <c r="CH53" s="47">
        <f t="shared" si="193"/>
        <v>71408</v>
      </c>
      <c r="CI53" s="47">
        <f t="shared" si="193"/>
        <v>74831</v>
      </c>
      <c r="CJ53" s="47">
        <f t="shared" si="193"/>
        <v>77165</v>
      </c>
      <c r="CK53" s="47">
        <f t="shared" si="193"/>
        <v>71175</v>
      </c>
      <c r="CL53" s="47">
        <f t="shared" si="193"/>
        <v>71887</v>
      </c>
      <c r="CM53" s="47">
        <f t="shared" si="193"/>
        <v>71144</v>
      </c>
      <c r="CN53" s="47">
        <f t="shared" si="193"/>
        <v>72219</v>
      </c>
      <c r="CO53" s="47">
        <f t="shared" si="168"/>
        <v>852937</v>
      </c>
      <c r="CP53" s="47">
        <f>SUM(CP54:CP55)</f>
        <v>68904</v>
      </c>
      <c r="CQ53" s="47">
        <f t="shared" ref="CQ53:DA53" si="194">SUM(CQ54:CQ55)</f>
        <v>66756</v>
      </c>
      <c r="CR53" s="47">
        <f t="shared" si="194"/>
        <v>70860</v>
      </c>
      <c r="CS53" s="47">
        <f t="shared" si="194"/>
        <v>66312</v>
      </c>
      <c r="CT53" s="47">
        <f t="shared" si="194"/>
        <v>70283</v>
      </c>
      <c r="CU53" s="47">
        <f t="shared" si="194"/>
        <v>69606</v>
      </c>
      <c r="CV53" s="47">
        <f t="shared" si="194"/>
        <v>75165</v>
      </c>
      <c r="CW53" s="47">
        <f t="shared" si="194"/>
        <v>77473</v>
      </c>
      <c r="CX53" s="47">
        <f t="shared" si="194"/>
        <v>71809</v>
      </c>
      <c r="CY53" s="47">
        <f t="shared" si="194"/>
        <v>75225</v>
      </c>
      <c r="CZ53" s="47">
        <f t="shared" si="194"/>
        <v>72159</v>
      </c>
      <c r="DA53" s="47">
        <f t="shared" si="194"/>
        <v>75171</v>
      </c>
      <c r="DB53" s="47">
        <f t="shared" si="169"/>
        <v>859723</v>
      </c>
      <c r="DC53" s="47">
        <f>SUM(DC54:DC55)</f>
        <v>71080</v>
      </c>
      <c r="DD53" s="47">
        <f t="shared" ref="DD53:DN53" si="195">SUM(DD54:DD55)</f>
        <v>68596</v>
      </c>
      <c r="DE53" s="47">
        <f t="shared" si="195"/>
        <v>72654</v>
      </c>
      <c r="DF53" s="47">
        <f t="shared" si="195"/>
        <v>68255</v>
      </c>
      <c r="DG53" s="47">
        <f t="shared" si="195"/>
        <v>75667</v>
      </c>
      <c r="DH53" s="47">
        <f t="shared" si="195"/>
        <v>73620</v>
      </c>
      <c r="DI53" s="47">
        <f t="shared" si="195"/>
        <v>77060</v>
      </c>
      <c r="DJ53" s="47">
        <f t="shared" si="195"/>
        <v>80037</v>
      </c>
      <c r="DK53" s="47">
        <f t="shared" si="195"/>
        <v>75287</v>
      </c>
      <c r="DL53" s="47">
        <f t="shared" si="195"/>
        <v>79511</v>
      </c>
      <c r="DM53" s="47">
        <f t="shared" si="195"/>
        <v>76640</v>
      </c>
      <c r="DN53" s="47">
        <f t="shared" si="195"/>
        <v>81089</v>
      </c>
      <c r="DO53" s="47">
        <f t="shared" si="170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71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2"/>
        <v>1099419</v>
      </c>
      <c r="EP53" s="47">
        <f>SUM(EP54:EP55)</f>
        <v>82615</v>
      </c>
      <c r="EQ53" s="47">
        <v>78897</v>
      </c>
      <c r="ER53" s="47">
        <f t="shared" ref="ER53:FA53" si="196">SUM(ER54:ER55)</f>
        <v>82164</v>
      </c>
      <c r="ES53" s="47">
        <f t="shared" si="196"/>
        <v>81909</v>
      </c>
      <c r="ET53" s="47">
        <f t="shared" si="196"/>
        <v>85513</v>
      </c>
      <c r="EU53" s="47">
        <f t="shared" si="196"/>
        <v>87300</v>
      </c>
      <c r="EV53" s="47">
        <f t="shared" si="196"/>
        <v>92857</v>
      </c>
      <c r="EW53" s="47">
        <f t="shared" si="196"/>
        <v>87058</v>
      </c>
      <c r="EX53" s="47">
        <f t="shared" si="196"/>
        <v>70827</v>
      </c>
      <c r="EY53" s="47">
        <f t="shared" si="196"/>
        <v>64955</v>
      </c>
      <c r="EZ53" s="47">
        <f t="shared" si="196"/>
        <v>56177</v>
      </c>
      <c r="FA53" s="47">
        <f t="shared" si="196"/>
        <v>60443</v>
      </c>
      <c r="FB53" s="47">
        <f t="shared" si="173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7">SUM(FE54:FE55)</f>
        <v>53511</v>
      </c>
      <c r="FF53" s="47">
        <f t="shared" si="197"/>
        <v>54153</v>
      </c>
      <c r="FG53" s="47">
        <f t="shared" si="197"/>
        <v>54712</v>
      </c>
      <c r="FH53" s="47">
        <f t="shared" si="197"/>
        <v>48423</v>
      </c>
      <c r="FI53" s="47">
        <f t="shared" si="197"/>
        <v>46911</v>
      </c>
      <c r="FJ53" s="47">
        <f t="shared" si="197"/>
        <v>48389</v>
      </c>
      <c r="FK53" s="47">
        <f t="shared" si="197"/>
        <v>44001</v>
      </c>
      <c r="FL53" s="47">
        <f t="shared" si="197"/>
        <v>45555</v>
      </c>
      <c r="FM53" s="47">
        <f t="shared" si="197"/>
        <v>44132</v>
      </c>
      <c r="FN53" s="47">
        <f t="shared" si="197"/>
        <v>48916</v>
      </c>
      <c r="FO53" s="47">
        <f t="shared" si="174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8">SUM(FR54:FR55)</f>
        <v>47277</v>
      </c>
      <c r="FS53" s="47">
        <f t="shared" si="198"/>
        <v>43291</v>
      </c>
      <c r="FT53" s="47">
        <f t="shared" si="198"/>
        <v>44983</v>
      </c>
      <c r="FU53" s="47">
        <f t="shared" si="198"/>
        <v>42523</v>
      </c>
      <c r="FV53" s="47">
        <f t="shared" si="198"/>
        <v>46417</v>
      </c>
      <c r="FW53" s="47">
        <f t="shared" si="198"/>
        <v>46427</v>
      </c>
      <c r="FX53" s="47">
        <f t="shared" si="198"/>
        <v>43076</v>
      </c>
      <c r="FY53" s="47">
        <v>46590</v>
      </c>
      <c r="FZ53" s="47">
        <v>39211</v>
      </c>
      <c r="GA53" s="47">
        <f t="shared" si="198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>
        <v>45891</v>
      </c>
      <c r="JA53" s="47">
        <v>49374</v>
      </c>
      <c r="JB53" s="47">
        <f>+SUM(IP53:JA53)</f>
        <v>537584</v>
      </c>
      <c r="JC53" s="201">
        <v>49442</v>
      </c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>
        <f t="shared" si="161"/>
        <v>49442</v>
      </c>
    </row>
    <row r="54" spans="2:275" x14ac:dyDescent="0.25">
      <c r="B54" s="48" t="s">
        <v>67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2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3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4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5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6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7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8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9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70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71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2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3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4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>
        <v>8939</v>
      </c>
      <c r="JA54" s="49">
        <v>11309</v>
      </c>
      <c r="JB54" s="49"/>
      <c r="JC54" s="202">
        <v>13668</v>
      </c>
      <c r="JD54" s="49"/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>
        <f t="shared" si="161"/>
        <v>13668</v>
      </c>
    </row>
    <row r="55" spans="2:275" x14ac:dyDescent="0.25">
      <c r="B55" s="48" t="s">
        <v>68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2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3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4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5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6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7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8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9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70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71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2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3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4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>
        <v>36952</v>
      </c>
      <c r="JA55" s="49">
        <v>38065</v>
      </c>
      <c r="JB55" s="49"/>
      <c r="JC55" s="202">
        <v>35774</v>
      </c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>
        <f t="shared" si="161"/>
        <v>35774</v>
      </c>
    </row>
    <row r="56" spans="2:275" x14ac:dyDescent="0.25">
      <c r="B56" s="46" t="s">
        <v>129</v>
      </c>
      <c r="C56" s="47">
        <f>SUM(C57:C58)</f>
        <v>0</v>
      </c>
      <c r="D56" s="47">
        <f t="shared" ref="D56:L56" si="199">SUM(D57:D58)</f>
        <v>0</v>
      </c>
      <c r="E56" s="47">
        <f t="shared" si="199"/>
        <v>0</v>
      </c>
      <c r="F56" s="47">
        <f t="shared" si="199"/>
        <v>29991</v>
      </c>
      <c r="G56" s="47">
        <f t="shared" si="199"/>
        <v>50499</v>
      </c>
      <c r="H56" s="47">
        <f t="shared" si="199"/>
        <v>49685</v>
      </c>
      <c r="I56" s="47">
        <f t="shared" si="199"/>
        <v>51359</v>
      </c>
      <c r="J56" s="47">
        <f t="shared" si="199"/>
        <v>53837</v>
      </c>
      <c r="K56" s="47">
        <f t="shared" si="199"/>
        <v>55942</v>
      </c>
      <c r="L56" s="47">
        <f t="shared" si="199"/>
        <v>54557</v>
      </c>
      <c r="M56" s="47">
        <f>SUM(M57:M58)</f>
        <v>54683</v>
      </c>
      <c r="N56" s="47">
        <f>SUM(N57:N58)</f>
        <v>55924</v>
      </c>
      <c r="O56" s="47">
        <f t="shared" si="162"/>
        <v>456477</v>
      </c>
      <c r="P56" s="47">
        <f>SUM(P57:P58)</f>
        <v>53508</v>
      </c>
      <c r="Q56" s="47">
        <f t="shared" ref="Q56:Y56" si="200">SUM(Q57:Q58)</f>
        <v>52151</v>
      </c>
      <c r="R56" s="47">
        <f t="shared" si="200"/>
        <v>54894</v>
      </c>
      <c r="S56" s="47">
        <f t="shared" si="200"/>
        <v>49641</v>
      </c>
      <c r="T56" s="47">
        <f t="shared" si="200"/>
        <v>52997</v>
      </c>
      <c r="U56" s="47">
        <f t="shared" si="200"/>
        <v>54735</v>
      </c>
      <c r="V56" s="47">
        <f t="shared" si="200"/>
        <v>59607</v>
      </c>
      <c r="W56" s="47">
        <f t="shared" si="200"/>
        <v>64518</v>
      </c>
      <c r="X56" s="47">
        <f t="shared" si="200"/>
        <v>59918</v>
      </c>
      <c r="Y56" s="47">
        <f t="shared" si="200"/>
        <v>61395</v>
      </c>
      <c r="Z56" s="47">
        <f>SUM(Z57:Z58)</f>
        <v>61841</v>
      </c>
      <c r="AA56" s="47">
        <f>SUM(AA57:AA58)</f>
        <v>65851</v>
      </c>
      <c r="AB56" s="47">
        <f t="shared" si="163"/>
        <v>691056</v>
      </c>
      <c r="AC56" s="47">
        <f>SUM(AC57:AC58)</f>
        <v>68013</v>
      </c>
      <c r="AD56" s="47">
        <f t="shared" ref="AD56:AL56" si="201">SUM(AD57:AD58)</f>
        <v>61189</v>
      </c>
      <c r="AE56" s="47">
        <f t="shared" si="201"/>
        <v>63936</v>
      </c>
      <c r="AF56" s="47">
        <f t="shared" si="201"/>
        <v>321</v>
      </c>
      <c r="AG56" s="47">
        <f t="shared" si="201"/>
        <v>0</v>
      </c>
      <c r="AH56" s="47">
        <f t="shared" si="201"/>
        <v>0</v>
      </c>
      <c r="AI56" s="47">
        <f t="shared" si="201"/>
        <v>0</v>
      </c>
      <c r="AJ56" s="47">
        <f t="shared" si="201"/>
        <v>0</v>
      </c>
      <c r="AK56" s="47">
        <f t="shared" si="201"/>
        <v>0</v>
      </c>
      <c r="AL56" s="47">
        <f t="shared" si="201"/>
        <v>0</v>
      </c>
      <c r="AM56" s="47">
        <f>SUM(AM57:AM58)</f>
        <v>0</v>
      </c>
      <c r="AN56" s="47">
        <f>SUM(AN57:AN58)</f>
        <v>24437</v>
      </c>
      <c r="AO56" s="47">
        <f t="shared" si="164"/>
        <v>217896</v>
      </c>
      <c r="AP56" s="47">
        <f>SUM(AP57:AP58)</f>
        <v>32283</v>
      </c>
      <c r="AQ56" s="47">
        <f t="shared" ref="AQ56:AY56" si="202">SUM(AQ57:AQ58)</f>
        <v>29610</v>
      </c>
      <c r="AR56" s="47">
        <f t="shared" si="202"/>
        <v>32228</v>
      </c>
      <c r="AS56" s="47">
        <f t="shared" si="202"/>
        <v>30214</v>
      </c>
      <c r="AT56" s="47">
        <f t="shared" si="202"/>
        <v>28890</v>
      </c>
      <c r="AU56" s="47">
        <f t="shared" si="202"/>
        <v>31617</v>
      </c>
      <c r="AV56" s="47">
        <f t="shared" si="202"/>
        <v>33638</v>
      </c>
      <c r="AW56" s="47">
        <f t="shared" si="202"/>
        <v>35539</v>
      </c>
      <c r="AX56" s="47">
        <f t="shared" si="202"/>
        <v>33908</v>
      </c>
      <c r="AY56" s="47">
        <f t="shared" si="202"/>
        <v>35213</v>
      </c>
      <c r="AZ56" s="47">
        <f>SUM(AZ57:AZ58)</f>
        <v>36059</v>
      </c>
      <c r="BA56" s="47">
        <f>SUM(BA57:BA58)</f>
        <v>35789</v>
      </c>
      <c r="BB56" s="47">
        <f t="shared" si="165"/>
        <v>394988</v>
      </c>
      <c r="BC56" s="47">
        <f>SUM(BC57:BC58)</f>
        <v>34877</v>
      </c>
      <c r="BD56" s="47">
        <f t="shared" ref="BD56:BL56" si="203">SUM(BD57:BD58)</f>
        <v>30672</v>
      </c>
      <c r="BE56" s="47">
        <f t="shared" si="203"/>
        <v>35476</v>
      </c>
      <c r="BF56" s="47">
        <f t="shared" si="203"/>
        <v>37927</v>
      </c>
      <c r="BG56" s="47">
        <f t="shared" si="203"/>
        <v>36070</v>
      </c>
      <c r="BH56" s="47">
        <f t="shared" si="203"/>
        <v>39793</v>
      </c>
      <c r="BI56" s="47">
        <f t="shared" si="203"/>
        <v>40940</v>
      </c>
      <c r="BJ56" s="47">
        <f t="shared" si="203"/>
        <v>44927</v>
      </c>
      <c r="BK56" s="47">
        <f t="shared" si="203"/>
        <v>42153</v>
      </c>
      <c r="BL56" s="47">
        <f t="shared" si="203"/>
        <v>41981</v>
      </c>
      <c r="BM56" s="47">
        <f>SUM(BM57:BM58)</f>
        <v>39030</v>
      </c>
      <c r="BN56" s="47">
        <f>SUM(BN57:BN58)</f>
        <v>40072</v>
      </c>
      <c r="BO56" s="47">
        <f t="shared" si="166"/>
        <v>463918</v>
      </c>
      <c r="BP56" s="47">
        <f>SUM(BP57:BP58)</f>
        <v>65170</v>
      </c>
      <c r="BQ56" s="47">
        <f t="shared" ref="BQ56:BY56" si="204">SUM(BQ57:BQ58)</f>
        <v>67393</v>
      </c>
      <c r="BR56" s="47">
        <f t="shared" si="204"/>
        <v>72022</v>
      </c>
      <c r="BS56" s="47">
        <f t="shared" si="204"/>
        <v>70585</v>
      </c>
      <c r="BT56" s="47">
        <f t="shared" si="204"/>
        <v>77236</v>
      </c>
      <c r="BU56" s="47">
        <f t="shared" si="204"/>
        <v>75785</v>
      </c>
      <c r="BV56" s="47">
        <f t="shared" si="204"/>
        <v>82502</v>
      </c>
      <c r="BW56" s="47">
        <f t="shared" si="204"/>
        <v>91425</v>
      </c>
      <c r="BX56" s="47">
        <f t="shared" si="204"/>
        <v>86061</v>
      </c>
      <c r="BY56" s="47">
        <f t="shared" si="204"/>
        <v>87753</v>
      </c>
      <c r="BZ56" s="47">
        <f>SUM(BZ57:BZ58)</f>
        <v>87040</v>
      </c>
      <c r="CA56" s="47">
        <f>SUM(CA57:CA58)</f>
        <v>84254</v>
      </c>
      <c r="CB56" s="47">
        <f t="shared" si="167"/>
        <v>947226</v>
      </c>
      <c r="CC56" s="47">
        <f>SUM(CC57:CC58)</f>
        <v>80023</v>
      </c>
      <c r="CD56" s="47">
        <f t="shared" ref="CD56:CL56" si="205">SUM(CD57:CD58)</f>
        <v>72868</v>
      </c>
      <c r="CE56" s="47">
        <f t="shared" si="205"/>
        <v>83130</v>
      </c>
      <c r="CF56" s="47">
        <f t="shared" si="205"/>
        <v>76099</v>
      </c>
      <c r="CG56" s="47">
        <f t="shared" si="205"/>
        <v>80552</v>
      </c>
      <c r="CH56" s="47">
        <f t="shared" si="205"/>
        <v>79245</v>
      </c>
      <c r="CI56" s="47">
        <f t="shared" si="205"/>
        <v>88887</v>
      </c>
      <c r="CJ56" s="47">
        <f t="shared" si="205"/>
        <v>93621</v>
      </c>
      <c r="CK56" s="47">
        <f t="shared" si="205"/>
        <v>86747</v>
      </c>
      <c r="CL56" s="47">
        <f t="shared" si="205"/>
        <v>86475</v>
      </c>
      <c r="CM56" s="47">
        <f>SUM(CM57:CM58)</f>
        <v>85228</v>
      </c>
      <c r="CN56" s="47">
        <f>SUM(CN57:CN58)</f>
        <v>82908</v>
      </c>
      <c r="CO56" s="47">
        <f t="shared" si="168"/>
        <v>995783</v>
      </c>
      <c r="CP56" s="47">
        <f>SUM(CP57:CP58)</f>
        <v>81963</v>
      </c>
      <c r="CQ56" s="47">
        <f t="shared" ref="CQ56:CY56" si="206">SUM(CQ57:CQ58)</f>
        <v>75668</v>
      </c>
      <c r="CR56" s="47">
        <f t="shared" si="206"/>
        <v>82538</v>
      </c>
      <c r="CS56" s="47">
        <f t="shared" si="206"/>
        <v>81803</v>
      </c>
      <c r="CT56" s="47">
        <f t="shared" si="206"/>
        <v>81881</v>
      </c>
      <c r="CU56" s="47">
        <f t="shared" si="206"/>
        <v>78103</v>
      </c>
      <c r="CV56" s="47">
        <f t="shared" si="206"/>
        <v>86157</v>
      </c>
      <c r="CW56" s="47">
        <f t="shared" si="206"/>
        <v>92324</v>
      </c>
      <c r="CX56" s="47">
        <f t="shared" si="206"/>
        <v>85965</v>
      </c>
      <c r="CY56" s="47">
        <f t="shared" si="206"/>
        <v>87074</v>
      </c>
      <c r="CZ56" s="47">
        <f>SUM(CZ57:CZ58)</f>
        <v>84814</v>
      </c>
      <c r="DA56" s="47">
        <f>SUM(DA57:DA58)</f>
        <v>89085</v>
      </c>
      <c r="DB56" s="47">
        <f t="shared" si="169"/>
        <v>1007375</v>
      </c>
      <c r="DC56" s="47">
        <f>SUM(DC57:DC58)</f>
        <v>83071</v>
      </c>
      <c r="DD56" s="47">
        <f t="shared" ref="DD56:DL56" si="207">SUM(DD57:DD58)</f>
        <v>75790</v>
      </c>
      <c r="DE56" s="47">
        <f t="shared" si="207"/>
        <v>79879</v>
      </c>
      <c r="DF56" s="47">
        <f t="shared" si="207"/>
        <v>75505</v>
      </c>
      <c r="DG56" s="47">
        <f t="shared" si="207"/>
        <v>80699</v>
      </c>
      <c r="DH56" s="47">
        <f t="shared" si="207"/>
        <v>82314</v>
      </c>
      <c r="DI56" s="47">
        <f t="shared" si="207"/>
        <v>87759</v>
      </c>
      <c r="DJ56" s="47">
        <f t="shared" si="207"/>
        <v>93145</v>
      </c>
      <c r="DK56" s="47">
        <f t="shared" si="207"/>
        <v>87830</v>
      </c>
      <c r="DL56" s="47">
        <f t="shared" si="207"/>
        <v>92572</v>
      </c>
      <c r="DM56" s="47">
        <f>SUM(DM57:DM58)</f>
        <v>86458</v>
      </c>
      <c r="DN56" s="47">
        <f>SUM(DN57:DN58)</f>
        <v>88513</v>
      </c>
      <c r="DO56" s="47">
        <f t="shared" si="170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71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2"/>
        <v>1205258</v>
      </c>
      <c r="EP56" s="47">
        <f>SUM(EP57:EP58)</f>
        <v>79435</v>
      </c>
      <c r="EQ56" s="47">
        <v>86020</v>
      </c>
      <c r="ER56" s="47">
        <f t="shared" ref="ER56:FA56" si="208">SUM(ER57:ER58)</f>
        <v>69583</v>
      </c>
      <c r="ES56" s="47">
        <f t="shared" si="208"/>
        <v>77101</v>
      </c>
      <c r="ET56" s="47">
        <f t="shared" si="208"/>
        <v>88787</v>
      </c>
      <c r="EU56" s="47">
        <f t="shared" si="208"/>
        <v>93490</v>
      </c>
      <c r="EV56" s="47">
        <f t="shared" si="208"/>
        <v>97795</v>
      </c>
      <c r="EW56" s="47">
        <f t="shared" si="208"/>
        <v>105371</v>
      </c>
      <c r="EX56" s="47">
        <f t="shared" si="208"/>
        <v>99801</v>
      </c>
      <c r="EY56" s="47">
        <f t="shared" si="208"/>
        <v>102477</v>
      </c>
      <c r="EZ56" s="47">
        <f t="shared" si="208"/>
        <v>97221</v>
      </c>
      <c r="FA56" s="47">
        <f t="shared" si="208"/>
        <v>102705</v>
      </c>
      <c r="FB56" s="47">
        <f t="shared" si="173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9">SUM(FE57:FE58)</f>
        <v>97732</v>
      </c>
      <c r="FF56" s="47">
        <f t="shared" si="209"/>
        <v>91697</v>
      </c>
      <c r="FG56" s="47">
        <f t="shared" si="209"/>
        <v>97394</v>
      </c>
      <c r="FH56" s="47">
        <f t="shared" si="209"/>
        <v>96530</v>
      </c>
      <c r="FI56" s="47">
        <f t="shared" si="209"/>
        <v>104823</v>
      </c>
      <c r="FJ56" s="47">
        <f t="shared" si="209"/>
        <v>114502</v>
      </c>
      <c r="FK56" s="47">
        <f t="shared" si="209"/>
        <v>107531</v>
      </c>
      <c r="FL56" s="47">
        <f t="shared" si="209"/>
        <v>110506</v>
      </c>
      <c r="FM56" s="47">
        <f t="shared" si="209"/>
        <v>109336</v>
      </c>
      <c r="FN56" s="47">
        <f t="shared" si="209"/>
        <v>111914</v>
      </c>
      <c r="FO56" s="47">
        <f t="shared" si="174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10">SUM(FR57:FR58)</f>
        <v>97947</v>
      </c>
      <c r="FS56" s="47">
        <f t="shared" si="210"/>
        <v>90727</v>
      </c>
      <c r="FT56" s="47">
        <f t="shared" si="210"/>
        <v>97534</v>
      </c>
      <c r="FU56" s="47">
        <f t="shared" si="210"/>
        <v>97761</v>
      </c>
      <c r="FV56" s="47">
        <f t="shared" si="210"/>
        <v>108831</v>
      </c>
      <c r="FW56" s="47">
        <f t="shared" si="210"/>
        <v>114858</v>
      </c>
      <c r="FX56" s="47">
        <f t="shared" si="210"/>
        <v>106742</v>
      </c>
      <c r="FY56" s="47">
        <v>112748</v>
      </c>
      <c r="FZ56" s="47">
        <v>105890</v>
      </c>
      <c r="GA56" s="47">
        <f t="shared" si="210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>
        <v>138474</v>
      </c>
      <c r="JA56" s="47">
        <v>144468</v>
      </c>
      <c r="JB56" s="47">
        <f>+SUM(IP56:JA56)</f>
        <v>1553339</v>
      </c>
      <c r="JC56" s="201">
        <v>142001</v>
      </c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>
        <f t="shared" si="161"/>
        <v>142001</v>
      </c>
    </row>
    <row r="57" spans="2:275" x14ac:dyDescent="0.25">
      <c r="B57" s="48" t="s">
        <v>67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2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3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4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5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6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7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8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9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70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71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2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3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4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>
        <v>27480</v>
      </c>
      <c r="JA57" s="49">
        <v>38294</v>
      </c>
      <c r="JB57" s="49"/>
      <c r="JC57" s="202">
        <v>37579</v>
      </c>
      <c r="JD57" s="49"/>
      <c r="JE57" s="49"/>
      <c r="JF57" s="49"/>
      <c r="JG57" s="49"/>
      <c r="JH57" s="49"/>
      <c r="JI57" s="49"/>
      <c r="JJ57" s="49"/>
      <c r="JK57" s="49"/>
      <c r="JL57" s="49"/>
      <c r="JM57" s="49"/>
      <c r="JN57" s="49"/>
      <c r="JO57" s="49">
        <f t="shared" si="161"/>
        <v>37579</v>
      </c>
    </row>
    <row r="58" spans="2:275" x14ac:dyDescent="0.25">
      <c r="B58" s="48" t="s">
        <v>68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2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3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4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5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6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7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8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9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70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71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2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3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4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>
        <v>110994</v>
      </c>
      <c r="JA58" s="49">
        <v>106174</v>
      </c>
      <c r="JB58" s="49"/>
      <c r="JC58" s="202">
        <v>104422</v>
      </c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>
        <f t="shared" si="161"/>
        <v>104422</v>
      </c>
    </row>
    <row r="59" spans="2:275" x14ac:dyDescent="0.25">
      <c r="B59" s="46" t="s">
        <v>130</v>
      </c>
      <c r="C59" s="47">
        <f>SUM(C60:C61)</f>
        <v>0</v>
      </c>
      <c r="D59" s="47">
        <f t="shared" ref="D59:N59" si="211">SUM(D60:D61)</f>
        <v>0</v>
      </c>
      <c r="E59" s="47">
        <f t="shared" si="211"/>
        <v>0</v>
      </c>
      <c r="F59" s="47">
        <f t="shared" si="211"/>
        <v>34826</v>
      </c>
      <c r="G59" s="47">
        <f t="shared" si="211"/>
        <v>62462</v>
      </c>
      <c r="H59" s="47">
        <f t="shared" si="211"/>
        <v>64332</v>
      </c>
      <c r="I59" s="47">
        <f t="shared" si="211"/>
        <v>62226</v>
      </c>
      <c r="J59" s="47">
        <f t="shared" si="211"/>
        <v>63543</v>
      </c>
      <c r="K59" s="47">
        <f t="shared" si="211"/>
        <v>65560</v>
      </c>
      <c r="L59" s="47">
        <f t="shared" si="211"/>
        <v>64219</v>
      </c>
      <c r="M59" s="47">
        <f t="shared" si="211"/>
        <v>60848</v>
      </c>
      <c r="N59" s="47">
        <f t="shared" si="211"/>
        <v>75177</v>
      </c>
      <c r="O59" s="47">
        <f t="shared" si="162"/>
        <v>553193</v>
      </c>
      <c r="P59" s="47">
        <f>SUM(P60:P61)</f>
        <v>75586</v>
      </c>
      <c r="Q59" s="47">
        <f t="shared" ref="Q59:AA59" si="212">SUM(Q60:Q61)</f>
        <v>72252</v>
      </c>
      <c r="R59" s="47">
        <f t="shared" si="212"/>
        <v>69332</v>
      </c>
      <c r="S59" s="47">
        <f t="shared" si="212"/>
        <v>66214</v>
      </c>
      <c r="T59" s="47">
        <f t="shared" si="212"/>
        <v>64563</v>
      </c>
      <c r="U59" s="47">
        <f t="shared" si="212"/>
        <v>63954</v>
      </c>
      <c r="V59" s="47">
        <f t="shared" si="212"/>
        <v>66355</v>
      </c>
      <c r="W59" s="47">
        <f t="shared" si="212"/>
        <v>65969</v>
      </c>
      <c r="X59" s="47">
        <f t="shared" si="212"/>
        <v>69877</v>
      </c>
      <c r="Y59" s="47">
        <f t="shared" si="212"/>
        <v>66110</v>
      </c>
      <c r="Z59" s="47">
        <f t="shared" si="212"/>
        <v>74113</v>
      </c>
      <c r="AA59" s="47">
        <f t="shared" si="212"/>
        <v>82054</v>
      </c>
      <c r="AB59" s="47">
        <f t="shared" si="163"/>
        <v>836379</v>
      </c>
      <c r="AC59" s="47">
        <f>SUM(AC60:AC61)</f>
        <v>85684</v>
      </c>
      <c r="AD59" s="47">
        <f t="shared" ref="AD59:AN59" si="213">SUM(AD60:AD61)</f>
        <v>84243</v>
      </c>
      <c r="AE59" s="47">
        <f t="shared" si="213"/>
        <v>80307</v>
      </c>
      <c r="AF59" s="47">
        <f t="shared" si="213"/>
        <v>76386</v>
      </c>
      <c r="AG59" s="47">
        <f t="shared" si="213"/>
        <v>78907</v>
      </c>
      <c r="AH59" s="47">
        <f t="shared" si="213"/>
        <v>81036</v>
      </c>
      <c r="AI59" s="47">
        <f t="shared" si="213"/>
        <v>76068</v>
      </c>
      <c r="AJ59" s="47">
        <f t="shared" si="213"/>
        <v>80373</v>
      </c>
      <c r="AK59" s="47">
        <f t="shared" si="213"/>
        <v>89094</v>
      </c>
      <c r="AL59" s="47">
        <f t="shared" si="213"/>
        <v>87654</v>
      </c>
      <c r="AM59" s="47">
        <f t="shared" si="213"/>
        <v>81604</v>
      </c>
      <c r="AN59" s="47">
        <f t="shared" si="213"/>
        <v>87536</v>
      </c>
      <c r="AO59" s="47">
        <f t="shared" si="164"/>
        <v>988892</v>
      </c>
      <c r="AP59" s="47">
        <f>SUM(AP60:AP61)</f>
        <v>84114</v>
      </c>
      <c r="AQ59" s="47">
        <f t="shared" ref="AQ59:BA59" si="214">SUM(AQ60:AQ61)</f>
        <v>79884</v>
      </c>
      <c r="AR59" s="47">
        <f t="shared" si="214"/>
        <v>82385</v>
      </c>
      <c r="AS59" s="47">
        <f t="shared" si="214"/>
        <v>76282</v>
      </c>
      <c r="AT59" s="47">
        <f t="shared" si="214"/>
        <v>81717</v>
      </c>
      <c r="AU59" s="47">
        <f t="shared" si="214"/>
        <v>79232</v>
      </c>
      <c r="AV59" s="47">
        <f t="shared" si="214"/>
        <v>83269</v>
      </c>
      <c r="AW59" s="47">
        <f t="shared" si="214"/>
        <v>82650</v>
      </c>
      <c r="AX59" s="47">
        <f t="shared" si="214"/>
        <v>83228</v>
      </c>
      <c r="AY59" s="47">
        <f t="shared" si="214"/>
        <v>86221</v>
      </c>
      <c r="AZ59" s="47">
        <f t="shared" si="214"/>
        <v>90321</v>
      </c>
      <c r="BA59" s="47">
        <f t="shared" si="214"/>
        <v>101544</v>
      </c>
      <c r="BB59" s="47">
        <f t="shared" si="165"/>
        <v>1010847</v>
      </c>
      <c r="BC59" s="47">
        <f>SUM(BC60:BC61)</f>
        <v>94699</v>
      </c>
      <c r="BD59" s="47">
        <f t="shared" ref="BD59:BN59" si="215">SUM(BD60:BD61)</f>
        <v>90667</v>
      </c>
      <c r="BE59" s="47">
        <f t="shared" si="215"/>
        <v>94411</v>
      </c>
      <c r="BF59" s="47">
        <f t="shared" si="215"/>
        <v>84980</v>
      </c>
      <c r="BG59" s="47">
        <f t="shared" si="215"/>
        <v>92592</v>
      </c>
      <c r="BH59" s="47">
        <f t="shared" si="215"/>
        <v>97301</v>
      </c>
      <c r="BI59" s="47">
        <f t="shared" si="215"/>
        <v>88037</v>
      </c>
      <c r="BJ59" s="47">
        <f t="shared" si="215"/>
        <v>89795</v>
      </c>
      <c r="BK59" s="47">
        <f t="shared" si="215"/>
        <v>91879</v>
      </c>
      <c r="BL59" s="47">
        <f t="shared" si="215"/>
        <v>94733</v>
      </c>
      <c r="BM59" s="47">
        <f t="shared" si="215"/>
        <v>98778</v>
      </c>
      <c r="BN59" s="47">
        <f t="shared" si="215"/>
        <v>105389</v>
      </c>
      <c r="BO59" s="47">
        <f t="shared" si="166"/>
        <v>1123261</v>
      </c>
      <c r="BP59" s="47">
        <f>SUM(BP60:BP61)</f>
        <v>112432</v>
      </c>
      <c r="BQ59" s="47">
        <f t="shared" ref="BQ59:CA59" si="216">SUM(BQ60:BQ61)</f>
        <v>106217</v>
      </c>
      <c r="BR59" s="47">
        <f t="shared" si="216"/>
        <v>104973</v>
      </c>
      <c r="BS59" s="47">
        <f t="shared" si="216"/>
        <v>102151</v>
      </c>
      <c r="BT59" s="47">
        <f t="shared" si="216"/>
        <v>106674</v>
      </c>
      <c r="BU59" s="47">
        <f t="shared" si="216"/>
        <v>102229</v>
      </c>
      <c r="BV59" s="47">
        <f t="shared" si="216"/>
        <v>100894</v>
      </c>
      <c r="BW59" s="47">
        <f t="shared" si="216"/>
        <v>112622</v>
      </c>
      <c r="BX59" s="47">
        <f t="shared" si="216"/>
        <v>103747</v>
      </c>
      <c r="BY59" s="47">
        <f t="shared" si="216"/>
        <v>104429</v>
      </c>
      <c r="BZ59" s="47">
        <f t="shared" si="216"/>
        <v>107016</v>
      </c>
      <c r="CA59" s="47">
        <f t="shared" si="216"/>
        <v>126547</v>
      </c>
      <c r="CB59" s="47">
        <f t="shared" si="167"/>
        <v>1289931</v>
      </c>
      <c r="CC59" s="47">
        <f>SUM(CC60:CC61)</f>
        <v>116158</v>
      </c>
      <c r="CD59" s="47">
        <f t="shared" ref="CD59:CN59" si="217">SUM(CD60:CD61)</f>
        <v>112305</v>
      </c>
      <c r="CE59" s="47">
        <f t="shared" si="217"/>
        <v>110127</v>
      </c>
      <c r="CF59" s="47">
        <f t="shared" si="217"/>
        <v>82054</v>
      </c>
      <c r="CG59" s="47">
        <f t="shared" si="217"/>
        <v>99148</v>
      </c>
      <c r="CH59" s="47">
        <f t="shared" si="217"/>
        <v>110947</v>
      </c>
      <c r="CI59" s="47">
        <f t="shared" si="217"/>
        <v>102097</v>
      </c>
      <c r="CJ59" s="47">
        <f t="shared" si="217"/>
        <v>114921</v>
      </c>
      <c r="CK59" s="47">
        <f t="shared" si="217"/>
        <v>117288</v>
      </c>
      <c r="CL59" s="47">
        <f t="shared" si="217"/>
        <v>131539</v>
      </c>
      <c r="CM59" s="47">
        <f t="shared" si="217"/>
        <v>128948</v>
      </c>
      <c r="CN59" s="47">
        <f t="shared" si="217"/>
        <v>122303</v>
      </c>
      <c r="CO59" s="47">
        <f t="shared" si="168"/>
        <v>1347835</v>
      </c>
      <c r="CP59" s="47">
        <f>SUM(CP60:CP61)</f>
        <v>121067</v>
      </c>
      <c r="CQ59" s="47">
        <f t="shared" ref="CQ59:DA59" si="218">SUM(CQ60:CQ61)</f>
        <v>114803</v>
      </c>
      <c r="CR59" s="47">
        <f t="shared" si="218"/>
        <v>109292</v>
      </c>
      <c r="CS59" s="47">
        <f t="shared" si="218"/>
        <v>101528</v>
      </c>
      <c r="CT59" s="47">
        <f t="shared" si="218"/>
        <v>107332</v>
      </c>
      <c r="CU59" s="47">
        <f t="shared" si="218"/>
        <v>107013</v>
      </c>
      <c r="CV59" s="47">
        <f t="shared" si="218"/>
        <v>113729</v>
      </c>
      <c r="CW59" s="47">
        <f t="shared" si="218"/>
        <v>115606</v>
      </c>
      <c r="CX59" s="47">
        <f t="shared" si="218"/>
        <v>122587</v>
      </c>
      <c r="CY59" s="47">
        <f t="shared" si="218"/>
        <v>129365</v>
      </c>
      <c r="CZ59" s="47">
        <f t="shared" si="218"/>
        <v>134400</v>
      </c>
      <c r="DA59" s="47">
        <f t="shared" si="218"/>
        <v>145086</v>
      </c>
      <c r="DB59" s="47">
        <f t="shared" si="169"/>
        <v>1421808</v>
      </c>
      <c r="DC59" s="47">
        <f>SUM(DC60:DC61)</f>
        <v>142205</v>
      </c>
      <c r="DD59" s="47">
        <f t="shared" ref="DD59:DN59" si="219">SUM(DD60:DD61)</f>
        <v>140310</v>
      </c>
      <c r="DE59" s="47">
        <f t="shared" si="219"/>
        <v>144473</v>
      </c>
      <c r="DF59" s="47">
        <f t="shared" si="219"/>
        <v>127422</v>
      </c>
      <c r="DG59" s="47">
        <f t="shared" si="219"/>
        <v>136333</v>
      </c>
      <c r="DH59" s="47">
        <f t="shared" si="219"/>
        <v>127220</v>
      </c>
      <c r="DI59" s="47">
        <f t="shared" si="219"/>
        <v>135536</v>
      </c>
      <c r="DJ59" s="47">
        <f t="shared" si="219"/>
        <v>143406</v>
      </c>
      <c r="DK59" s="47">
        <f t="shared" si="219"/>
        <v>146669</v>
      </c>
      <c r="DL59" s="47">
        <f t="shared" si="219"/>
        <v>159204</v>
      </c>
      <c r="DM59" s="47">
        <f t="shared" si="219"/>
        <v>170300</v>
      </c>
      <c r="DN59" s="47">
        <f t="shared" si="219"/>
        <v>170996</v>
      </c>
      <c r="DO59" s="47">
        <f t="shared" si="170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71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2"/>
        <v>1909980</v>
      </c>
      <c r="EP59" s="47">
        <f>SUM(EP60:EP61)</f>
        <v>176312</v>
      </c>
      <c r="EQ59" s="47">
        <v>138820</v>
      </c>
      <c r="ER59" s="47">
        <f t="shared" ref="ER59:FA59" si="220">SUM(ER60:ER61)</f>
        <v>111965</v>
      </c>
      <c r="ES59" s="47">
        <f t="shared" si="220"/>
        <v>125561</v>
      </c>
      <c r="ET59" s="47">
        <f t="shared" si="220"/>
        <v>102924</v>
      </c>
      <c r="EU59" s="47">
        <f t="shared" si="220"/>
        <v>130712</v>
      </c>
      <c r="EV59" s="47">
        <f t="shared" si="220"/>
        <v>129260</v>
      </c>
      <c r="EW59" s="47">
        <f t="shared" si="220"/>
        <v>136230</v>
      </c>
      <c r="EX59" s="47">
        <f t="shared" si="220"/>
        <v>155975</v>
      </c>
      <c r="EY59" s="47">
        <f t="shared" si="220"/>
        <v>159174</v>
      </c>
      <c r="EZ59" s="47">
        <f t="shared" si="220"/>
        <v>169200</v>
      </c>
      <c r="FA59" s="47">
        <f t="shared" si="220"/>
        <v>182922</v>
      </c>
      <c r="FB59" s="47">
        <f t="shared" si="173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21">SUM(FE60:FE61)</f>
        <v>172277</v>
      </c>
      <c r="FF59" s="47">
        <f t="shared" si="221"/>
        <v>152155</v>
      </c>
      <c r="FG59" s="47">
        <f t="shared" si="221"/>
        <v>176407</v>
      </c>
      <c r="FH59" s="47">
        <f t="shared" si="221"/>
        <v>171659</v>
      </c>
      <c r="FI59" s="47">
        <f t="shared" si="221"/>
        <v>166594</v>
      </c>
      <c r="FJ59" s="47">
        <f t="shared" si="221"/>
        <v>167111</v>
      </c>
      <c r="FK59" s="47">
        <f t="shared" si="221"/>
        <v>158498</v>
      </c>
      <c r="FL59" s="47">
        <f t="shared" si="221"/>
        <v>181729</v>
      </c>
      <c r="FM59" s="47">
        <f t="shared" si="221"/>
        <v>192135</v>
      </c>
      <c r="FN59" s="47">
        <f t="shared" si="221"/>
        <v>209183</v>
      </c>
      <c r="FO59" s="47">
        <f t="shared" si="174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2">SUM(FR60:FR61)</f>
        <v>199566</v>
      </c>
      <c r="FS59" s="47">
        <f t="shared" si="222"/>
        <v>179792</v>
      </c>
      <c r="FT59" s="47">
        <f t="shared" si="222"/>
        <v>174845</v>
      </c>
      <c r="FU59" s="47">
        <f t="shared" si="222"/>
        <v>176570</v>
      </c>
      <c r="FV59" s="47">
        <f t="shared" si="222"/>
        <v>187235</v>
      </c>
      <c r="FW59" s="47">
        <f t="shared" si="222"/>
        <v>186493</v>
      </c>
      <c r="FX59" s="47">
        <f t="shared" si="222"/>
        <v>189906</v>
      </c>
      <c r="FY59" s="47">
        <v>214865</v>
      </c>
      <c r="FZ59" s="47">
        <v>218556</v>
      </c>
      <c r="GA59" s="47">
        <f t="shared" si="222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>
        <v>308649</v>
      </c>
      <c r="JA59" s="47">
        <v>311095</v>
      </c>
      <c r="JB59" s="47">
        <f>+SUM(IP59:JA59)</f>
        <v>2933988</v>
      </c>
      <c r="JC59" s="201">
        <v>267096</v>
      </c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>
        <f t="shared" si="161"/>
        <v>267096</v>
      </c>
    </row>
    <row r="60" spans="2:275" x14ac:dyDescent="0.25">
      <c r="B60" s="48" t="s">
        <v>67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2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3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4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5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6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7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8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9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70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71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2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3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4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>
        <v>86667</v>
      </c>
      <c r="JA60" s="49">
        <v>106218</v>
      </c>
      <c r="JB60" s="49"/>
      <c r="JC60" s="202">
        <v>114695</v>
      </c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>
        <f t="shared" si="161"/>
        <v>114695</v>
      </c>
    </row>
    <row r="61" spans="2:275" x14ac:dyDescent="0.25">
      <c r="B61" s="48" t="s">
        <v>68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2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3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4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5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6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7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8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9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70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71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2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3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4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>
        <v>221982</v>
      </c>
      <c r="JA61" s="49">
        <v>204877</v>
      </c>
      <c r="JB61" s="49"/>
      <c r="JC61" s="202">
        <v>152401</v>
      </c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>
        <f t="shared" si="161"/>
        <v>152401</v>
      </c>
    </row>
    <row r="62" spans="2:275" x14ac:dyDescent="0.25">
      <c r="B62" s="46" t="s">
        <v>131</v>
      </c>
      <c r="C62" s="47">
        <f>SUM(C63:C64)</f>
        <v>0</v>
      </c>
      <c r="D62" s="47">
        <f t="shared" ref="D62:N62" si="223">SUM(D63:D64)</f>
        <v>0</v>
      </c>
      <c r="E62" s="47">
        <f t="shared" si="223"/>
        <v>0</v>
      </c>
      <c r="F62" s="47">
        <f t="shared" si="223"/>
        <v>18947</v>
      </c>
      <c r="G62" s="47">
        <f t="shared" si="223"/>
        <v>35118</v>
      </c>
      <c r="H62" s="47">
        <f t="shared" si="223"/>
        <v>34499</v>
      </c>
      <c r="I62" s="47">
        <f t="shared" si="223"/>
        <v>32859</v>
      </c>
      <c r="J62" s="47">
        <f t="shared" si="223"/>
        <v>32597</v>
      </c>
      <c r="K62" s="47">
        <f t="shared" si="223"/>
        <v>31268</v>
      </c>
      <c r="L62" s="47">
        <f t="shared" si="223"/>
        <v>30959</v>
      </c>
      <c r="M62" s="47">
        <f t="shared" si="223"/>
        <v>32146</v>
      </c>
      <c r="N62" s="47">
        <f t="shared" si="223"/>
        <v>34325</v>
      </c>
      <c r="O62" s="47">
        <f t="shared" si="162"/>
        <v>282718</v>
      </c>
      <c r="P62" s="47">
        <f>SUM(P63:P64)</f>
        <v>34310</v>
      </c>
      <c r="Q62" s="47">
        <f t="shared" ref="Q62:AA62" si="224">SUM(Q63:Q64)</f>
        <v>34897</v>
      </c>
      <c r="R62" s="47">
        <f t="shared" si="224"/>
        <v>37637</v>
      </c>
      <c r="S62" s="47">
        <f t="shared" si="224"/>
        <v>33950</v>
      </c>
      <c r="T62" s="47">
        <f t="shared" si="224"/>
        <v>34550</v>
      </c>
      <c r="U62" s="47">
        <f t="shared" si="224"/>
        <v>35665</v>
      </c>
      <c r="V62" s="47">
        <f t="shared" si="224"/>
        <v>37122</v>
      </c>
      <c r="W62" s="47">
        <f t="shared" si="224"/>
        <v>38396</v>
      </c>
      <c r="X62" s="47">
        <f t="shared" si="224"/>
        <v>36506</v>
      </c>
      <c r="Y62" s="47">
        <f t="shared" si="224"/>
        <v>37181</v>
      </c>
      <c r="Z62" s="47">
        <f t="shared" si="224"/>
        <v>40262</v>
      </c>
      <c r="AA62" s="47">
        <f t="shared" si="224"/>
        <v>42183</v>
      </c>
      <c r="AB62" s="47">
        <f t="shared" si="163"/>
        <v>442659</v>
      </c>
      <c r="AC62" s="47">
        <f>SUM(AC63:AC64)</f>
        <v>45874</v>
      </c>
      <c r="AD62" s="47">
        <f t="shared" ref="AD62:AN62" si="225">SUM(AD63:AD64)</f>
        <v>42567</v>
      </c>
      <c r="AE62" s="47">
        <f t="shared" si="225"/>
        <v>42301</v>
      </c>
      <c r="AF62" s="47">
        <f t="shared" si="225"/>
        <v>653</v>
      </c>
      <c r="AG62" s="47">
        <f t="shared" si="225"/>
        <v>0</v>
      </c>
      <c r="AH62" s="47">
        <f t="shared" si="225"/>
        <v>0</v>
      </c>
      <c r="AI62" s="47">
        <f t="shared" si="225"/>
        <v>0</v>
      </c>
      <c r="AJ62" s="47">
        <f t="shared" si="225"/>
        <v>0</v>
      </c>
      <c r="AK62" s="47">
        <f t="shared" si="225"/>
        <v>0</v>
      </c>
      <c r="AL62" s="47">
        <f t="shared" si="225"/>
        <v>0</v>
      </c>
      <c r="AM62" s="47">
        <f t="shared" si="225"/>
        <v>0</v>
      </c>
      <c r="AN62" s="47">
        <f t="shared" si="225"/>
        <v>14998</v>
      </c>
      <c r="AO62" s="47">
        <f t="shared" si="164"/>
        <v>146393</v>
      </c>
      <c r="AP62" s="47">
        <f>SUM(AP63:AP64)</f>
        <v>21072</v>
      </c>
      <c r="AQ62" s="47">
        <f t="shared" ref="AQ62:BA62" si="226">SUM(AQ63:AQ64)</f>
        <v>20014</v>
      </c>
      <c r="AR62" s="47">
        <f t="shared" si="226"/>
        <v>22063</v>
      </c>
      <c r="AS62" s="47">
        <f t="shared" si="226"/>
        <v>18587</v>
      </c>
      <c r="AT62" s="47">
        <f t="shared" si="226"/>
        <v>20556</v>
      </c>
      <c r="AU62" s="47">
        <f t="shared" si="226"/>
        <v>22315</v>
      </c>
      <c r="AV62" s="47">
        <f t="shared" si="226"/>
        <v>24506</v>
      </c>
      <c r="AW62" s="47">
        <f t="shared" si="226"/>
        <v>26408</v>
      </c>
      <c r="AX62" s="47">
        <f t="shared" si="226"/>
        <v>23888</v>
      </c>
      <c r="AY62" s="47">
        <f t="shared" si="226"/>
        <v>23963</v>
      </c>
      <c r="AZ62" s="47">
        <f t="shared" si="226"/>
        <v>23995</v>
      </c>
      <c r="BA62" s="47">
        <f t="shared" si="226"/>
        <v>23800</v>
      </c>
      <c r="BB62" s="47">
        <f t="shared" si="165"/>
        <v>271167</v>
      </c>
      <c r="BC62" s="47">
        <f>SUM(BC63:BC64)</f>
        <v>25109</v>
      </c>
      <c r="BD62" s="47">
        <f t="shared" ref="BD62:BN62" si="227">SUM(BD63:BD64)</f>
        <v>22618</v>
      </c>
      <c r="BE62" s="47">
        <f t="shared" si="227"/>
        <v>26161</v>
      </c>
      <c r="BF62" s="47">
        <f t="shared" si="227"/>
        <v>26247</v>
      </c>
      <c r="BG62" s="47">
        <f t="shared" si="227"/>
        <v>24581</v>
      </c>
      <c r="BH62" s="47">
        <f t="shared" si="227"/>
        <v>26024</v>
      </c>
      <c r="BI62" s="47">
        <f t="shared" si="227"/>
        <v>26140</v>
      </c>
      <c r="BJ62" s="47">
        <f t="shared" si="227"/>
        <v>28970</v>
      </c>
      <c r="BK62" s="47">
        <f t="shared" si="227"/>
        <v>27029</v>
      </c>
      <c r="BL62" s="47">
        <f t="shared" si="227"/>
        <v>27844</v>
      </c>
      <c r="BM62" s="47">
        <f t="shared" si="227"/>
        <v>26072</v>
      </c>
      <c r="BN62" s="47">
        <f t="shared" si="227"/>
        <v>26927</v>
      </c>
      <c r="BO62" s="47">
        <f t="shared" si="166"/>
        <v>313722</v>
      </c>
      <c r="BP62" s="47">
        <f>SUM(BP63:BP64)</f>
        <v>27171</v>
      </c>
      <c r="BQ62" s="47">
        <f t="shared" ref="BQ62:CA62" si="228">SUM(BQ63:BQ64)</f>
        <v>24530</v>
      </c>
      <c r="BR62" s="47">
        <f t="shared" si="228"/>
        <v>28843</v>
      </c>
      <c r="BS62" s="47">
        <f t="shared" si="228"/>
        <v>28622</v>
      </c>
      <c r="BT62" s="47">
        <f t="shared" si="228"/>
        <v>30610</v>
      </c>
      <c r="BU62" s="47">
        <f t="shared" si="228"/>
        <v>29599</v>
      </c>
      <c r="BV62" s="47">
        <f t="shared" si="228"/>
        <v>30126</v>
      </c>
      <c r="BW62" s="47">
        <f t="shared" si="228"/>
        <v>32550</v>
      </c>
      <c r="BX62" s="47">
        <f t="shared" si="228"/>
        <v>30085</v>
      </c>
      <c r="BY62" s="47">
        <f t="shared" si="228"/>
        <v>29886</v>
      </c>
      <c r="BZ62" s="47">
        <f t="shared" si="228"/>
        <v>29973</v>
      </c>
      <c r="CA62" s="47">
        <f t="shared" si="228"/>
        <v>28358</v>
      </c>
      <c r="CB62" s="47">
        <f t="shared" si="167"/>
        <v>350353</v>
      </c>
      <c r="CC62" s="47">
        <f>SUM(CC63:CC64)</f>
        <v>28498</v>
      </c>
      <c r="CD62" s="47">
        <f t="shared" ref="CD62:CN62" si="229">SUM(CD63:CD64)</f>
        <v>25756</v>
      </c>
      <c r="CE62" s="47">
        <f t="shared" si="229"/>
        <v>28957</v>
      </c>
      <c r="CF62" s="47">
        <f t="shared" si="229"/>
        <v>27528</v>
      </c>
      <c r="CG62" s="47">
        <f t="shared" si="229"/>
        <v>30591</v>
      </c>
      <c r="CH62" s="47">
        <f t="shared" si="229"/>
        <v>28864</v>
      </c>
      <c r="CI62" s="47">
        <f t="shared" si="229"/>
        <v>30921</v>
      </c>
      <c r="CJ62" s="47">
        <f t="shared" si="229"/>
        <v>32111</v>
      </c>
      <c r="CK62" s="47">
        <f t="shared" si="229"/>
        <v>29728</v>
      </c>
      <c r="CL62" s="47">
        <f t="shared" si="229"/>
        <v>28799</v>
      </c>
      <c r="CM62" s="47">
        <f t="shared" si="229"/>
        <v>28755</v>
      </c>
      <c r="CN62" s="47">
        <f t="shared" si="229"/>
        <v>28697</v>
      </c>
      <c r="CO62" s="47">
        <f t="shared" si="168"/>
        <v>349205</v>
      </c>
      <c r="CP62" s="47">
        <f>SUM(CP63:CP64)</f>
        <v>29039</v>
      </c>
      <c r="CQ62" s="47">
        <f t="shared" ref="CQ62:DA62" si="230">SUM(CQ63:CQ64)</f>
        <v>26648</v>
      </c>
      <c r="CR62" s="47">
        <f t="shared" si="230"/>
        <v>29167</v>
      </c>
      <c r="CS62" s="47">
        <f t="shared" si="230"/>
        <v>29240</v>
      </c>
      <c r="CT62" s="47">
        <f t="shared" si="230"/>
        <v>31250</v>
      </c>
      <c r="CU62" s="47">
        <f t="shared" si="230"/>
        <v>28893</v>
      </c>
      <c r="CV62" s="47">
        <f t="shared" si="230"/>
        <v>31670</v>
      </c>
      <c r="CW62" s="47">
        <f t="shared" si="230"/>
        <v>32275</v>
      </c>
      <c r="CX62" s="47">
        <f t="shared" si="230"/>
        <v>30567</v>
      </c>
      <c r="CY62" s="47">
        <f t="shared" si="230"/>
        <v>30871</v>
      </c>
      <c r="CZ62" s="47">
        <f t="shared" si="230"/>
        <v>30573</v>
      </c>
      <c r="DA62" s="47">
        <f t="shared" si="230"/>
        <v>30402</v>
      </c>
      <c r="DB62" s="47">
        <f t="shared" si="169"/>
        <v>360595</v>
      </c>
      <c r="DC62" s="47">
        <f>SUM(DC63:DC64)</f>
        <v>30029</v>
      </c>
      <c r="DD62" s="47">
        <f t="shared" ref="DD62:DN62" si="231">SUM(DD63:DD64)</f>
        <v>27702</v>
      </c>
      <c r="DE62" s="47">
        <f t="shared" si="231"/>
        <v>29049</v>
      </c>
      <c r="DF62" s="47">
        <f t="shared" si="231"/>
        <v>28342</v>
      </c>
      <c r="DG62" s="47">
        <f t="shared" si="231"/>
        <v>29643</v>
      </c>
      <c r="DH62" s="47">
        <f t="shared" si="231"/>
        <v>28764</v>
      </c>
      <c r="DI62" s="47">
        <f t="shared" si="231"/>
        <v>30480</v>
      </c>
      <c r="DJ62" s="47">
        <f t="shared" si="231"/>
        <v>31813</v>
      </c>
      <c r="DK62" s="47">
        <f t="shared" si="231"/>
        <v>29608</v>
      </c>
      <c r="DL62" s="47">
        <f t="shared" si="231"/>
        <v>31715</v>
      </c>
      <c r="DM62" s="47">
        <f t="shared" si="231"/>
        <v>29185</v>
      </c>
      <c r="DN62" s="47">
        <f t="shared" si="231"/>
        <v>30739</v>
      </c>
      <c r="DO62" s="47">
        <f t="shared" si="170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71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2"/>
        <v>468274</v>
      </c>
      <c r="EP62" s="47">
        <f>SUM(EP63:EP64)</f>
        <v>30482</v>
      </c>
      <c r="EQ62" s="47">
        <v>29693</v>
      </c>
      <c r="ER62" s="47">
        <f t="shared" ref="ER62:FA62" si="232">SUM(ER63:ER64)</f>
        <v>27311</v>
      </c>
      <c r="ES62" s="47">
        <f t="shared" si="232"/>
        <v>30178</v>
      </c>
      <c r="ET62" s="47">
        <f t="shared" si="232"/>
        <v>69171</v>
      </c>
      <c r="EU62" s="47">
        <f t="shared" si="232"/>
        <v>32725</v>
      </c>
      <c r="EV62" s="47">
        <f t="shared" si="232"/>
        <v>35457</v>
      </c>
      <c r="EW62" s="47">
        <f t="shared" si="232"/>
        <v>38904</v>
      </c>
      <c r="EX62" s="47">
        <f t="shared" si="232"/>
        <v>34220</v>
      </c>
      <c r="EY62" s="47">
        <f t="shared" si="232"/>
        <v>34270</v>
      </c>
      <c r="EZ62" s="47">
        <f t="shared" si="232"/>
        <v>30429</v>
      </c>
      <c r="FA62" s="47">
        <f t="shared" si="232"/>
        <v>34326</v>
      </c>
      <c r="FB62" s="47">
        <f t="shared" si="173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3">SUM(FE63:FE64)</f>
        <v>34788</v>
      </c>
      <c r="FF62" s="47">
        <f t="shared" si="233"/>
        <v>33503</v>
      </c>
      <c r="FG62" s="47">
        <f t="shared" si="233"/>
        <v>36708</v>
      </c>
      <c r="FH62" s="47">
        <f t="shared" si="233"/>
        <v>36206</v>
      </c>
      <c r="FI62" s="47">
        <f t="shared" si="233"/>
        <v>41543</v>
      </c>
      <c r="FJ62" s="47">
        <f t="shared" si="233"/>
        <v>41699</v>
      </c>
      <c r="FK62" s="47">
        <f t="shared" si="233"/>
        <v>38278</v>
      </c>
      <c r="FL62" s="47">
        <f t="shared" si="233"/>
        <v>38370</v>
      </c>
      <c r="FM62" s="47">
        <f t="shared" si="233"/>
        <v>38467</v>
      </c>
      <c r="FN62" s="47">
        <f t="shared" si="233"/>
        <v>39678</v>
      </c>
      <c r="FO62" s="47">
        <f t="shared" si="174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4">SUM(FR63:FR64)</f>
        <v>35229</v>
      </c>
      <c r="FS62" s="47">
        <f t="shared" si="234"/>
        <v>34236</v>
      </c>
      <c r="FT62" s="47">
        <f t="shared" si="234"/>
        <v>37243</v>
      </c>
      <c r="FU62" s="47">
        <f t="shared" si="234"/>
        <v>36067</v>
      </c>
      <c r="FV62" s="47">
        <f t="shared" si="234"/>
        <v>40878</v>
      </c>
      <c r="FW62" s="47">
        <f t="shared" si="234"/>
        <v>41317</v>
      </c>
      <c r="FX62" s="47">
        <f t="shared" si="234"/>
        <v>37986</v>
      </c>
      <c r="FY62" s="47">
        <v>39990</v>
      </c>
      <c r="FZ62" s="47">
        <v>36715</v>
      </c>
      <c r="GA62" s="47">
        <f t="shared" si="234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>
        <v>47948</v>
      </c>
      <c r="JA62" s="47">
        <v>50324</v>
      </c>
      <c r="JB62" s="47">
        <f>+SUM(IP62:JA62)</f>
        <v>532051</v>
      </c>
      <c r="JC62" s="201">
        <v>51187</v>
      </c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>
        <f t="shared" si="161"/>
        <v>51187</v>
      </c>
    </row>
    <row r="63" spans="2:275" x14ac:dyDescent="0.25">
      <c r="B63" s="48" t="s">
        <v>67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2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3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4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5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6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7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8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9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70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71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2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3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4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>
        <v>13401</v>
      </c>
      <c r="JA63" s="49">
        <v>16749</v>
      </c>
      <c r="JB63" s="49"/>
      <c r="JC63" s="202">
        <v>16835</v>
      </c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>
        <f t="shared" si="161"/>
        <v>16835</v>
      </c>
    </row>
    <row r="64" spans="2:275" x14ac:dyDescent="0.25">
      <c r="B64" s="48" t="s">
        <v>68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2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3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4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5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6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7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8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9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70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71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2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3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4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>
        <v>34547</v>
      </c>
      <c r="JA64" s="49">
        <v>33575</v>
      </c>
      <c r="JB64" s="49"/>
      <c r="JC64" s="202">
        <v>34352</v>
      </c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>
        <f t="shared" si="161"/>
        <v>34352</v>
      </c>
    </row>
    <row r="65" spans="2:275" x14ac:dyDescent="0.25">
      <c r="B65" s="46" t="s">
        <v>132</v>
      </c>
      <c r="C65" s="47">
        <f>SUM(C66:C67)</f>
        <v>0</v>
      </c>
      <c r="D65" s="47">
        <f t="shared" ref="D65:N65" si="235">SUM(D66:D67)</f>
        <v>0</v>
      </c>
      <c r="E65" s="47">
        <f t="shared" si="235"/>
        <v>0</v>
      </c>
      <c r="F65" s="47">
        <f t="shared" si="235"/>
        <v>16562</v>
      </c>
      <c r="G65" s="47">
        <f t="shared" si="235"/>
        <v>51419</v>
      </c>
      <c r="H65" s="47">
        <f t="shared" si="235"/>
        <v>50521</v>
      </c>
      <c r="I65" s="47">
        <f t="shared" si="235"/>
        <v>52315</v>
      </c>
      <c r="J65" s="47">
        <f t="shared" si="235"/>
        <v>57282</v>
      </c>
      <c r="K65" s="47">
        <f t="shared" si="235"/>
        <v>55172</v>
      </c>
      <c r="L65" s="47">
        <f t="shared" si="235"/>
        <v>53284</v>
      </c>
      <c r="M65" s="47">
        <f t="shared" si="235"/>
        <v>54936</v>
      </c>
      <c r="N65" s="47">
        <f t="shared" si="235"/>
        <v>54285</v>
      </c>
      <c r="O65" s="47">
        <f t="shared" si="162"/>
        <v>445776</v>
      </c>
      <c r="P65" s="47">
        <f>SUM(P66:P67)</f>
        <v>52705</v>
      </c>
      <c r="Q65" s="47">
        <f t="shared" ref="Q65:AA65" si="236">SUM(Q66:Q67)</f>
        <v>51616</v>
      </c>
      <c r="R65" s="47">
        <f t="shared" si="236"/>
        <v>55407</v>
      </c>
      <c r="S65" s="47">
        <f t="shared" si="236"/>
        <v>49356</v>
      </c>
      <c r="T65" s="47">
        <f t="shared" si="236"/>
        <v>52186</v>
      </c>
      <c r="U65" s="47">
        <f t="shared" si="236"/>
        <v>54820</v>
      </c>
      <c r="V65" s="47">
        <f t="shared" si="236"/>
        <v>58767</v>
      </c>
      <c r="W65" s="47">
        <f t="shared" si="236"/>
        <v>62478</v>
      </c>
      <c r="X65" s="47">
        <f t="shared" si="236"/>
        <v>56953</v>
      </c>
      <c r="Y65" s="47">
        <f t="shared" si="236"/>
        <v>57279</v>
      </c>
      <c r="Z65" s="47">
        <f t="shared" si="236"/>
        <v>58749</v>
      </c>
      <c r="AA65" s="47">
        <f t="shared" si="236"/>
        <v>62665</v>
      </c>
      <c r="AB65" s="47">
        <f t="shared" si="163"/>
        <v>672981</v>
      </c>
      <c r="AC65" s="47">
        <f>SUM(AC66:AC67)</f>
        <v>64958</v>
      </c>
      <c r="AD65" s="47">
        <f t="shared" ref="AD65:AN65" si="237">SUM(AD66:AD67)</f>
        <v>58271</v>
      </c>
      <c r="AE65" s="47">
        <f t="shared" si="237"/>
        <v>52597</v>
      </c>
      <c r="AF65" s="47">
        <f t="shared" si="237"/>
        <v>0</v>
      </c>
      <c r="AG65" s="47">
        <f t="shared" si="237"/>
        <v>0</v>
      </c>
      <c r="AH65" s="47">
        <f t="shared" si="237"/>
        <v>0</v>
      </c>
      <c r="AI65" s="47">
        <f t="shared" si="237"/>
        <v>0</v>
      </c>
      <c r="AJ65" s="47">
        <f t="shared" si="237"/>
        <v>0</v>
      </c>
      <c r="AK65" s="47">
        <f t="shared" si="237"/>
        <v>0</v>
      </c>
      <c r="AL65" s="47">
        <f t="shared" si="237"/>
        <v>0</v>
      </c>
      <c r="AM65" s="47">
        <f t="shared" si="237"/>
        <v>0</v>
      </c>
      <c r="AN65" s="47">
        <f t="shared" si="237"/>
        <v>0</v>
      </c>
      <c r="AO65" s="47">
        <f t="shared" si="164"/>
        <v>175826</v>
      </c>
      <c r="AP65" s="47">
        <f>SUM(AP66:AP67)</f>
        <v>0</v>
      </c>
      <c r="AQ65" s="47">
        <f t="shared" ref="AQ65:BA65" si="238">SUM(AQ66:AQ67)</f>
        <v>0</v>
      </c>
      <c r="AR65" s="47">
        <f t="shared" si="238"/>
        <v>0</v>
      </c>
      <c r="AS65" s="47">
        <f t="shared" si="238"/>
        <v>0</v>
      </c>
      <c r="AT65" s="47">
        <f t="shared" si="238"/>
        <v>0</v>
      </c>
      <c r="AU65" s="47">
        <f t="shared" si="238"/>
        <v>0</v>
      </c>
      <c r="AV65" s="47">
        <f t="shared" si="238"/>
        <v>0</v>
      </c>
      <c r="AW65" s="47">
        <f t="shared" si="238"/>
        <v>0</v>
      </c>
      <c r="AX65" s="47">
        <f t="shared" si="238"/>
        <v>0</v>
      </c>
      <c r="AY65" s="47">
        <f t="shared" si="238"/>
        <v>0</v>
      </c>
      <c r="AZ65" s="47">
        <f t="shared" si="238"/>
        <v>0</v>
      </c>
      <c r="BA65" s="47">
        <f t="shared" si="238"/>
        <v>0</v>
      </c>
      <c r="BB65" s="47">
        <f t="shared" si="165"/>
        <v>0</v>
      </c>
      <c r="BC65" s="47">
        <f>SUM(BC66:BC67)</f>
        <v>0</v>
      </c>
      <c r="BD65" s="47">
        <f t="shared" ref="BD65:BN65" si="239">SUM(BD66:BD67)</f>
        <v>0</v>
      </c>
      <c r="BE65" s="47">
        <f t="shared" si="239"/>
        <v>0</v>
      </c>
      <c r="BF65" s="47">
        <f t="shared" si="239"/>
        <v>0</v>
      </c>
      <c r="BG65" s="47">
        <f t="shared" si="239"/>
        <v>0</v>
      </c>
      <c r="BH65" s="47">
        <f t="shared" si="239"/>
        <v>0</v>
      </c>
      <c r="BI65" s="47">
        <f t="shared" si="239"/>
        <v>0</v>
      </c>
      <c r="BJ65" s="47">
        <f t="shared" si="239"/>
        <v>0</v>
      </c>
      <c r="BK65" s="47">
        <f t="shared" si="239"/>
        <v>0</v>
      </c>
      <c r="BL65" s="47">
        <f t="shared" si="239"/>
        <v>0</v>
      </c>
      <c r="BM65" s="47">
        <f t="shared" si="239"/>
        <v>0</v>
      </c>
      <c r="BN65" s="47">
        <f t="shared" si="239"/>
        <v>0</v>
      </c>
      <c r="BO65" s="47">
        <f t="shared" si="166"/>
        <v>0</v>
      </c>
      <c r="BP65" s="47">
        <f>SUM(BP66:BP67)</f>
        <v>53771</v>
      </c>
      <c r="BQ65" s="47">
        <f t="shared" ref="BQ65:CA65" si="240">SUM(BQ66:BQ67)</f>
        <v>66065</v>
      </c>
      <c r="BR65" s="47">
        <f t="shared" si="240"/>
        <v>68941</v>
      </c>
      <c r="BS65" s="47">
        <f t="shared" si="240"/>
        <v>68020</v>
      </c>
      <c r="BT65" s="47">
        <f t="shared" si="240"/>
        <v>75656</v>
      </c>
      <c r="BU65" s="47">
        <f t="shared" si="240"/>
        <v>79698</v>
      </c>
      <c r="BV65" s="47">
        <f t="shared" si="240"/>
        <v>88752</v>
      </c>
      <c r="BW65" s="47">
        <f t="shared" si="240"/>
        <v>102965</v>
      </c>
      <c r="BX65" s="47">
        <f t="shared" si="240"/>
        <v>91787</v>
      </c>
      <c r="BY65" s="47">
        <f t="shared" si="240"/>
        <v>89474</v>
      </c>
      <c r="BZ65" s="47">
        <f t="shared" si="240"/>
        <v>90474</v>
      </c>
      <c r="CA65" s="47">
        <f t="shared" si="240"/>
        <v>94460</v>
      </c>
      <c r="CB65" s="47">
        <f t="shared" si="167"/>
        <v>970063</v>
      </c>
      <c r="CC65" s="47">
        <f>SUM(CC66:CC67)</f>
        <v>82668</v>
      </c>
      <c r="CD65" s="47">
        <f t="shared" ref="CD65:CN65" si="241">SUM(CD66:CD67)</f>
        <v>73310</v>
      </c>
      <c r="CE65" s="47">
        <f t="shared" si="241"/>
        <v>82159</v>
      </c>
      <c r="CF65" s="47">
        <f t="shared" si="241"/>
        <v>72544</v>
      </c>
      <c r="CG65" s="47">
        <f t="shared" si="241"/>
        <v>77473</v>
      </c>
      <c r="CH65" s="47">
        <f t="shared" si="241"/>
        <v>76975</v>
      </c>
      <c r="CI65" s="47">
        <f t="shared" si="241"/>
        <v>84285</v>
      </c>
      <c r="CJ65" s="47">
        <f t="shared" si="241"/>
        <v>89128</v>
      </c>
      <c r="CK65" s="47">
        <f t="shared" si="241"/>
        <v>82843</v>
      </c>
      <c r="CL65" s="47">
        <f t="shared" si="241"/>
        <v>82706</v>
      </c>
      <c r="CM65" s="47">
        <f t="shared" si="241"/>
        <v>82070</v>
      </c>
      <c r="CN65" s="47">
        <f t="shared" si="241"/>
        <v>79292</v>
      </c>
      <c r="CO65" s="47">
        <f t="shared" si="168"/>
        <v>965453</v>
      </c>
      <c r="CP65" s="47">
        <f>SUM(CP66:CP67)</f>
        <v>79307</v>
      </c>
      <c r="CQ65" s="47">
        <f t="shared" ref="CQ65:DA65" si="242">SUM(CQ66:CQ67)</f>
        <v>72953</v>
      </c>
      <c r="CR65" s="47">
        <f t="shared" si="242"/>
        <v>79789</v>
      </c>
      <c r="CS65" s="47">
        <f t="shared" si="242"/>
        <v>79025</v>
      </c>
      <c r="CT65" s="47">
        <f t="shared" si="242"/>
        <v>78523</v>
      </c>
      <c r="CU65" s="47">
        <f t="shared" si="242"/>
        <v>75031</v>
      </c>
      <c r="CV65" s="47">
        <f t="shared" si="242"/>
        <v>82575</v>
      </c>
      <c r="CW65" s="47">
        <f t="shared" si="242"/>
        <v>88139</v>
      </c>
      <c r="CX65" s="47">
        <f t="shared" si="242"/>
        <v>81506</v>
      </c>
      <c r="CY65" s="47">
        <f t="shared" si="242"/>
        <v>81719</v>
      </c>
      <c r="CZ65" s="47">
        <f t="shared" si="242"/>
        <v>79668</v>
      </c>
      <c r="DA65" s="47">
        <f t="shared" si="242"/>
        <v>82672</v>
      </c>
      <c r="DB65" s="47">
        <f t="shared" si="169"/>
        <v>960907</v>
      </c>
      <c r="DC65" s="47">
        <f>SUM(DC66:DC67)</f>
        <v>78282</v>
      </c>
      <c r="DD65" s="47">
        <f t="shared" ref="DD65:DN65" si="243">SUM(DD66:DD67)</f>
        <v>70932</v>
      </c>
      <c r="DE65" s="47">
        <f t="shared" si="243"/>
        <v>75607</v>
      </c>
      <c r="DF65" s="47">
        <f t="shared" si="243"/>
        <v>71540</v>
      </c>
      <c r="DG65" s="47">
        <f t="shared" si="243"/>
        <v>76651</v>
      </c>
      <c r="DH65" s="47">
        <f t="shared" si="243"/>
        <v>78038</v>
      </c>
      <c r="DI65" s="47">
        <f t="shared" si="243"/>
        <v>82643</v>
      </c>
      <c r="DJ65" s="47">
        <f t="shared" si="243"/>
        <v>89278</v>
      </c>
      <c r="DK65" s="47">
        <f t="shared" si="243"/>
        <v>84459</v>
      </c>
      <c r="DL65" s="47">
        <f t="shared" si="243"/>
        <v>88386</v>
      </c>
      <c r="DM65" s="47">
        <f t="shared" si="243"/>
        <v>83192</v>
      </c>
      <c r="DN65" s="47">
        <f t="shared" si="243"/>
        <v>83653</v>
      </c>
      <c r="DO65" s="47">
        <f t="shared" si="170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71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2"/>
        <v>1145088</v>
      </c>
      <c r="EP65" s="47">
        <f>SUM(EP66:EP67)</f>
        <v>58927</v>
      </c>
      <c r="EQ65" s="47">
        <v>85725</v>
      </c>
      <c r="ER65" s="47">
        <f t="shared" ref="ER65:FA65" si="244">SUM(ER66:ER67)</f>
        <v>68385</v>
      </c>
      <c r="ES65" s="47">
        <f t="shared" si="244"/>
        <v>74458</v>
      </c>
      <c r="ET65" s="47">
        <f t="shared" si="244"/>
        <v>85313</v>
      </c>
      <c r="EU65" s="47">
        <f t="shared" si="244"/>
        <v>111211</v>
      </c>
      <c r="EV65" s="47">
        <f t="shared" si="244"/>
        <v>99755</v>
      </c>
      <c r="EW65" s="47">
        <f t="shared" si="244"/>
        <v>103442</v>
      </c>
      <c r="EX65" s="47">
        <f t="shared" si="244"/>
        <v>103556</v>
      </c>
      <c r="EY65" s="47">
        <f t="shared" si="244"/>
        <v>120967</v>
      </c>
      <c r="EZ65" s="47">
        <f t="shared" si="244"/>
        <v>106327</v>
      </c>
      <c r="FA65" s="47">
        <f t="shared" si="244"/>
        <v>103279</v>
      </c>
      <c r="FB65" s="47">
        <f t="shared" si="173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5">SUM(FE66:FE67)</f>
        <v>93929</v>
      </c>
      <c r="FF65" s="47">
        <f t="shared" si="245"/>
        <v>88320</v>
      </c>
      <c r="FG65" s="47">
        <f t="shared" si="245"/>
        <v>93641</v>
      </c>
      <c r="FH65" s="47">
        <f t="shared" si="245"/>
        <v>93131</v>
      </c>
      <c r="FI65" s="47">
        <f t="shared" si="245"/>
        <v>101276</v>
      </c>
      <c r="FJ65" s="47">
        <f t="shared" si="245"/>
        <v>110635</v>
      </c>
      <c r="FK65" s="47">
        <f t="shared" si="245"/>
        <v>104170</v>
      </c>
      <c r="FL65" s="47">
        <f t="shared" si="245"/>
        <v>106066</v>
      </c>
      <c r="FM65" s="47">
        <f t="shared" si="245"/>
        <v>105361</v>
      </c>
      <c r="FN65" s="47">
        <f t="shared" si="245"/>
        <v>107960</v>
      </c>
      <c r="FO65" s="47">
        <f t="shared" si="174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6">SUM(FR66:FR67)</f>
        <v>93943</v>
      </c>
      <c r="FS65" s="47">
        <f t="shared" si="246"/>
        <v>87021</v>
      </c>
      <c r="FT65" s="47">
        <f t="shared" si="246"/>
        <v>94388</v>
      </c>
      <c r="FU65" s="47">
        <f t="shared" si="246"/>
        <v>95132</v>
      </c>
      <c r="FV65" s="47">
        <f t="shared" si="246"/>
        <v>105430</v>
      </c>
      <c r="FW65" s="47">
        <f t="shared" si="246"/>
        <v>110621</v>
      </c>
      <c r="FX65" s="47">
        <f t="shared" si="246"/>
        <v>102383</v>
      </c>
      <c r="FY65" s="47">
        <v>107691</v>
      </c>
      <c r="FZ65" s="47">
        <v>102084</v>
      </c>
      <c r="GA65" s="47">
        <f t="shared" si="246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>
        <v>131864</v>
      </c>
      <c r="JA65" s="47">
        <v>137894</v>
      </c>
      <c r="JB65" s="47">
        <f>+SUM(IP65:JA65)</f>
        <v>1476311</v>
      </c>
      <c r="JC65" s="201">
        <v>136437</v>
      </c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>
        <f t="shared" si="161"/>
        <v>136437</v>
      </c>
    </row>
    <row r="66" spans="2:275" x14ac:dyDescent="0.25">
      <c r="B66" s="48" t="s">
        <v>67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2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3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4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5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6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7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8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9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70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71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2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3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4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>
        <v>22260</v>
      </c>
      <c r="JA66" s="49">
        <v>32418</v>
      </c>
      <c r="JB66" s="49"/>
      <c r="JC66" s="202">
        <v>33234</v>
      </c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>
        <f t="shared" si="161"/>
        <v>33234</v>
      </c>
    </row>
    <row r="67" spans="2:275" x14ac:dyDescent="0.25">
      <c r="B67" s="48" t="s">
        <v>68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2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3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4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5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6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7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8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9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70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71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2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3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4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>
        <v>109604</v>
      </c>
      <c r="JA67" s="49">
        <v>105476</v>
      </c>
      <c r="JB67" s="49"/>
      <c r="JC67" s="202">
        <v>103203</v>
      </c>
      <c r="JD67" s="49"/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>
        <f t="shared" si="161"/>
        <v>103203</v>
      </c>
    </row>
    <row r="68" spans="2:275" x14ac:dyDescent="0.25">
      <c r="B68" s="46" t="s">
        <v>133</v>
      </c>
      <c r="C68" s="47">
        <f>SUM(C69:C70)</f>
        <v>0</v>
      </c>
      <c r="D68" s="47">
        <f t="shared" ref="D68:N68" si="247">SUM(D69:D70)</f>
        <v>0</v>
      </c>
      <c r="E68" s="47">
        <f t="shared" si="247"/>
        <v>0</v>
      </c>
      <c r="F68" s="47">
        <f t="shared" si="247"/>
        <v>0</v>
      </c>
      <c r="G68" s="47">
        <f t="shared" si="247"/>
        <v>0</v>
      </c>
      <c r="H68" s="47">
        <f t="shared" si="247"/>
        <v>0</v>
      </c>
      <c r="I68" s="47">
        <f t="shared" si="247"/>
        <v>0</v>
      </c>
      <c r="J68" s="47">
        <f t="shared" si="247"/>
        <v>0</v>
      </c>
      <c r="K68" s="47">
        <f t="shared" si="247"/>
        <v>0</v>
      </c>
      <c r="L68" s="47">
        <f t="shared" si="247"/>
        <v>0</v>
      </c>
      <c r="M68" s="47">
        <f t="shared" si="247"/>
        <v>0</v>
      </c>
      <c r="N68" s="47">
        <f t="shared" si="247"/>
        <v>0</v>
      </c>
      <c r="O68" s="47">
        <f t="shared" si="162"/>
        <v>0</v>
      </c>
      <c r="P68" s="47">
        <f>SUM(P69:P70)</f>
        <v>0</v>
      </c>
      <c r="Q68" s="47">
        <f t="shared" ref="Q68:AA68" si="248">SUM(Q69:Q70)</f>
        <v>0</v>
      </c>
      <c r="R68" s="47">
        <f t="shared" si="248"/>
        <v>0</v>
      </c>
      <c r="S68" s="47">
        <f t="shared" si="248"/>
        <v>0</v>
      </c>
      <c r="T68" s="47">
        <f t="shared" si="248"/>
        <v>0</v>
      </c>
      <c r="U68" s="47">
        <f t="shared" si="248"/>
        <v>0</v>
      </c>
      <c r="V68" s="47">
        <f t="shared" si="248"/>
        <v>0</v>
      </c>
      <c r="W68" s="47">
        <f t="shared" si="248"/>
        <v>0</v>
      </c>
      <c r="X68" s="47">
        <f t="shared" si="248"/>
        <v>0</v>
      </c>
      <c r="Y68" s="47">
        <f t="shared" si="248"/>
        <v>0</v>
      </c>
      <c r="Z68" s="47">
        <f t="shared" si="248"/>
        <v>0</v>
      </c>
      <c r="AA68" s="47">
        <f t="shared" si="248"/>
        <v>0</v>
      </c>
      <c r="AB68" s="47">
        <f t="shared" si="163"/>
        <v>0</v>
      </c>
      <c r="AC68" s="47">
        <f>SUM(AC69:AC70)</f>
        <v>0</v>
      </c>
      <c r="AD68" s="47">
        <f t="shared" ref="AD68:AN68" si="249">SUM(AD69:AD70)</f>
        <v>0</v>
      </c>
      <c r="AE68" s="47">
        <f t="shared" si="249"/>
        <v>0</v>
      </c>
      <c r="AF68" s="47">
        <f t="shared" si="249"/>
        <v>0</v>
      </c>
      <c r="AG68" s="47">
        <f t="shared" si="249"/>
        <v>0</v>
      </c>
      <c r="AH68" s="47">
        <f t="shared" si="249"/>
        <v>0</v>
      </c>
      <c r="AI68" s="47">
        <f t="shared" si="249"/>
        <v>0</v>
      </c>
      <c r="AJ68" s="47">
        <f t="shared" si="249"/>
        <v>0</v>
      </c>
      <c r="AK68" s="47">
        <f t="shared" si="249"/>
        <v>0</v>
      </c>
      <c r="AL68" s="47">
        <f t="shared" si="249"/>
        <v>0</v>
      </c>
      <c r="AM68" s="47">
        <f t="shared" si="249"/>
        <v>0</v>
      </c>
      <c r="AN68" s="47">
        <f t="shared" si="249"/>
        <v>0</v>
      </c>
      <c r="AO68" s="47">
        <f t="shared" si="164"/>
        <v>0</v>
      </c>
      <c r="AP68" s="47">
        <f>SUM(AP69:AP70)</f>
        <v>0</v>
      </c>
      <c r="AQ68" s="47">
        <f t="shared" ref="AQ68:BA68" si="250">SUM(AQ69:AQ70)</f>
        <v>0</v>
      </c>
      <c r="AR68" s="47">
        <f t="shared" si="250"/>
        <v>0</v>
      </c>
      <c r="AS68" s="47">
        <f t="shared" si="250"/>
        <v>0</v>
      </c>
      <c r="AT68" s="47">
        <f t="shared" si="250"/>
        <v>0</v>
      </c>
      <c r="AU68" s="47">
        <f t="shared" si="250"/>
        <v>0</v>
      </c>
      <c r="AV68" s="47">
        <f t="shared" si="250"/>
        <v>0</v>
      </c>
      <c r="AW68" s="47">
        <f t="shared" si="250"/>
        <v>0</v>
      </c>
      <c r="AX68" s="47">
        <f t="shared" si="250"/>
        <v>0</v>
      </c>
      <c r="AY68" s="47">
        <f t="shared" si="250"/>
        <v>0</v>
      </c>
      <c r="AZ68" s="47">
        <f t="shared" si="250"/>
        <v>0</v>
      </c>
      <c r="BA68" s="47">
        <f t="shared" si="250"/>
        <v>0</v>
      </c>
      <c r="BB68" s="47">
        <f t="shared" si="165"/>
        <v>0</v>
      </c>
      <c r="BC68" s="47">
        <f>SUM(BC69:BC70)</f>
        <v>19539</v>
      </c>
      <c r="BD68" s="47">
        <f t="shared" ref="BD68:BN68" si="251">SUM(BD69:BD70)</f>
        <v>23744</v>
      </c>
      <c r="BE68" s="47">
        <f t="shared" si="251"/>
        <v>26872</v>
      </c>
      <c r="BF68" s="47">
        <f t="shared" si="251"/>
        <v>26011</v>
      </c>
      <c r="BG68" s="47">
        <f t="shared" si="251"/>
        <v>27268</v>
      </c>
      <c r="BH68" s="47">
        <f t="shared" si="251"/>
        <v>28016</v>
      </c>
      <c r="BI68" s="47">
        <f t="shared" si="251"/>
        <v>31218</v>
      </c>
      <c r="BJ68" s="47">
        <f t="shared" si="251"/>
        <v>29836</v>
      </c>
      <c r="BK68" s="47">
        <f t="shared" si="251"/>
        <v>29188</v>
      </c>
      <c r="BL68" s="47">
        <f t="shared" si="251"/>
        <v>29441</v>
      </c>
      <c r="BM68" s="47">
        <f t="shared" si="251"/>
        <v>28614</v>
      </c>
      <c r="BN68" s="47">
        <f t="shared" si="251"/>
        <v>28753</v>
      </c>
      <c r="BO68" s="47">
        <f t="shared" si="166"/>
        <v>328500</v>
      </c>
      <c r="BP68" s="47">
        <f>SUM(BP69:BP70)</f>
        <v>27155</v>
      </c>
      <c r="BQ68" s="47">
        <f t="shared" ref="BQ68:CA68" si="252">SUM(BQ69:BQ70)</f>
        <v>26406</v>
      </c>
      <c r="BR68" s="47">
        <f t="shared" si="252"/>
        <v>26908</v>
      </c>
      <c r="BS68" s="47">
        <f t="shared" si="252"/>
        <v>28709</v>
      </c>
      <c r="BT68" s="47">
        <f t="shared" si="252"/>
        <v>30078</v>
      </c>
      <c r="BU68" s="47">
        <f t="shared" si="252"/>
        <v>29355</v>
      </c>
      <c r="BV68" s="47">
        <f t="shared" si="252"/>
        <v>30613</v>
      </c>
      <c r="BW68" s="47">
        <f t="shared" si="252"/>
        <v>32665</v>
      </c>
      <c r="BX68" s="47">
        <f t="shared" si="252"/>
        <v>30615</v>
      </c>
      <c r="BY68" s="47">
        <f t="shared" si="252"/>
        <v>31765</v>
      </c>
      <c r="BZ68" s="47">
        <f t="shared" si="252"/>
        <v>29416</v>
      </c>
      <c r="CA68" s="47">
        <f t="shared" si="252"/>
        <v>27653</v>
      </c>
      <c r="CB68" s="47">
        <f t="shared" si="167"/>
        <v>351338</v>
      </c>
      <c r="CC68" s="47">
        <f>SUM(CC69:CC70)</f>
        <v>29607</v>
      </c>
      <c r="CD68" s="47">
        <f t="shared" ref="CD68:CN68" si="253">SUM(CD69:CD70)</f>
        <v>30906</v>
      </c>
      <c r="CE68" s="47">
        <f t="shared" si="253"/>
        <v>31995</v>
      </c>
      <c r="CF68" s="47">
        <f t="shared" si="253"/>
        <v>31439</v>
      </c>
      <c r="CG68" s="47">
        <f t="shared" si="253"/>
        <v>34084</v>
      </c>
      <c r="CH68" s="47">
        <f t="shared" si="253"/>
        <v>35002</v>
      </c>
      <c r="CI68" s="47">
        <f t="shared" si="253"/>
        <v>37565</v>
      </c>
      <c r="CJ68" s="47">
        <f t="shared" si="253"/>
        <v>41518</v>
      </c>
      <c r="CK68" s="47">
        <f t="shared" si="253"/>
        <v>39673</v>
      </c>
      <c r="CL68" s="47">
        <f t="shared" si="253"/>
        <v>37862</v>
      </c>
      <c r="CM68" s="47">
        <f t="shared" si="253"/>
        <v>36726</v>
      </c>
      <c r="CN68" s="47">
        <f t="shared" si="253"/>
        <v>37905</v>
      </c>
      <c r="CO68" s="47">
        <f t="shared" si="168"/>
        <v>424282</v>
      </c>
      <c r="CP68" s="47">
        <f>SUM(CP69:CP70)</f>
        <v>35935</v>
      </c>
      <c r="CQ68" s="47">
        <f t="shared" ref="CQ68:DA68" si="254">SUM(CQ69:CQ70)</f>
        <v>33863</v>
      </c>
      <c r="CR68" s="47">
        <f t="shared" si="254"/>
        <v>36022</v>
      </c>
      <c r="CS68" s="47">
        <f t="shared" si="254"/>
        <v>35714</v>
      </c>
      <c r="CT68" s="47">
        <f t="shared" si="254"/>
        <v>36461</v>
      </c>
      <c r="CU68" s="47">
        <f t="shared" si="254"/>
        <v>36861</v>
      </c>
      <c r="CV68" s="47">
        <f t="shared" si="254"/>
        <v>38708</v>
      </c>
      <c r="CW68" s="47">
        <f t="shared" si="254"/>
        <v>41545</v>
      </c>
      <c r="CX68" s="47">
        <f t="shared" si="254"/>
        <v>37106</v>
      </c>
      <c r="CY68" s="47">
        <f t="shared" si="254"/>
        <v>36818</v>
      </c>
      <c r="CZ68" s="47">
        <f t="shared" si="254"/>
        <v>37245</v>
      </c>
      <c r="DA68" s="47">
        <f t="shared" si="254"/>
        <v>37950</v>
      </c>
      <c r="DB68" s="47">
        <f t="shared" si="169"/>
        <v>444228</v>
      </c>
      <c r="DC68" s="47">
        <f>SUM(DC69:DC70)</f>
        <v>35333</v>
      </c>
      <c r="DD68" s="47">
        <f t="shared" ref="DD68:DN68" si="255">SUM(DD69:DD70)</f>
        <v>34456</v>
      </c>
      <c r="DE68" s="47">
        <f t="shared" si="255"/>
        <v>35249</v>
      </c>
      <c r="DF68" s="47">
        <f t="shared" si="255"/>
        <v>32369</v>
      </c>
      <c r="DG68" s="47">
        <f t="shared" si="255"/>
        <v>37263</v>
      </c>
      <c r="DH68" s="47">
        <f t="shared" si="255"/>
        <v>37155</v>
      </c>
      <c r="DI68" s="47">
        <f t="shared" si="255"/>
        <v>39614</v>
      </c>
      <c r="DJ68" s="47">
        <f t="shared" si="255"/>
        <v>42766</v>
      </c>
      <c r="DK68" s="47">
        <f t="shared" si="255"/>
        <v>38788</v>
      </c>
      <c r="DL68" s="47">
        <f t="shared" si="255"/>
        <v>40772</v>
      </c>
      <c r="DM68" s="47">
        <f t="shared" si="255"/>
        <v>39982</v>
      </c>
      <c r="DN68" s="47">
        <f t="shared" si="255"/>
        <v>35993</v>
      </c>
      <c r="DO68" s="47">
        <f t="shared" si="170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71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2"/>
        <v>565544</v>
      </c>
      <c r="EP68" s="47">
        <f>SUM(EP69:EP70)</f>
        <v>39090</v>
      </c>
      <c r="EQ68" s="47">
        <v>43331</v>
      </c>
      <c r="ER68" s="47">
        <f t="shared" ref="ER68:FA68" si="256">SUM(ER69:ER70)</f>
        <v>45298</v>
      </c>
      <c r="ES68" s="47">
        <f t="shared" si="256"/>
        <v>45477</v>
      </c>
      <c r="ET68" s="47">
        <f t="shared" si="256"/>
        <v>66778</v>
      </c>
      <c r="EU68" s="47">
        <f t="shared" si="256"/>
        <v>48440</v>
      </c>
      <c r="EV68" s="47">
        <f t="shared" si="256"/>
        <v>53837</v>
      </c>
      <c r="EW68" s="47">
        <f t="shared" si="256"/>
        <v>56591</v>
      </c>
      <c r="EX68" s="47">
        <f t="shared" si="256"/>
        <v>52989</v>
      </c>
      <c r="EY68" s="47">
        <f t="shared" si="256"/>
        <v>53130</v>
      </c>
      <c r="EZ68" s="47">
        <f t="shared" si="256"/>
        <v>45613</v>
      </c>
      <c r="FA68" s="47">
        <f t="shared" si="256"/>
        <v>51833</v>
      </c>
      <c r="FB68" s="47">
        <f t="shared" si="173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7">SUM(FE69:FE70)</f>
        <v>50977</v>
      </c>
      <c r="FF68" s="47">
        <f t="shared" si="257"/>
        <v>49099</v>
      </c>
      <c r="FG68" s="47">
        <f t="shared" si="257"/>
        <v>55285</v>
      </c>
      <c r="FH68" s="47">
        <f t="shared" si="257"/>
        <v>53803</v>
      </c>
      <c r="FI68" s="47">
        <f t="shared" si="257"/>
        <v>58494</v>
      </c>
      <c r="FJ68" s="47">
        <f t="shared" si="257"/>
        <v>62731</v>
      </c>
      <c r="FK68" s="47">
        <f t="shared" si="257"/>
        <v>58023</v>
      </c>
      <c r="FL68" s="47">
        <f t="shared" si="257"/>
        <v>58865</v>
      </c>
      <c r="FM68" s="47">
        <f t="shared" si="257"/>
        <v>58867</v>
      </c>
      <c r="FN68" s="47">
        <f t="shared" si="257"/>
        <v>60593</v>
      </c>
      <c r="FO68" s="47">
        <f t="shared" si="174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8">SUM(FR69:FR70)</f>
        <v>54537</v>
      </c>
      <c r="FS68" s="47">
        <f t="shared" si="258"/>
        <v>53890</v>
      </c>
      <c r="FT68" s="47">
        <f t="shared" si="258"/>
        <v>56078</v>
      </c>
      <c r="FU68" s="47">
        <f t="shared" si="258"/>
        <v>54536</v>
      </c>
      <c r="FV68" s="47">
        <f t="shared" si="258"/>
        <v>58987</v>
      </c>
      <c r="FW68" s="47">
        <f t="shared" si="258"/>
        <v>60486</v>
      </c>
      <c r="FX68" s="47">
        <f t="shared" si="258"/>
        <v>59925</v>
      </c>
      <c r="FY68" s="47">
        <v>63824</v>
      </c>
      <c r="FZ68" s="47">
        <v>61085</v>
      </c>
      <c r="GA68" s="47">
        <f t="shared" si="258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>
        <v>68679</v>
      </c>
      <c r="JA68" s="47">
        <v>73494</v>
      </c>
      <c r="JB68" s="47">
        <f>+SUM(IP68:JA68)</f>
        <v>813606</v>
      </c>
      <c r="JC68" s="201">
        <v>65921</v>
      </c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>
        <f t="shared" si="161"/>
        <v>65921</v>
      </c>
    </row>
    <row r="69" spans="2:275" x14ac:dyDescent="0.25">
      <c r="B69" s="48" t="s">
        <v>67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2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3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4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5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6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7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8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9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70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71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2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3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4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>
        <v>28199</v>
      </c>
      <c r="JA69" s="49">
        <v>33710</v>
      </c>
      <c r="JB69" s="49"/>
      <c r="JC69" s="202">
        <v>29417</v>
      </c>
      <c r="JD69" s="49"/>
      <c r="JE69" s="49"/>
      <c r="JF69" s="49"/>
      <c r="JG69" s="49"/>
      <c r="JH69" s="49"/>
      <c r="JI69" s="49"/>
      <c r="JJ69" s="49"/>
      <c r="JK69" s="49"/>
      <c r="JL69" s="49"/>
      <c r="JM69" s="49"/>
      <c r="JN69" s="49"/>
      <c r="JO69" s="49">
        <f t="shared" si="161"/>
        <v>29417</v>
      </c>
    </row>
    <row r="70" spans="2:275" x14ac:dyDescent="0.25">
      <c r="B70" s="48" t="s">
        <v>68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2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3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4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5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6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7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8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9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70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71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2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3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4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>
        <v>40480</v>
      </c>
      <c r="JA70" s="49">
        <v>39784</v>
      </c>
      <c r="JB70" s="49"/>
      <c r="JC70" s="202">
        <v>36504</v>
      </c>
      <c r="JD70" s="49"/>
      <c r="JE70" s="49"/>
      <c r="JF70" s="49"/>
      <c r="JG70" s="49"/>
      <c r="JH70" s="49"/>
      <c r="JI70" s="49"/>
      <c r="JJ70" s="49"/>
      <c r="JK70" s="49"/>
      <c r="JL70" s="49"/>
      <c r="JM70" s="49"/>
      <c r="JN70" s="49"/>
      <c r="JO70" s="49">
        <f t="shared" si="161"/>
        <v>36504</v>
      </c>
    </row>
    <row r="71" spans="2:275" x14ac:dyDescent="0.25">
      <c r="B71" s="46" t="s">
        <v>134</v>
      </c>
      <c r="C71" s="47">
        <f>SUM(C72:C73)</f>
        <v>0</v>
      </c>
      <c r="D71" s="47">
        <f t="shared" ref="D71:N71" si="259">SUM(D72:D73)</f>
        <v>0</v>
      </c>
      <c r="E71" s="47">
        <f t="shared" si="259"/>
        <v>0</v>
      </c>
      <c r="F71" s="47">
        <f t="shared" si="259"/>
        <v>30940</v>
      </c>
      <c r="G71" s="47">
        <f t="shared" si="259"/>
        <v>52566</v>
      </c>
      <c r="H71" s="47">
        <f t="shared" si="259"/>
        <v>53963</v>
      </c>
      <c r="I71" s="47">
        <f t="shared" si="259"/>
        <v>53415</v>
      </c>
      <c r="J71" s="47">
        <f t="shared" si="259"/>
        <v>54745</v>
      </c>
      <c r="K71" s="47">
        <f t="shared" si="259"/>
        <v>52349</v>
      </c>
      <c r="L71" s="47">
        <f t="shared" si="259"/>
        <v>49938</v>
      </c>
      <c r="M71" s="47">
        <f t="shared" si="259"/>
        <v>52960</v>
      </c>
      <c r="N71" s="47">
        <f t="shared" si="259"/>
        <v>54267</v>
      </c>
      <c r="O71" s="47">
        <f t="shared" si="162"/>
        <v>455143</v>
      </c>
      <c r="P71" s="47">
        <f>SUM(P72:P73)</f>
        <v>54695</v>
      </c>
      <c r="Q71" s="47">
        <f t="shared" ref="Q71:AA71" si="260">SUM(Q72:Q73)</f>
        <v>53586</v>
      </c>
      <c r="R71" s="47">
        <f t="shared" si="260"/>
        <v>59745</v>
      </c>
      <c r="S71" s="47">
        <f t="shared" si="260"/>
        <v>53661</v>
      </c>
      <c r="T71" s="47">
        <f t="shared" si="260"/>
        <v>57475</v>
      </c>
      <c r="U71" s="47">
        <f t="shared" si="260"/>
        <v>60346</v>
      </c>
      <c r="V71" s="47">
        <f t="shared" si="260"/>
        <v>61451</v>
      </c>
      <c r="W71" s="47">
        <f t="shared" si="260"/>
        <v>64095</v>
      </c>
      <c r="X71" s="47">
        <f t="shared" si="260"/>
        <v>61017</v>
      </c>
      <c r="Y71" s="47">
        <f t="shared" si="260"/>
        <v>60850</v>
      </c>
      <c r="Z71" s="47">
        <f t="shared" si="260"/>
        <v>62360</v>
      </c>
      <c r="AA71" s="47">
        <f t="shared" si="260"/>
        <v>67276</v>
      </c>
      <c r="AB71" s="47">
        <f t="shared" si="163"/>
        <v>716557</v>
      </c>
      <c r="AC71" s="47">
        <f>SUM(AC72:AC73)</f>
        <v>69103</v>
      </c>
      <c r="AD71" s="47">
        <f t="shared" ref="AD71:AN71" si="261">SUM(AD72:AD73)</f>
        <v>62850</v>
      </c>
      <c r="AE71" s="47">
        <f t="shared" si="261"/>
        <v>66614</v>
      </c>
      <c r="AF71" s="47">
        <f t="shared" si="261"/>
        <v>5426</v>
      </c>
      <c r="AG71" s="47">
        <f t="shared" si="261"/>
        <v>0</v>
      </c>
      <c r="AH71" s="47">
        <f t="shared" si="261"/>
        <v>0</v>
      </c>
      <c r="AI71" s="47">
        <f t="shared" si="261"/>
        <v>0</v>
      </c>
      <c r="AJ71" s="47">
        <f t="shared" si="261"/>
        <v>0</v>
      </c>
      <c r="AK71" s="47">
        <f t="shared" si="261"/>
        <v>0</v>
      </c>
      <c r="AL71" s="47">
        <f t="shared" si="261"/>
        <v>0</v>
      </c>
      <c r="AM71" s="47">
        <f t="shared" si="261"/>
        <v>0</v>
      </c>
      <c r="AN71" s="47">
        <f t="shared" si="261"/>
        <v>0</v>
      </c>
      <c r="AO71" s="47">
        <f t="shared" si="164"/>
        <v>203993</v>
      </c>
      <c r="AP71" s="47">
        <f>SUM(AP72:AP73)</f>
        <v>0</v>
      </c>
      <c r="AQ71" s="47">
        <f t="shared" ref="AQ71:BA71" si="262">SUM(AQ72:AQ73)</f>
        <v>0</v>
      </c>
      <c r="AR71" s="47">
        <f t="shared" si="262"/>
        <v>0</v>
      </c>
      <c r="AS71" s="47">
        <f t="shared" si="262"/>
        <v>0</v>
      </c>
      <c r="AT71" s="47">
        <f t="shared" si="262"/>
        <v>0</v>
      </c>
      <c r="AU71" s="47">
        <f t="shared" si="262"/>
        <v>0</v>
      </c>
      <c r="AV71" s="47">
        <f t="shared" si="262"/>
        <v>0</v>
      </c>
      <c r="AW71" s="47">
        <f t="shared" si="262"/>
        <v>0</v>
      </c>
      <c r="AX71" s="47">
        <f t="shared" si="262"/>
        <v>0</v>
      </c>
      <c r="AY71" s="47">
        <f t="shared" si="262"/>
        <v>0</v>
      </c>
      <c r="AZ71" s="47">
        <f t="shared" si="262"/>
        <v>0</v>
      </c>
      <c r="BA71" s="47">
        <f t="shared" si="262"/>
        <v>0</v>
      </c>
      <c r="BB71" s="47">
        <f t="shared" si="165"/>
        <v>0</v>
      </c>
      <c r="BC71" s="47">
        <f>SUM(BC72:BC73)</f>
        <v>0</v>
      </c>
      <c r="BD71" s="47">
        <f t="shared" ref="BD71:BN71" si="263">SUM(BD72:BD73)</f>
        <v>0</v>
      </c>
      <c r="BE71" s="47">
        <f t="shared" si="263"/>
        <v>0</v>
      </c>
      <c r="BF71" s="47">
        <f t="shared" si="263"/>
        <v>0</v>
      </c>
      <c r="BG71" s="47">
        <f t="shared" si="263"/>
        <v>0</v>
      </c>
      <c r="BH71" s="47">
        <f t="shared" si="263"/>
        <v>0</v>
      </c>
      <c r="BI71" s="47">
        <f t="shared" si="263"/>
        <v>0</v>
      </c>
      <c r="BJ71" s="47">
        <f t="shared" si="263"/>
        <v>0</v>
      </c>
      <c r="BK71" s="47">
        <f t="shared" si="263"/>
        <v>0</v>
      </c>
      <c r="BL71" s="47">
        <f t="shared" si="263"/>
        <v>0</v>
      </c>
      <c r="BM71" s="47">
        <f t="shared" si="263"/>
        <v>0</v>
      </c>
      <c r="BN71" s="47">
        <f t="shared" si="263"/>
        <v>0</v>
      </c>
      <c r="BO71" s="47">
        <f t="shared" si="166"/>
        <v>0</v>
      </c>
      <c r="BP71" s="47">
        <f>SUM(BP72:BP73)</f>
        <v>27712</v>
      </c>
      <c r="BQ71" s="47">
        <f t="shared" ref="BQ71:CA71" si="264">SUM(BQ72:BQ73)</f>
        <v>35916</v>
      </c>
      <c r="BR71" s="47">
        <f t="shared" si="264"/>
        <v>39716</v>
      </c>
      <c r="BS71" s="47">
        <f t="shared" si="264"/>
        <v>39897</v>
      </c>
      <c r="BT71" s="47">
        <f t="shared" si="264"/>
        <v>42956</v>
      </c>
      <c r="BU71" s="47">
        <f t="shared" si="264"/>
        <v>42250</v>
      </c>
      <c r="BV71" s="47">
        <f t="shared" si="264"/>
        <v>44318</v>
      </c>
      <c r="BW71" s="47">
        <f t="shared" si="264"/>
        <v>46816</v>
      </c>
      <c r="BX71" s="47">
        <f t="shared" si="264"/>
        <v>43830</v>
      </c>
      <c r="BY71" s="47">
        <f t="shared" si="264"/>
        <v>43909</v>
      </c>
      <c r="BZ71" s="47">
        <f t="shared" si="264"/>
        <v>42021</v>
      </c>
      <c r="CA71" s="47">
        <f t="shared" si="264"/>
        <v>42513</v>
      </c>
      <c r="CB71" s="47">
        <f t="shared" si="167"/>
        <v>491854</v>
      </c>
      <c r="CC71" s="47">
        <f>SUM(CC72:CC73)</f>
        <v>41175</v>
      </c>
      <c r="CD71" s="47">
        <f t="shared" ref="CD71:CN71" si="265">SUM(CD72:CD73)</f>
        <v>38165</v>
      </c>
      <c r="CE71" s="47">
        <f t="shared" si="265"/>
        <v>43062</v>
      </c>
      <c r="CF71" s="47">
        <f t="shared" si="265"/>
        <v>40499</v>
      </c>
      <c r="CG71" s="47">
        <f t="shared" si="265"/>
        <v>44150</v>
      </c>
      <c r="CH71" s="47">
        <f t="shared" si="265"/>
        <v>42817</v>
      </c>
      <c r="CI71" s="47">
        <f t="shared" si="265"/>
        <v>46277</v>
      </c>
      <c r="CJ71" s="47">
        <f t="shared" si="265"/>
        <v>47521</v>
      </c>
      <c r="CK71" s="47">
        <f t="shared" si="265"/>
        <v>44394</v>
      </c>
      <c r="CL71" s="47">
        <f t="shared" si="265"/>
        <v>43391</v>
      </c>
      <c r="CM71" s="47">
        <f t="shared" si="265"/>
        <v>42890</v>
      </c>
      <c r="CN71" s="47">
        <f t="shared" si="265"/>
        <v>43480</v>
      </c>
      <c r="CO71" s="47">
        <f t="shared" si="168"/>
        <v>517821</v>
      </c>
      <c r="CP71" s="47">
        <f>SUM(CP72:CP73)</f>
        <v>42597</v>
      </c>
      <c r="CQ71" s="47">
        <f t="shared" ref="CQ71:DA71" si="266">SUM(CQ72:CQ73)</f>
        <v>39071</v>
      </c>
      <c r="CR71" s="47">
        <f t="shared" si="266"/>
        <v>43892</v>
      </c>
      <c r="CS71" s="47">
        <f t="shared" si="266"/>
        <v>42796</v>
      </c>
      <c r="CT71" s="47">
        <f t="shared" si="266"/>
        <v>44062</v>
      </c>
      <c r="CU71" s="47">
        <f t="shared" si="266"/>
        <v>42773</v>
      </c>
      <c r="CV71" s="47">
        <f t="shared" si="266"/>
        <v>46425</v>
      </c>
      <c r="CW71" s="47">
        <f t="shared" si="266"/>
        <v>47766</v>
      </c>
      <c r="CX71" s="47">
        <f t="shared" si="266"/>
        <v>45315</v>
      </c>
      <c r="CY71" s="47">
        <f t="shared" si="266"/>
        <v>44695</v>
      </c>
      <c r="CZ71" s="47">
        <f t="shared" si="266"/>
        <v>43164</v>
      </c>
      <c r="DA71" s="47">
        <f t="shared" si="266"/>
        <v>45919</v>
      </c>
      <c r="DB71" s="47">
        <f t="shared" si="169"/>
        <v>528475</v>
      </c>
      <c r="DC71" s="47">
        <f>SUM(DC72:DC73)</f>
        <v>43599</v>
      </c>
      <c r="DD71" s="47">
        <f t="shared" ref="DD71:DN71" si="267">SUM(DD72:DD73)</f>
        <v>40724</v>
      </c>
      <c r="DE71" s="47">
        <f t="shared" si="267"/>
        <v>43212</v>
      </c>
      <c r="DF71" s="47">
        <f t="shared" si="267"/>
        <v>42104</v>
      </c>
      <c r="DG71" s="47">
        <f t="shared" si="267"/>
        <v>44833</v>
      </c>
      <c r="DH71" s="47">
        <f t="shared" si="267"/>
        <v>45447</v>
      </c>
      <c r="DI71" s="47">
        <f t="shared" si="267"/>
        <v>47789</v>
      </c>
      <c r="DJ71" s="47">
        <f t="shared" si="267"/>
        <v>49803</v>
      </c>
      <c r="DK71" s="47">
        <f t="shared" si="267"/>
        <v>47247</v>
      </c>
      <c r="DL71" s="47">
        <f t="shared" si="267"/>
        <v>49075</v>
      </c>
      <c r="DM71" s="47">
        <f t="shared" si="267"/>
        <v>46574</v>
      </c>
      <c r="DN71" s="47">
        <f t="shared" si="267"/>
        <v>48587</v>
      </c>
      <c r="DO71" s="47">
        <f t="shared" si="170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71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2"/>
        <v>679469</v>
      </c>
      <c r="EP71" s="47">
        <f>SUM(EP72:EP73)</f>
        <v>55343</v>
      </c>
      <c r="EQ71" s="47">
        <v>48762</v>
      </c>
      <c r="ER71" s="47">
        <f t="shared" ref="ER71:FA71" si="268">SUM(ER72:ER73)</f>
        <v>46896</v>
      </c>
      <c r="ES71" s="47">
        <f t="shared" si="268"/>
        <v>47676</v>
      </c>
      <c r="ET71" s="47">
        <f t="shared" si="268"/>
        <v>35576</v>
      </c>
      <c r="EU71" s="47">
        <f t="shared" si="268"/>
        <v>53813</v>
      </c>
      <c r="EV71" s="47">
        <f t="shared" si="268"/>
        <v>57210</v>
      </c>
      <c r="EW71" s="47">
        <f t="shared" si="268"/>
        <v>59939</v>
      </c>
      <c r="EX71" s="47">
        <f t="shared" si="268"/>
        <v>56049</v>
      </c>
      <c r="EY71" s="47">
        <f t="shared" si="268"/>
        <v>55951</v>
      </c>
      <c r="EZ71" s="47">
        <f t="shared" si="268"/>
        <v>52016</v>
      </c>
      <c r="FA71" s="47">
        <f t="shared" si="268"/>
        <v>58475</v>
      </c>
      <c r="FB71" s="47">
        <f t="shared" si="173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9">SUM(FE72:FE73)</f>
        <v>56917</v>
      </c>
      <c r="FF71" s="47">
        <f t="shared" si="269"/>
        <v>54363</v>
      </c>
      <c r="FG71" s="47">
        <f t="shared" si="269"/>
        <v>58052</v>
      </c>
      <c r="FH71" s="47">
        <f t="shared" si="269"/>
        <v>56716</v>
      </c>
      <c r="FI71" s="47">
        <f t="shared" si="269"/>
        <v>61641</v>
      </c>
      <c r="FJ71" s="47">
        <f t="shared" si="269"/>
        <v>65456</v>
      </c>
      <c r="FK71" s="47">
        <f t="shared" si="269"/>
        <v>61751</v>
      </c>
      <c r="FL71" s="47">
        <f t="shared" si="269"/>
        <v>62771</v>
      </c>
      <c r="FM71" s="47">
        <f t="shared" si="269"/>
        <v>61024</v>
      </c>
      <c r="FN71" s="47">
        <f t="shared" si="269"/>
        <v>65642</v>
      </c>
      <c r="FO71" s="47">
        <f t="shared" si="174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70">SUM(FR72:FR73)</f>
        <v>57556</v>
      </c>
      <c r="FS71" s="47">
        <f t="shared" si="270"/>
        <v>54972</v>
      </c>
      <c r="FT71" s="47">
        <f t="shared" si="270"/>
        <v>58632</v>
      </c>
      <c r="FU71" s="47">
        <f t="shared" si="270"/>
        <v>58570</v>
      </c>
      <c r="FV71" s="47">
        <f t="shared" si="270"/>
        <v>63686</v>
      </c>
      <c r="FW71" s="47">
        <f t="shared" si="270"/>
        <v>65877</v>
      </c>
      <c r="FX71" s="47">
        <f t="shared" si="270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>
        <v>75020</v>
      </c>
      <c r="JA71" s="47">
        <v>80891</v>
      </c>
      <c r="JB71" s="47">
        <f>+SUM(IP71:JA71)</f>
        <v>882663</v>
      </c>
      <c r="JC71" s="201">
        <v>79228</v>
      </c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>
        <f t="shared" si="161"/>
        <v>79228</v>
      </c>
    </row>
    <row r="72" spans="2:275" x14ac:dyDescent="0.25">
      <c r="B72" s="48" t="s">
        <v>67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2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3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4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5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6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7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8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9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70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71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2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3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4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>
        <v>30743</v>
      </c>
      <c r="JA72" s="49">
        <v>38022</v>
      </c>
      <c r="JB72" s="49"/>
      <c r="JC72" s="202">
        <v>37859</v>
      </c>
      <c r="JD72" s="49"/>
      <c r="JE72" s="49"/>
      <c r="JF72" s="49"/>
      <c r="JG72" s="49"/>
      <c r="JH72" s="49"/>
      <c r="JI72" s="49"/>
      <c r="JJ72" s="49"/>
      <c r="JK72" s="49"/>
      <c r="JL72" s="49"/>
      <c r="JM72" s="49"/>
      <c r="JN72" s="49"/>
      <c r="JO72" s="49">
        <f t="shared" si="161"/>
        <v>37859</v>
      </c>
    </row>
    <row r="73" spans="2:275" x14ac:dyDescent="0.25">
      <c r="B73" s="48" t="s">
        <v>68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2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3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4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5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6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7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8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9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70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71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2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3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4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>
        <v>44277</v>
      </c>
      <c r="JA73" s="49">
        <v>42869</v>
      </c>
      <c r="JB73" s="49"/>
      <c r="JC73" s="202">
        <v>41369</v>
      </c>
      <c r="JD73" s="49"/>
      <c r="JE73" s="49"/>
      <c r="JF73" s="49"/>
      <c r="JG73" s="49"/>
      <c r="JH73" s="49"/>
      <c r="JI73" s="49"/>
      <c r="JJ73" s="49"/>
      <c r="JK73" s="49"/>
      <c r="JL73" s="49"/>
      <c r="JM73" s="49"/>
      <c r="JN73" s="49"/>
      <c r="JO73" s="49">
        <f t="shared" si="161"/>
        <v>41369</v>
      </c>
    </row>
    <row r="74" spans="2:275" x14ac:dyDescent="0.25">
      <c r="B74" s="46" t="s">
        <v>135</v>
      </c>
      <c r="C74" s="47">
        <f>SUM(C75:C76)</f>
        <v>0</v>
      </c>
      <c r="D74" s="47">
        <f>SUM(D75:D76)</f>
        <v>0</v>
      </c>
      <c r="E74" s="47">
        <f t="shared" ref="E74:BU74" si="271">SUM(E75:E76)</f>
        <v>0</v>
      </c>
      <c r="F74" s="47">
        <f t="shared" si="271"/>
        <v>0</v>
      </c>
      <c r="G74" s="47">
        <f t="shared" si="271"/>
        <v>0</v>
      </c>
      <c r="H74" s="47">
        <f t="shared" si="271"/>
        <v>0</v>
      </c>
      <c r="I74" s="47">
        <f t="shared" si="271"/>
        <v>0</v>
      </c>
      <c r="J74" s="47">
        <f t="shared" si="271"/>
        <v>0</v>
      </c>
      <c r="K74" s="47">
        <f t="shared" si="271"/>
        <v>0</v>
      </c>
      <c r="L74" s="47">
        <f t="shared" si="271"/>
        <v>0</v>
      </c>
      <c r="M74" s="47">
        <f t="shared" si="271"/>
        <v>0</v>
      </c>
      <c r="N74" s="47">
        <f t="shared" si="271"/>
        <v>0</v>
      </c>
      <c r="O74" s="47">
        <f t="shared" si="162"/>
        <v>0</v>
      </c>
      <c r="P74" s="47">
        <f t="shared" si="271"/>
        <v>0</v>
      </c>
      <c r="Q74" s="47">
        <f t="shared" si="271"/>
        <v>0</v>
      </c>
      <c r="R74" s="47">
        <f t="shared" si="271"/>
        <v>0</v>
      </c>
      <c r="S74" s="47">
        <f t="shared" si="271"/>
        <v>0</v>
      </c>
      <c r="T74" s="47">
        <f t="shared" si="271"/>
        <v>0</v>
      </c>
      <c r="U74" s="47">
        <f t="shared" si="271"/>
        <v>0</v>
      </c>
      <c r="V74" s="47">
        <f t="shared" si="271"/>
        <v>0</v>
      </c>
      <c r="W74" s="47">
        <f t="shared" si="271"/>
        <v>0</v>
      </c>
      <c r="X74" s="47">
        <f t="shared" si="271"/>
        <v>0</v>
      </c>
      <c r="Y74" s="47">
        <f t="shared" si="271"/>
        <v>0</v>
      </c>
      <c r="Z74" s="47">
        <f t="shared" si="271"/>
        <v>0</v>
      </c>
      <c r="AA74" s="47">
        <f t="shared" si="271"/>
        <v>0</v>
      </c>
      <c r="AB74" s="47">
        <f t="shared" si="163"/>
        <v>0</v>
      </c>
      <c r="AC74" s="47">
        <f t="shared" si="271"/>
        <v>0</v>
      </c>
      <c r="AD74" s="47">
        <f t="shared" si="271"/>
        <v>0</v>
      </c>
      <c r="AE74" s="47">
        <f t="shared" si="271"/>
        <v>0</v>
      </c>
      <c r="AF74" s="47">
        <f t="shared" si="271"/>
        <v>0</v>
      </c>
      <c r="AG74" s="47">
        <f t="shared" si="271"/>
        <v>0</v>
      </c>
      <c r="AH74" s="47">
        <f t="shared" si="271"/>
        <v>0</v>
      </c>
      <c r="AI74" s="47">
        <f t="shared" si="271"/>
        <v>0</v>
      </c>
      <c r="AJ74" s="47">
        <f t="shared" si="271"/>
        <v>0</v>
      </c>
      <c r="AK74" s="47">
        <f t="shared" si="271"/>
        <v>0</v>
      </c>
      <c r="AL74" s="47">
        <f t="shared" si="271"/>
        <v>0</v>
      </c>
      <c r="AM74" s="47">
        <f t="shared" si="271"/>
        <v>0</v>
      </c>
      <c r="AN74" s="47">
        <f t="shared" si="271"/>
        <v>0</v>
      </c>
      <c r="AO74" s="47">
        <f t="shared" si="164"/>
        <v>0</v>
      </c>
      <c r="AP74" s="47">
        <f t="shared" si="271"/>
        <v>0</v>
      </c>
      <c r="AQ74" s="47">
        <f t="shared" si="271"/>
        <v>0</v>
      </c>
      <c r="AR74" s="47">
        <f t="shared" si="271"/>
        <v>0</v>
      </c>
      <c r="AS74" s="47">
        <f t="shared" si="271"/>
        <v>0</v>
      </c>
      <c r="AT74" s="47">
        <f t="shared" si="271"/>
        <v>0</v>
      </c>
      <c r="AU74" s="47">
        <f t="shared" si="271"/>
        <v>0</v>
      </c>
      <c r="AV74" s="47">
        <f t="shared" si="271"/>
        <v>0</v>
      </c>
      <c r="AW74" s="47">
        <f t="shared" si="271"/>
        <v>0</v>
      </c>
      <c r="AX74" s="47">
        <f t="shared" si="271"/>
        <v>0</v>
      </c>
      <c r="AY74" s="47">
        <f t="shared" si="271"/>
        <v>0</v>
      </c>
      <c r="AZ74" s="47">
        <f t="shared" si="271"/>
        <v>0</v>
      </c>
      <c r="BA74" s="47">
        <f t="shared" si="271"/>
        <v>0</v>
      </c>
      <c r="BB74" s="47">
        <f t="shared" si="165"/>
        <v>0</v>
      </c>
      <c r="BC74" s="47">
        <f t="shared" si="271"/>
        <v>0</v>
      </c>
      <c r="BD74" s="47">
        <f t="shared" si="271"/>
        <v>0</v>
      </c>
      <c r="BE74" s="47">
        <f t="shared" si="271"/>
        <v>0</v>
      </c>
      <c r="BF74" s="47">
        <f t="shared" si="271"/>
        <v>0</v>
      </c>
      <c r="BG74" s="47">
        <f t="shared" si="271"/>
        <v>0</v>
      </c>
      <c r="BH74" s="47">
        <f t="shared" si="271"/>
        <v>0</v>
      </c>
      <c r="BI74" s="47">
        <f t="shared" si="271"/>
        <v>0</v>
      </c>
      <c r="BJ74" s="47">
        <f t="shared" si="271"/>
        <v>0</v>
      </c>
      <c r="BK74" s="47">
        <f t="shared" si="271"/>
        <v>0</v>
      </c>
      <c r="BL74" s="47">
        <f t="shared" si="271"/>
        <v>0</v>
      </c>
      <c r="BM74" s="47">
        <f t="shared" si="271"/>
        <v>0</v>
      </c>
      <c r="BN74" s="47">
        <f t="shared" si="271"/>
        <v>0</v>
      </c>
      <c r="BO74" s="47">
        <f t="shared" si="166"/>
        <v>0</v>
      </c>
      <c r="BP74" s="47">
        <f t="shared" si="271"/>
        <v>0</v>
      </c>
      <c r="BQ74" s="47">
        <f t="shared" si="271"/>
        <v>0</v>
      </c>
      <c r="BR74" s="47">
        <f t="shared" si="271"/>
        <v>0</v>
      </c>
      <c r="BS74" s="47">
        <f t="shared" si="271"/>
        <v>0</v>
      </c>
      <c r="BT74" s="47">
        <f t="shared" si="271"/>
        <v>0</v>
      </c>
      <c r="BU74" s="47">
        <f t="shared" si="271"/>
        <v>0</v>
      </c>
      <c r="BV74" s="47">
        <f t="shared" ref="BV74:DA74" si="272">SUM(BV75:BV76)</f>
        <v>0</v>
      </c>
      <c r="BW74" s="47">
        <f t="shared" si="272"/>
        <v>0</v>
      </c>
      <c r="BX74" s="47">
        <f t="shared" si="272"/>
        <v>0</v>
      </c>
      <c r="BY74" s="47">
        <f t="shared" si="272"/>
        <v>0</v>
      </c>
      <c r="BZ74" s="47">
        <f t="shared" si="272"/>
        <v>0</v>
      </c>
      <c r="CA74" s="47">
        <f t="shared" si="272"/>
        <v>0</v>
      </c>
      <c r="CB74" s="47">
        <f t="shared" si="167"/>
        <v>0</v>
      </c>
      <c r="CC74" s="47">
        <f t="shared" si="272"/>
        <v>0</v>
      </c>
      <c r="CD74" s="47">
        <f t="shared" si="272"/>
        <v>0</v>
      </c>
      <c r="CE74" s="47">
        <f t="shared" si="272"/>
        <v>0</v>
      </c>
      <c r="CF74" s="47">
        <f t="shared" si="272"/>
        <v>0</v>
      </c>
      <c r="CG74" s="47">
        <f t="shared" si="272"/>
        <v>0</v>
      </c>
      <c r="CH74" s="47">
        <f t="shared" si="272"/>
        <v>0</v>
      </c>
      <c r="CI74" s="47">
        <f t="shared" si="272"/>
        <v>0</v>
      </c>
      <c r="CJ74" s="47">
        <f t="shared" si="272"/>
        <v>0</v>
      </c>
      <c r="CK74" s="47">
        <f t="shared" si="272"/>
        <v>0</v>
      </c>
      <c r="CL74" s="47">
        <f t="shared" si="272"/>
        <v>0</v>
      </c>
      <c r="CM74" s="47">
        <f t="shared" si="272"/>
        <v>0</v>
      </c>
      <c r="CN74" s="47">
        <f t="shared" si="272"/>
        <v>0</v>
      </c>
      <c r="CO74" s="47">
        <f t="shared" si="168"/>
        <v>0</v>
      </c>
      <c r="CP74" s="47">
        <f t="shared" si="272"/>
        <v>0</v>
      </c>
      <c r="CQ74" s="47">
        <f t="shared" si="272"/>
        <v>0</v>
      </c>
      <c r="CR74" s="47">
        <f t="shared" si="272"/>
        <v>0</v>
      </c>
      <c r="CS74" s="47">
        <f t="shared" si="272"/>
        <v>0</v>
      </c>
      <c r="CT74" s="47">
        <f t="shared" si="272"/>
        <v>0</v>
      </c>
      <c r="CU74" s="47">
        <f t="shared" si="272"/>
        <v>0</v>
      </c>
      <c r="CV74" s="47">
        <f t="shared" si="272"/>
        <v>0</v>
      </c>
      <c r="CW74" s="47">
        <f t="shared" si="272"/>
        <v>0</v>
      </c>
      <c r="CX74" s="47">
        <f t="shared" si="272"/>
        <v>0</v>
      </c>
      <c r="CY74" s="47">
        <f t="shared" si="272"/>
        <v>0</v>
      </c>
      <c r="CZ74" s="47">
        <f t="shared" si="272"/>
        <v>0</v>
      </c>
      <c r="DA74" s="47">
        <f t="shared" si="272"/>
        <v>0</v>
      </c>
      <c r="DB74" s="47">
        <f t="shared" si="169"/>
        <v>0</v>
      </c>
      <c r="DC74" s="47">
        <f>SUM(DC75:DC76)</f>
        <v>0</v>
      </c>
      <c r="DD74" s="47">
        <f t="shared" ref="DD74:DN74" si="273">SUM(DD75:DD76)</f>
        <v>0</v>
      </c>
      <c r="DE74" s="47">
        <f t="shared" si="273"/>
        <v>0</v>
      </c>
      <c r="DF74" s="47">
        <f t="shared" si="273"/>
        <v>0</v>
      </c>
      <c r="DG74" s="47">
        <f t="shared" si="273"/>
        <v>0</v>
      </c>
      <c r="DH74" s="47">
        <f t="shared" si="273"/>
        <v>0</v>
      </c>
      <c r="DI74" s="47">
        <f t="shared" si="273"/>
        <v>0</v>
      </c>
      <c r="DJ74" s="47">
        <f t="shared" si="273"/>
        <v>0</v>
      </c>
      <c r="DK74" s="47">
        <f t="shared" si="273"/>
        <v>0</v>
      </c>
      <c r="DL74" s="47">
        <f t="shared" si="273"/>
        <v>0</v>
      </c>
      <c r="DM74" s="47">
        <f t="shared" si="273"/>
        <v>4464</v>
      </c>
      <c r="DN74" s="47">
        <f t="shared" si="273"/>
        <v>137476</v>
      </c>
      <c r="DO74" s="47">
        <f t="shared" si="170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71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2"/>
        <v>1804568</v>
      </c>
      <c r="EP74" s="47">
        <f>SUM(EP75:EP76)</f>
        <v>150753</v>
      </c>
      <c r="EQ74" s="47">
        <v>128546</v>
      </c>
      <c r="ER74" s="47">
        <f t="shared" ref="ER74:FA74" si="274">SUM(ER75:ER76)</f>
        <v>102840</v>
      </c>
      <c r="ES74" s="47">
        <f t="shared" si="274"/>
        <v>0</v>
      </c>
      <c r="ET74" s="47">
        <f t="shared" si="274"/>
        <v>0</v>
      </c>
      <c r="EU74" s="47">
        <f t="shared" si="274"/>
        <v>0</v>
      </c>
      <c r="EV74" s="47">
        <f t="shared" si="274"/>
        <v>0</v>
      </c>
      <c r="EW74" s="47">
        <f t="shared" si="274"/>
        <v>0</v>
      </c>
      <c r="EX74" s="47">
        <f t="shared" si="274"/>
        <v>0</v>
      </c>
      <c r="EY74" s="47">
        <f t="shared" si="274"/>
        <v>0</v>
      </c>
      <c r="EZ74" s="47">
        <f t="shared" si="274"/>
        <v>0</v>
      </c>
      <c r="FA74" s="47">
        <f t="shared" si="274"/>
        <v>0</v>
      </c>
      <c r="FB74" s="47">
        <f t="shared" si="173"/>
        <v>382139</v>
      </c>
      <c r="FC74" s="47">
        <f>SUM(FC75:FC76)</f>
        <v>0</v>
      </c>
      <c r="FD74" s="47">
        <f>SUM(FD75:FD76)</f>
        <v>0</v>
      </c>
      <c r="FE74" s="47">
        <f t="shared" ref="FE74:FN74" si="275">SUM(FE75:FE76)</f>
        <v>0</v>
      </c>
      <c r="FF74" s="47">
        <f t="shared" si="275"/>
        <v>0</v>
      </c>
      <c r="FG74" s="47">
        <f t="shared" si="275"/>
        <v>0</v>
      </c>
      <c r="FH74" s="47">
        <f t="shared" si="275"/>
        <v>0</v>
      </c>
      <c r="FI74" s="47">
        <f t="shared" si="275"/>
        <v>0</v>
      </c>
      <c r="FJ74" s="47">
        <f t="shared" si="275"/>
        <v>0</v>
      </c>
      <c r="FK74" s="47">
        <f t="shared" si="275"/>
        <v>0</v>
      </c>
      <c r="FL74" s="47">
        <f t="shared" si="275"/>
        <v>0</v>
      </c>
      <c r="FM74" s="47">
        <f t="shared" si="275"/>
        <v>0</v>
      </c>
      <c r="FN74" s="47">
        <f t="shared" si="275"/>
        <v>0</v>
      </c>
      <c r="FO74" s="47">
        <f t="shared" si="174"/>
        <v>0</v>
      </c>
      <c r="FP74" s="47">
        <f>SUM(FP75:FP76)</f>
        <v>0</v>
      </c>
      <c r="FQ74" s="47">
        <f>SUM(FQ75:FQ76)</f>
        <v>0</v>
      </c>
      <c r="FR74" s="47">
        <f t="shared" ref="FR74:GA74" si="276">SUM(FR75:FR76)</f>
        <v>0</v>
      </c>
      <c r="FS74" s="47">
        <f t="shared" si="276"/>
        <v>0</v>
      </c>
      <c r="FT74" s="47">
        <f t="shared" si="276"/>
        <v>0</v>
      </c>
      <c r="FU74" s="47">
        <f t="shared" si="276"/>
        <v>0</v>
      </c>
      <c r="FV74" s="47">
        <f t="shared" si="276"/>
        <v>0</v>
      </c>
      <c r="FW74" s="47">
        <f t="shared" si="276"/>
        <v>0</v>
      </c>
      <c r="FX74" s="47">
        <f t="shared" si="276"/>
        <v>0</v>
      </c>
      <c r="FY74" s="47">
        <v>0</v>
      </c>
      <c r="FZ74" s="47">
        <v>0</v>
      </c>
      <c r="GA74" s="47">
        <f t="shared" si="276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 t="s">
        <v>136</v>
      </c>
      <c r="JA74" s="47">
        <v>0</v>
      </c>
      <c r="JB74" s="47">
        <f>+SUM(IP74:JA74)</f>
        <v>0</v>
      </c>
      <c r="JC74" s="47" t="s">
        <v>137</v>
      </c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>
        <f t="shared" si="161"/>
        <v>0</v>
      </c>
    </row>
    <row r="75" spans="2:275" x14ac:dyDescent="0.25">
      <c r="B75" s="48" t="s">
        <v>67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2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3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4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5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6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7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8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9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70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71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2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3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4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 t="s">
        <v>136</v>
      </c>
      <c r="JA75" s="49">
        <v>0</v>
      </c>
      <c r="JB75" s="49"/>
      <c r="JC75" s="49" t="s">
        <v>137</v>
      </c>
      <c r="JD75" s="49"/>
      <c r="JE75" s="49"/>
      <c r="JF75" s="49"/>
      <c r="JG75" s="49"/>
      <c r="JH75" s="49"/>
      <c r="JI75" s="49"/>
      <c r="JJ75" s="49"/>
      <c r="JK75" s="49"/>
      <c r="JL75" s="49"/>
      <c r="JM75" s="49"/>
      <c r="JN75" s="49"/>
      <c r="JO75" s="49">
        <f t="shared" si="161"/>
        <v>0</v>
      </c>
    </row>
    <row r="76" spans="2:275" x14ac:dyDescent="0.25">
      <c r="B76" s="48" t="s">
        <v>68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2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3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4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5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6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7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8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9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70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71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2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3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4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 t="s">
        <v>136</v>
      </c>
      <c r="JA76" s="49">
        <v>0</v>
      </c>
      <c r="JB76" s="49"/>
      <c r="JC76" s="49" t="s">
        <v>137</v>
      </c>
      <c r="JD76" s="49"/>
      <c r="JE76" s="49"/>
      <c r="JF76" s="49"/>
      <c r="JG76" s="49"/>
      <c r="JH76" s="49"/>
      <c r="JI76" s="49"/>
      <c r="JJ76" s="49"/>
      <c r="JK76" s="49"/>
      <c r="JL76" s="49"/>
      <c r="JM76" s="49"/>
      <c r="JN76" s="49"/>
      <c r="JO76" s="49">
        <f t="shared" si="161"/>
        <v>0</v>
      </c>
    </row>
    <row r="77" spans="2:275" x14ac:dyDescent="0.25">
      <c r="B77" s="51" t="s">
        <v>72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7">SUM(F78:F79)</f>
        <v>195264</v>
      </c>
      <c r="G77" s="84">
        <f t="shared" si="277"/>
        <v>370527</v>
      </c>
      <c r="H77" s="84">
        <f t="shared" si="277"/>
        <v>374562</v>
      </c>
      <c r="I77" s="84">
        <f t="shared" si="277"/>
        <v>375117</v>
      </c>
      <c r="J77" s="84">
        <f t="shared" si="277"/>
        <v>393670</v>
      </c>
      <c r="K77" s="84">
        <f t="shared" si="277"/>
        <v>386853</v>
      </c>
      <c r="L77" s="84">
        <f t="shared" si="277"/>
        <v>377385</v>
      </c>
      <c r="M77" s="84">
        <f t="shared" si="277"/>
        <v>382473</v>
      </c>
      <c r="N77" s="84">
        <f t="shared" si="277"/>
        <v>403089</v>
      </c>
      <c r="O77" s="84">
        <f>SUM(O78:O79)</f>
        <v>3258940</v>
      </c>
      <c r="P77" s="84">
        <f t="shared" si="277"/>
        <v>395153</v>
      </c>
      <c r="Q77" s="84">
        <f t="shared" si="277"/>
        <v>383814</v>
      </c>
      <c r="R77" s="84">
        <f t="shared" si="277"/>
        <v>408519</v>
      </c>
      <c r="S77" s="84">
        <f t="shared" si="277"/>
        <v>375765</v>
      </c>
      <c r="T77" s="84">
        <f t="shared" si="277"/>
        <v>390307</v>
      </c>
      <c r="U77" s="84">
        <f t="shared" si="277"/>
        <v>399451</v>
      </c>
      <c r="V77" s="84">
        <f t="shared" si="277"/>
        <v>421159</v>
      </c>
      <c r="W77" s="84">
        <f t="shared" si="277"/>
        <v>440753</v>
      </c>
      <c r="X77" s="84">
        <f t="shared" si="277"/>
        <v>421518</v>
      </c>
      <c r="Y77" s="84">
        <f t="shared" si="277"/>
        <v>420551</v>
      </c>
      <c r="Z77" s="84">
        <f t="shared" si="277"/>
        <v>439064</v>
      </c>
      <c r="AA77" s="84">
        <f t="shared" si="277"/>
        <v>468322</v>
      </c>
      <c r="AB77" s="84">
        <f>SUM(AB78:AB79)</f>
        <v>4964376</v>
      </c>
      <c r="AC77" s="84">
        <f t="shared" si="277"/>
        <v>480051</v>
      </c>
      <c r="AD77" s="84">
        <f t="shared" si="277"/>
        <v>449231</v>
      </c>
      <c r="AE77" s="84">
        <f t="shared" si="277"/>
        <v>443766</v>
      </c>
      <c r="AF77" s="84">
        <f t="shared" si="277"/>
        <v>207650</v>
      </c>
      <c r="AG77" s="84">
        <f t="shared" si="277"/>
        <v>235860</v>
      </c>
      <c r="AH77" s="84">
        <f t="shared" si="277"/>
        <v>240312</v>
      </c>
      <c r="AI77" s="84">
        <f t="shared" si="277"/>
        <v>247434</v>
      </c>
      <c r="AJ77" s="84">
        <f t="shared" si="277"/>
        <v>252657</v>
      </c>
      <c r="AK77" s="84">
        <f t="shared" si="277"/>
        <v>253299</v>
      </c>
      <c r="AL77" s="84">
        <f t="shared" si="277"/>
        <v>255665</v>
      </c>
      <c r="AM77" s="84">
        <f t="shared" si="277"/>
        <v>247334</v>
      </c>
      <c r="AN77" s="84">
        <f t="shared" si="277"/>
        <v>297471</v>
      </c>
      <c r="AO77" s="84">
        <f>SUM(AO78:AO79)</f>
        <v>3610730</v>
      </c>
      <c r="AP77" s="84">
        <f t="shared" si="277"/>
        <v>292192</v>
      </c>
      <c r="AQ77" s="84">
        <f t="shared" si="277"/>
        <v>273774</v>
      </c>
      <c r="AR77" s="84">
        <f t="shared" si="277"/>
        <v>289830</v>
      </c>
      <c r="AS77" s="84">
        <f t="shared" si="277"/>
        <v>268165</v>
      </c>
      <c r="AT77" s="84">
        <f t="shared" si="277"/>
        <v>282722</v>
      </c>
      <c r="AU77" s="84">
        <f t="shared" si="277"/>
        <v>296020</v>
      </c>
      <c r="AV77" s="84">
        <f t="shared" si="277"/>
        <v>315508</v>
      </c>
      <c r="AW77" s="84">
        <f t="shared" si="277"/>
        <v>321708</v>
      </c>
      <c r="AX77" s="84">
        <f t="shared" si="277"/>
        <v>308960</v>
      </c>
      <c r="AY77" s="84">
        <f t="shared" si="277"/>
        <v>322468</v>
      </c>
      <c r="AZ77" s="84">
        <f t="shared" si="277"/>
        <v>330284</v>
      </c>
      <c r="BA77" s="84">
        <f t="shared" si="277"/>
        <v>348645</v>
      </c>
      <c r="BB77" s="84">
        <f>SUM(BB78:BB79)</f>
        <v>3650276</v>
      </c>
      <c r="BC77" s="84">
        <f t="shared" si="277"/>
        <v>355939</v>
      </c>
      <c r="BD77" s="84">
        <f t="shared" si="277"/>
        <v>329545</v>
      </c>
      <c r="BE77" s="84">
        <f t="shared" si="277"/>
        <v>361919</v>
      </c>
      <c r="BF77" s="84">
        <f t="shared" si="277"/>
        <v>346993</v>
      </c>
      <c r="BG77" s="84">
        <f t="shared" si="277"/>
        <v>365777</v>
      </c>
      <c r="BH77" s="84">
        <f t="shared" si="277"/>
        <v>381266</v>
      </c>
      <c r="BI77" s="84">
        <f t="shared" si="277"/>
        <v>378773</v>
      </c>
      <c r="BJ77" s="84">
        <f t="shared" si="277"/>
        <v>397637</v>
      </c>
      <c r="BK77" s="84">
        <f t="shared" si="277"/>
        <v>389419</v>
      </c>
      <c r="BL77" s="84">
        <f t="shared" si="277"/>
        <v>402926</v>
      </c>
      <c r="BM77" s="84">
        <f t="shared" si="277"/>
        <v>392796</v>
      </c>
      <c r="BN77" s="84">
        <f t="shared" si="277"/>
        <v>407239</v>
      </c>
      <c r="BO77" s="84">
        <f>SUM(BO78:BO79)</f>
        <v>4510229</v>
      </c>
      <c r="BP77" s="84">
        <f t="shared" si="277"/>
        <v>507663</v>
      </c>
      <c r="BQ77" s="84">
        <f t="shared" si="277"/>
        <v>505667</v>
      </c>
      <c r="BR77" s="84">
        <f t="shared" si="277"/>
        <v>540288</v>
      </c>
      <c r="BS77" s="84">
        <f t="shared" si="277"/>
        <v>531683</v>
      </c>
      <c r="BT77" s="84">
        <f t="shared" si="277"/>
        <v>571375</v>
      </c>
      <c r="BU77" s="84">
        <f t="shared" si="277"/>
        <v>567208</v>
      </c>
      <c r="BV77" s="84">
        <f t="shared" si="277"/>
        <v>591107</v>
      </c>
      <c r="BW77" s="84">
        <f t="shared" ref="BW77:DA77" si="278">SUM(BW78:BW79)</f>
        <v>644743</v>
      </c>
      <c r="BX77" s="84">
        <f t="shared" si="278"/>
        <v>594139</v>
      </c>
      <c r="BY77" s="84">
        <f t="shared" si="278"/>
        <v>602930</v>
      </c>
      <c r="BZ77" s="84">
        <f t="shared" si="278"/>
        <v>600958</v>
      </c>
      <c r="CA77" s="84">
        <f t="shared" si="278"/>
        <v>618439</v>
      </c>
      <c r="CB77" s="84">
        <f>SUM(CB78:CB79)</f>
        <v>6876200</v>
      </c>
      <c r="CC77" s="84">
        <f t="shared" si="278"/>
        <v>581720</v>
      </c>
      <c r="CD77" s="84">
        <f t="shared" si="278"/>
        <v>539913</v>
      </c>
      <c r="CE77" s="84">
        <f t="shared" si="278"/>
        <v>578082</v>
      </c>
      <c r="CF77" s="84">
        <f t="shared" si="278"/>
        <v>515599</v>
      </c>
      <c r="CG77" s="84">
        <f t="shared" si="278"/>
        <v>574340</v>
      </c>
      <c r="CH77" s="84">
        <f t="shared" si="278"/>
        <v>580615</v>
      </c>
      <c r="CI77" s="84">
        <f t="shared" si="278"/>
        <v>610781</v>
      </c>
      <c r="CJ77" s="84">
        <f t="shared" si="278"/>
        <v>647544</v>
      </c>
      <c r="CK77" s="84">
        <f t="shared" si="278"/>
        <v>611172</v>
      </c>
      <c r="CL77" s="84">
        <f t="shared" si="278"/>
        <v>629531</v>
      </c>
      <c r="CM77" s="84">
        <f t="shared" si="278"/>
        <v>625125</v>
      </c>
      <c r="CN77" s="84">
        <f t="shared" si="278"/>
        <v>616671</v>
      </c>
      <c r="CO77" s="84">
        <f>SUM(CO78:CO79)</f>
        <v>7111093</v>
      </c>
      <c r="CP77" s="84">
        <f t="shared" si="278"/>
        <v>605283</v>
      </c>
      <c r="CQ77" s="84">
        <f t="shared" si="278"/>
        <v>561451</v>
      </c>
      <c r="CR77" s="84">
        <f t="shared" si="278"/>
        <v>590678</v>
      </c>
      <c r="CS77" s="84">
        <f t="shared" si="278"/>
        <v>573017</v>
      </c>
      <c r="CT77" s="84">
        <f t="shared" si="278"/>
        <v>590557</v>
      </c>
      <c r="CU77" s="84">
        <f t="shared" si="278"/>
        <v>577361</v>
      </c>
      <c r="CV77" s="84">
        <f t="shared" si="278"/>
        <v>626182</v>
      </c>
      <c r="CW77" s="84">
        <f t="shared" si="278"/>
        <v>653388</v>
      </c>
      <c r="CX77" s="84">
        <f t="shared" si="278"/>
        <v>624247</v>
      </c>
      <c r="CY77" s="84">
        <f t="shared" si="278"/>
        <v>642446</v>
      </c>
      <c r="CZ77" s="84">
        <f t="shared" si="278"/>
        <v>640173</v>
      </c>
      <c r="DA77" s="84">
        <f t="shared" si="278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9">SUM(DD78:DD79)</f>
        <v>600777</v>
      </c>
      <c r="DE77" s="84">
        <f t="shared" si="279"/>
        <v>621421</v>
      </c>
      <c r="DF77" s="84">
        <f t="shared" si="279"/>
        <v>579913</v>
      </c>
      <c r="DG77" s="84">
        <f t="shared" si="279"/>
        <v>630626</v>
      </c>
      <c r="DH77" s="84">
        <f t="shared" si="279"/>
        <v>620225</v>
      </c>
      <c r="DI77" s="84">
        <f t="shared" si="279"/>
        <v>653693</v>
      </c>
      <c r="DJ77" s="84">
        <f t="shared" si="279"/>
        <v>696779</v>
      </c>
      <c r="DK77" s="84">
        <f t="shared" si="279"/>
        <v>665037</v>
      </c>
      <c r="DL77" s="84">
        <f t="shared" si="279"/>
        <v>708602</v>
      </c>
      <c r="DM77" s="84">
        <f t="shared" si="279"/>
        <v>696609</v>
      </c>
      <c r="DN77" s="84">
        <f t="shared" si="279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80">SUM(DQ78:DQ79)</f>
        <v>745293</v>
      </c>
      <c r="DR77" s="84">
        <f t="shared" si="280"/>
        <v>791697</v>
      </c>
      <c r="DS77" s="84">
        <f t="shared" si="280"/>
        <v>739555</v>
      </c>
      <c r="DT77" s="84">
        <f t="shared" si="280"/>
        <v>808905</v>
      </c>
      <c r="DU77" s="84">
        <f t="shared" si="280"/>
        <v>813193</v>
      </c>
      <c r="DV77" s="84">
        <f t="shared" si="280"/>
        <v>855337</v>
      </c>
      <c r="DW77" s="84">
        <f t="shared" si="280"/>
        <v>912641</v>
      </c>
      <c r="DX77" s="84">
        <f t="shared" si="280"/>
        <v>919392</v>
      </c>
      <c r="DY77" s="84">
        <f t="shared" si="280"/>
        <v>1009428</v>
      </c>
      <c r="DZ77" s="84">
        <f t="shared" si="280"/>
        <v>1044363</v>
      </c>
      <c r="EA77" s="84">
        <f t="shared" si="280"/>
        <v>1082131</v>
      </c>
      <c r="EB77" s="84">
        <f>SUM(EB78:EB79)</f>
        <v>10558442</v>
      </c>
      <c r="EC77" s="84">
        <f t="shared" si="280"/>
        <v>977756</v>
      </c>
      <c r="ED77" s="84">
        <f t="shared" si="280"/>
        <v>870071</v>
      </c>
      <c r="EE77" s="84">
        <f t="shared" si="280"/>
        <v>875316</v>
      </c>
      <c r="EF77" s="84">
        <f t="shared" si="280"/>
        <v>845318</v>
      </c>
      <c r="EG77" s="84">
        <f t="shared" si="280"/>
        <v>882172</v>
      </c>
      <c r="EH77" s="84">
        <f t="shared" si="280"/>
        <v>868599</v>
      </c>
      <c r="EI77" s="84">
        <f t="shared" si="280"/>
        <v>916463</v>
      </c>
      <c r="EJ77" s="84">
        <f t="shared" si="280"/>
        <v>963471</v>
      </c>
      <c r="EK77" s="84">
        <f t="shared" si="280"/>
        <v>901477</v>
      </c>
      <c r="EL77" s="84">
        <f t="shared" si="280"/>
        <v>956380</v>
      </c>
      <c r="EM77" s="84">
        <v>951289</v>
      </c>
      <c r="EN77" s="84">
        <f t="shared" si="280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81">SUM(ER78:ER79)</f>
        <v>689895</v>
      </c>
      <c r="ES77" s="84">
        <f t="shared" si="281"/>
        <v>625466</v>
      </c>
      <c r="ET77" s="84">
        <f t="shared" si="281"/>
        <v>693578</v>
      </c>
      <c r="EU77" s="84">
        <f t="shared" si="281"/>
        <v>719166</v>
      </c>
      <c r="EV77" s="84">
        <f t="shared" si="281"/>
        <v>737332</v>
      </c>
      <c r="EW77" s="84">
        <f t="shared" si="281"/>
        <v>770624</v>
      </c>
      <c r="EX77" s="84">
        <f t="shared" si="281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3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2">SUM(FE78:FE79)</f>
        <v>749079</v>
      </c>
      <c r="FF77" s="84">
        <f t="shared" si="282"/>
        <v>699200</v>
      </c>
      <c r="FG77" s="84">
        <f t="shared" si="282"/>
        <v>765975</v>
      </c>
      <c r="FH77" s="84">
        <f t="shared" si="282"/>
        <v>742793</v>
      </c>
      <c r="FI77" s="84">
        <f t="shared" si="282"/>
        <v>784060</v>
      </c>
      <c r="FJ77" s="84">
        <f t="shared" si="282"/>
        <v>826870</v>
      </c>
      <c r="FK77" s="84">
        <f t="shared" si="282"/>
        <v>774742</v>
      </c>
      <c r="FL77" s="84">
        <f t="shared" si="282"/>
        <v>819829</v>
      </c>
      <c r="FM77" s="84">
        <f t="shared" si="282"/>
        <v>831171</v>
      </c>
      <c r="FN77" s="84">
        <f t="shared" si="282"/>
        <v>874745</v>
      </c>
      <c r="FO77" s="84">
        <f t="shared" si="174"/>
        <v>9455783</v>
      </c>
      <c r="FP77" s="84">
        <f t="shared" ref="FP77:GA77" si="283">SUM(FP78:FP79)</f>
        <v>851154</v>
      </c>
      <c r="FQ77" s="84">
        <f t="shared" si="283"/>
        <v>728334</v>
      </c>
      <c r="FR77" s="84">
        <f t="shared" si="283"/>
        <v>785204</v>
      </c>
      <c r="FS77" s="84">
        <f t="shared" si="283"/>
        <v>731744</v>
      </c>
      <c r="FT77" s="84">
        <f t="shared" si="283"/>
        <v>764058</v>
      </c>
      <c r="FU77" s="84">
        <f t="shared" si="283"/>
        <v>757308</v>
      </c>
      <c r="FV77" s="84">
        <f t="shared" si="283"/>
        <v>829345</v>
      </c>
      <c r="FW77" s="84">
        <f t="shared" si="283"/>
        <v>850837</v>
      </c>
      <c r="FX77" s="84">
        <f t="shared" si="283"/>
        <v>810350</v>
      </c>
      <c r="FY77" s="84">
        <f>SUM(FY78:FY79)</f>
        <v>874380</v>
      </c>
      <c r="FZ77" s="84">
        <f t="shared" si="283"/>
        <v>852933</v>
      </c>
      <c r="GA77" s="84">
        <f t="shared" si="283"/>
        <v>887778</v>
      </c>
      <c r="GB77" s="84">
        <f>+SUM(FP77:GA77)</f>
        <v>9723425</v>
      </c>
      <c r="GC77" s="84">
        <f t="shared" ref="GC77:GN77" si="284">SUM(GC78:GC79)</f>
        <v>845022</v>
      </c>
      <c r="GD77" s="84">
        <f t="shared" si="284"/>
        <v>798160</v>
      </c>
      <c r="GE77" s="84">
        <f t="shared" si="284"/>
        <v>558955</v>
      </c>
      <c r="GF77" s="84">
        <f t="shared" si="284"/>
        <v>285051</v>
      </c>
      <c r="GG77" s="84">
        <f t="shared" si="284"/>
        <v>405374</v>
      </c>
      <c r="GH77" s="84">
        <f t="shared" si="284"/>
        <v>557025</v>
      </c>
      <c r="GI77" s="84">
        <f t="shared" si="284"/>
        <v>724736</v>
      </c>
      <c r="GJ77" s="84">
        <f t="shared" si="284"/>
        <v>761817</v>
      </c>
      <c r="GK77" s="84">
        <f t="shared" si="284"/>
        <v>836927</v>
      </c>
      <c r="GL77" s="84">
        <f t="shared" si="284"/>
        <v>941767</v>
      </c>
      <c r="GM77" s="84">
        <f t="shared" si="284"/>
        <v>926088</v>
      </c>
      <c r="GN77" s="84">
        <f t="shared" si="284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>
        <v>1064961</v>
      </c>
      <c r="JA77" s="84">
        <v>1104244</v>
      </c>
      <c r="JB77" s="84">
        <f>+SUM(IP77:JA77)</f>
        <v>11505288</v>
      </c>
      <c r="JC77" s="204">
        <v>1035561</v>
      </c>
      <c r="JD77" s="84"/>
      <c r="JE77" s="84"/>
      <c r="JF77" s="84"/>
      <c r="JG77" s="84"/>
      <c r="JH77" s="84"/>
      <c r="JI77" s="84"/>
      <c r="JJ77" s="84"/>
      <c r="JK77" s="84"/>
      <c r="JL77" s="84"/>
      <c r="JM77" s="84"/>
      <c r="JN77" s="84"/>
      <c r="JO77" s="84">
        <f t="shared" si="161"/>
        <v>1035561</v>
      </c>
    </row>
    <row r="78" spans="2:275" x14ac:dyDescent="0.25">
      <c r="B78" s="48" t="s">
        <v>67</v>
      </c>
      <c r="C78" s="125">
        <f t="shared" ref="C78:BN79" si="285">C48+C51+C54+C57+C60+C63+C66+C69+C72+C75</f>
        <v>0</v>
      </c>
      <c r="D78" s="125">
        <f t="shared" si="285"/>
        <v>0</v>
      </c>
      <c r="E78" s="125">
        <f t="shared" si="285"/>
        <v>0</v>
      </c>
      <c r="F78" s="125">
        <f t="shared" si="285"/>
        <v>45021</v>
      </c>
      <c r="G78" s="125">
        <f t="shared" si="285"/>
        <v>79297</v>
      </c>
      <c r="H78" s="125">
        <f t="shared" si="285"/>
        <v>88059</v>
      </c>
      <c r="I78" s="125">
        <f t="shared" si="285"/>
        <v>91730</v>
      </c>
      <c r="J78" s="125">
        <f t="shared" si="285"/>
        <v>93095</v>
      </c>
      <c r="K78" s="125">
        <f t="shared" si="285"/>
        <v>87587</v>
      </c>
      <c r="L78" s="125">
        <f t="shared" si="285"/>
        <v>85200</v>
      </c>
      <c r="M78" s="125">
        <f t="shared" si="285"/>
        <v>88820</v>
      </c>
      <c r="N78" s="125">
        <f t="shared" si="285"/>
        <v>100137</v>
      </c>
      <c r="O78" s="125">
        <f t="shared" si="285"/>
        <v>758946</v>
      </c>
      <c r="P78" s="125">
        <f t="shared" si="285"/>
        <v>101999</v>
      </c>
      <c r="Q78" s="125">
        <f t="shared" si="285"/>
        <v>92283</v>
      </c>
      <c r="R78" s="125">
        <f t="shared" si="285"/>
        <v>95362</v>
      </c>
      <c r="S78" s="125">
        <f t="shared" si="285"/>
        <v>92331</v>
      </c>
      <c r="T78" s="125">
        <f t="shared" si="285"/>
        <v>94922</v>
      </c>
      <c r="U78" s="125">
        <f t="shared" si="285"/>
        <v>94885</v>
      </c>
      <c r="V78" s="125">
        <f t="shared" si="285"/>
        <v>99939</v>
      </c>
      <c r="W78" s="125">
        <f t="shared" si="285"/>
        <v>102605</v>
      </c>
      <c r="X78" s="125">
        <f t="shared" si="285"/>
        <v>97257</v>
      </c>
      <c r="Y78" s="125">
        <f t="shared" si="285"/>
        <v>95971</v>
      </c>
      <c r="Z78" s="125">
        <f t="shared" si="285"/>
        <v>95209</v>
      </c>
      <c r="AA78" s="125">
        <f t="shared" si="285"/>
        <v>114345</v>
      </c>
      <c r="AB78" s="125">
        <f>AB48+AB51+AB54+AB57+AB60+AB63+AB66+AB69+AB72+AB75</f>
        <v>1177108</v>
      </c>
      <c r="AC78" s="125">
        <f t="shared" si="285"/>
        <v>114900</v>
      </c>
      <c r="AD78" s="125">
        <f t="shared" si="285"/>
        <v>101772</v>
      </c>
      <c r="AE78" s="125">
        <f t="shared" si="285"/>
        <v>104964</v>
      </c>
      <c r="AF78" s="125">
        <f t="shared" si="285"/>
        <v>67405</v>
      </c>
      <c r="AG78" s="125">
        <f t="shared" si="285"/>
        <v>71017</v>
      </c>
      <c r="AH78" s="125">
        <f t="shared" si="285"/>
        <v>70885</v>
      </c>
      <c r="AI78" s="125">
        <f t="shared" si="285"/>
        <v>75721</v>
      </c>
      <c r="AJ78" s="125">
        <f t="shared" si="285"/>
        <v>77590</v>
      </c>
      <c r="AK78" s="125">
        <f t="shared" si="285"/>
        <v>74066</v>
      </c>
      <c r="AL78" s="125">
        <f t="shared" si="285"/>
        <v>75254</v>
      </c>
      <c r="AM78" s="125">
        <f t="shared" si="285"/>
        <v>75318</v>
      </c>
      <c r="AN78" s="125">
        <f t="shared" si="285"/>
        <v>89681</v>
      </c>
      <c r="AO78" s="125">
        <f t="shared" si="285"/>
        <v>998573</v>
      </c>
      <c r="AP78" s="125">
        <f t="shared" si="285"/>
        <v>90888</v>
      </c>
      <c r="AQ78" s="125">
        <f t="shared" si="285"/>
        <v>81887</v>
      </c>
      <c r="AR78" s="125">
        <f t="shared" si="285"/>
        <v>81126</v>
      </c>
      <c r="AS78" s="125">
        <f t="shared" si="285"/>
        <v>78835</v>
      </c>
      <c r="AT78" s="125">
        <f t="shared" si="285"/>
        <v>81602</v>
      </c>
      <c r="AU78" s="125">
        <f t="shared" si="285"/>
        <v>80820</v>
      </c>
      <c r="AV78" s="125">
        <f t="shared" si="285"/>
        <v>90942</v>
      </c>
      <c r="AW78" s="125">
        <f t="shared" si="285"/>
        <v>89917</v>
      </c>
      <c r="AX78" s="125">
        <f t="shared" si="285"/>
        <v>85528</v>
      </c>
      <c r="AY78" s="125">
        <f t="shared" si="285"/>
        <v>87518</v>
      </c>
      <c r="AZ78" s="125">
        <f t="shared" si="285"/>
        <v>88216</v>
      </c>
      <c r="BA78" s="125">
        <f t="shared" si="285"/>
        <v>99417</v>
      </c>
      <c r="BB78" s="125">
        <f>BB48+BB51+BB54+BB57+BB60+BB63+BB66+BB69+BB72+BB75</f>
        <v>1036696</v>
      </c>
      <c r="BC78" s="125">
        <f t="shared" si="285"/>
        <v>111994</v>
      </c>
      <c r="BD78" s="125">
        <f t="shared" si="285"/>
        <v>100087</v>
      </c>
      <c r="BE78" s="125">
        <f t="shared" si="285"/>
        <v>104074</v>
      </c>
      <c r="BF78" s="125">
        <f t="shared" si="285"/>
        <v>102128</v>
      </c>
      <c r="BG78" s="125">
        <f t="shared" si="285"/>
        <v>109140</v>
      </c>
      <c r="BH78" s="125">
        <f t="shared" si="285"/>
        <v>108333</v>
      </c>
      <c r="BI78" s="125">
        <f t="shared" si="285"/>
        <v>112444</v>
      </c>
      <c r="BJ78" s="125">
        <f t="shared" si="285"/>
        <v>116937</v>
      </c>
      <c r="BK78" s="125">
        <f t="shared" si="285"/>
        <v>111143</v>
      </c>
      <c r="BL78" s="125">
        <f t="shared" si="285"/>
        <v>117193</v>
      </c>
      <c r="BM78" s="125">
        <f t="shared" si="285"/>
        <v>110791</v>
      </c>
      <c r="BN78" s="125">
        <f t="shared" si="285"/>
        <v>128274</v>
      </c>
      <c r="BO78" s="125">
        <f t="shared" ref="BO78:EE79" si="286">BO48+BO51+BO54+BO57+BO60+BO63+BO66+BO69+BO72+BO75</f>
        <v>1332538</v>
      </c>
      <c r="BP78" s="125">
        <f t="shared" si="286"/>
        <v>150252</v>
      </c>
      <c r="BQ78" s="125">
        <f t="shared" si="286"/>
        <v>141037</v>
      </c>
      <c r="BR78" s="125">
        <f t="shared" si="286"/>
        <v>144217</v>
      </c>
      <c r="BS78" s="125">
        <f t="shared" si="286"/>
        <v>147801</v>
      </c>
      <c r="BT78" s="125">
        <f t="shared" si="286"/>
        <v>145044</v>
      </c>
      <c r="BU78" s="125">
        <f t="shared" si="286"/>
        <v>150190</v>
      </c>
      <c r="BV78" s="125">
        <f t="shared" si="286"/>
        <v>159032</v>
      </c>
      <c r="BW78" s="125">
        <f t="shared" si="286"/>
        <v>168634</v>
      </c>
      <c r="BX78" s="125">
        <f t="shared" si="286"/>
        <v>154040</v>
      </c>
      <c r="BY78" s="125">
        <f t="shared" si="286"/>
        <v>157416</v>
      </c>
      <c r="BZ78" s="125">
        <f t="shared" si="286"/>
        <v>149757</v>
      </c>
      <c r="CA78" s="125">
        <f t="shared" si="286"/>
        <v>168982</v>
      </c>
      <c r="CB78" s="125">
        <f t="shared" si="286"/>
        <v>1836402</v>
      </c>
      <c r="CC78" s="125">
        <f t="shared" si="286"/>
        <v>171515</v>
      </c>
      <c r="CD78" s="125">
        <f t="shared" si="286"/>
        <v>155876</v>
      </c>
      <c r="CE78" s="125">
        <f t="shared" si="286"/>
        <v>153138</v>
      </c>
      <c r="CF78" s="125">
        <f t="shared" si="286"/>
        <v>141123</v>
      </c>
      <c r="CG78" s="125">
        <f t="shared" si="286"/>
        <v>150809</v>
      </c>
      <c r="CH78" s="125">
        <f t="shared" si="286"/>
        <v>152100</v>
      </c>
      <c r="CI78" s="125">
        <f t="shared" si="286"/>
        <v>166148</v>
      </c>
      <c r="CJ78" s="125">
        <f t="shared" si="286"/>
        <v>174307</v>
      </c>
      <c r="CK78" s="125">
        <f t="shared" si="286"/>
        <v>161793</v>
      </c>
      <c r="CL78" s="125">
        <f t="shared" si="286"/>
        <v>163859</v>
      </c>
      <c r="CM78" s="125">
        <f t="shared" si="286"/>
        <v>157381</v>
      </c>
      <c r="CN78" s="125">
        <f t="shared" si="286"/>
        <v>181392</v>
      </c>
      <c r="CO78" s="125">
        <f>CO48+CO51+CO54+CO57+CO60+CO63+CO66+CO69+CO72+CO75</f>
        <v>1929441</v>
      </c>
      <c r="CP78" s="125">
        <f t="shared" si="286"/>
        <v>179754</v>
      </c>
      <c r="CQ78" s="125">
        <f t="shared" si="286"/>
        <v>159924</v>
      </c>
      <c r="CR78" s="125">
        <f t="shared" si="286"/>
        <v>164105</v>
      </c>
      <c r="CS78" s="125">
        <f t="shared" si="286"/>
        <v>147738</v>
      </c>
      <c r="CT78" s="125">
        <f t="shared" si="286"/>
        <v>157460</v>
      </c>
      <c r="CU78" s="125">
        <f t="shared" si="286"/>
        <v>157794</v>
      </c>
      <c r="CV78" s="125">
        <f t="shared" si="286"/>
        <v>174764</v>
      </c>
      <c r="CW78" s="125">
        <f t="shared" si="286"/>
        <v>182642</v>
      </c>
      <c r="CX78" s="125">
        <f t="shared" si="286"/>
        <v>167502</v>
      </c>
      <c r="CY78" s="125">
        <f t="shared" si="286"/>
        <v>170559</v>
      </c>
      <c r="CZ78" s="125">
        <f t="shared" si="286"/>
        <v>169784</v>
      </c>
      <c r="DA78" s="125">
        <f t="shared" si="286"/>
        <v>193980</v>
      </c>
      <c r="DB78" s="125">
        <f t="shared" si="286"/>
        <v>2026006</v>
      </c>
      <c r="DC78" s="125">
        <f t="shared" si="286"/>
        <v>192254</v>
      </c>
      <c r="DD78" s="125">
        <f t="shared" si="286"/>
        <v>169928</v>
      </c>
      <c r="DE78" s="125">
        <f t="shared" si="286"/>
        <v>171787</v>
      </c>
      <c r="DF78" s="125">
        <f t="shared" si="286"/>
        <v>161838</v>
      </c>
      <c r="DG78" s="125">
        <f t="shared" si="286"/>
        <v>169611</v>
      </c>
      <c r="DH78" s="125">
        <f t="shared" si="286"/>
        <v>165298</v>
      </c>
      <c r="DI78" s="125">
        <f t="shared" si="286"/>
        <v>184739</v>
      </c>
      <c r="DJ78" s="125">
        <f t="shared" si="286"/>
        <v>192148</v>
      </c>
      <c r="DK78" s="125">
        <f t="shared" si="286"/>
        <v>182384</v>
      </c>
      <c r="DL78" s="125">
        <f t="shared" si="286"/>
        <v>192314</v>
      </c>
      <c r="DM78" s="125">
        <f t="shared" si="286"/>
        <v>186088</v>
      </c>
      <c r="DN78" s="125">
        <f t="shared" si="286"/>
        <v>293866</v>
      </c>
      <c r="DO78" s="125">
        <f t="shared" si="286"/>
        <v>2262255</v>
      </c>
      <c r="DP78" s="125">
        <f t="shared" si="286"/>
        <v>297216</v>
      </c>
      <c r="DQ78" s="125">
        <f t="shared" si="286"/>
        <v>256968</v>
      </c>
      <c r="DR78" s="125">
        <f t="shared" si="286"/>
        <v>265893</v>
      </c>
      <c r="DS78" s="125">
        <f t="shared" si="286"/>
        <v>248841</v>
      </c>
      <c r="DT78" s="125">
        <f t="shared" si="286"/>
        <v>268295</v>
      </c>
      <c r="DU78" s="125">
        <f t="shared" si="286"/>
        <v>264077</v>
      </c>
      <c r="DV78" s="125">
        <f t="shared" si="286"/>
        <v>290302</v>
      </c>
      <c r="DW78" s="125">
        <f t="shared" si="286"/>
        <v>305810</v>
      </c>
      <c r="DX78" s="125">
        <f t="shared" si="286"/>
        <v>279330</v>
      </c>
      <c r="DY78" s="125">
        <f t="shared" si="286"/>
        <v>289566</v>
      </c>
      <c r="DZ78" s="125">
        <f t="shared" si="286"/>
        <v>282235</v>
      </c>
      <c r="EA78" s="125">
        <f t="shared" si="286"/>
        <v>330878</v>
      </c>
      <c r="EB78" s="125">
        <f t="shared" si="286"/>
        <v>3379411</v>
      </c>
      <c r="EC78" s="125">
        <f t="shared" si="286"/>
        <v>324924</v>
      </c>
      <c r="ED78" s="125">
        <f t="shared" si="286"/>
        <v>295264</v>
      </c>
      <c r="EE78" s="125">
        <f t="shared" si="286"/>
        <v>290584</v>
      </c>
      <c r="EF78" s="125">
        <f t="shared" ref="EB78:EP79" si="287">EF48+EF51+EF54+EF57+EF60+EF63+EF66+EF69+EF72+EF75</f>
        <v>274611</v>
      </c>
      <c r="EG78" s="125">
        <f t="shared" si="287"/>
        <v>294417</v>
      </c>
      <c r="EH78" s="125">
        <f t="shared" si="287"/>
        <v>291357</v>
      </c>
      <c r="EI78" s="125">
        <f t="shared" si="287"/>
        <v>325261</v>
      </c>
      <c r="EJ78" s="125">
        <f t="shared" si="287"/>
        <v>329699</v>
      </c>
      <c r="EK78" s="125">
        <f t="shared" si="287"/>
        <v>286401</v>
      </c>
      <c r="EL78" s="125">
        <f t="shared" si="287"/>
        <v>315354</v>
      </c>
      <c r="EM78" s="125">
        <v>302745</v>
      </c>
      <c r="EN78" s="125">
        <f t="shared" si="287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8">ER48+ER51+ER54+ER57+ER60+ER63+ER66+ER69+ER72+ER75</f>
        <v>257005</v>
      </c>
      <c r="ES78" s="125">
        <f t="shared" si="288"/>
        <v>196987</v>
      </c>
      <c r="ET78" s="125">
        <f t="shared" si="288"/>
        <v>217428</v>
      </c>
      <c r="EU78" s="125">
        <f t="shared" si="288"/>
        <v>222099</v>
      </c>
      <c r="EV78" s="125">
        <f t="shared" si="288"/>
        <v>251813</v>
      </c>
      <c r="EW78" s="125">
        <f t="shared" si="288"/>
        <v>244880</v>
      </c>
      <c r="EX78" s="125">
        <f t="shared" si="288"/>
        <v>216856</v>
      </c>
      <c r="EY78" s="125">
        <f t="shared" ref="EY78:FA79" si="289">EY48+EY51+EY54+EY57+EY60+EY63+EY66+EY69+EY72+EY75</f>
        <v>213074</v>
      </c>
      <c r="EZ78" s="125">
        <f t="shared" si="289"/>
        <v>208868</v>
      </c>
      <c r="FA78" s="125">
        <f t="shared" si="289"/>
        <v>252258</v>
      </c>
      <c r="FB78" s="125">
        <f t="shared" si="173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90">FE48+FE51+FE54+FE57+FE60+FE63+FE66+FE69+FE72+FE75</f>
        <v>232381</v>
      </c>
      <c r="FF78" s="125">
        <f t="shared" si="290"/>
        <v>207156</v>
      </c>
      <c r="FG78" s="125">
        <f t="shared" si="290"/>
        <v>218557</v>
      </c>
      <c r="FH78" s="125">
        <f t="shared" si="290"/>
        <v>208231</v>
      </c>
      <c r="FI78" s="125">
        <f t="shared" si="290"/>
        <v>231592</v>
      </c>
      <c r="FJ78" s="125">
        <f t="shared" si="290"/>
        <v>244774</v>
      </c>
      <c r="FK78" s="125">
        <f t="shared" si="290"/>
        <v>225038</v>
      </c>
      <c r="FL78" s="125">
        <f t="shared" si="290"/>
        <v>232142</v>
      </c>
      <c r="FM78" s="125">
        <f t="shared" si="290"/>
        <v>222544</v>
      </c>
      <c r="FN78" s="125">
        <f t="shared" si="290"/>
        <v>264937</v>
      </c>
      <c r="FO78" s="125">
        <f t="shared" si="174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91">FR48+FR51+FR54+FR57+FR60+FR63+FR66+FR69+FR72+FR75</f>
        <v>226825</v>
      </c>
      <c r="FS78" s="125">
        <f t="shared" si="291"/>
        <v>219878</v>
      </c>
      <c r="FT78" s="125">
        <f t="shared" si="291"/>
        <v>219857</v>
      </c>
      <c r="FU78" s="125">
        <f t="shared" si="291"/>
        <v>211855</v>
      </c>
      <c r="FV78" s="125">
        <f t="shared" si="291"/>
        <v>241707</v>
      </c>
      <c r="FW78" s="125">
        <f t="shared" si="291"/>
        <v>252530</v>
      </c>
      <c r="FX78" s="125">
        <f t="shared" si="291"/>
        <v>224494</v>
      </c>
      <c r="FY78" s="125">
        <f>FY48+FY51+FY54+FY57+FY60+FY63+FY66+FY69+FY72+FY75</f>
        <v>227629</v>
      </c>
      <c r="FZ78" s="125">
        <f t="shared" si="291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2">GC48+GC51+GC54+GC57+GC60+GC63+GC66+GC69+GC72+GC75</f>
        <v>264927</v>
      </c>
      <c r="GD78" s="125">
        <f t="shared" si="292"/>
        <v>241069</v>
      </c>
      <c r="GE78" s="125">
        <f t="shared" si="292"/>
        <v>152140</v>
      </c>
      <c r="GF78" s="125">
        <f t="shared" si="292"/>
        <v>50867</v>
      </c>
      <c r="GG78" s="125">
        <f t="shared" si="292"/>
        <v>104199</v>
      </c>
      <c r="GH78" s="125">
        <f t="shared" si="292"/>
        <v>164041</v>
      </c>
      <c r="GI78" s="125">
        <f t="shared" si="292"/>
        <v>237569</v>
      </c>
      <c r="GJ78" s="125">
        <f t="shared" si="292"/>
        <v>234329</v>
      </c>
      <c r="GK78" s="125">
        <f t="shared" si="292"/>
        <v>244032</v>
      </c>
      <c r="GL78" s="125">
        <f t="shared" si="292"/>
        <v>272765</v>
      </c>
      <c r="GM78" s="125">
        <f t="shared" si="292"/>
        <v>271636</v>
      </c>
      <c r="GN78" s="125">
        <f t="shared" si="292"/>
        <v>296938</v>
      </c>
      <c r="GO78" s="125">
        <f>+SUM(GC78:GN78)</f>
        <v>2534512</v>
      </c>
      <c r="GP78" s="125">
        <f t="shared" ref="GP78:GS79" si="293">GP48+GP51+GP54+GP57+GP60+GP63+GP66+GP69+GP72+GP75</f>
        <v>289801</v>
      </c>
      <c r="GQ78" s="125">
        <f t="shared" si="293"/>
        <v>248208</v>
      </c>
      <c r="GR78" s="125">
        <f t="shared" si="293"/>
        <v>280549</v>
      </c>
      <c r="GS78" s="125">
        <f t="shared" si="293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>
        <v>311718</v>
      </c>
      <c r="JA78" s="125">
        <v>385091</v>
      </c>
      <c r="JB78" s="125">
        <f>+SUM(IP78:JA78)</f>
        <v>3770436</v>
      </c>
      <c r="JC78" s="220">
        <v>391290</v>
      </c>
      <c r="JD78" s="125"/>
      <c r="JE78" s="125"/>
      <c r="JF78" s="125"/>
      <c r="JG78" s="125"/>
      <c r="JH78" s="125"/>
      <c r="JI78" s="125"/>
      <c r="JJ78" s="125"/>
      <c r="JK78" s="125"/>
      <c r="JL78" s="125"/>
      <c r="JM78" s="125"/>
      <c r="JN78" s="125"/>
      <c r="JO78" s="125">
        <f t="shared" si="161"/>
        <v>391290</v>
      </c>
    </row>
    <row r="79" spans="2:275" x14ac:dyDescent="0.25">
      <c r="B79" s="48" t="s">
        <v>68</v>
      </c>
      <c r="C79" s="125">
        <f t="shared" si="285"/>
        <v>0</v>
      </c>
      <c r="D79" s="125">
        <f t="shared" si="285"/>
        <v>0</v>
      </c>
      <c r="E79" s="125">
        <f t="shared" si="285"/>
        <v>0</v>
      </c>
      <c r="F79" s="125">
        <f t="shared" si="285"/>
        <v>150243</v>
      </c>
      <c r="G79" s="125">
        <f t="shared" si="285"/>
        <v>291230</v>
      </c>
      <c r="H79" s="125">
        <f t="shared" si="285"/>
        <v>286503</v>
      </c>
      <c r="I79" s="125">
        <f t="shared" si="285"/>
        <v>283387</v>
      </c>
      <c r="J79" s="125">
        <f t="shared" si="285"/>
        <v>300575</v>
      </c>
      <c r="K79" s="125">
        <f t="shared" si="285"/>
        <v>299266</v>
      </c>
      <c r="L79" s="125">
        <f t="shared" si="285"/>
        <v>292185</v>
      </c>
      <c r="M79" s="125">
        <f t="shared" si="285"/>
        <v>293653</v>
      </c>
      <c r="N79" s="125">
        <f t="shared" si="285"/>
        <v>302952</v>
      </c>
      <c r="O79" s="125">
        <f t="shared" si="285"/>
        <v>2499994</v>
      </c>
      <c r="P79" s="125">
        <f t="shared" si="285"/>
        <v>293154</v>
      </c>
      <c r="Q79" s="125">
        <f t="shared" si="285"/>
        <v>291531</v>
      </c>
      <c r="R79" s="125">
        <f t="shared" si="285"/>
        <v>313157</v>
      </c>
      <c r="S79" s="125">
        <f t="shared" si="285"/>
        <v>283434</v>
      </c>
      <c r="T79" s="125">
        <f t="shared" si="285"/>
        <v>295385</v>
      </c>
      <c r="U79" s="125">
        <f t="shared" si="285"/>
        <v>304566</v>
      </c>
      <c r="V79" s="125">
        <f t="shared" si="285"/>
        <v>321220</v>
      </c>
      <c r="W79" s="125">
        <f t="shared" si="285"/>
        <v>338148</v>
      </c>
      <c r="X79" s="125">
        <f t="shared" si="285"/>
        <v>324261</v>
      </c>
      <c r="Y79" s="125">
        <f t="shared" si="285"/>
        <v>324580</v>
      </c>
      <c r="Z79" s="125">
        <f t="shared" si="285"/>
        <v>343855</v>
      </c>
      <c r="AA79" s="125">
        <f t="shared" si="285"/>
        <v>353977</v>
      </c>
      <c r="AB79" s="125">
        <f t="shared" si="285"/>
        <v>3787268</v>
      </c>
      <c r="AC79" s="125">
        <f t="shared" si="285"/>
        <v>365151</v>
      </c>
      <c r="AD79" s="125">
        <f t="shared" si="285"/>
        <v>347459</v>
      </c>
      <c r="AE79" s="125">
        <f t="shared" si="285"/>
        <v>338802</v>
      </c>
      <c r="AF79" s="125">
        <f t="shared" si="285"/>
        <v>140245</v>
      </c>
      <c r="AG79" s="125">
        <f t="shared" si="285"/>
        <v>164843</v>
      </c>
      <c r="AH79" s="125">
        <f t="shared" si="285"/>
        <v>169427</v>
      </c>
      <c r="AI79" s="125">
        <f t="shared" si="285"/>
        <v>171713</v>
      </c>
      <c r="AJ79" s="125">
        <f t="shared" si="285"/>
        <v>175067</v>
      </c>
      <c r="AK79" s="125">
        <f t="shared" si="285"/>
        <v>179233</v>
      </c>
      <c r="AL79" s="125">
        <f t="shared" si="285"/>
        <v>180411</v>
      </c>
      <c r="AM79" s="125">
        <f t="shared" si="285"/>
        <v>172016</v>
      </c>
      <c r="AN79" s="125">
        <f t="shared" si="285"/>
        <v>207790</v>
      </c>
      <c r="AO79" s="125">
        <f>AO49+AO52+AO55+AO58+AO61+AO64+AO67+AO70+AO73+AO76</f>
        <v>2612157</v>
      </c>
      <c r="AP79" s="125">
        <f t="shared" si="285"/>
        <v>201304</v>
      </c>
      <c r="AQ79" s="125">
        <f t="shared" si="285"/>
        <v>191887</v>
      </c>
      <c r="AR79" s="125">
        <f t="shared" si="285"/>
        <v>208704</v>
      </c>
      <c r="AS79" s="125">
        <f t="shared" si="285"/>
        <v>189330</v>
      </c>
      <c r="AT79" s="125">
        <f t="shared" si="285"/>
        <v>201120</v>
      </c>
      <c r="AU79" s="125">
        <f t="shared" si="285"/>
        <v>215200</v>
      </c>
      <c r="AV79" s="125">
        <f t="shared" si="285"/>
        <v>224566</v>
      </c>
      <c r="AW79" s="125">
        <f t="shared" si="285"/>
        <v>231791</v>
      </c>
      <c r="AX79" s="125">
        <f t="shared" si="285"/>
        <v>223432</v>
      </c>
      <c r="AY79" s="125">
        <f t="shared" si="285"/>
        <v>234950</v>
      </c>
      <c r="AZ79" s="125">
        <f t="shared" si="285"/>
        <v>242068</v>
      </c>
      <c r="BA79" s="125">
        <f t="shared" si="285"/>
        <v>249228</v>
      </c>
      <c r="BB79" s="125">
        <f>BB49+BB52+BB55+BB58+BB61+BB64+BB67+BB70+BB73+BB76</f>
        <v>2613580</v>
      </c>
      <c r="BC79" s="125">
        <f t="shared" si="285"/>
        <v>243945</v>
      </c>
      <c r="BD79" s="125">
        <f t="shared" si="285"/>
        <v>229458</v>
      </c>
      <c r="BE79" s="125">
        <f t="shared" si="285"/>
        <v>257845</v>
      </c>
      <c r="BF79" s="125">
        <f t="shared" si="285"/>
        <v>244865</v>
      </c>
      <c r="BG79" s="125">
        <f t="shared" si="285"/>
        <v>256637</v>
      </c>
      <c r="BH79" s="125">
        <f t="shared" si="285"/>
        <v>272933</v>
      </c>
      <c r="BI79" s="125">
        <f t="shared" si="285"/>
        <v>266329</v>
      </c>
      <c r="BJ79" s="125">
        <f t="shared" si="285"/>
        <v>280700</v>
      </c>
      <c r="BK79" s="125">
        <f t="shared" si="285"/>
        <v>278276</v>
      </c>
      <c r="BL79" s="125">
        <f t="shared" si="285"/>
        <v>285733</v>
      </c>
      <c r="BM79" s="125">
        <f t="shared" si="285"/>
        <v>282005</v>
      </c>
      <c r="BN79" s="125">
        <f t="shared" si="285"/>
        <v>278965</v>
      </c>
      <c r="BO79" s="125">
        <f t="shared" si="286"/>
        <v>3177691</v>
      </c>
      <c r="BP79" s="125">
        <f t="shared" si="286"/>
        <v>357411</v>
      </c>
      <c r="BQ79" s="125">
        <f t="shared" si="286"/>
        <v>364630</v>
      </c>
      <c r="BR79" s="125">
        <f t="shared" si="286"/>
        <v>396071</v>
      </c>
      <c r="BS79" s="125">
        <f t="shared" si="286"/>
        <v>383882</v>
      </c>
      <c r="BT79" s="125">
        <f t="shared" si="286"/>
        <v>426331</v>
      </c>
      <c r="BU79" s="125">
        <f t="shared" si="286"/>
        <v>417018</v>
      </c>
      <c r="BV79" s="125">
        <f t="shared" si="286"/>
        <v>432075</v>
      </c>
      <c r="BW79" s="125">
        <f t="shared" si="286"/>
        <v>476109</v>
      </c>
      <c r="BX79" s="125">
        <f t="shared" si="286"/>
        <v>440099</v>
      </c>
      <c r="BY79" s="125">
        <f t="shared" si="286"/>
        <v>445514</v>
      </c>
      <c r="BZ79" s="125">
        <f t="shared" si="286"/>
        <v>451201</v>
      </c>
      <c r="CA79" s="125">
        <f t="shared" si="286"/>
        <v>449457</v>
      </c>
      <c r="CB79" s="125">
        <f t="shared" si="286"/>
        <v>5039798</v>
      </c>
      <c r="CC79" s="125">
        <f t="shared" si="286"/>
        <v>410205</v>
      </c>
      <c r="CD79" s="125">
        <f t="shared" si="286"/>
        <v>384037</v>
      </c>
      <c r="CE79" s="125">
        <f t="shared" si="286"/>
        <v>424944</v>
      </c>
      <c r="CF79" s="125">
        <f t="shared" si="286"/>
        <v>374476</v>
      </c>
      <c r="CG79" s="125">
        <f t="shared" si="286"/>
        <v>423531</v>
      </c>
      <c r="CH79" s="125">
        <f t="shared" si="286"/>
        <v>428515</v>
      </c>
      <c r="CI79" s="125">
        <f t="shared" si="286"/>
        <v>444633</v>
      </c>
      <c r="CJ79" s="125">
        <f t="shared" si="286"/>
        <v>473237</v>
      </c>
      <c r="CK79" s="125">
        <f t="shared" si="286"/>
        <v>449379</v>
      </c>
      <c r="CL79" s="125">
        <f t="shared" si="286"/>
        <v>465672</v>
      </c>
      <c r="CM79" s="125">
        <f t="shared" si="286"/>
        <v>467744</v>
      </c>
      <c r="CN79" s="125">
        <f t="shared" si="286"/>
        <v>435279</v>
      </c>
      <c r="CO79" s="125">
        <f>CO49+CO52+CO55+CO58+CO61+CO64+CO67+CO70+CO73+CO76</f>
        <v>5181652</v>
      </c>
      <c r="CP79" s="125">
        <f t="shared" si="286"/>
        <v>425529</v>
      </c>
      <c r="CQ79" s="125">
        <f t="shared" si="286"/>
        <v>401527</v>
      </c>
      <c r="CR79" s="125">
        <f t="shared" si="286"/>
        <v>426573</v>
      </c>
      <c r="CS79" s="125">
        <f t="shared" si="286"/>
        <v>425279</v>
      </c>
      <c r="CT79" s="125">
        <f t="shared" si="286"/>
        <v>433097</v>
      </c>
      <c r="CU79" s="125">
        <f t="shared" si="286"/>
        <v>419567</v>
      </c>
      <c r="CV79" s="125">
        <f t="shared" si="286"/>
        <v>451418</v>
      </c>
      <c r="CW79" s="125">
        <f t="shared" si="286"/>
        <v>470746</v>
      </c>
      <c r="CX79" s="125">
        <f t="shared" si="286"/>
        <v>456745</v>
      </c>
      <c r="CY79" s="125">
        <f t="shared" si="286"/>
        <v>471887</v>
      </c>
      <c r="CZ79" s="125">
        <f t="shared" si="286"/>
        <v>470389</v>
      </c>
      <c r="DA79" s="125">
        <f t="shared" si="286"/>
        <v>472790</v>
      </c>
      <c r="DB79" s="125">
        <f t="shared" si="286"/>
        <v>5325547</v>
      </c>
      <c r="DC79" s="125">
        <f t="shared" si="286"/>
        <v>444162</v>
      </c>
      <c r="DD79" s="125">
        <f t="shared" si="286"/>
        <v>430849</v>
      </c>
      <c r="DE79" s="125">
        <f t="shared" si="286"/>
        <v>449634</v>
      </c>
      <c r="DF79" s="125">
        <f t="shared" si="286"/>
        <v>418075</v>
      </c>
      <c r="DG79" s="125">
        <f t="shared" si="286"/>
        <v>461015</v>
      </c>
      <c r="DH79" s="125">
        <f t="shared" si="286"/>
        <v>454927</v>
      </c>
      <c r="DI79" s="125">
        <f t="shared" si="286"/>
        <v>468954</v>
      </c>
      <c r="DJ79" s="125">
        <f t="shared" si="286"/>
        <v>504631</v>
      </c>
      <c r="DK79" s="125">
        <f t="shared" si="286"/>
        <v>482653</v>
      </c>
      <c r="DL79" s="125">
        <f t="shared" si="286"/>
        <v>516288</v>
      </c>
      <c r="DM79" s="125">
        <f t="shared" si="286"/>
        <v>510521</v>
      </c>
      <c r="DN79" s="125">
        <f t="shared" si="286"/>
        <v>552858</v>
      </c>
      <c r="DO79" s="125">
        <f t="shared" si="286"/>
        <v>5694567</v>
      </c>
      <c r="DP79" s="125">
        <f t="shared" si="286"/>
        <v>539291</v>
      </c>
      <c r="DQ79" s="125">
        <f t="shared" si="286"/>
        <v>488325</v>
      </c>
      <c r="DR79" s="125">
        <f t="shared" si="286"/>
        <v>525804</v>
      </c>
      <c r="DS79" s="125">
        <f t="shared" si="286"/>
        <v>490714</v>
      </c>
      <c r="DT79" s="125">
        <f t="shared" si="286"/>
        <v>540610</v>
      </c>
      <c r="DU79" s="125">
        <f t="shared" si="286"/>
        <v>549116</v>
      </c>
      <c r="DV79" s="125">
        <f t="shared" si="286"/>
        <v>565035</v>
      </c>
      <c r="DW79" s="125">
        <f t="shared" si="286"/>
        <v>606831</v>
      </c>
      <c r="DX79" s="125">
        <f t="shared" si="286"/>
        <v>640062</v>
      </c>
      <c r="DY79" s="125">
        <f t="shared" si="286"/>
        <v>719862</v>
      </c>
      <c r="DZ79" s="125">
        <f t="shared" si="286"/>
        <v>762128</v>
      </c>
      <c r="EA79" s="125">
        <f t="shared" si="286"/>
        <v>751253</v>
      </c>
      <c r="EB79" s="125">
        <f t="shared" si="287"/>
        <v>7179031</v>
      </c>
      <c r="EC79" s="125">
        <f t="shared" si="286"/>
        <v>652832</v>
      </c>
      <c r="ED79" s="125">
        <f t="shared" si="286"/>
        <v>574807</v>
      </c>
      <c r="EE79" s="125">
        <f t="shared" si="286"/>
        <v>584732</v>
      </c>
      <c r="EF79" s="125">
        <f t="shared" si="287"/>
        <v>570707</v>
      </c>
      <c r="EG79" s="125">
        <f t="shared" si="287"/>
        <v>587755</v>
      </c>
      <c r="EH79" s="125">
        <f t="shared" si="287"/>
        <v>577242</v>
      </c>
      <c r="EI79" s="125">
        <f t="shared" si="287"/>
        <v>591202</v>
      </c>
      <c r="EJ79" s="125">
        <f t="shared" si="287"/>
        <v>633772</v>
      </c>
      <c r="EK79" s="125">
        <f t="shared" si="287"/>
        <v>615076</v>
      </c>
      <c r="EL79" s="125">
        <f t="shared" si="287"/>
        <v>641026</v>
      </c>
      <c r="EM79" s="125">
        <v>648544</v>
      </c>
      <c r="EN79" s="125">
        <f t="shared" si="287"/>
        <v>673342</v>
      </c>
      <c r="EO79" s="125">
        <f t="shared" si="287"/>
        <v>7351037</v>
      </c>
      <c r="EP79" s="125">
        <f t="shared" si="287"/>
        <v>522375</v>
      </c>
      <c r="EQ79" s="125">
        <v>502488</v>
      </c>
      <c r="ER79" s="125">
        <f t="shared" si="288"/>
        <v>432890</v>
      </c>
      <c r="ES79" s="125">
        <f t="shared" si="288"/>
        <v>428479</v>
      </c>
      <c r="ET79" s="125">
        <f t="shared" si="288"/>
        <v>476150</v>
      </c>
      <c r="EU79" s="125">
        <f t="shared" si="288"/>
        <v>497067</v>
      </c>
      <c r="EV79" s="125">
        <f t="shared" si="288"/>
        <v>485519</v>
      </c>
      <c r="EW79" s="125">
        <f t="shared" si="288"/>
        <v>525744</v>
      </c>
      <c r="EX79" s="125">
        <f t="shared" si="288"/>
        <v>529194</v>
      </c>
      <c r="EY79" s="125">
        <f t="shared" si="289"/>
        <v>561402</v>
      </c>
      <c r="EZ79" s="125">
        <f t="shared" si="289"/>
        <v>525327</v>
      </c>
      <c r="FA79" s="125">
        <f t="shared" si="289"/>
        <v>533756</v>
      </c>
      <c r="FB79" s="125">
        <f t="shared" si="173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4">FE49+FE52+FE55+FE58+FE61+FE64+FE67+FE70+FE73+FE76</f>
        <v>516698</v>
      </c>
      <c r="FF79" s="125">
        <f t="shared" si="294"/>
        <v>492044</v>
      </c>
      <c r="FG79" s="125">
        <f t="shared" si="294"/>
        <v>547418</v>
      </c>
      <c r="FH79" s="125">
        <f t="shared" si="294"/>
        <v>534562</v>
      </c>
      <c r="FI79" s="125">
        <f t="shared" si="294"/>
        <v>552468</v>
      </c>
      <c r="FJ79" s="125">
        <f t="shared" si="294"/>
        <v>582096</v>
      </c>
      <c r="FK79" s="125">
        <f t="shared" si="294"/>
        <v>549704</v>
      </c>
      <c r="FL79" s="125">
        <f t="shared" si="294"/>
        <v>587687</v>
      </c>
      <c r="FM79" s="125">
        <f t="shared" si="294"/>
        <v>608627</v>
      </c>
      <c r="FN79" s="125">
        <f t="shared" si="290"/>
        <v>609808</v>
      </c>
      <c r="FO79" s="125">
        <f t="shared" si="174"/>
        <v>6683775</v>
      </c>
      <c r="FP79" s="125">
        <f t="shared" ref="FP79:FZ79" si="295">FP49+FP52+FP55+FP58+FP61+FP64+FP67+FP70+FP73+FP76</f>
        <v>585786</v>
      </c>
      <c r="FQ79" s="125">
        <f t="shared" si="295"/>
        <v>503946</v>
      </c>
      <c r="FR79" s="125">
        <f t="shared" si="295"/>
        <v>558379</v>
      </c>
      <c r="FS79" s="125">
        <f t="shared" si="295"/>
        <v>511866</v>
      </c>
      <c r="FT79" s="125">
        <f t="shared" si="295"/>
        <v>544201</v>
      </c>
      <c r="FU79" s="125">
        <f t="shared" si="295"/>
        <v>545453</v>
      </c>
      <c r="FV79" s="125">
        <f t="shared" si="295"/>
        <v>587638</v>
      </c>
      <c r="FW79" s="125">
        <f t="shared" si="295"/>
        <v>598307</v>
      </c>
      <c r="FX79" s="125">
        <f t="shared" si="295"/>
        <v>585856</v>
      </c>
      <c r="FY79" s="125">
        <f>FY49+FY52+FY55+FY58+FY61+FY64+FY67+FY70+FY73+FY76</f>
        <v>646751</v>
      </c>
      <c r="FZ79" s="125">
        <f t="shared" si="295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6">GC49+GC52+GC55+GC58+GC61+GC64+GC67+GC70+GC73+GC76</f>
        <v>580095</v>
      </c>
      <c r="GD79" s="125">
        <f t="shared" si="296"/>
        <v>557091</v>
      </c>
      <c r="GE79" s="125">
        <f t="shared" si="296"/>
        <v>406815</v>
      </c>
      <c r="GF79" s="125">
        <f t="shared" si="296"/>
        <v>234184</v>
      </c>
      <c r="GG79" s="125">
        <f t="shared" si="296"/>
        <v>301175</v>
      </c>
      <c r="GH79" s="125">
        <f t="shared" si="296"/>
        <v>392984</v>
      </c>
      <c r="GI79" s="125">
        <f t="shared" si="296"/>
        <v>487167</v>
      </c>
      <c r="GJ79" s="125">
        <f t="shared" si="296"/>
        <v>527488</v>
      </c>
      <c r="GK79" s="125">
        <f t="shared" si="296"/>
        <v>592895</v>
      </c>
      <c r="GL79" s="125">
        <f t="shared" si="296"/>
        <v>669002</v>
      </c>
      <c r="GM79" s="125">
        <f t="shared" si="296"/>
        <v>654452</v>
      </c>
      <c r="GN79" s="125">
        <f t="shared" si="296"/>
        <v>645988</v>
      </c>
      <c r="GO79" s="125">
        <f>+SUM(GC79:GN79)</f>
        <v>6049336</v>
      </c>
      <c r="GP79" s="125">
        <f t="shared" si="293"/>
        <v>600859</v>
      </c>
      <c r="GQ79" s="125">
        <f t="shared" si="293"/>
        <v>569736</v>
      </c>
      <c r="GR79" s="125">
        <f t="shared" si="293"/>
        <v>576729</v>
      </c>
      <c r="GS79" s="125">
        <f t="shared" si="293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>
        <v>753243</v>
      </c>
      <c r="JA79" s="125">
        <v>719153</v>
      </c>
      <c r="JB79" s="125">
        <f>+SUM(IP79:JA79)</f>
        <v>7734852</v>
      </c>
      <c r="JC79" s="220">
        <v>644271</v>
      </c>
      <c r="JD79" s="125"/>
      <c r="JE79" s="125"/>
      <c r="JF79" s="125"/>
      <c r="JG79" s="125"/>
      <c r="JH79" s="125"/>
      <c r="JI79" s="125"/>
      <c r="JJ79" s="125"/>
      <c r="JK79" s="125"/>
      <c r="JL79" s="125"/>
      <c r="JM79" s="125"/>
      <c r="JN79" s="125"/>
      <c r="JO79" s="125">
        <f t="shared" si="161"/>
        <v>644271</v>
      </c>
    </row>
    <row r="82" spans="2:275" x14ac:dyDescent="0.25">
      <c r="B82" s="5" t="s">
        <v>74</v>
      </c>
    </row>
    <row r="83" spans="2:275" ht="15" customHeight="1" x14ac:dyDescent="0.25">
      <c r="B83" s="12" t="s">
        <v>75</v>
      </c>
      <c r="C83" s="181">
        <v>2006</v>
      </c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3"/>
      <c r="O83" s="184" t="s">
        <v>112</v>
      </c>
      <c r="P83" s="181">
        <v>2007</v>
      </c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3"/>
      <c r="AB83" s="184" t="s">
        <v>113</v>
      </c>
      <c r="AC83" s="181">
        <v>2008</v>
      </c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3"/>
      <c r="AO83" s="184" t="s">
        <v>114</v>
      </c>
      <c r="AP83" s="181">
        <v>2009</v>
      </c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3"/>
      <c r="BB83" s="184" t="s">
        <v>93</v>
      </c>
      <c r="BC83" s="181">
        <v>2010</v>
      </c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3"/>
      <c r="BO83" s="184" t="s">
        <v>82</v>
      </c>
      <c r="BP83" s="181">
        <v>2011</v>
      </c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3"/>
      <c r="CB83" s="184" t="s">
        <v>83</v>
      </c>
      <c r="CC83" s="181">
        <v>2012</v>
      </c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3"/>
      <c r="CO83" s="184" t="s">
        <v>84</v>
      </c>
      <c r="CP83" s="181">
        <v>2013</v>
      </c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3"/>
      <c r="DB83" s="184" t="s">
        <v>40</v>
      </c>
      <c r="DC83" s="181">
        <v>2014</v>
      </c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3"/>
      <c r="DO83" s="184" t="s">
        <v>41</v>
      </c>
      <c r="DP83" s="181">
        <v>2015</v>
      </c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3"/>
      <c r="EB83" s="184" t="s">
        <v>42</v>
      </c>
      <c r="EC83" s="181">
        <v>2016</v>
      </c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3"/>
      <c r="EO83" s="184" t="s">
        <v>43</v>
      </c>
      <c r="EP83" s="181">
        <v>2017</v>
      </c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3"/>
      <c r="FB83" s="184" t="s">
        <v>44</v>
      </c>
      <c r="FC83" s="181">
        <v>2018</v>
      </c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3"/>
      <c r="FO83" s="184" t="s">
        <v>45</v>
      </c>
      <c r="FP83" s="181">
        <v>2019</v>
      </c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3"/>
      <c r="GB83" s="184" t="s">
        <v>46</v>
      </c>
      <c r="GC83" s="191">
        <v>2020</v>
      </c>
      <c r="GD83" s="192"/>
      <c r="GE83" s="192"/>
      <c r="GF83" s="192"/>
      <c r="GG83" s="192"/>
      <c r="GH83" s="192"/>
      <c r="GI83" s="192"/>
      <c r="GJ83" s="192"/>
      <c r="GK83" s="192"/>
      <c r="GL83" s="192"/>
      <c r="GM83" s="192"/>
      <c r="GN83" s="193"/>
      <c r="GO83" s="184" t="s">
        <v>47</v>
      </c>
      <c r="GP83" s="191">
        <v>2021</v>
      </c>
      <c r="GQ83" s="192"/>
      <c r="GR83" s="192"/>
      <c r="GS83" s="192"/>
      <c r="GT83" s="192"/>
      <c r="GU83" s="192"/>
      <c r="GV83" s="192"/>
      <c r="GW83" s="192"/>
      <c r="GX83" s="192"/>
      <c r="GY83" s="192"/>
      <c r="GZ83" s="192"/>
      <c r="HA83" s="193"/>
      <c r="HB83" s="184" t="s">
        <v>48</v>
      </c>
      <c r="HC83" s="191">
        <v>2022</v>
      </c>
      <c r="HD83" s="192"/>
      <c r="HE83" s="192"/>
      <c r="HF83" s="192"/>
      <c r="HG83" s="192"/>
      <c r="HH83" s="192"/>
      <c r="HI83" s="192"/>
      <c r="HJ83" s="192"/>
      <c r="HK83" s="192"/>
      <c r="HL83" s="192"/>
      <c r="HM83" s="192"/>
      <c r="HN83" s="193"/>
      <c r="HO83" s="184" t="s">
        <v>49</v>
      </c>
      <c r="HP83" s="191">
        <v>2023</v>
      </c>
      <c r="HQ83" s="192"/>
      <c r="HR83" s="192"/>
      <c r="HS83" s="192"/>
      <c r="HT83" s="192"/>
      <c r="HU83" s="192"/>
      <c r="HV83" s="192"/>
      <c r="HW83" s="192"/>
      <c r="HX83" s="192"/>
      <c r="HY83" s="192"/>
      <c r="HZ83" s="192"/>
      <c r="IA83" s="193"/>
      <c r="IB83" s="184" t="s">
        <v>50</v>
      </c>
      <c r="IC83" s="191">
        <v>2024</v>
      </c>
      <c r="ID83" s="192"/>
      <c r="IE83" s="192"/>
      <c r="IF83" s="192"/>
      <c r="IG83" s="192"/>
      <c r="IH83" s="192"/>
      <c r="II83" s="192"/>
      <c r="IJ83" s="192"/>
      <c r="IK83" s="192"/>
      <c r="IL83" s="192"/>
      <c r="IM83" s="192"/>
      <c r="IN83" s="193"/>
      <c r="IO83" s="184" t="s">
        <v>51</v>
      </c>
      <c r="IP83" s="191">
        <v>2025</v>
      </c>
      <c r="IQ83" s="192"/>
      <c r="IR83" s="192"/>
      <c r="IS83" s="192"/>
      <c r="IT83" s="192"/>
      <c r="IU83" s="192"/>
      <c r="IV83" s="192"/>
      <c r="IW83" s="192"/>
      <c r="IX83" s="192"/>
      <c r="IY83" s="192"/>
      <c r="IZ83" s="192"/>
      <c r="JA83" s="193"/>
      <c r="JB83" s="184" t="s">
        <v>52</v>
      </c>
      <c r="JC83" s="191">
        <v>2026</v>
      </c>
      <c r="JD83" s="192"/>
      <c r="JE83" s="192"/>
      <c r="JF83" s="192"/>
      <c r="JG83" s="192"/>
      <c r="JH83" s="192"/>
      <c r="JI83" s="192"/>
      <c r="JJ83" s="192"/>
      <c r="JK83" s="192"/>
      <c r="JL83" s="192"/>
      <c r="JM83" s="192"/>
      <c r="JN83" s="193"/>
      <c r="JO83" s="184" t="s">
        <v>53</v>
      </c>
    </row>
    <row r="84" spans="2:275" x14ac:dyDescent="0.25">
      <c r="B84" s="13" t="s">
        <v>76</v>
      </c>
      <c r="C84" s="156" t="s">
        <v>54</v>
      </c>
      <c r="D84" s="156" t="s">
        <v>55</v>
      </c>
      <c r="E84" s="156" t="s">
        <v>56</v>
      </c>
      <c r="F84" s="156" t="s">
        <v>57</v>
      </c>
      <c r="G84" s="156" t="s">
        <v>58</v>
      </c>
      <c r="H84" s="156" t="s">
        <v>59</v>
      </c>
      <c r="I84" s="156" t="s">
        <v>60</v>
      </c>
      <c r="J84" s="156" t="s">
        <v>61</v>
      </c>
      <c r="K84" s="156" t="s">
        <v>62</v>
      </c>
      <c r="L84" s="156" t="s">
        <v>63</v>
      </c>
      <c r="M84" s="156" t="s">
        <v>64</v>
      </c>
      <c r="N84" s="156" t="s">
        <v>65</v>
      </c>
      <c r="O84" s="185"/>
      <c r="P84" s="156" t="s">
        <v>54</v>
      </c>
      <c r="Q84" s="156" t="s">
        <v>55</v>
      </c>
      <c r="R84" s="156" t="s">
        <v>56</v>
      </c>
      <c r="S84" s="156" t="s">
        <v>57</v>
      </c>
      <c r="T84" s="156" t="s">
        <v>58</v>
      </c>
      <c r="U84" s="156" t="s">
        <v>59</v>
      </c>
      <c r="V84" s="156" t="s">
        <v>60</v>
      </c>
      <c r="W84" s="156" t="s">
        <v>61</v>
      </c>
      <c r="X84" s="156" t="s">
        <v>62</v>
      </c>
      <c r="Y84" s="156" t="s">
        <v>63</v>
      </c>
      <c r="Z84" s="156" t="s">
        <v>64</v>
      </c>
      <c r="AA84" s="156" t="s">
        <v>65</v>
      </c>
      <c r="AB84" s="185"/>
      <c r="AC84" s="156" t="s">
        <v>54</v>
      </c>
      <c r="AD84" s="156" t="s">
        <v>55</v>
      </c>
      <c r="AE84" s="156" t="s">
        <v>56</v>
      </c>
      <c r="AF84" s="156" t="s">
        <v>57</v>
      </c>
      <c r="AG84" s="156" t="s">
        <v>58</v>
      </c>
      <c r="AH84" s="156" t="s">
        <v>59</v>
      </c>
      <c r="AI84" s="156" t="s">
        <v>60</v>
      </c>
      <c r="AJ84" s="156" t="s">
        <v>61</v>
      </c>
      <c r="AK84" s="156" t="s">
        <v>62</v>
      </c>
      <c r="AL84" s="156" t="s">
        <v>63</v>
      </c>
      <c r="AM84" s="156" t="s">
        <v>64</v>
      </c>
      <c r="AN84" s="156" t="s">
        <v>65</v>
      </c>
      <c r="AO84" s="185"/>
      <c r="AP84" s="156" t="s">
        <v>54</v>
      </c>
      <c r="AQ84" s="156" t="s">
        <v>55</v>
      </c>
      <c r="AR84" s="156" t="s">
        <v>56</v>
      </c>
      <c r="AS84" s="156" t="s">
        <v>57</v>
      </c>
      <c r="AT84" s="156" t="s">
        <v>58</v>
      </c>
      <c r="AU84" s="156" t="s">
        <v>59</v>
      </c>
      <c r="AV84" s="156" t="s">
        <v>60</v>
      </c>
      <c r="AW84" s="156" t="s">
        <v>61</v>
      </c>
      <c r="AX84" s="156" t="s">
        <v>62</v>
      </c>
      <c r="AY84" s="156" t="s">
        <v>63</v>
      </c>
      <c r="AZ84" s="156" t="s">
        <v>64</v>
      </c>
      <c r="BA84" s="156" t="s">
        <v>65</v>
      </c>
      <c r="BB84" s="185"/>
      <c r="BC84" s="156" t="s">
        <v>54</v>
      </c>
      <c r="BD84" s="156" t="s">
        <v>55</v>
      </c>
      <c r="BE84" s="156" t="s">
        <v>56</v>
      </c>
      <c r="BF84" s="156" t="s">
        <v>57</v>
      </c>
      <c r="BG84" s="156" t="s">
        <v>58</v>
      </c>
      <c r="BH84" s="156" t="s">
        <v>59</v>
      </c>
      <c r="BI84" s="156" t="s">
        <v>60</v>
      </c>
      <c r="BJ84" s="156" t="s">
        <v>61</v>
      </c>
      <c r="BK84" s="156" t="s">
        <v>62</v>
      </c>
      <c r="BL84" s="156" t="s">
        <v>63</v>
      </c>
      <c r="BM84" s="156" t="s">
        <v>64</v>
      </c>
      <c r="BN84" s="156" t="s">
        <v>65</v>
      </c>
      <c r="BO84" s="185"/>
      <c r="BP84" s="156" t="s">
        <v>54</v>
      </c>
      <c r="BQ84" s="156" t="s">
        <v>55</v>
      </c>
      <c r="BR84" s="156" t="s">
        <v>56</v>
      </c>
      <c r="BS84" s="156" t="s">
        <v>57</v>
      </c>
      <c r="BT84" s="156" t="s">
        <v>58</v>
      </c>
      <c r="BU84" s="156" t="s">
        <v>59</v>
      </c>
      <c r="BV84" s="156" t="s">
        <v>60</v>
      </c>
      <c r="BW84" s="156" t="s">
        <v>61</v>
      </c>
      <c r="BX84" s="156" t="s">
        <v>62</v>
      </c>
      <c r="BY84" s="156" t="s">
        <v>63</v>
      </c>
      <c r="BZ84" s="156" t="s">
        <v>64</v>
      </c>
      <c r="CA84" s="156" t="s">
        <v>65</v>
      </c>
      <c r="CB84" s="185"/>
      <c r="CC84" s="156" t="s">
        <v>54</v>
      </c>
      <c r="CD84" s="156" t="s">
        <v>55</v>
      </c>
      <c r="CE84" s="156" t="s">
        <v>56</v>
      </c>
      <c r="CF84" s="156" t="s">
        <v>57</v>
      </c>
      <c r="CG84" s="156" t="s">
        <v>58</v>
      </c>
      <c r="CH84" s="156" t="s">
        <v>59</v>
      </c>
      <c r="CI84" s="156" t="s">
        <v>60</v>
      </c>
      <c r="CJ84" s="156" t="s">
        <v>61</v>
      </c>
      <c r="CK84" s="156" t="s">
        <v>62</v>
      </c>
      <c r="CL84" s="156" t="s">
        <v>63</v>
      </c>
      <c r="CM84" s="156" t="s">
        <v>64</v>
      </c>
      <c r="CN84" s="156" t="s">
        <v>65</v>
      </c>
      <c r="CO84" s="185"/>
      <c r="CP84" s="156" t="s">
        <v>54</v>
      </c>
      <c r="CQ84" s="156" t="s">
        <v>55</v>
      </c>
      <c r="CR84" s="156" t="s">
        <v>56</v>
      </c>
      <c r="CS84" s="156" t="s">
        <v>57</v>
      </c>
      <c r="CT84" s="156" t="s">
        <v>58</v>
      </c>
      <c r="CU84" s="156" t="s">
        <v>59</v>
      </c>
      <c r="CV84" s="156" t="s">
        <v>60</v>
      </c>
      <c r="CW84" s="156" t="s">
        <v>61</v>
      </c>
      <c r="CX84" s="156" t="s">
        <v>62</v>
      </c>
      <c r="CY84" s="156" t="s">
        <v>63</v>
      </c>
      <c r="CZ84" s="156" t="s">
        <v>64</v>
      </c>
      <c r="DA84" s="156" t="s">
        <v>65</v>
      </c>
      <c r="DB84" s="185"/>
      <c r="DC84" s="156" t="s">
        <v>54</v>
      </c>
      <c r="DD84" s="156" t="s">
        <v>55</v>
      </c>
      <c r="DE84" s="156" t="s">
        <v>56</v>
      </c>
      <c r="DF84" s="156" t="s">
        <v>57</v>
      </c>
      <c r="DG84" s="156" t="s">
        <v>58</v>
      </c>
      <c r="DH84" s="156" t="s">
        <v>59</v>
      </c>
      <c r="DI84" s="156" t="s">
        <v>60</v>
      </c>
      <c r="DJ84" s="156" t="s">
        <v>61</v>
      </c>
      <c r="DK84" s="156" t="s">
        <v>62</v>
      </c>
      <c r="DL84" s="156" t="s">
        <v>63</v>
      </c>
      <c r="DM84" s="156" t="s">
        <v>64</v>
      </c>
      <c r="DN84" s="156" t="s">
        <v>65</v>
      </c>
      <c r="DO84" s="185"/>
      <c r="DP84" s="156" t="s">
        <v>54</v>
      </c>
      <c r="DQ84" s="156" t="s">
        <v>55</v>
      </c>
      <c r="DR84" s="156" t="s">
        <v>56</v>
      </c>
      <c r="DS84" s="156" t="s">
        <v>57</v>
      </c>
      <c r="DT84" s="156" t="s">
        <v>58</v>
      </c>
      <c r="DU84" s="156" t="s">
        <v>59</v>
      </c>
      <c r="DV84" s="156" t="s">
        <v>60</v>
      </c>
      <c r="DW84" s="156" t="s">
        <v>61</v>
      </c>
      <c r="DX84" s="156" t="s">
        <v>62</v>
      </c>
      <c r="DY84" s="156" t="s">
        <v>63</v>
      </c>
      <c r="DZ84" s="156" t="s">
        <v>64</v>
      </c>
      <c r="EA84" s="156" t="s">
        <v>65</v>
      </c>
      <c r="EB84" s="185"/>
      <c r="EC84" s="156" t="s">
        <v>54</v>
      </c>
      <c r="ED84" s="156" t="s">
        <v>55</v>
      </c>
      <c r="EE84" s="156" t="s">
        <v>56</v>
      </c>
      <c r="EF84" s="156" t="s">
        <v>57</v>
      </c>
      <c r="EG84" s="156" t="s">
        <v>58</v>
      </c>
      <c r="EH84" s="156" t="s">
        <v>59</v>
      </c>
      <c r="EI84" s="156" t="s">
        <v>60</v>
      </c>
      <c r="EJ84" s="156" t="s">
        <v>61</v>
      </c>
      <c r="EK84" s="156" t="s">
        <v>62</v>
      </c>
      <c r="EL84" s="156" t="s">
        <v>63</v>
      </c>
      <c r="EM84" s="156" t="s">
        <v>64</v>
      </c>
      <c r="EN84" s="156" t="s">
        <v>65</v>
      </c>
      <c r="EO84" s="185"/>
      <c r="EP84" s="45" t="s">
        <v>54</v>
      </c>
      <c r="EQ84" s="45" t="s">
        <v>55</v>
      </c>
      <c r="ER84" s="45" t="s">
        <v>56</v>
      </c>
      <c r="ES84" s="45" t="s">
        <v>57</v>
      </c>
      <c r="ET84" s="45" t="s">
        <v>58</v>
      </c>
      <c r="EU84" s="45" t="s">
        <v>59</v>
      </c>
      <c r="EV84" s="45" t="s">
        <v>60</v>
      </c>
      <c r="EW84" s="45" t="s">
        <v>61</v>
      </c>
      <c r="EX84" s="45" t="s">
        <v>62</v>
      </c>
      <c r="EY84" s="45" t="s">
        <v>63</v>
      </c>
      <c r="EZ84" s="45" t="s">
        <v>64</v>
      </c>
      <c r="FA84" s="45" t="s">
        <v>65</v>
      </c>
      <c r="FB84" s="185"/>
      <c r="FC84" s="45" t="s">
        <v>54</v>
      </c>
      <c r="FD84" s="45" t="s">
        <v>55</v>
      </c>
      <c r="FE84" s="45" t="s">
        <v>56</v>
      </c>
      <c r="FF84" s="45" t="s">
        <v>57</v>
      </c>
      <c r="FG84" s="45" t="s">
        <v>58</v>
      </c>
      <c r="FH84" s="45" t="s">
        <v>59</v>
      </c>
      <c r="FI84" s="45" t="s">
        <v>60</v>
      </c>
      <c r="FJ84" s="45" t="s">
        <v>61</v>
      </c>
      <c r="FK84" s="45" t="s">
        <v>62</v>
      </c>
      <c r="FL84" s="45" t="s">
        <v>63</v>
      </c>
      <c r="FM84" s="45" t="s">
        <v>64</v>
      </c>
      <c r="FN84" s="45" t="s">
        <v>65</v>
      </c>
      <c r="FO84" s="185"/>
      <c r="FP84" s="45" t="s">
        <v>54</v>
      </c>
      <c r="FQ84" s="45" t="s">
        <v>55</v>
      </c>
      <c r="FR84" s="45" t="s">
        <v>56</v>
      </c>
      <c r="FS84" s="45" t="s">
        <v>57</v>
      </c>
      <c r="FT84" s="45" t="s">
        <v>58</v>
      </c>
      <c r="FU84" s="45" t="s">
        <v>59</v>
      </c>
      <c r="FV84" s="45" t="s">
        <v>60</v>
      </c>
      <c r="FW84" s="45" t="s">
        <v>61</v>
      </c>
      <c r="FX84" s="45" t="s">
        <v>62</v>
      </c>
      <c r="FY84" s="45" t="s">
        <v>63</v>
      </c>
      <c r="FZ84" s="45" t="s">
        <v>64</v>
      </c>
      <c r="GA84" s="45" t="s">
        <v>65</v>
      </c>
      <c r="GB84" s="185"/>
      <c r="GC84" s="45" t="s">
        <v>54</v>
      </c>
      <c r="GD84" s="45" t="s">
        <v>55</v>
      </c>
      <c r="GE84" s="45" t="s">
        <v>56</v>
      </c>
      <c r="GF84" s="45" t="s">
        <v>57</v>
      </c>
      <c r="GG84" s="45" t="s">
        <v>58</v>
      </c>
      <c r="GH84" s="45" t="s">
        <v>59</v>
      </c>
      <c r="GI84" s="45" t="s">
        <v>60</v>
      </c>
      <c r="GJ84" s="45" t="s">
        <v>61</v>
      </c>
      <c r="GK84" s="45" t="s">
        <v>62</v>
      </c>
      <c r="GL84" s="45" t="s">
        <v>63</v>
      </c>
      <c r="GM84" s="45" t="s">
        <v>64</v>
      </c>
      <c r="GN84" s="45" t="s">
        <v>65</v>
      </c>
      <c r="GO84" s="185"/>
      <c r="GP84" s="45" t="s">
        <v>54</v>
      </c>
      <c r="GQ84" s="45" t="s">
        <v>55</v>
      </c>
      <c r="GR84" s="45" t="s">
        <v>56</v>
      </c>
      <c r="GS84" s="45" t="s">
        <v>57</v>
      </c>
      <c r="GT84" s="45" t="s">
        <v>58</v>
      </c>
      <c r="GU84" s="45" t="s">
        <v>59</v>
      </c>
      <c r="GV84" s="45" t="s">
        <v>60</v>
      </c>
      <c r="GW84" s="45" t="s">
        <v>61</v>
      </c>
      <c r="GX84" s="45" t="s">
        <v>62</v>
      </c>
      <c r="GY84" s="45" t="s">
        <v>63</v>
      </c>
      <c r="GZ84" s="45" t="s">
        <v>64</v>
      </c>
      <c r="HA84" s="45" t="s">
        <v>65</v>
      </c>
      <c r="HB84" s="185"/>
      <c r="HC84" s="45" t="s">
        <v>54</v>
      </c>
      <c r="HD84" s="45" t="s">
        <v>55</v>
      </c>
      <c r="HE84" s="45" t="s">
        <v>56</v>
      </c>
      <c r="HF84" s="45" t="s">
        <v>57</v>
      </c>
      <c r="HG84" s="45" t="s">
        <v>58</v>
      </c>
      <c r="HH84" s="45" t="s">
        <v>59</v>
      </c>
      <c r="HI84" s="45" t="s">
        <v>60</v>
      </c>
      <c r="HJ84" s="45" t="s">
        <v>61</v>
      </c>
      <c r="HK84" s="45" t="s">
        <v>62</v>
      </c>
      <c r="HL84" s="45" t="s">
        <v>63</v>
      </c>
      <c r="HM84" s="45" t="s">
        <v>64</v>
      </c>
      <c r="HN84" s="45" t="s">
        <v>65</v>
      </c>
      <c r="HO84" s="185"/>
      <c r="HP84" s="45" t="s">
        <v>54</v>
      </c>
      <c r="HQ84" s="45" t="s">
        <v>55</v>
      </c>
      <c r="HR84" s="45" t="s">
        <v>56</v>
      </c>
      <c r="HS84" s="45" t="s">
        <v>57</v>
      </c>
      <c r="HT84" s="45" t="s">
        <v>58</v>
      </c>
      <c r="HU84" s="45" t="s">
        <v>59</v>
      </c>
      <c r="HV84" s="45" t="s">
        <v>60</v>
      </c>
      <c r="HW84" s="45" t="s">
        <v>61</v>
      </c>
      <c r="HX84" s="45" t="s">
        <v>62</v>
      </c>
      <c r="HY84" s="45" t="s">
        <v>63</v>
      </c>
      <c r="HZ84" s="45" t="s">
        <v>64</v>
      </c>
      <c r="IA84" s="45" t="s">
        <v>65</v>
      </c>
      <c r="IB84" s="185"/>
      <c r="IC84" s="45" t="s">
        <v>54</v>
      </c>
      <c r="ID84" s="45" t="s">
        <v>55</v>
      </c>
      <c r="IE84" s="45" t="s">
        <v>56</v>
      </c>
      <c r="IF84" s="45" t="s">
        <v>57</v>
      </c>
      <c r="IG84" s="45" t="s">
        <v>58</v>
      </c>
      <c r="IH84" s="45" t="s">
        <v>59</v>
      </c>
      <c r="II84" s="45" t="s">
        <v>60</v>
      </c>
      <c r="IJ84" s="45" t="s">
        <v>61</v>
      </c>
      <c r="IK84" s="45" t="s">
        <v>62</v>
      </c>
      <c r="IL84" s="45" t="s">
        <v>63</v>
      </c>
      <c r="IM84" s="45" t="s">
        <v>64</v>
      </c>
      <c r="IN84" s="45" t="s">
        <v>65</v>
      </c>
      <c r="IO84" s="185"/>
      <c r="IP84" s="45" t="s">
        <v>54</v>
      </c>
      <c r="IQ84" s="45" t="s">
        <v>55</v>
      </c>
      <c r="IR84" s="45" t="s">
        <v>56</v>
      </c>
      <c r="IS84" s="45" t="s">
        <v>57</v>
      </c>
      <c r="IT84" s="45" t="s">
        <v>58</v>
      </c>
      <c r="IU84" s="45" t="s">
        <v>59</v>
      </c>
      <c r="IV84" s="45" t="s">
        <v>60</v>
      </c>
      <c r="IW84" s="45" t="s">
        <v>61</v>
      </c>
      <c r="IX84" s="45" t="s">
        <v>62</v>
      </c>
      <c r="IY84" s="45" t="s">
        <v>63</v>
      </c>
      <c r="IZ84" s="45" t="s">
        <v>64</v>
      </c>
      <c r="JA84" s="45" t="s">
        <v>65</v>
      </c>
      <c r="JB84" s="185"/>
      <c r="JC84" s="45" t="s">
        <v>54</v>
      </c>
      <c r="JD84" s="45" t="s">
        <v>55</v>
      </c>
      <c r="JE84" s="45" t="s">
        <v>56</v>
      </c>
      <c r="JF84" s="45" t="s">
        <v>57</v>
      </c>
      <c r="JG84" s="45" t="s">
        <v>58</v>
      </c>
      <c r="JH84" s="45" t="s">
        <v>59</v>
      </c>
      <c r="JI84" s="45" t="s">
        <v>60</v>
      </c>
      <c r="JJ84" s="45" t="s">
        <v>61</v>
      </c>
      <c r="JK84" s="45" t="s">
        <v>62</v>
      </c>
      <c r="JL84" s="45" t="s">
        <v>63</v>
      </c>
      <c r="JM84" s="45" t="s">
        <v>64</v>
      </c>
      <c r="JN84" s="45" t="s">
        <v>65</v>
      </c>
      <c r="JO84" s="185"/>
    </row>
    <row r="85" spans="2:275" s="5" customFormat="1" x14ac:dyDescent="0.25">
      <c r="B85" s="51" t="s">
        <v>77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7">+SUM(G86:G87)</f>
        <v>1466361.5</v>
      </c>
      <c r="H85" s="84">
        <f t="shared" si="297"/>
        <v>1493974</v>
      </c>
      <c r="I85" s="84">
        <f t="shared" si="297"/>
        <v>1501096.5</v>
      </c>
      <c r="J85" s="84">
        <f>+SUM(J86:J87)</f>
        <v>1592678</v>
      </c>
      <c r="K85" s="84">
        <f t="shared" si="297"/>
        <v>1571454</v>
      </c>
      <c r="L85" s="84">
        <f t="shared" si="297"/>
        <v>1538817.5</v>
      </c>
      <c r="M85" s="84">
        <f t="shared" si="297"/>
        <v>1563350</v>
      </c>
      <c r="N85" s="84">
        <f t="shared" si="297"/>
        <v>1653858</v>
      </c>
      <c r="O85" s="84">
        <f t="shared" si="297"/>
        <v>13159676</v>
      </c>
      <c r="P85" s="84">
        <f t="shared" si="297"/>
        <v>1632720</v>
      </c>
      <c r="Q85" s="84">
        <f t="shared" si="297"/>
        <v>1577621</v>
      </c>
      <c r="R85" s="84">
        <f t="shared" si="297"/>
        <v>1674499.5</v>
      </c>
      <c r="S85" s="84">
        <f t="shared" si="297"/>
        <v>1536767</v>
      </c>
      <c r="T85" s="84">
        <f t="shared" si="297"/>
        <v>1590838</v>
      </c>
      <c r="U85" s="84">
        <f t="shared" si="297"/>
        <v>1626905.5</v>
      </c>
      <c r="V85" s="84">
        <f t="shared" si="297"/>
        <v>1718192</v>
      </c>
      <c r="W85" s="84">
        <f t="shared" si="297"/>
        <v>1806475.5</v>
      </c>
      <c r="X85" s="84">
        <f t="shared" si="297"/>
        <v>1736462.5</v>
      </c>
      <c r="Y85" s="84">
        <f t="shared" si="297"/>
        <v>1741911</v>
      </c>
      <c r="Z85" s="84">
        <f t="shared" si="297"/>
        <v>1820931</v>
      </c>
      <c r="AA85" s="84">
        <f t="shared" si="297"/>
        <v>1942785</v>
      </c>
      <c r="AB85" s="84">
        <f>+SUM(AB86:AB87)</f>
        <v>20406108</v>
      </c>
      <c r="AC85" s="84">
        <f t="shared" si="297"/>
        <v>1996530</v>
      </c>
      <c r="AD85" s="84">
        <f t="shared" si="297"/>
        <v>1863127.5</v>
      </c>
      <c r="AE85" s="84">
        <f t="shared" si="297"/>
        <v>1837098.5</v>
      </c>
      <c r="AF85" s="84">
        <f t="shared" si="297"/>
        <v>857007</v>
      </c>
      <c r="AG85" s="84">
        <f t="shared" si="297"/>
        <v>970953</v>
      </c>
      <c r="AH85" s="84">
        <f t="shared" si="297"/>
        <v>990250</v>
      </c>
      <c r="AI85" s="84">
        <f t="shared" si="297"/>
        <v>1024477.5</v>
      </c>
      <c r="AJ85" s="84">
        <f t="shared" si="297"/>
        <v>1055397</v>
      </c>
      <c r="AK85" s="84">
        <f t="shared" si="297"/>
        <v>1056298</v>
      </c>
      <c r="AL85" s="84">
        <f t="shared" si="297"/>
        <v>1070512</v>
      </c>
      <c r="AM85" s="84">
        <f t="shared" si="297"/>
        <v>1035887.5</v>
      </c>
      <c r="AN85" s="84">
        <f t="shared" si="297"/>
        <v>1244809</v>
      </c>
      <c r="AO85" s="84">
        <f t="shared" si="297"/>
        <v>15002347</v>
      </c>
      <c r="AP85" s="84">
        <f t="shared" si="297"/>
        <v>1227189.5</v>
      </c>
      <c r="AQ85" s="84">
        <f t="shared" si="297"/>
        <v>1145030</v>
      </c>
      <c r="AR85" s="84">
        <f t="shared" ref="AR85:DH85" si="298">+AR87+AR86</f>
        <v>1204235</v>
      </c>
      <c r="AS85" s="84">
        <f t="shared" si="298"/>
        <v>1113822</v>
      </c>
      <c r="AT85" s="84">
        <f t="shared" si="298"/>
        <v>1169054</v>
      </c>
      <c r="AU85" s="84">
        <f t="shared" si="298"/>
        <v>1223457</v>
      </c>
      <c r="AV85" s="84">
        <f t="shared" si="298"/>
        <v>1313186.5</v>
      </c>
      <c r="AW85" s="84">
        <f t="shared" si="298"/>
        <v>1342868</v>
      </c>
      <c r="AX85" s="84">
        <f t="shared" si="298"/>
        <v>1288770</v>
      </c>
      <c r="AY85" s="84">
        <f t="shared" si="298"/>
        <v>1345012</v>
      </c>
      <c r="AZ85" s="84">
        <f t="shared" si="298"/>
        <v>1376486</v>
      </c>
      <c r="BA85" s="84">
        <f>+BA87+BA86</f>
        <v>1454347.5</v>
      </c>
      <c r="BB85" s="84">
        <f>+SUM(BB86:BB87)</f>
        <v>15203457.5</v>
      </c>
      <c r="BC85" s="84">
        <f t="shared" si="298"/>
        <v>1713825.2</v>
      </c>
      <c r="BD85" s="84">
        <f t="shared" si="298"/>
        <v>1658768.1</v>
      </c>
      <c r="BE85" s="84">
        <f t="shared" si="298"/>
        <v>1818148.9</v>
      </c>
      <c r="BF85" s="84">
        <f t="shared" si="298"/>
        <v>1739251.2999999998</v>
      </c>
      <c r="BG85" s="84">
        <f t="shared" si="298"/>
        <v>1830861.5</v>
      </c>
      <c r="BH85" s="84">
        <f t="shared" si="298"/>
        <v>1912879</v>
      </c>
      <c r="BI85" s="84">
        <f t="shared" si="298"/>
        <v>1900139.7999999998</v>
      </c>
      <c r="BJ85" s="84">
        <f t="shared" si="298"/>
        <v>1996198.8</v>
      </c>
      <c r="BK85" s="84">
        <f t="shared" si="298"/>
        <v>1956995.7999999998</v>
      </c>
      <c r="BL85" s="84">
        <f t="shared" si="298"/>
        <v>2023690.2999999998</v>
      </c>
      <c r="BM85" s="84">
        <f t="shared" si="298"/>
        <v>1977881.7000000002</v>
      </c>
      <c r="BN85" s="84">
        <f t="shared" si="298"/>
        <v>2048249.6</v>
      </c>
      <c r="BO85" s="84">
        <f>+SUM(BO86:BO87)</f>
        <v>22576890</v>
      </c>
      <c r="BP85" s="84">
        <f t="shared" si="298"/>
        <v>2602909</v>
      </c>
      <c r="BQ85" s="84">
        <f t="shared" si="298"/>
        <v>2605280.4</v>
      </c>
      <c r="BR85" s="84">
        <f t="shared" si="298"/>
        <v>2725150.9</v>
      </c>
      <c r="BS85" s="84">
        <f t="shared" si="298"/>
        <v>2678845.7000000002</v>
      </c>
      <c r="BT85" s="84">
        <f t="shared" si="298"/>
        <v>2880516.4</v>
      </c>
      <c r="BU85" s="84">
        <f t="shared" si="298"/>
        <v>2858466.0000000005</v>
      </c>
      <c r="BV85" s="84">
        <f t="shared" si="298"/>
        <v>2977924.8</v>
      </c>
      <c r="BW85" s="84">
        <f t="shared" si="298"/>
        <v>3255837.4</v>
      </c>
      <c r="BX85" s="84">
        <f t="shared" si="298"/>
        <v>3000360.3</v>
      </c>
      <c r="BY85" s="84">
        <f t="shared" si="298"/>
        <v>3046195.8000000007</v>
      </c>
      <c r="BZ85" s="84">
        <f t="shared" si="298"/>
        <v>3040093.4</v>
      </c>
      <c r="CA85" s="84">
        <f t="shared" si="298"/>
        <v>3128959.7</v>
      </c>
      <c r="CB85" s="84">
        <f>+SUM(CB86:CB87)</f>
        <v>34800539.800000004</v>
      </c>
      <c r="CC85" s="84">
        <f t="shared" si="298"/>
        <v>2985355.9</v>
      </c>
      <c r="CD85" s="84">
        <f t="shared" si="298"/>
        <v>2785323.3</v>
      </c>
      <c r="CE85" s="84">
        <f t="shared" si="298"/>
        <v>2980194.4</v>
      </c>
      <c r="CF85" s="84">
        <f t="shared" si="298"/>
        <v>2654519.4</v>
      </c>
      <c r="CG85" s="84">
        <f t="shared" si="298"/>
        <v>2956748.6</v>
      </c>
      <c r="CH85" s="84">
        <f t="shared" si="298"/>
        <v>2990543.1</v>
      </c>
      <c r="CI85" s="84">
        <f t="shared" si="298"/>
        <v>3143404.7</v>
      </c>
      <c r="CJ85" s="84">
        <f t="shared" si="298"/>
        <v>3319241.9999999995</v>
      </c>
      <c r="CK85" s="84">
        <f t="shared" si="298"/>
        <v>3111041.3</v>
      </c>
      <c r="CL85" s="84">
        <f t="shared" si="298"/>
        <v>3203058.6</v>
      </c>
      <c r="CM85" s="84">
        <f t="shared" si="298"/>
        <v>3182273.8000000003</v>
      </c>
      <c r="CN85" s="84">
        <f t="shared" si="298"/>
        <v>3133065.7</v>
      </c>
      <c r="CO85" s="84">
        <f>+SUM(CO86:CO87)</f>
        <v>36444770.799999997</v>
      </c>
      <c r="CP85" s="84">
        <f t="shared" si="298"/>
        <v>3083137.7</v>
      </c>
      <c r="CQ85" s="84">
        <f t="shared" si="298"/>
        <v>2859646.6</v>
      </c>
      <c r="CR85" s="84">
        <f t="shared" si="298"/>
        <v>3005503.9</v>
      </c>
      <c r="CS85" s="84">
        <f t="shared" si="298"/>
        <v>2914072.1999999997</v>
      </c>
      <c r="CT85" s="84">
        <f t="shared" si="298"/>
        <v>2995478.5999999996</v>
      </c>
      <c r="CU85" s="84">
        <f t="shared" si="298"/>
        <v>2928468.4999999995</v>
      </c>
      <c r="CV85" s="84">
        <f t="shared" si="298"/>
        <v>3178021.8000000003</v>
      </c>
      <c r="CW85" s="84">
        <f t="shared" si="298"/>
        <v>3323788.7999999993</v>
      </c>
      <c r="CX85" s="84">
        <f t="shared" si="298"/>
        <v>3166060.5999999996</v>
      </c>
      <c r="CY85" s="84">
        <f t="shared" si="298"/>
        <v>3268125.3999999994</v>
      </c>
      <c r="CZ85" s="84">
        <f t="shared" si="298"/>
        <v>3260142.5</v>
      </c>
      <c r="DA85" s="84">
        <f t="shared" si="298"/>
        <v>3385222.4999999995</v>
      </c>
      <c r="DB85" s="84">
        <f>+SUM(DB86:DB87)</f>
        <v>37367669.100000009</v>
      </c>
      <c r="DC85" s="84">
        <f t="shared" si="298"/>
        <v>3367758.7</v>
      </c>
      <c r="DD85" s="84">
        <f t="shared" si="298"/>
        <v>3216416.5</v>
      </c>
      <c r="DE85" s="84">
        <f t="shared" si="298"/>
        <v>3309716</v>
      </c>
      <c r="DF85" s="84">
        <f t="shared" si="298"/>
        <v>3095793</v>
      </c>
      <c r="DG85" s="84">
        <f t="shared" si="298"/>
        <v>3365850</v>
      </c>
      <c r="DH85" s="84">
        <f t="shared" si="298"/>
        <v>3305977</v>
      </c>
      <c r="DI85" s="84">
        <f t="shared" ref="DI85:EK85" si="299">+DI87+DI86</f>
        <v>3490172.5</v>
      </c>
      <c r="DJ85" s="84">
        <f t="shared" si="299"/>
        <v>3738035</v>
      </c>
      <c r="DK85" s="84">
        <f t="shared" si="299"/>
        <v>3552248.5</v>
      </c>
      <c r="DL85" s="84">
        <f t="shared" si="299"/>
        <v>3783295</v>
      </c>
      <c r="DM85" s="84">
        <f t="shared" si="299"/>
        <v>3721297.5</v>
      </c>
      <c r="DN85" s="84">
        <f t="shared" si="299"/>
        <v>4583136</v>
      </c>
      <c r="DO85" s="84">
        <f>+SUM(DO86:DO87)</f>
        <v>42529695.700000003</v>
      </c>
      <c r="DP85" s="84">
        <f t="shared" si="299"/>
        <v>4655784.75</v>
      </c>
      <c r="DQ85" s="84">
        <f t="shared" si="299"/>
        <v>4144043.5</v>
      </c>
      <c r="DR85" s="84">
        <f t="shared" si="299"/>
        <v>4353464.75</v>
      </c>
      <c r="DS85" s="84">
        <f>+DS87+DS86</f>
        <v>4056192.75</v>
      </c>
      <c r="DT85" s="84">
        <f t="shared" si="299"/>
        <v>4445141.5</v>
      </c>
      <c r="DU85" s="84">
        <f t="shared" si="299"/>
        <v>4459404.75</v>
      </c>
      <c r="DV85" s="84">
        <f t="shared" si="299"/>
        <v>4673283</v>
      </c>
      <c r="DW85" s="84">
        <f t="shared" si="299"/>
        <v>5009831</v>
      </c>
      <c r="DX85" s="84">
        <f t="shared" si="299"/>
        <v>5077078.75</v>
      </c>
      <c r="DY85" s="84">
        <f t="shared" si="299"/>
        <v>5588623.75</v>
      </c>
      <c r="DZ85" s="84">
        <f t="shared" si="299"/>
        <v>5786753</v>
      </c>
      <c r="EA85" s="84">
        <f t="shared" si="299"/>
        <v>5987391.75</v>
      </c>
      <c r="EB85" s="84">
        <f>+SUM(EB86:EB87)</f>
        <v>58236993.25</v>
      </c>
      <c r="EC85" s="84">
        <f t="shared" si="299"/>
        <v>5717510.9000000004</v>
      </c>
      <c r="ED85" s="84">
        <f t="shared" si="299"/>
        <v>5172781</v>
      </c>
      <c r="EE85" s="84">
        <f t="shared" si="299"/>
        <v>5171387.8999999994</v>
      </c>
      <c r="EF85" s="84">
        <f t="shared" si="299"/>
        <v>4989605.3999999994</v>
      </c>
      <c r="EG85" s="84">
        <f t="shared" si="299"/>
        <v>5201551.7999999989</v>
      </c>
      <c r="EH85" s="84">
        <f t="shared" si="299"/>
        <v>5117331.8</v>
      </c>
      <c r="EI85" s="84">
        <f t="shared" si="299"/>
        <v>5421028.4000000004</v>
      </c>
      <c r="EJ85" s="84">
        <f t="shared" si="299"/>
        <v>5726914</v>
      </c>
      <c r="EK85" s="84">
        <f t="shared" si="299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300">+SUM(ER86:ER87)</f>
        <v>4780503.3999999994</v>
      </c>
      <c r="ES85" s="84">
        <f t="shared" si="300"/>
        <v>4464460.3999999994</v>
      </c>
      <c r="ET85" s="84">
        <f t="shared" si="300"/>
        <v>4964672.8</v>
      </c>
      <c r="EU85" s="84">
        <f t="shared" si="300"/>
        <v>5161089.8000000007</v>
      </c>
      <c r="EV85" s="84">
        <f t="shared" si="300"/>
        <v>5270927.7999999989</v>
      </c>
      <c r="EW85" s="84">
        <f t="shared" si="300"/>
        <v>5507932.5999999996</v>
      </c>
      <c r="EX85" s="84">
        <f t="shared" si="300"/>
        <v>5345279.6999999993</v>
      </c>
      <c r="EY85" s="84">
        <f t="shared" si="300"/>
        <v>5518994.1999999993</v>
      </c>
      <c r="EZ85" s="84">
        <f t="shared" si="300"/>
        <v>5236380.1999999993</v>
      </c>
      <c r="FA85" s="84">
        <f t="shared" si="300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301">+SUM(FE86:FE87)</f>
        <v>4695485.5</v>
      </c>
      <c r="FF85" s="84">
        <f t="shared" si="301"/>
        <v>4361650</v>
      </c>
      <c r="FG85" s="84">
        <f t="shared" si="301"/>
        <v>4786201.5</v>
      </c>
      <c r="FH85" s="84">
        <f t="shared" si="301"/>
        <v>4657058.5</v>
      </c>
      <c r="FI85" s="84">
        <f t="shared" si="301"/>
        <v>4920606</v>
      </c>
      <c r="FJ85" s="84">
        <f t="shared" si="301"/>
        <v>5183863</v>
      </c>
      <c r="FK85" s="84">
        <f t="shared" si="301"/>
        <v>4855639</v>
      </c>
      <c r="FL85" s="84">
        <f t="shared" si="301"/>
        <v>5134678.5</v>
      </c>
      <c r="FM85" s="84">
        <f t="shared" si="301"/>
        <v>5220085.5</v>
      </c>
      <c r="FN85" s="84">
        <f t="shared" si="301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2">+SUM(FR86:FR87)</f>
        <v>5111132.1000000006</v>
      </c>
      <c r="FS85" s="84">
        <f t="shared" si="302"/>
        <v>4738772</v>
      </c>
      <c r="FT85" s="84">
        <f t="shared" si="302"/>
        <v>4977465.6000000006</v>
      </c>
      <c r="FU85" s="84">
        <f t="shared" si="302"/>
        <v>4929405.4000000004</v>
      </c>
      <c r="FV85" s="84">
        <f t="shared" si="302"/>
        <v>5393230.6999999993</v>
      </c>
      <c r="FW85" s="84">
        <f t="shared" si="302"/>
        <v>5536320.5</v>
      </c>
      <c r="FX85" s="84">
        <f t="shared" si="302"/>
        <v>5265304.2</v>
      </c>
      <c r="FY85" s="84">
        <f>+SUM(FY86:FY87)</f>
        <v>5710327</v>
      </c>
      <c r="FZ85" s="84">
        <f t="shared" si="302"/>
        <v>5569259.1000000006</v>
      </c>
      <c r="GA85" s="84">
        <f t="shared" si="302"/>
        <v>5781840</v>
      </c>
      <c r="GB85" s="84">
        <f>+SUM(FP85:GA85)</f>
        <v>63261338.800000004</v>
      </c>
      <c r="GC85" s="84">
        <f t="shared" si="302"/>
        <v>5556922.6000000006</v>
      </c>
      <c r="GD85" s="84">
        <f t="shared" si="302"/>
        <v>5251688.8</v>
      </c>
      <c r="GE85" s="84">
        <f t="shared" si="302"/>
        <v>3710331.1</v>
      </c>
      <c r="GF85" s="84">
        <f t="shared" si="302"/>
        <v>113361.2</v>
      </c>
      <c r="GG85" s="84">
        <f t="shared" si="302"/>
        <v>0</v>
      </c>
      <c r="GH85" s="84">
        <f t="shared" si="302"/>
        <v>0</v>
      </c>
      <c r="GI85" s="84">
        <f t="shared" si="302"/>
        <v>4957314.4000000004</v>
      </c>
      <c r="GJ85" s="84">
        <f t="shared" si="302"/>
        <v>5191197.2999999989</v>
      </c>
      <c r="GK85" s="84">
        <f t="shared" si="302"/>
        <v>5696373.4999999916</v>
      </c>
      <c r="GL85" s="84">
        <f t="shared" si="302"/>
        <v>6380319.8999999929</v>
      </c>
      <c r="GM85" s="84">
        <f t="shared" si="302"/>
        <v>6256509.6000000015</v>
      </c>
      <c r="GN85" s="84">
        <v>6358961.4000000004</v>
      </c>
      <c r="GO85" s="84">
        <f>+SUM(GC85:GN85)</f>
        <v>49472979.799999982</v>
      </c>
      <c r="GP85" s="84">
        <f t="shared" si="302"/>
        <v>6284616</v>
      </c>
      <c r="GQ85" s="84">
        <f t="shared" si="302"/>
        <v>5866600.4000000004</v>
      </c>
      <c r="GR85" s="84">
        <f t="shared" si="302"/>
        <v>6112996.9999999991</v>
      </c>
      <c r="GS85" s="84">
        <f t="shared" si="302"/>
        <v>5390351.7999999989</v>
      </c>
      <c r="GT85" s="84">
        <f t="shared" si="302"/>
        <v>6001092.2999999989</v>
      </c>
      <c r="GU85" s="84">
        <f t="shared" si="302"/>
        <v>5903140.6999999993</v>
      </c>
      <c r="GV85" s="84">
        <f t="shared" si="302"/>
        <v>6473835.5</v>
      </c>
      <c r="GW85" s="84">
        <f t="shared" si="302"/>
        <v>6769690.3999999994</v>
      </c>
      <c r="GX85" s="84">
        <f t="shared" si="302"/>
        <v>6510643.8999999994</v>
      </c>
      <c r="GY85" s="84">
        <f t="shared" si="302"/>
        <v>6816388.7000000002</v>
      </c>
      <c r="GZ85" s="84">
        <f t="shared" si="302"/>
        <v>6372801.7999999998</v>
      </c>
      <c r="HA85" s="84">
        <f t="shared" si="302"/>
        <v>5430645</v>
      </c>
      <c r="HB85" s="84">
        <f>+SUM(GP85:HA85)</f>
        <v>73932803.499999985</v>
      </c>
      <c r="HC85" s="84">
        <f t="shared" ref="HC85:HN85" si="303">+SUM(HC86:HC87)</f>
        <v>7093190.5999999996</v>
      </c>
      <c r="HD85" s="84">
        <f t="shared" si="303"/>
        <v>7041377.1000000006</v>
      </c>
      <c r="HE85" s="84">
        <f t="shared" si="303"/>
        <v>6837296.8000000007</v>
      </c>
      <c r="HF85" s="84">
        <f t="shared" si="303"/>
        <v>6184058.5</v>
      </c>
      <c r="HG85" s="84">
        <f t="shared" si="303"/>
        <v>6611910.7000000002</v>
      </c>
      <c r="HH85" s="84">
        <f t="shared" si="303"/>
        <v>6373654.7000000002</v>
      </c>
      <c r="HI85" s="84">
        <f t="shared" si="303"/>
        <v>6747331.9000000004</v>
      </c>
      <c r="HJ85" s="84">
        <f t="shared" si="303"/>
        <v>7230930.5</v>
      </c>
      <c r="HK85" s="84">
        <f t="shared" si="303"/>
        <v>6825534.7999999989</v>
      </c>
      <c r="HL85" s="84">
        <f t="shared" si="303"/>
        <v>7243629.8999999994</v>
      </c>
      <c r="HM85" s="84">
        <f t="shared" si="303"/>
        <v>6943326.5</v>
      </c>
      <c r="HN85" s="84">
        <f t="shared" si="303"/>
        <v>7150204.5</v>
      </c>
      <c r="HO85" s="84">
        <f>+SUM(HC85:HN85)</f>
        <v>82282446.5</v>
      </c>
      <c r="HP85" s="84">
        <f t="shared" ref="HP85:HZ85" si="304">+SUM(HP86:HP87)</f>
        <v>6826687.9999999991</v>
      </c>
      <c r="HQ85" s="84">
        <f t="shared" si="304"/>
        <v>6614002.1999999993</v>
      </c>
      <c r="HR85" s="84">
        <f t="shared" si="304"/>
        <v>5331727.0999999996</v>
      </c>
      <c r="HS85" s="84">
        <f t="shared" si="304"/>
        <v>4365517.2</v>
      </c>
      <c r="HT85" s="84">
        <f t="shared" si="304"/>
        <v>6549242.7000000002</v>
      </c>
      <c r="HU85" s="84">
        <f t="shared" si="304"/>
        <v>6628526.5</v>
      </c>
      <c r="HV85" s="84">
        <f t="shared" si="304"/>
        <v>7118925.1000000006</v>
      </c>
      <c r="HW85" s="84">
        <f>+SUM(HW86:HW87)</f>
        <v>7236199.5</v>
      </c>
      <c r="HX85" s="84">
        <v>6892411.0999999996</v>
      </c>
      <c r="HY85" s="84">
        <f t="shared" si="304"/>
        <v>7469468</v>
      </c>
      <c r="HZ85" s="84">
        <f t="shared" si="304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>
        <v>9237238</v>
      </c>
      <c r="JA85" s="84">
        <v>9551650</v>
      </c>
      <c r="JB85" s="84">
        <f>+SUM(IP85:JA85)</f>
        <v>99608305.700000003</v>
      </c>
      <c r="JC85" s="204">
        <v>8703759</v>
      </c>
      <c r="JD85" s="84"/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>
        <f t="shared" ref="JO85:JO87" si="305">SUM(JC85:JN85)</f>
        <v>8703759</v>
      </c>
    </row>
    <row r="86" spans="2:275" x14ac:dyDescent="0.25">
      <c r="B86" s="48" t="s">
        <v>78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>
        <v>2574351</v>
      </c>
      <c r="JA86" s="125">
        <v>3209330.9</v>
      </c>
      <c r="JB86" s="125">
        <f>+SUM(IP86:JA86)</f>
        <v>31466216.199999999</v>
      </c>
      <c r="JC86" s="220">
        <v>3204640</v>
      </c>
      <c r="JD86" s="125"/>
      <c r="JE86" s="125"/>
      <c r="JF86" s="125"/>
      <c r="JG86" s="125"/>
      <c r="JH86" s="125"/>
      <c r="JI86" s="125"/>
      <c r="JJ86" s="125"/>
      <c r="JK86" s="125"/>
      <c r="JL86" s="125"/>
      <c r="JM86" s="125"/>
      <c r="JN86" s="125"/>
      <c r="JO86" s="125">
        <f t="shared" si="305"/>
        <v>3204640</v>
      </c>
    </row>
    <row r="87" spans="2:275" x14ac:dyDescent="0.25">
      <c r="B87" s="48" t="s">
        <v>79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>
        <v>6662887</v>
      </c>
      <c r="JA87" s="125">
        <v>6342319.0999999996</v>
      </c>
      <c r="JB87" s="125">
        <f>+SUM(IP87:JA87)</f>
        <v>68142089.5</v>
      </c>
      <c r="JC87" s="220">
        <v>5499118</v>
      </c>
      <c r="JD87" s="125"/>
      <c r="JE87" s="125"/>
      <c r="JF87" s="125"/>
      <c r="JG87" s="125"/>
      <c r="JH87" s="125"/>
      <c r="JI87" s="125"/>
      <c r="JJ87" s="125"/>
      <c r="JK87" s="125"/>
      <c r="JL87" s="125"/>
      <c r="JM87" s="125"/>
      <c r="JN87" s="125"/>
      <c r="JO87" s="125">
        <f t="shared" si="305"/>
        <v>5499118</v>
      </c>
    </row>
    <row r="88" spans="2:275" x14ac:dyDescent="0.25">
      <c r="FC88" s="11"/>
      <c r="FP88" s="11"/>
    </row>
    <row r="90" spans="2:275" x14ac:dyDescent="0.25">
      <c r="FC90" s="11"/>
      <c r="FP90" s="11"/>
    </row>
    <row r="91" spans="2:275" x14ac:dyDescent="0.25">
      <c r="FC91" s="11"/>
      <c r="FP91" s="11"/>
    </row>
    <row r="93" spans="2:275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75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75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30">
    <mergeCell ref="JC6:JN6"/>
    <mergeCell ref="JO6:JO7"/>
    <mergeCell ref="JC45:JN45"/>
    <mergeCell ref="JO45:JO46"/>
    <mergeCell ref="JC83:JN83"/>
    <mergeCell ref="JO83:J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e54454-2a4b-4e60-ad22-aa7250d5e526">
      <Terms xmlns="http://schemas.microsoft.com/office/infopath/2007/PartnerControls"/>
    </lcf76f155ced4ddcb4097134ff3c332f>
    <Observaciones xmlns="18e54454-2a4b-4e60-ad22-aa7250d5e526" xsi:nil="true"/>
    <TaxCatchAll xmlns="770ddb75-8ca1-44cd-b1c6-bde8169000b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3EA5D98D69AF40BC323A0DE9F74C5D" ma:contentTypeVersion="16" ma:contentTypeDescription="Crear nuevo documento." ma:contentTypeScope="" ma:versionID="88848ae81443be8e8a64dc047fa675b7">
  <xsd:schema xmlns:xsd="http://www.w3.org/2001/XMLSchema" xmlns:xs="http://www.w3.org/2001/XMLSchema" xmlns:p="http://schemas.microsoft.com/office/2006/metadata/properties" xmlns:ns2="18e54454-2a4b-4e60-ad22-aa7250d5e526" xmlns:ns3="770ddb75-8ca1-44cd-b1c6-bde8169000b9" targetNamespace="http://schemas.microsoft.com/office/2006/metadata/properties" ma:root="true" ma:fieldsID="19845fd852b68377b9438c0d9701755f" ns2:_="" ns3:_="">
    <xsd:import namespace="18e54454-2a4b-4e60-ad22-aa7250d5e526"/>
    <xsd:import namespace="770ddb75-8ca1-44cd-b1c6-bde8169000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BillingMetadata" minOccurs="0"/>
                <xsd:element ref="ns2:MediaServiceOCR" minOccurs="0"/>
                <xsd:element ref="ns2:Observacion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e54454-2a4b-4e60-ad22-aa7250d5e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589cf5e1-223e-42b0-ba5b-9ee8187eda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Observaciones" ma:index="23" nillable="true" ma:displayName="Observaciones" ma:description="Me sale error en la fórmula, consultar." ma:format="Dropdown" ma:internalName="Observacion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ddb75-8ca1-44cd-b1c6-bde8169000b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3b1227f-6ca3-4011-9703-4250737eae20}" ma:internalName="TaxCatchAll" ma:showField="CatchAllData" ma:web="770ddb75-8ca1-44cd-b1c6-bde8169000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  <ds:schemaRef ds:uri="18e54454-2a4b-4e60-ad22-aa7250d5e526"/>
    <ds:schemaRef ds:uri="770ddb75-8ca1-44cd-b1c6-bde8169000b9"/>
  </ds:schemaRefs>
</ds:datastoreItem>
</file>

<file path=customXml/itemProps3.xml><?xml version="1.0" encoding="utf-8"?>
<ds:datastoreItem xmlns:ds="http://schemas.openxmlformats.org/officeDocument/2006/customXml" ds:itemID="{26161C7D-6A2A-4B8D-AC42-60360CF19B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e54454-2a4b-4e60-ad22-aa7250d5e526"/>
    <ds:schemaRef ds:uri="770ddb75-8ca1-44cd-b1c6-bde8169000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Geraldine Ordoñez Bendezú</cp:lastModifiedBy>
  <cp:revision/>
  <dcterms:created xsi:type="dcterms:W3CDTF">2014-11-05T18:43:27Z</dcterms:created>
  <dcterms:modified xsi:type="dcterms:W3CDTF">2026-03-30T17:20:23Z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0x010100663EA5D98D69AF40BC323A0DE9F74C5D</vt:lpwstr>
  </property>
  <property fmtid="{D5CDD505-2E9C-101B-9397-08002B2CF9AE}" pid="3" name="MediaServiceImageTags">
    <vt:lpwstr/>
  </property>
</Properties>
</file>