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filterPrivacy="1"/>
  <xr:revisionPtr revIDLastSave="0" documentId="8_{D1500B4A-AEAD-41F0-A4F8-4BB2BB29F842}" xr6:coauthVersionLast="47" xr6:coauthVersionMax="47" xr10:uidLastSave="{00000000-0000-0000-0000-000000000000}"/>
  <bookViews>
    <workbookView xWindow="-108" yWindow="-108" windowWidth="23256" windowHeight="13896" tabRatio="803" xr2:uid="{00000000-000D-0000-FFFF-FFFF00000000}"/>
  </bookViews>
  <sheets>
    <sheet name="Índice" sheetId="1" r:id="rId1"/>
    <sheet name="1. Factor X" sheetId="2" r:id="rId2"/>
    <sheet name="2.PTFEmpresa" sheetId="3" r:id="rId3"/>
    <sheet name="2.1.ÍndCantProd" sheetId="4" r:id="rId4"/>
    <sheet name="2.1.1.IngresosServ" sheetId="9" r:id="rId5"/>
    <sheet name="2.1.2.CantidadesServ" sheetId="10" r:id="rId6"/>
    <sheet name="2.1.3.PrecioServ" sheetId="11" r:id="rId7"/>
    <sheet name="2.2.ÍndCantInsum" sheetId="5" r:id="rId8"/>
    <sheet name="2.2.1.ManoObra" sheetId="8" r:id="rId9"/>
    <sheet name="2.2.2.ProdIntermed" sheetId="6" r:id="rId10"/>
    <sheet name="2.2.3.1.TasasDeprec" sheetId="12" r:id="rId11"/>
    <sheet name="2.2.3.2.Inv-Depr-Ajus" sheetId="13" r:id="rId12"/>
    <sheet name="2.2.3.3.StockCapSinActIni" sheetId="14" r:id="rId13"/>
    <sheet name="2.2.3.4.ActivosIniciales" sheetId="15" r:id="rId14"/>
    <sheet name="2.2.3.5.StockCapTotal" sheetId="16" r:id="rId15"/>
    <sheet name="2.2.3.6.StockCapTotalDef" sheetId="17" r:id="rId16"/>
    <sheet name="2.2.3.7.CantidadCap" sheetId="18" r:id="rId17"/>
    <sheet name="2.2.3.8.WACC" sheetId="19" r:id="rId18"/>
    <sheet name="2.2.3.9.PrecioCapital" sheetId="20" r:id="rId19"/>
    <sheet name="3.ÍndPrecioInsumEmp" sheetId="21" r:id="rId20"/>
    <sheet name="4.PTFEconomía" sheetId="22" r:id="rId21"/>
    <sheet name="5.InsumosEconomía" sheetId="23" r:id="rId22"/>
    <sheet name="6.1.IPM" sheetId="25" r:id="rId23"/>
    <sheet name="6.2.IPC" sheetId="26" r:id="rId24"/>
    <sheet name="6.3.IPME" sheetId="27" r:id="rId25"/>
    <sheet name="6.4.IPMC" sheetId="30" r:id="rId26"/>
    <sheet name="6.5.TasaImpuestos" sheetId="28" r:id="rId27"/>
  </sheets>
  <definedNames>
    <definedName name="_xlnm.Print_Area" localSheetId="1">'1. Factor X'!$A$6:$E$18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6" i="19" l="1"/>
  <c r="Z318" i="19"/>
  <c r="Y318" i="19"/>
  <c r="X318" i="19"/>
  <c r="V318" i="19"/>
  <c r="U318" i="19"/>
  <c r="Q318" i="19"/>
  <c r="P318" i="19"/>
  <c r="O318" i="19"/>
  <c r="N318" i="19"/>
  <c r="M318" i="19"/>
  <c r="L318" i="19"/>
  <c r="Z317" i="19"/>
  <c r="Y317" i="19"/>
  <c r="X317" i="19"/>
  <c r="W317" i="19"/>
  <c r="V317" i="19"/>
  <c r="U317" i="19"/>
  <c r="T317" i="19"/>
  <c r="S317" i="19"/>
  <c r="R317" i="19"/>
  <c r="Q317" i="19"/>
  <c r="P317" i="19"/>
  <c r="O317" i="19"/>
  <c r="Z316" i="19"/>
  <c r="Y316" i="19"/>
  <c r="X316" i="19"/>
  <c r="W316" i="19"/>
  <c r="V316" i="19"/>
  <c r="U316" i="19"/>
  <c r="T316" i="19"/>
  <c r="S316" i="19"/>
  <c r="R316" i="19"/>
  <c r="Q316" i="19"/>
  <c r="P316" i="19"/>
  <c r="O316" i="19"/>
  <c r="N316" i="19"/>
  <c r="M316" i="19"/>
  <c r="K316" i="19"/>
  <c r="J316" i="19"/>
  <c r="I316" i="19"/>
  <c r="H316" i="19"/>
  <c r="G316" i="19"/>
  <c r="F316" i="19"/>
  <c r="Z315" i="19"/>
  <c r="Y315" i="19"/>
  <c r="X315" i="19"/>
  <c r="W315" i="19"/>
  <c r="V315" i="19"/>
  <c r="U315" i="19"/>
  <c r="T315" i="19"/>
  <c r="S315" i="19"/>
  <c r="R315" i="19"/>
  <c r="Q315" i="19"/>
  <c r="O315" i="19"/>
  <c r="N315" i="19"/>
  <c r="J315" i="19"/>
  <c r="I315" i="19"/>
  <c r="H315" i="19"/>
  <c r="G315" i="19"/>
  <c r="F315" i="19"/>
  <c r="E315" i="19"/>
  <c r="D315" i="19"/>
  <c r="C315" i="19"/>
  <c r="Z314" i="19"/>
  <c r="Y314" i="19"/>
  <c r="X314" i="19"/>
  <c r="W314" i="19"/>
  <c r="V314" i="19"/>
  <c r="U314" i="19"/>
  <c r="T314" i="19"/>
  <c r="S314" i="19"/>
  <c r="R314" i="19"/>
  <c r="P314" i="19"/>
  <c r="Z313" i="19"/>
  <c r="Y313" i="19"/>
  <c r="W313" i="19"/>
  <c r="V313" i="19"/>
  <c r="U313" i="19"/>
  <c r="T313" i="19"/>
  <c r="S313" i="19"/>
  <c r="R313" i="19"/>
  <c r="Q313" i="19"/>
  <c r="P313" i="19"/>
  <c r="O313" i="19"/>
  <c r="N313" i="19"/>
  <c r="M313" i="19"/>
  <c r="L313" i="19"/>
  <c r="K313" i="19"/>
  <c r="J313" i="19"/>
  <c r="I313" i="19"/>
  <c r="H313" i="19"/>
  <c r="G313" i="19"/>
  <c r="F313" i="19"/>
  <c r="E313" i="19"/>
  <c r="D313" i="19"/>
  <c r="Z312" i="19"/>
  <c r="Y312" i="19"/>
  <c r="X312" i="19"/>
  <c r="W312" i="19"/>
  <c r="V312" i="19"/>
  <c r="U312" i="19"/>
  <c r="T312" i="19"/>
  <c r="S312" i="19"/>
  <c r="R312" i="19"/>
  <c r="Q312" i="19"/>
  <c r="P312" i="19"/>
  <c r="O312" i="19"/>
  <c r="N312" i="19"/>
  <c r="M312" i="19"/>
  <c r="L312" i="19"/>
  <c r="K312" i="19"/>
  <c r="J312" i="19"/>
  <c r="H312" i="19"/>
  <c r="C312" i="19"/>
  <c r="M311" i="19"/>
  <c r="L311" i="19"/>
  <c r="J311" i="19"/>
  <c r="I311" i="19"/>
  <c r="H311" i="19"/>
  <c r="G311" i="19"/>
  <c r="F311" i="19"/>
  <c r="E311" i="19"/>
  <c r="D311" i="19"/>
  <c r="C311" i="19"/>
  <c r="G310" i="19"/>
  <c r="F310" i="19"/>
  <c r="E310" i="19"/>
  <c r="Z309" i="19"/>
  <c r="Y309" i="19"/>
  <c r="X309" i="19"/>
  <c r="W309" i="19"/>
  <c r="V309" i="19"/>
  <c r="U309" i="19"/>
  <c r="T309" i="19"/>
  <c r="S309" i="19"/>
  <c r="R309" i="19"/>
  <c r="Q309" i="19"/>
  <c r="P309" i="19"/>
  <c r="O309" i="19"/>
  <c r="N309" i="19"/>
  <c r="M309" i="19"/>
  <c r="L309" i="19"/>
  <c r="K309" i="19"/>
  <c r="J309" i="19"/>
  <c r="I309" i="19"/>
  <c r="H309" i="19"/>
  <c r="G309" i="19"/>
  <c r="F309" i="19"/>
  <c r="E309" i="19"/>
  <c r="D309" i="19"/>
  <c r="C309" i="19"/>
  <c r="Z308" i="19"/>
  <c r="Y308" i="19"/>
  <c r="X308" i="19"/>
  <c r="W308" i="19"/>
  <c r="V308" i="19"/>
  <c r="U308" i="19"/>
  <c r="T308" i="19"/>
  <c r="S308" i="19"/>
  <c r="R308" i="19"/>
  <c r="Q308" i="19"/>
  <c r="P308" i="19"/>
  <c r="O308" i="19"/>
  <c r="N308" i="19"/>
  <c r="M308" i="19"/>
  <c r="L308" i="19"/>
  <c r="K308" i="19"/>
  <c r="J308" i="19"/>
  <c r="I308" i="19"/>
  <c r="H308" i="19"/>
  <c r="G308" i="19"/>
  <c r="F308" i="19"/>
  <c r="E308" i="19"/>
  <c r="D308" i="19"/>
  <c r="C308" i="19"/>
  <c r="Z307" i="19"/>
  <c r="X307" i="19"/>
  <c r="W307" i="19"/>
  <c r="V307" i="19"/>
  <c r="U307" i="19"/>
  <c r="T307" i="19"/>
  <c r="S307" i="19"/>
  <c r="R307" i="19"/>
  <c r="Q307" i="19"/>
  <c r="P307" i="19"/>
  <c r="K307" i="19"/>
  <c r="I307" i="19"/>
  <c r="G307" i="19"/>
  <c r="F307" i="19"/>
  <c r="E307" i="19"/>
  <c r="C307" i="19"/>
  <c r="Q306" i="19"/>
  <c r="P306" i="19"/>
  <c r="O306" i="19"/>
  <c r="M306" i="19"/>
  <c r="L306" i="19"/>
  <c r="K306" i="19"/>
  <c r="J306" i="19"/>
  <c r="I306" i="19"/>
  <c r="H306" i="19"/>
  <c r="G306" i="19"/>
  <c r="F306" i="19"/>
  <c r="E306" i="19"/>
  <c r="D306" i="19"/>
  <c r="P18" i="18"/>
  <c r="AB26" i="6" l="1"/>
  <c r="W26" i="6"/>
  <c r="C14" i="4"/>
  <c r="W24" i="6"/>
  <c r="W26" i="8" l="1"/>
  <c r="W24" i="8"/>
  <c r="W23" i="8"/>
  <c r="AD82" i="5" l="1"/>
  <c r="AD83" i="5"/>
  <c r="AD84" i="5"/>
  <c r="AD85" i="5"/>
  <c r="AD86" i="5"/>
  <c r="AD87" i="5"/>
  <c r="AD90" i="5"/>
  <c r="AD91" i="5"/>
  <c r="AD92" i="5"/>
  <c r="AD95" i="5"/>
  <c r="AD96" i="5"/>
  <c r="AD97" i="5"/>
  <c r="AD77" i="5"/>
  <c r="AD67" i="5"/>
  <c r="AD68" i="5"/>
  <c r="AD70" i="5"/>
  <c r="AD72" i="5"/>
  <c r="AD37" i="5"/>
  <c r="AD27" i="5"/>
  <c r="AD28" i="5"/>
  <c r="AD30" i="5"/>
  <c r="AD32" i="5"/>
  <c r="AD82" i="21"/>
  <c r="AD83" i="21"/>
  <c r="AD84" i="21"/>
  <c r="AD85" i="21"/>
  <c r="AD86" i="21"/>
  <c r="AD87" i="21"/>
  <c r="AD90" i="21"/>
  <c r="AD91" i="21"/>
  <c r="AD92" i="21"/>
  <c r="AD95" i="21"/>
  <c r="AD96" i="21"/>
  <c r="AD97" i="21"/>
  <c r="AD77" i="21"/>
  <c r="AD72" i="21"/>
  <c r="AD70" i="21"/>
  <c r="AD68" i="21"/>
  <c r="AD67" i="21"/>
  <c r="AD37" i="21"/>
  <c r="AD32" i="21"/>
  <c r="AD27" i="21"/>
  <c r="AD28" i="21"/>
  <c r="AD30" i="21"/>
  <c r="Z27" i="19"/>
  <c r="Z26" i="19"/>
  <c r="Z24" i="19"/>
  <c r="Z23" i="19"/>
  <c r="Z19" i="19"/>
  <c r="Z18" i="19"/>
  <c r="Z17" i="19"/>
  <c r="Z12" i="19"/>
  <c r="Z11" i="19"/>
  <c r="Z10" i="19"/>
  <c r="AB423" i="19" l="1"/>
  <c r="AB380" i="19"/>
  <c r="AA380" i="19"/>
  <c r="Z327" i="19"/>
  <c r="Z330" i="19"/>
  <c r="Z333" i="19" s="1"/>
  <c r="Z334" i="19" s="1"/>
  <c r="Z255" i="19"/>
  <c r="Z236" i="19"/>
  <c r="Z132" i="19"/>
  <c r="D236" i="19"/>
  <c r="E236" i="19"/>
  <c r="F236" i="19"/>
  <c r="G236" i="19"/>
  <c r="H236" i="19"/>
  <c r="I236" i="19"/>
  <c r="J236" i="19"/>
  <c r="K236" i="19"/>
  <c r="L236" i="19"/>
  <c r="M236" i="19"/>
  <c r="N236" i="19"/>
  <c r="O236" i="19"/>
  <c r="P236" i="19"/>
  <c r="Q236" i="19"/>
  <c r="R236" i="19"/>
  <c r="S236" i="19"/>
  <c r="T236" i="19"/>
  <c r="U236" i="19"/>
  <c r="V236" i="19"/>
  <c r="W236" i="19"/>
  <c r="X236" i="19"/>
  <c r="Y236" i="19"/>
  <c r="C236" i="19"/>
  <c r="C132" i="19"/>
  <c r="D132" i="19"/>
  <c r="E132" i="19"/>
  <c r="F132" i="19"/>
  <c r="G132" i="19"/>
  <c r="H132" i="19"/>
  <c r="I132" i="19"/>
  <c r="J132" i="19"/>
  <c r="K132" i="19"/>
  <c r="L132" i="19"/>
  <c r="M132" i="19"/>
  <c r="N132" i="19"/>
  <c r="O132" i="19"/>
  <c r="P132" i="19"/>
  <c r="Q132" i="19"/>
  <c r="R132" i="19"/>
  <c r="S132" i="19"/>
  <c r="T132" i="19"/>
  <c r="U132" i="19"/>
  <c r="V132" i="19"/>
  <c r="W132" i="19"/>
  <c r="X132" i="19"/>
  <c r="Y132" i="19"/>
  <c r="AB10" i="18"/>
  <c r="AB11" i="18"/>
  <c r="AB12" i="18"/>
  <c r="AB13" i="18"/>
  <c r="AB14" i="18"/>
  <c r="AB15" i="18"/>
  <c r="AB18" i="18"/>
  <c r="AB19" i="18"/>
  <c r="AB20" i="18"/>
  <c r="AB23" i="18"/>
  <c r="AB24" i="18"/>
  <c r="AB25" i="18"/>
  <c r="AB10" i="17"/>
  <c r="AB11" i="17"/>
  <c r="AB12" i="17"/>
  <c r="AB13" i="17"/>
  <c r="AB14" i="17"/>
  <c r="AB15" i="17"/>
  <c r="AB18" i="17"/>
  <c r="AB19" i="17"/>
  <c r="AB20" i="17"/>
  <c r="AB23" i="17"/>
  <c r="AB24" i="17"/>
  <c r="AB25" i="17"/>
  <c r="AB10" i="16"/>
  <c r="AB11" i="16"/>
  <c r="AB12" i="16"/>
  <c r="AB13" i="16"/>
  <c r="AB14" i="16"/>
  <c r="AB15" i="16"/>
  <c r="AB18" i="16"/>
  <c r="AB19" i="16"/>
  <c r="AB20" i="16"/>
  <c r="AB23" i="16"/>
  <c r="AB24" i="16"/>
  <c r="AB25" i="16"/>
  <c r="AB12" i="15"/>
  <c r="AB13" i="15"/>
  <c r="AB50" i="15"/>
  <c r="AB51" i="15"/>
  <c r="AB52" i="15"/>
  <c r="AB46" i="15"/>
  <c r="AB10" i="14"/>
  <c r="AB11" i="14"/>
  <c r="AB12" i="14"/>
  <c r="AB13" i="14"/>
  <c r="AB14" i="14"/>
  <c r="AB15" i="14"/>
  <c r="AB18" i="14"/>
  <c r="AB19" i="14"/>
  <c r="AB20" i="14"/>
  <c r="AB23" i="14"/>
  <c r="AB24" i="14"/>
  <c r="AB25" i="14"/>
  <c r="AB38" i="6"/>
  <c r="AB32" i="6"/>
  <c r="AB21" i="6"/>
  <c r="AB35" i="8"/>
  <c r="AB36" i="8"/>
  <c r="AB38" i="8"/>
  <c r="Y8" i="4"/>
  <c r="Y9" i="4"/>
  <c r="Y10" i="4" s="1"/>
  <c r="AC35" i="11"/>
  <c r="AC31" i="11"/>
  <c r="AC32" i="11"/>
  <c r="AC27" i="11"/>
  <c r="AC28" i="11"/>
  <c r="AC24" i="11"/>
  <c r="AC15" i="11"/>
  <c r="AC17" i="11"/>
  <c r="AC19" i="11"/>
  <c r="AC20" i="11"/>
  <c r="AC21" i="11"/>
  <c r="AC10" i="11"/>
  <c r="AC11" i="11"/>
  <c r="AD35" i="10"/>
  <c r="AA21" i="30"/>
  <c r="AA22" i="30"/>
  <c r="AA23" i="30"/>
  <c r="AA18" i="30"/>
  <c r="AA12" i="30"/>
  <c r="AA13" i="30"/>
  <c r="AA14" i="30"/>
  <c r="AA9" i="30"/>
  <c r="AA21" i="27"/>
  <c r="AA22" i="27"/>
  <c r="AA23" i="27" s="1"/>
  <c r="AA18" i="27"/>
  <c r="AA12" i="27"/>
  <c r="AA13" i="27"/>
  <c r="AA14" i="27"/>
  <c r="AA9" i="27"/>
  <c r="Z16" i="26"/>
  <c r="Z13" i="26"/>
  <c r="Z9" i="26"/>
  <c r="Z16" i="25"/>
  <c r="Z13" i="25"/>
  <c r="Z9" i="25"/>
  <c r="C48" i="23"/>
  <c r="Z44" i="23"/>
  <c r="Z40" i="23"/>
  <c r="Z29" i="23"/>
  <c r="Z33" i="23"/>
  <c r="Z34" i="23"/>
  <c r="Z36" i="23" s="1"/>
  <c r="Z43" i="23" s="1"/>
  <c r="Z46" i="23" s="1"/>
  <c r="Z25" i="23"/>
  <c r="Z26" i="23"/>
  <c r="Z23" i="23"/>
  <c r="Z19" i="23"/>
  <c r="Z20" i="23"/>
  <c r="Z12" i="23"/>
  <c r="Z10" i="23"/>
  <c r="C11" i="22"/>
  <c r="Z320" i="19" l="1"/>
  <c r="Z14" i="19" s="1"/>
  <c r="Z13" i="19" s="1"/>
  <c r="Z21" i="19" s="1"/>
  <c r="Z29" i="19" s="1"/>
  <c r="Y8" i="3"/>
  <c r="Y12" i="4"/>
  <c r="Z332" i="19"/>
  <c r="AA20" i="20" l="1"/>
  <c r="AA25" i="20"/>
  <c r="AA12" i="20"/>
  <c r="AA13" i="20"/>
  <c r="AA14" i="20"/>
  <c r="AA11" i="20"/>
  <c r="AA15" i="20"/>
  <c r="AA18" i="20"/>
  <c r="AA19" i="20"/>
  <c r="AA10" i="20"/>
  <c r="C43" i="15"/>
  <c r="D43" i="15" s="1"/>
  <c r="C42" i="15"/>
  <c r="D42" i="15" s="1"/>
  <c r="C41" i="15"/>
  <c r="D41" i="15" s="1"/>
  <c r="D46" i="15"/>
  <c r="E43" i="15"/>
  <c r="F43" i="15" s="1"/>
  <c r="E42" i="15"/>
  <c r="F42" i="15" s="1"/>
  <c r="E41" i="15"/>
  <c r="AD47" i="21" l="1"/>
  <c r="AD47" i="5"/>
  <c r="AD43" i="21"/>
  <c r="AD43" i="5"/>
  <c r="AD46" i="5"/>
  <c r="AD46" i="21"/>
  <c r="AD51" i="5"/>
  <c r="AD51" i="21"/>
  <c r="AD50" i="21"/>
  <c r="AD50" i="5"/>
  <c r="AD44" i="21"/>
  <c r="AD44" i="5"/>
  <c r="AD57" i="5"/>
  <c r="AD57" i="21"/>
  <c r="AD42" i="21"/>
  <c r="AD42" i="5"/>
  <c r="AD45" i="5"/>
  <c r="AD45" i="21"/>
  <c r="AD52" i="5"/>
  <c r="AD52" i="21"/>
  <c r="F41" i="15"/>
  <c r="E46" i="15"/>
  <c r="F46" i="15" s="1"/>
  <c r="G46" i="15" s="1"/>
  <c r="H46" i="15" s="1"/>
  <c r="I46" i="15" s="1"/>
  <c r="J46" i="15" s="1"/>
  <c r="K46" i="15" s="1"/>
  <c r="L46" i="15" s="1"/>
  <c r="M46" i="15" s="1"/>
  <c r="N46" i="15" s="1"/>
  <c r="P46" i="15"/>
  <c r="Q46" i="15" s="1"/>
  <c r="R46" i="15" s="1"/>
  <c r="S46" i="15" s="1"/>
  <c r="T46" i="15" s="1"/>
  <c r="U46" i="15" s="1"/>
  <c r="V46" i="15" s="1"/>
  <c r="W46" i="15" s="1"/>
  <c r="X46" i="15" s="1"/>
  <c r="Y46" i="15" s="1"/>
  <c r="Z46" i="15" s="1"/>
  <c r="AA46" i="15" s="1"/>
  <c r="O46" i="15"/>
  <c r="C50" i="15"/>
  <c r="C52" i="15"/>
  <c r="C51" i="15"/>
  <c r="D51" i="15" l="1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A32" i="10"/>
  <c r="AA31" i="10"/>
  <c r="AA28" i="10"/>
  <c r="AA27" i="10"/>
  <c r="AA24" i="10"/>
  <c r="AA21" i="10"/>
  <c r="AA20" i="10"/>
  <c r="AA19" i="10"/>
  <c r="AA17" i="10"/>
  <c r="AA15" i="10"/>
  <c r="AA11" i="10"/>
  <c r="AA10" i="10"/>
  <c r="W32" i="10"/>
  <c r="W31" i="10"/>
  <c r="W28" i="10"/>
  <c r="W27" i="10"/>
  <c r="W24" i="10"/>
  <c r="W21" i="10"/>
  <c r="W20" i="10"/>
  <c r="W19" i="10"/>
  <c r="W18" i="10"/>
  <c r="W17" i="10"/>
  <c r="W15" i="10"/>
  <c r="W11" i="10"/>
  <c r="W10" i="10"/>
  <c r="Q32" i="10"/>
  <c r="Q31" i="10"/>
  <c r="Q28" i="10"/>
  <c r="Q27" i="10"/>
  <c r="Q24" i="10"/>
  <c r="Q21" i="10"/>
  <c r="Q20" i="10"/>
  <c r="Q19" i="10"/>
  <c r="Q18" i="10"/>
  <c r="Q17" i="10"/>
  <c r="Q15" i="10"/>
  <c r="Q10" i="10"/>
  <c r="Q11" i="10"/>
  <c r="Z37" i="9"/>
  <c r="Z34" i="9"/>
  <c r="Z32" i="11" s="1"/>
  <c r="Z33" i="9"/>
  <c r="Z31" i="11" s="1"/>
  <c r="Z30" i="9"/>
  <c r="Z29" i="9"/>
  <c r="Z26" i="9"/>
  <c r="Z24" i="11" s="1"/>
  <c r="Z23" i="9"/>
  <c r="Z21" i="11" s="1"/>
  <c r="Z22" i="9"/>
  <c r="Z21" i="9"/>
  <c r="Z20" i="9"/>
  <c r="Z19" i="9"/>
  <c r="Z17" i="11" s="1"/>
  <c r="Z17" i="9"/>
  <c r="Z13" i="9"/>
  <c r="Z12" i="9"/>
  <c r="Z10" i="11" s="1"/>
  <c r="V37" i="9"/>
  <c r="V34" i="9"/>
  <c r="V33" i="9"/>
  <c r="V30" i="9"/>
  <c r="V28" i="11" s="1"/>
  <c r="V29" i="9"/>
  <c r="V27" i="11" s="1"/>
  <c r="V26" i="9"/>
  <c r="V23" i="9"/>
  <c r="V22" i="9"/>
  <c r="V20" i="11" s="1"/>
  <c r="V21" i="9"/>
  <c r="V20" i="9"/>
  <c r="V19" i="9"/>
  <c r="V17" i="9"/>
  <c r="V13" i="9"/>
  <c r="V11" i="11" s="1"/>
  <c r="V12" i="9"/>
  <c r="V10" i="11" s="1"/>
  <c r="P37" i="9"/>
  <c r="P34" i="9"/>
  <c r="P32" i="11" s="1"/>
  <c r="P33" i="9"/>
  <c r="P31" i="11" s="1"/>
  <c r="P30" i="9"/>
  <c r="P28" i="11" s="1"/>
  <c r="P29" i="9"/>
  <c r="P26" i="9"/>
  <c r="P23" i="9"/>
  <c r="P21" i="11" s="1"/>
  <c r="P22" i="9"/>
  <c r="P20" i="11" s="1"/>
  <c r="P21" i="9"/>
  <c r="P19" i="11" s="1"/>
  <c r="P20" i="9"/>
  <c r="P19" i="9"/>
  <c r="P17" i="11" s="1"/>
  <c r="P17" i="9"/>
  <c r="P15" i="11" s="1"/>
  <c r="P13" i="9"/>
  <c r="P12" i="9"/>
  <c r="P11" i="11" l="1"/>
  <c r="P27" i="11"/>
  <c r="P10" i="11"/>
  <c r="P24" i="11"/>
  <c r="V15" i="11"/>
  <c r="V17" i="11"/>
  <c r="V19" i="11"/>
  <c r="V21" i="11"/>
  <c r="V24" i="11"/>
  <c r="V31" i="11"/>
  <c r="V32" i="11"/>
  <c r="Z15" i="11"/>
  <c r="Z11" i="11"/>
  <c r="Z27" i="11"/>
  <c r="Z28" i="11"/>
  <c r="Z19" i="11"/>
  <c r="Z20" i="11"/>
  <c r="D12" i="15"/>
  <c r="D10" i="12"/>
  <c r="E12" i="15" l="1"/>
  <c r="H12" i="15"/>
  <c r="L12" i="15"/>
  <c r="Y12" i="15"/>
  <c r="Q12" i="15"/>
  <c r="C12" i="15"/>
  <c r="P12" i="15"/>
  <c r="X12" i="15"/>
  <c r="J12" i="15"/>
  <c r="W12" i="15"/>
  <c r="K12" i="15"/>
  <c r="I12" i="15"/>
  <c r="V12" i="15"/>
  <c r="U12" i="15"/>
  <c r="G12" i="15"/>
  <c r="T12" i="15"/>
  <c r="N12" i="15"/>
  <c r="F12" i="15"/>
  <c r="AA12" i="15"/>
  <c r="S12" i="15"/>
  <c r="M12" i="15"/>
  <c r="O12" i="15"/>
  <c r="Z12" i="15"/>
  <c r="R12" i="15"/>
  <c r="X16" i="11" l="1"/>
  <c r="Y16" i="11"/>
  <c r="W16" i="11"/>
  <c r="X97" i="21"/>
  <c r="Y97" i="21" s="1"/>
  <c r="W97" i="21"/>
  <c r="V97" i="21"/>
  <c r="U97" i="21"/>
  <c r="T97" i="21"/>
  <c r="S97" i="21"/>
  <c r="R97" i="21" s="1"/>
  <c r="Q97" i="21"/>
  <c r="P97" i="21"/>
  <c r="O97" i="21"/>
  <c r="M97" i="21"/>
  <c r="N97" i="21" s="1"/>
  <c r="L97" i="21"/>
  <c r="K97" i="21"/>
  <c r="J97" i="21"/>
  <c r="I97" i="21"/>
  <c r="H97" i="21"/>
  <c r="G97" i="21"/>
  <c r="F97" i="21"/>
  <c r="E97" i="21"/>
  <c r="D97" i="21"/>
  <c r="C97" i="21"/>
  <c r="X96" i="21"/>
  <c r="Y96" i="21" s="1"/>
  <c r="W96" i="21"/>
  <c r="V96" i="21"/>
  <c r="U96" i="21"/>
  <c r="T96" i="21"/>
  <c r="S96" i="21"/>
  <c r="R96" i="21" s="1"/>
  <c r="Q96" i="21"/>
  <c r="P96" i="21"/>
  <c r="O96" i="21"/>
  <c r="M96" i="21"/>
  <c r="N96" i="21" s="1"/>
  <c r="L96" i="21"/>
  <c r="K96" i="21"/>
  <c r="J96" i="21"/>
  <c r="I96" i="21"/>
  <c r="H96" i="21"/>
  <c r="G96" i="21"/>
  <c r="F96" i="21"/>
  <c r="E96" i="21"/>
  <c r="D96" i="21"/>
  <c r="C96" i="21"/>
  <c r="X95" i="21"/>
  <c r="Y95" i="21" s="1"/>
  <c r="W95" i="21"/>
  <c r="V95" i="21"/>
  <c r="U95" i="21"/>
  <c r="T95" i="21"/>
  <c r="S95" i="21"/>
  <c r="R95" i="21" s="1"/>
  <c r="Q95" i="21"/>
  <c r="P95" i="21"/>
  <c r="O95" i="21"/>
  <c r="M95" i="21"/>
  <c r="N95" i="21" s="1"/>
  <c r="L95" i="21"/>
  <c r="K95" i="21"/>
  <c r="J95" i="21"/>
  <c r="I95" i="21"/>
  <c r="H95" i="21"/>
  <c r="G95" i="21"/>
  <c r="F95" i="21"/>
  <c r="E95" i="21"/>
  <c r="D95" i="21"/>
  <c r="C95" i="21"/>
  <c r="C91" i="21"/>
  <c r="O90" i="21"/>
  <c r="M90" i="21"/>
  <c r="N90" i="21" s="1"/>
  <c r="L90" i="21"/>
  <c r="K90" i="21"/>
  <c r="J90" i="21"/>
  <c r="I90" i="21"/>
  <c r="H90" i="21"/>
  <c r="G90" i="21"/>
  <c r="F90" i="21"/>
  <c r="E90" i="21"/>
  <c r="D90" i="21"/>
  <c r="C90" i="21"/>
  <c r="AC72" i="21"/>
  <c r="AB72" i="21"/>
  <c r="AA72" i="21"/>
  <c r="Z72" i="21"/>
  <c r="X72" i="21"/>
  <c r="W72" i="21"/>
  <c r="V72" i="21"/>
  <c r="U72" i="21"/>
  <c r="T72" i="21"/>
  <c r="S72" i="21"/>
  <c r="R72" i="21"/>
  <c r="Q72" i="21"/>
  <c r="P72" i="21"/>
  <c r="O72" i="21" s="1"/>
  <c r="M72" i="21"/>
  <c r="N72" i="21" s="1"/>
  <c r="L72" i="21"/>
  <c r="K72" i="21"/>
  <c r="J72" i="21"/>
  <c r="I72" i="21"/>
  <c r="H72" i="21"/>
  <c r="G72" i="21"/>
  <c r="F72" i="21"/>
  <c r="E72" i="21"/>
  <c r="D72" i="21"/>
  <c r="C72" i="21"/>
  <c r="AC70" i="21"/>
  <c r="AB70" i="21"/>
  <c r="AA70" i="21"/>
  <c r="Z70" i="21"/>
  <c r="X70" i="21"/>
  <c r="W70" i="21"/>
  <c r="V70" i="21"/>
  <c r="U70" i="21"/>
  <c r="T70" i="21"/>
  <c r="S70" i="21"/>
  <c r="R70" i="21"/>
  <c r="Q70" i="21"/>
  <c r="P70" i="21"/>
  <c r="O70" i="21" s="1"/>
  <c r="M70" i="21"/>
  <c r="N70" i="21" s="1"/>
  <c r="L70" i="21"/>
  <c r="K70" i="21"/>
  <c r="J70" i="21"/>
  <c r="I70" i="21"/>
  <c r="H70" i="21"/>
  <c r="G70" i="21"/>
  <c r="F70" i="21"/>
  <c r="E70" i="21"/>
  <c r="D70" i="21"/>
  <c r="C70" i="21"/>
  <c r="AC68" i="21"/>
  <c r="AB68" i="21"/>
  <c r="AA68" i="21"/>
  <c r="Z68" i="21"/>
  <c r="X68" i="21"/>
  <c r="W68" i="21"/>
  <c r="V68" i="21"/>
  <c r="U68" i="21"/>
  <c r="T68" i="21"/>
  <c r="S68" i="21"/>
  <c r="R68" i="21"/>
  <c r="Q68" i="21"/>
  <c r="P68" i="21"/>
  <c r="O68" i="21" s="1"/>
  <c r="M68" i="21"/>
  <c r="N68" i="21" s="1"/>
  <c r="L68" i="21"/>
  <c r="K68" i="21"/>
  <c r="J68" i="21"/>
  <c r="I68" i="21"/>
  <c r="H68" i="21"/>
  <c r="G68" i="21"/>
  <c r="F68" i="21"/>
  <c r="E68" i="21"/>
  <c r="D68" i="21"/>
  <c r="C68" i="21"/>
  <c r="AC67" i="21"/>
  <c r="AB67" i="21"/>
  <c r="AA67" i="21"/>
  <c r="Z67" i="21"/>
  <c r="X67" i="21"/>
  <c r="W67" i="21"/>
  <c r="V67" i="21"/>
  <c r="U67" i="21"/>
  <c r="T67" i="21"/>
  <c r="S67" i="21"/>
  <c r="R67" i="21"/>
  <c r="Q67" i="21"/>
  <c r="P67" i="21"/>
  <c r="O67" i="21"/>
  <c r="M67" i="21"/>
  <c r="N67" i="21" s="1"/>
  <c r="L67" i="21"/>
  <c r="K67" i="21"/>
  <c r="J67" i="21"/>
  <c r="I67" i="21"/>
  <c r="H67" i="21"/>
  <c r="G67" i="21"/>
  <c r="F67" i="21"/>
  <c r="E67" i="21"/>
  <c r="D67" i="21"/>
  <c r="C67" i="21"/>
  <c r="AC32" i="21"/>
  <c r="AB32" i="21"/>
  <c r="AA32" i="21"/>
  <c r="Z32" i="21"/>
  <c r="Y32" i="21"/>
  <c r="X32" i="21"/>
  <c r="W32" i="21"/>
  <c r="V32" i="21"/>
  <c r="U32" i="21"/>
  <c r="T32" i="21"/>
  <c r="S32" i="21"/>
  <c r="R30" i="21"/>
  <c r="Q30" i="21"/>
  <c r="P30" i="21"/>
  <c r="O30" i="21" s="1"/>
  <c r="M30" i="21"/>
  <c r="N30" i="21" s="1"/>
  <c r="L30" i="21"/>
  <c r="K30" i="21"/>
  <c r="J30" i="21"/>
  <c r="I30" i="21"/>
  <c r="H30" i="21"/>
  <c r="G30" i="21"/>
  <c r="F30" i="21"/>
  <c r="E30" i="21"/>
  <c r="D30" i="21"/>
  <c r="C30" i="21"/>
  <c r="R28" i="21"/>
  <c r="Q28" i="21"/>
  <c r="P28" i="21"/>
  <c r="O28" i="21"/>
  <c r="M28" i="21"/>
  <c r="N28" i="21" s="1"/>
  <c r="L28" i="21"/>
  <c r="K28" i="21"/>
  <c r="J28" i="21"/>
  <c r="I28" i="21"/>
  <c r="H28" i="21"/>
  <c r="G28" i="21"/>
  <c r="F28" i="21"/>
  <c r="E28" i="21"/>
  <c r="D28" i="21"/>
  <c r="C28" i="21"/>
  <c r="R27" i="21"/>
  <c r="Q27" i="21"/>
  <c r="P27" i="21"/>
  <c r="O27" i="21" s="1"/>
  <c r="M27" i="21"/>
  <c r="N27" i="21" s="1"/>
  <c r="L27" i="21"/>
  <c r="K27" i="21"/>
  <c r="J27" i="21"/>
  <c r="I27" i="21"/>
  <c r="H27" i="21"/>
  <c r="G27" i="21"/>
  <c r="F27" i="21"/>
  <c r="E27" i="21"/>
  <c r="D27" i="21"/>
  <c r="C27" i="21"/>
  <c r="X97" i="5"/>
  <c r="Y97" i="5" s="1"/>
  <c r="W97" i="5"/>
  <c r="V97" i="5"/>
  <c r="U97" i="5"/>
  <c r="T97" i="5"/>
  <c r="S97" i="5"/>
  <c r="R97" i="5" s="1"/>
  <c r="Q97" i="5"/>
  <c r="P97" i="5"/>
  <c r="O97" i="5"/>
  <c r="M97" i="5"/>
  <c r="N97" i="5" s="1"/>
  <c r="L97" i="5"/>
  <c r="K97" i="5"/>
  <c r="J97" i="5"/>
  <c r="I97" i="5"/>
  <c r="H97" i="5"/>
  <c r="G97" i="5"/>
  <c r="F97" i="5"/>
  <c r="E97" i="5"/>
  <c r="D97" i="5"/>
  <c r="C97" i="5"/>
  <c r="X96" i="5"/>
  <c r="Y96" i="5" s="1"/>
  <c r="W96" i="5"/>
  <c r="V96" i="5"/>
  <c r="U96" i="5"/>
  <c r="T96" i="5"/>
  <c r="S96" i="5"/>
  <c r="R96" i="5" s="1"/>
  <c r="Q96" i="5"/>
  <c r="P96" i="5"/>
  <c r="O96" i="5"/>
  <c r="M96" i="5"/>
  <c r="N96" i="5" s="1"/>
  <c r="L96" i="5"/>
  <c r="K96" i="5"/>
  <c r="J96" i="5"/>
  <c r="I96" i="5"/>
  <c r="H96" i="5"/>
  <c r="G96" i="5"/>
  <c r="F96" i="5"/>
  <c r="E96" i="5"/>
  <c r="D96" i="5"/>
  <c r="C96" i="5"/>
  <c r="X95" i="5"/>
  <c r="Y95" i="5" s="1"/>
  <c r="W95" i="5"/>
  <c r="V95" i="5"/>
  <c r="U95" i="5"/>
  <c r="T95" i="5"/>
  <c r="S95" i="5"/>
  <c r="R95" i="5" s="1"/>
  <c r="Q95" i="5"/>
  <c r="P95" i="5"/>
  <c r="O95" i="5"/>
  <c r="M95" i="5"/>
  <c r="N95" i="5" s="1"/>
  <c r="L95" i="5"/>
  <c r="K95" i="5"/>
  <c r="J95" i="5"/>
  <c r="I95" i="5"/>
  <c r="H95" i="5"/>
  <c r="G95" i="5"/>
  <c r="F95" i="5"/>
  <c r="E95" i="5"/>
  <c r="D95" i="5"/>
  <c r="C95" i="5"/>
  <c r="Z72" i="5"/>
  <c r="AA72" i="5"/>
  <c r="AB72" i="5"/>
  <c r="AC72" i="5"/>
  <c r="Z67" i="5"/>
  <c r="AA67" i="5"/>
  <c r="AB67" i="5"/>
  <c r="AC67" i="5"/>
  <c r="Z68" i="5"/>
  <c r="AA68" i="5"/>
  <c r="AB68" i="5"/>
  <c r="AC68" i="5"/>
  <c r="Z70" i="5"/>
  <c r="AA70" i="5"/>
  <c r="AB70" i="5"/>
  <c r="AC70" i="5"/>
  <c r="Y32" i="5"/>
  <c r="Z32" i="5"/>
  <c r="AA32" i="5"/>
  <c r="AB32" i="5"/>
  <c r="AC32" i="5"/>
  <c r="E44" i="23"/>
  <c r="F44" i="23"/>
  <c r="G44" i="23"/>
  <c r="H44" i="23"/>
  <c r="I44" i="23"/>
  <c r="J44" i="23"/>
  <c r="K44" i="23"/>
  <c r="L44" i="23"/>
  <c r="M44" i="23"/>
  <c r="N44" i="23"/>
  <c r="O44" i="23"/>
  <c r="P44" i="23"/>
  <c r="Q44" i="23"/>
  <c r="R44" i="23"/>
  <c r="S44" i="23"/>
  <c r="T44" i="23"/>
  <c r="U44" i="23"/>
  <c r="V44" i="23"/>
  <c r="W44" i="23"/>
  <c r="X44" i="23"/>
  <c r="Y44" i="23"/>
  <c r="E34" i="23"/>
  <c r="F34" i="23"/>
  <c r="G34" i="23"/>
  <c r="H34" i="23"/>
  <c r="I34" i="23"/>
  <c r="J34" i="23"/>
  <c r="K34" i="23"/>
  <c r="L34" i="23"/>
  <c r="M34" i="23"/>
  <c r="N34" i="23"/>
  <c r="O34" i="23"/>
  <c r="P34" i="23"/>
  <c r="Q34" i="23"/>
  <c r="R34" i="23"/>
  <c r="S34" i="23"/>
  <c r="T34" i="23"/>
  <c r="U34" i="23"/>
  <c r="V34" i="23"/>
  <c r="W34" i="23"/>
  <c r="X34" i="23"/>
  <c r="Y34" i="23"/>
  <c r="D34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C23" i="23"/>
  <c r="D19" i="23"/>
  <c r="D25" i="23" s="1"/>
  <c r="E19" i="23"/>
  <c r="E25" i="23" s="1"/>
  <c r="F19" i="23"/>
  <c r="F25" i="23" s="1"/>
  <c r="F29" i="23" s="1"/>
  <c r="G19" i="23"/>
  <c r="G25" i="23" s="1"/>
  <c r="G29" i="23" s="1"/>
  <c r="H19" i="23"/>
  <c r="H25" i="23" s="1"/>
  <c r="H29" i="23" s="1"/>
  <c r="I19" i="23"/>
  <c r="I25" i="23" s="1"/>
  <c r="J19" i="23"/>
  <c r="J25" i="23" s="1"/>
  <c r="K19" i="23"/>
  <c r="K25" i="23" s="1"/>
  <c r="K29" i="23" s="1"/>
  <c r="L19" i="23"/>
  <c r="L25" i="23" s="1"/>
  <c r="L29" i="23" s="1"/>
  <c r="M19" i="23"/>
  <c r="M25" i="23" s="1"/>
  <c r="M29" i="23" s="1"/>
  <c r="N19" i="23"/>
  <c r="N25" i="23" s="1"/>
  <c r="O19" i="23"/>
  <c r="O25" i="23" s="1"/>
  <c r="P19" i="23"/>
  <c r="P25" i="23" s="1"/>
  <c r="Q19" i="23"/>
  <c r="Q25" i="23" s="1"/>
  <c r="R19" i="23"/>
  <c r="R25" i="23" s="1"/>
  <c r="S19" i="23"/>
  <c r="S25" i="23" s="1"/>
  <c r="S29" i="23" s="1"/>
  <c r="T19" i="23"/>
  <c r="T25" i="23" s="1"/>
  <c r="T29" i="23" s="1"/>
  <c r="U19" i="23"/>
  <c r="U25" i="23" s="1"/>
  <c r="U29" i="23" s="1"/>
  <c r="V19" i="23"/>
  <c r="V25" i="23" s="1"/>
  <c r="V29" i="23" s="1"/>
  <c r="W19" i="23"/>
  <c r="W25" i="23" s="1"/>
  <c r="X19" i="23"/>
  <c r="X25" i="23" s="1"/>
  <c r="X29" i="23" s="1"/>
  <c r="Y19" i="23"/>
  <c r="Y25" i="23" s="1"/>
  <c r="D20" i="23"/>
  <c r="D26" i="23" s="1"/>
  <c r="E20" i="23"/>
  <c r="E26" i="23" s="1"/>
  <c r="E33" i="23" s="1"/>
  <c r="F20" i="23"/>
  <c r="F26" i="23" s="1"/>
  <c r="F33" i="23" s="1"/>
  <c r="G20" i="23"/>
  <c r="G26" i="23" s="1"/>
  <c r="G33" i="23" s="1"/>
  <c r="H20" i="23"/>
  <c r="H26" i="23" s="1"/>
  <c r="H33" i="23" s="1"/>
  <c r="I20" i="23"/>
  <c r="I26" i="23" s="1"/>
  <c r="J20" i="23"/>
  <c r="J26" i="23" s="1"/>
  <c r="J33" i="23" s="1"/>
  <c r="K20" i="23"/>
  <c r="K26" i="23" s="1"/>
  <c r="L20" i="23"/>
  <c r="L26" i="23" s="1"/>
  <c r="M20" i="23"/>
  <c r="M26" i="23" s="1"/>
  <c r="M33" i="23" s="1"/>
  <c r="N20" i="23"/>
  <c r="N26" i="23" s="1"/>
  <c r="N33" i="23" s="1"/>
  <c r="O20" i="23"/>
  <c r="O26" i="23" s="1"/>
  <c r="O33" i="23" s="1"/>
  <c r="P20" i="23"/>
  <c r="P26" i="23" s="1"/>
  <c r="P33" i="23" s="1"/>
  <c r="Q20" i="23"/>
  <c r="Q26" i="23" s="1"/>
  <c r="R20" i="23"/>
  <c r="R26" i="23" s="1"/>
  <c r="R33" i="23" s="1"/>
  <c r="S20" i="23"/>
  <c r="S26" i="23" s="1"/>
  <c r="T20" i="23"/>
  <c r="T26" i="23" s="1"/>
  <c r="T33" i="23" s="1"/>
  <c r="U20" i="23"/>
  <c r="U26" i="23" s="1"/>
  <c r="V20" i="23"/>
  <c r="V26" i="23" s="1"/>
  <c r="V33" i="23" s="1"/>
  <c r="W20" i="23"/>
  <c r="W26" i="23" s="1"/>
  <c r="W33" i="23" s="1"/>
  <c r="X20" i="23"/>
  <c r="X26" i="23" s="1"/>
  <c r="X33" i="23" s="1"/>
  <c r="Y20" i="23"/>
  <c r="Y26" i="23" s="1"/>
  <c r="C20" i="23"/>
  <c r="C26" i="23" s="1"/>
  <c r="D33" i="23" s="1"/>
  <c r="C19" i="23"/>
  <c r="C25" i="23" s="1"/>
  <c r="V10" i="23"/>
  <c r="W10" i="23"/>
  <c r="X10" i="23"/>
  <c r="Y10" i="23"/>
  <c r="Y12" i="23" s="1"/>
  <c r="Y40" i="23" s="1"/>
  <c r="E10" i="23"/>
  <c r="F10" i="23"/>
  <c r="G10" i="23"/>
  <c r="G12" i="23" s="1"/>
  <c r="H10" i="23"/>
  <c r="I10" i="23"/>
  <c r="I12" i="23" s="1"/>
  <c r="J10" i="23"/>
  <c r="K10" i="23"/>
  <c r="K12" i="23" s="1"/>
  <c r="L10" i="23"/>
  <c r="L12" i="23" s="1"/>
  <c r="M10" i="23"/>
  <c r="M12" i="23" s="1"/>
  <c r="N10" i="23"/>
  <c r="O10" i="23"/>
  <c r="O12" i="23" s="1"/>
  <c r="P10" i="23"/>
  <c r="Q10" i="23"/>
  <c r="Q12" i="23" s="1"/>
  <c r="R10" i="23"/>
  <c r="S10" i="23"/>
  <c r="S12" i="23" s="1"/>
  <c r="T10" i="23"/>
  <c r="T12" i="23" s="1"/>
  <c r="U10" i="23"/>
  <c r="U12" i="23" s="1"/>
  <c r="D10" i="23"/>
  <c r="V18" i="19"/>
  <c r="W18" i="19"/>
  <c r="X18" i="19"/>
  <c r="Y18" i="19"/>
  <c r="E423" i="19"/>
  <c r="F423" i="19"/>
  <c r="G423" i="19"/>
  <c r="H423" i="19"/>
  <c r="I423" i="19"/>
  <c r="J423" i="19"/>
  <c r="K423" i="19"/>
  <c r="L423" i="19"/>
  <c r="M423" i="19"/>
  <c r="N423" i="19"/>
  <c r="O423" i="19"/>
  <c r="P423" i="19"/>
  <c r="Q423" i="19"/>
  <c r="R423" i="19"/>
  <c r="S423" i="19"/>
  <c r="T423" i="19"/>
  <c r="U423" i="19"/>
  <c r="V423" i="19"/>
  <c r="W423" i="19"/>
  <c r="X423" i="19"/>
  <c r="V23" i="19" s="1"/>
  <c r="V24" i="19" s="1"/>
  <c r="Y423" i="19"/>
  <c r="W23" i="19" s="1"/>
  <c r="W24" i="19" s="1"/>
  <c r="Z423" i="19"/>
  <c r="X23" i="19" s="1"/>
  <c r="X24" i="19" s="1"/>
  <c r="AA423" i="19"/>
  <c r="Y23" i="19" s="1"/>
  <c r="Y24" i="19" s="1"/>
  <c r="E380" i="19"/>
  <c r="F380" i="19"/>
  <c r="G380" i="19"/>
  <c r="H380" i="19"/>
  <c r="I380" i="19"/>
  <c r="J380" i="19"/>
  <c r="K380" i="19"/>
  <c r="L380" i="19"/>
  <c r="M380" i="19"/>
  <c r="N380" i="19"/>
  <c r="O380" i="19"/>
  <c r="P380" i="19"/>
  <c r="Q380" i="19"/>
  <c r="R380" i="19"/>
  <c r="S380" i="19"/>
  <c r="T380" i="19"/>
  <c r="U380" i="19"/>
  <c r="V380" i="19"/>
  <c r="W380" i="19"/>
  <c r="X380" i="19"/>
  <c r="Y380" i="19"/>
  <c r="Z380" i="19"/>
  <c r="D380" i="19"/>
  <c r="D423" i="19"/>
  <c r="V330" i="19"/>
  <c r="W330" i="19"/>
  <c r="X330" i="19"/>
  <c r="Y330" i="19"/>
  <c r="V10" i="19"/>
  <c r="W10" i="19"/>
  <c r="X10" i="19"/>
  <c r="Y10" i="19"/>
  <c r="V11" i="19"/>
  <c r="W11" i="19"/>
  <c r="X11" i="19"/>
  <c r="Y11" i="19"/>
  <c r="V255" i="19"/>
  <c r="V19" i="19" s="1"/>
  <c r="W255" i="19"/>
  <c r="W19" i="19" s="1"/>
  <c r="X255" i="19"/>
  <c r="X19" i="19" s="1"/>
  <c r="Y255" i="19"/>
  <c r="Y19" i="19" s="1"/>
  <c r="X12" i="19" l="1"/>
  <c r="W12" i="19"/>
  <c r="V12" i="19"/>
  <c r="Y12" i="19"/>
  <c r="N29" i="23"/>
  <c r="E29" i="23"/>
  <c r="X12" i="23"/>
  <c r="X40" i="23" s="1"/>
  <c r="R12" i="23"/>
  <c r="J12" i="23"/>
  <c r="W12" i="23"/>
  <c r="W40" i="23" s="1"/>
  <c r="U33" i="23"/>
  <c r="U36" i="23" s="1"/>
  <c r="L33" i="23"/>
  <c r="L36" i="23" s="1"/>
  <c r="P12" i="23"/>
  <c r="H12" i="23"/>
  <c r="S33" i="23"/>
  <c r="K33" i="23"/>
  <c r="Y29" i="23"/>
  <c r="P29" i="23"/>
  <c r="P36" i="23" s="1"/>
  <c r="N12" i="23"/>
  <c r="F12" i="23"/>
  <c r="Y33" i="23"/>
  <c r="Q33" i="23"/>
  <c r="I33" i="23"/>
  <c r="W29" i="23"/>
  <c r="W36" i="23" s="1"/>
  <c r="W43" i="23" s="1"/>
  <c r="W46" i="23" s="1"/>
  <c r="O29" i="23"/>
  <c r="O36" i="23" s="1"/>
  <c r="Y333" i="19"/>
  <c r="Y334" i="19" s="1"/>
  <c r="Y17" i="19"/>
  <c r="Y26" i="19" s="1"/>
  <c r="X333" i="19"/>
  <c r="X334" i="19" s="1"/>
  <c r="X17" i="19"/>
  <c r="W332" i="19"/>
  <c r="W17" i="19"/>
  <c r="V332" i="19"/>
  <c r="V17" i="19"/>
  <c r="V26" i="19" s="1"/>
  <c r="E12" i="23"/>
  <c r="E40" i="23" s="1"/>
  <c r="V12" i="23"/>
  <c r="V40" i="23" s="1"/>
  <c r="Y36" i="23"/>
  <c r="Y43" i="23" s="1"/>
  <c r="Y46" i="23" s="1"/>
  <c r="X36" i="23"/>
  <c r="X43" i="23" s="1"/>
  <c r="V36" i="23"/>
  <c r="V43" i="23" s="1"/>
  <c r="T36" i="23"/>
  <c r="S36" i="23"/>
  <c r="R29" i="23"/>
  <c r="R36" i="23" s="1"/>
  <c r="Q29" i="23"/>
  <c r="Q36" i="23" s="1"/>
  <c r="N36" i="23"/>
  <c r="M36" i="23"/>
  <c r="K36" i="23"/>
  <c r="J29" i="23"/>
  <c r="J36" i="23" s="1"/>
  <c r="I29" i="23"/>
  <c r="I36" i="23" s="1"/>
  <c r="H36" i="23"/>
  <c r="G36" i="23"/>
  <c r="F36" i="23"/>
  <c r="E36" i="23"/>
  <c r="D29" i="23"/>
  <c r="D36" i="23" s="1"/>
  <c r="X332" i="19"/>
  <c r="W333" i="19"/>
  <c r="W334" i="19" s="1"/>
  <c r="V333" i="19"/>
  <c r="V334" i="19" s="1"/>
  <c r="C320" i="19"/>
  <c r="Y332" i="19"/>
  <c r="Y320" i="19"/>
  <c r="Y14" i="19" s="1"/>
  <c r="X320" i="19"/>
  <c r="X14" i="19" s="1"/>
  <c r="V320" i="19"/>
  <c r="V14" i="19" s="1"/>
  <c r="V13" i="19" s="1"/>
  <c r="V21" i="19" s="1"/>
  <c r="W320" i="19"/>
  <c r="W14" i="19" s="1"/>
  <c r="Y13" i="19" l="1"/>
  <c r="Y21" i="19" s="1"/>
  <c r="X46" i="23"/>
  <c r="V46" i="23"/>
  <c r="V27" i="19"/>
  <c r="V29" i="19"/>
  <c r="W13" i="19"/>
  <c r="W21" i="19" s="1"/>
  <c r="W26" i="19"/>
  <c r="X13" i="19"/>
  <c r="X21" i="19" s="1"/>
  <c r="X26" i="19"/>
  <c r="Y27" i="19"/>
  <c r="X13" i="15"/>
  <c r="Y13" i="15"/>
  <c r="Z13" i="15"/>
  <c r="AA13" i="15"/>
  <c r="D23" i="14"/>
  <c r="D23" i="16" s="1"/>
  <c r="E23" i="14"/>
  <c r="E23" i="16" s="1"/>
  <c r="F23" i="14"/>
  <c r="F23" i="16" s="1"/>
  <c r="G23" i="14"/>
  <c r="G23" i="16" s="1"/>
  <c r="H23" i="14"/>
  <c r="H23" i="16" s="1"/>
  <c r="I23" i="14"/>
  <c r="I23" i="16" s="1"/>
  <c r="J23" i="14"/>
  <c r="J23" i="16" s="1"/>
  <c r="K23" i="14"/>
  <c r="K23" i="16" s="1"/>
  <c r="L23" i="14"/>
  <c r="L23" i="16" s="1"/>
  <c r="M23" i="14"/>
  <c r="M23" i="16" s="1"/>
  <c r="N23" i="14"/>
  <c r="N23" i="16" s="1"/>
  <c r="O23" i="14"/>
  <c r="O23" i="16" s="1"/>
  <c r="P23" i="14"/>
  <c r="P23" i="16" s="1"/>
  <c r="Q23" i="14"/>
  <c r="Q23" i="16" s="1"/>
  <c r="R23" i="14"/>
  <c r="R23" i="16" s="1"/>
  <c r="S23" i="14"/>
  <c r="S23" i="16" s="1"/>
  <c r="T23" i="14"/>
  <c r="T23" i="16" s="1"/>
  <c r="U23" i="14"/>
  <c r="U23" i="16" s="1"/>
  <c r="V23" i="14"/>
  <c r="V23" i="16" s="1"/>
  <c r="W23" i="14"/>
  <c r="W23" i="16" s="1"/>
  <c r="X23" i="14"/>
  <c r="D24" i="14"/>
  <c r="D24" i="16" s="1"/>
  <c r="E24" i="14"/>
  <c r="E24" i="16" s="1"/>
  <c r="F24" i="14"/>
  <c r="F24" i="16" s="1"/>
  <c r="G24" i="14"/>
  <c r="G24" i="16" s="1"/>
  <c r="H24" i="14"/>
  <c r="H24" i="16" s="1"/>
  <c r="I24" i="14"/>
  <c r="I24" i="16" s="1"/>
  <c r="J24" i="14"/>
  <c r="J24" i="16" s="1"/>
  <c r="K24" i="14"/>
  <c r="K24" i="16" s="1"/>
  <c r="L24" i="14"/>
  <c r="L24" i="16" s="1"/>
  <c r="M24" i="14"/>
  <c r="M24" i="16" s="1"/>
  <c r="N24" i="14"/>
  <c r="N24" i="16" s="1"/>
  <c r="O24" i="14"/>
  <c r="O24" i="16" s="1"/>
  <c r="P24" i="14"/>
  <c r="P24" i="16" s="1"/>
  <c r="Q24" i="14"/>
  <c r="Q24" i="16" s="1"/>
  <c r="R24" i="14"/>
  <c r="R24" i="16" s="1"/>
  <c r="S24" i="14"/>
  <c r="S24" i="16" s="1"/>
  <c r="T24" i="14"/>
  <c r="T24" i="16" s="1"/>
  <c r="U24" i="14"/>
  <c r="U24" i="16" s="1"/>
  <c r="V24" i="14"/>
  <c r="V24" i="16" s="1"/>
  <c r="W24" i="14"/>
  <c r="W24" i="16" s="1"/>
  <c r="X24" i="14"/>
  <c r="D25" i="14"/>
  <c r="D25" i="16" s="1"/>
  <c r="E25" i="14"/>
  <c r="E25" i="16" s="1"/>
  <c r="F25" i="14"/>
  <c r="F25" i="16" s="1"/>
  <c r="G25" i="14"/>
  <c r="G25" i="16" s="1"/>
  <c r="H25" i="14"/>
  <c r="H25" i="16" s="1"/>
  <c r="I25" i="14"/>
  <c r="I25" i="16" s="1"/>
  <c r="J25" i="14"/>
  <c r="J25" i="16" s="1"/>
  <c r="K25" i="14"/>
  <c r="K25" i="16" s="1"/>
  <c r="L25" i="14"/>
  <c r="L25" i="16" s="1"/>
  <c r="M25" i="14"/>
  <c r="M25" i="16" s="1"/>
  <c r="N25" i="14"/>
  <c r="N25" i="16" s="1"/>
  <c r="O25" i="14"/>
  <c r="O25" i="16" s="1"/>
  <c r="P25" i="14"/>
  <c r="P25" i="16" s="1"/>
  <c r="Q25" i="14"/>
  <c r="Q25" i="16" s="1"/>
  <c r="R25" i="14"/>
  <c r="R25" i="16" s="1"/>
  <c r="S25" i="14"/>
  <c r="S25" i="16" s="1"/>
  <c r="T25" i="14"/>
  <c r="T25" i="16" s="1"/>
  <c r="U25" i="14"/>
  <c r="U25" i="16" s="1"/>
  <c r="V25" i="14"/>
  <c r="V25" i="16" s="1"/>
  <c r="W25" i="14"/>
  <c r="W25" i="16" s="1"/>
  <c r="X25" i="14"/>
  <c r="C23" i="14"/>
  <c r="C23" i="16" s="1"/>
  <c r="C24" i="14"/>
  <c r="C24" i="16" s="1"/>
  <c r="C25" i="14"/>
  <c r="C25" i="16" s="1"/>
  <c r="C20" i="14"/>
  <c r="C20" i="12"/>
  <c r="C27" i="12"/>
  <c r="C26" i="12"/>
  <c r="AA24" i="20" s="1"/>
  <c r="C25" i="12"/>
  <c r="AA23" i="20" s="1"/>
  <c r="D26" i="6"/>
  <c r="E26" i="6"/>
  <c r="F26" i="6"/>
  <c r="G26" i="6"/>
  <c r="H26" i="6"/>
  <c r="I26" i="6"/>
  <c r="J26" i="6"/>
  <c r="K26" i="6"/>
  <c r="L26" i="6"/>
  <c r="M26" i="6"/>
  <c r="C26" i="6"/>
  <c r="W23" i="6"/>
  <c r="X21" i="6"/>
  <c r="X26" i="6" s="1"/>
  <c r="Y21" i="6"/>
  <c r="Y26" i="6" s="1"/>
  <c r="Z21" i="6"/>
  <c r="Z26" i="6" s="1"/>
  <c r="AA21" i="6"/>
  <c r="AA26" i="6" s="1"/>
  <c r="W11" i="6"/>
  <c r="W12" i="6"/>
  <c r="W13" i="6"/>
  <c r="W14" i="6"/>
  <c r="W15" i="6"/>
  <c r="W16" i="6"/>
  <c r="W17" i="6"/>
  <c r="W18" i="6"/>
  <c r="W19" i="6"/>
  <c r="W20" i="6"/>
  <c r="W10" i="6"/>
  <c r="W21" i="6" s="1"/>
  <c r="AD56" i="5" l="1"/>
  <c r="AD56" i="21"/>
  <c r="AD55" i="21"/>
  <c r="AD55" i="5"/>
  <c r="Y11" i="5" s="1"/>
  <c r="Y29" i="19"/>
  <c r="C20" i="16"/>
  <c r="D20" i="14"/>
  <c r="X25" i="16"/>
  <c r="Y25" i="14"/>
  <c r="X24" i="16"/>
  <c r="Y24" i="14"/>
  <c r="X23" i="16"/>
  <c r="Y23" i="14"/>
  <c r="X27" i="19"/>
  <c r="X29" i="19"/>
  <c r="W27" i="19"/>
  <c r="W29" i="19"/>
  <c r="X35" i="8"/>
  <c r="Y35" i="8"/>
  <c r="Z35" i="8"/>
  <c r="AA35" i="8"/>
  <c r="X36" i="8"/>
  <c r="Y36" i="8"/>
  <c r="Z36" i="8"/>
  <c r="AA36" i="8"/>
  <c r="X38" i="8"/>
  <c r="Y38" i="8"/>
  <c r="Z38" i="8"/>
  <c r="AA38" i="8"/>
  <c r="W16" i="8"/>
  <c r="W14" i="8"/>
  <c r="W12" i="8"/>
  <c r="W11" i="8"/>
  <c r="X15" i="11"/>
  <c r="Y15" i="11"/>
  <c r="AA15" i="11"/>
  <c r="AB15" i="11"/>
  <c r="X17" i="11"/>
  <c r="Y17" i="11"/>
  <c r="AA17" i="11"/>
  <c r="AB17" i="11"/>
  <c r="X19" i="11"/>
  <c r="Y19" i="11"/>
  <c r="AA19" i="11"/>
  <c r="AB19" i="11"/>
  <c r="X20" i="11"/>
  <c r="Y20" i="11"/>
  <c r="AA20" i="11"/>
  <c r="AB20" i="11"/>
  <c r="X21" i="11"/>
  <c r="Y21" i="11"/>
  <c r="AA21" i="11"/>
  <c r="AB21" i="11"/>
  <c r="X24" i="11"/>
  <c r="Y24" i="11"/>
  <c r="AA24" i="11"/>
  <c r="AB24" i="11"/>
  <c r="X27" i="11"/>
  <c r="Y27" i="11"/>
  <c r="AA27" i="11"/>
  <c r="AB27" i="11"/>
  <c r="X28" i="11"/>
  <c r="Y28" i="11"/>
  <c r="AA28" i="11"/>
  <c r="AB28" i="11"/>
  <c r="X31" i="11"/>
  <c r="Y31" i="11"/>
  <c r="AA31" i="11"/>
  <c r="AB31" i="11"/>
  <c r="X32" i="11"/>
  <c r="Y32" i="11"/>
  <c r="AA32" i="11"/>
  <c r="AB32" i="11"/>
  <c r="X10" i="11"/>
  <c r="Y10" i="11"/>
  <c r="AA10" i="11"/>
  <c r="AB10" i="11"/>
  <c r="X11" i="11"/>
  <c r="Y11" i="11"/>
  <c r="AA11" i="11"/>
  <c r="AB11" i="11"/>
  <c r="W18" i="30"/>
  <c r="X18" i="30"/>
  <c r="Y18" i="30"/>
  <c r="Z18" i="30"/>
  <c r="W9" i="30"/>
  <c r="X9" i="30"/>
  <c r="X13" i="30" s="1"/>
  <c r="Y9" i="30"/>
  <c r="Y13" i="30" s="1"/>
  <c r="Z9" i="30"/>
  <c r="Z13" i="30" s="1"/>
  <c r="Z14" i="30" s="1"/>
  <c r="W18" i="27"/>
  <c r="X18" i="27"/>
  <c r="Y18" i="27"/>
  <c r="Z18" i="27"/>
  <c r="W9" i="27"/>
  <c r="X12" i="27" s="1"/>
  <c r="X9" i="27"/>
  <c r="Y12" i="27" s="1"/>
  <c r="Y9" i="27"/>
  <c r="Z12" i="27" s="1"/>
  <c r="Z9" i="27"/>
  <c r="Z13" i="27" s="1"/>
  <c r="V13" i="26"/>
  <c r="W13" i="26"/>
  <c r="X13" i="26"/>
  <c r="Y13" i="26"/>
  <c r="C9" i="26"/>
  <c r="V9" i="26"/>
  <c r="V16" i="26" s="1"/>
  <c r="X32" i="6" s="1"/>
  <c r="W9" i="26"/>
  <c r="W16" i="26" s="1"/>
  <c r="Y32" i="6" s="1"/>
  <c r="X9" i="26"/>
  <c r="X16" i="26" s="1"/>
  <c r="Z32" i="6" s="1"/>
  <c r="Y9" i="26"/>
  <c r="V13" i="25"/>
  <c r="W13" i="25"/>
  <c r="X13" i="25"/>
  <c r="Y13" i="25"/>
  <c r="V9" i="25"/>
  <c r="V16" i="25" s="1"/>
  <c r="Y35" i="10" s="1"/>
  <c r="X35" i="11" s="1"/>
  <c r="W9" i="25"/>
  <c r="W16" i="25" s="1"/>
  <c r="Z35" i="10" s="1"/>
  <c r="X9" i="25"/>
  <c r="X16" i="25" s="1"/>
  <c r="AB35" i="10" s="1"/>
  <c r="AA35" i="11" s="1"/>
  <c r="Y9" i="25"/>
  <c r="V18" i="30"/>
  <c r="U18" i="30"/>
  <c r="T18" i="30"/>
  <c r="S18" i="30"/>
  <c r="R18" i="30"/>
  <c r="Q18" i="30"/>
  <c r="P18" i="30"/>
  <c r="O18" i="30"/>
  <c r="N18" i="30"/>
  <c r="M18" i="30"/>
  <c r="L18" i="30"/>
  <c r="K18" i="30"/>
  <c r="J18" i="30"/>
  <c r="I18" i="30"/>
  <c r="H18" i="30"/>
  <c r="G18" i="30"/>
  <c r="F18" i="30"/>
  <c r="E18" i="30"/>
  <c r="D18" i="30"/>
  <c r="C18" i="30"/>
  <c r="V9" i="30"/>
  <c r="V13" i="30" s="1"/>
  <c r="U9" i="30"/>
  <c r="U13" i="30" s="1"/>
  <c r="T9" i="30"/>
  <c r="T13" i="30" s="1"/>
  <c r="S9" i="30"/>
  <c r="R9" i="30"/>
  <c r="Q9" i="30"/>
  <c r="P9" i="30"/>
  <c r="P13" i="30" s="1"/>
  <c r="O9" i="30"/>
  <c r="N9" i="30"/>
  <c r="N13" i="30" s="1"/>
  <c r="M9" i="30"/>
  <c r="M13" i="30" s="1"/>
  <c r="L9" i="30"/>
  <c r="L13" i="30" s="1"/>
  <c r="K9" i="30"/>
  <c r="J9" i="30"/>
  <c r="I9" i="30"/>
  <c r="H9" i="30"/>
  <c r="G9" i="30"/>
  <c r="F9" i="30"/>
  <c r="F13" i="30" s="1"/>
  <c r="E9" i="30"/>
  <c r="E13" i="30" s="1"/>
  <c r="D9" i="30"/>
  <c r="D13" i="30" s="1"/>
  <c r="C9" i="30"/>
  <c r="Y14" i="30" l="1"/>
  <c r="H22" i="30"/>
  <c r="H23" i="17" s="1"/>
  <c r="I22" i="30"/>
  <c r="J21" i="30" s="1"/>
  <c r="Q22" i="30"/>
  <c r="R23" i="17" s="1"/>
  <c r="Y16" i="26"/>
  <c r="AA32" i="6" s="1"/>
  <c r="Y16" i="25"/>
  <c r="AC35" i="10" s="1"/>
  <c r="AB35" i="11" s="1"/>
  <c r="X9" i="4" s="1"/>
  <c r="C13" i="30"/>
  <c r="C22" i="30"/>
  <c r="D21" i="30" s="1"/>
  <c r="G13" i="30"/>
  <c r="G22" i="30"/>
  <c r="K12" i="30"/>
  <c r="J22" i="30"/>
  <c r="J23" i="17" s="1"/>
  <c r="K13" i="30"/>
  <c r="K22" i="30"/>
  <c r="K23" i="17" s="1"/>
  <c r="O13" i="30"/>
  <c r="P14" i="30" s="1"/>
  <c r="O22" i="30"/>
  <c r="P23" i="17" s="1"/>
  <c r="S12" i="30"/>
  <c r="R22" i="30"/>
  <c r="S13" i="30"/>
  <c r="T14" i="30" s="1"/>
  <c r="S22" i="30"/>
  <c r="AC37" i="21"/>
  <c r="AC37" i="5"/>
  <c r="AA38" i="6"/>
  <c r="AB37" i="21"/>
  <c r="AB37" i="5"/>
  <c r="Z38" i="6"/>
  <c r="AA37" i="21"/>
  <c r="AA37" i="5"/>
  <c r="Y38" i="6"/>
  <c r="Z37" i="21"/>
  <c r="Z37" i="5"/>
  <c r="X38" i="6"/>
  <c r="X12" i="30"/>
  <c r="W22" i="30"/>
  <c r="W13" i="30"/>
  <c r="Y67" i="21"/>
  <c r="Y67" i="5"/>
  <c r="Y68" i="21"/>
  <c r="Y68" i="5"/>
  <c r="Y70" i="21"/>
  <c r="Y70" i="5"/>
  <c r="Y72" i="21"/>
  <c r="Y72" i="5"/>
  <c r="W35" i="8"/>
  <c r="W36" i="8"/>
  <c r="W38" i="8"/>
  <c r="AC30" i="21"/>
  <c r="AC30" i="5"/>
  <c r="AB30" i="21"/>
  <c r="AB30" i="5"/>
  <c r="AA30" i="21"/>
  <c r="AA30" i="5"/>
  <c r="Z30" i="21"/>
  <c r="Z30" i="5"/>
  <c r="AC28" i="21"/>
  <c r="AC28" i="5"/>
  <c r="AB28" i="21"/>
  <c r="AB28" i="5"/>
  <c r="AA28" i="21"/>
  <c r="AA28" i="5"/>
  <c r="Z28" i="21"/>
  <c r="Z28" i="5"/>
  <c r="AC27" i="21"/>
  <c r="AC27" i="5"/>
  <c r="AB27" i="21"/>
  <c r="AB27" i="5"/>
  <c r="AA27" i="21"/>
  <c r="AA27" i="5"/>
  <c r="Z27" i="21"/>
  <c r="Z27" i="5"/>
  <c r="Y23" i="16"/>
  <c r="Z23" i="14"/>
  <c r="Y24" i="16"/>
  <c r="Z24" i="14"/>
  <c r="Y25" i="16"/>
  <c r="Z25" i="14"/>
  <c r="D20" i="16"/>
  <c r="E20" i="14"/>
  <c r="Y35" i="11"/>
  <c r="V9" i="4" s="1"/>
  <c r="AA35" i="10"/>
  <c r="V8" i="4"/>
  <c r="Z22" i="27"/>
  <c r="X13" i="27"/>
  <c r="X22" i="27"/>
  <c r="Y13" i="27"/>
  <c r="Y14" i="27" s="1"/>
  <c r="Y22" i="27"/>
  <c r="Z21" i="27" s="1"/>
  <c r="W13" i="27"/>
  <c r="W22" i="27"/>
  <c r="I23" i="17"/>
  <c r="Z22" i="30"/>
  <c r="Y12" i="30"/>
  <c r="Y22" i="30"/>
  <c r="T23" i="17"/>
  <c r="Z12" i="30"/>
  <c r="S23" i="17"/>
  <c r="X22" i="30"/>
  <c r="P22" i="30"/>
  <c r="Q21" i="30" s="1"/>
  <c r="W12" i="30"/>
  <c r="G23" i="17"/>
  <c r="V22" i="30"/>
  <c r="N22" i="30"/>
  <c r="F22" i="30"/>
  <c r="X23" i="17"/>
  <c r="X21" i="30"/>
  <c r="X23" i="20" s="1"/>
  <c r="U22" i="30"/>
  <c r="M22" i="30"/>
  <c r="E22" i="30"/>
  <c r="O23" i="17"/>
  <c r="T22" i="30"/>
  <c r="L22" i="30"/>
  <c r="D22" i="30"/>
  <c r="R13" i="30"/>
  <c r="S14" i="30" s="1"/>
  <c r="M12" i="30"/>
  <c r="U12" i="30"/>
  <c r="U21" i="30"/>
  <c r="N12" i="30"/>
  <c r="Q13" i="30"/>
  <c r="Q14" i="30" s="1"/>
  <c r="G14" i="30"/>
  <c r="D12" i="30"/>
  <c r="V12" i="30"/>
  <c r="S21" i="30"/>
  <c r="T12" i="30"/>
  <c r="I23" i="30"/>
  <c r="E12" i="30"/>
  <c r="H13" i="30"/>
  <c r="H14" i="30" s="1"/>
  <c r="T21" i="30"/>
  <c r="F12" i="30"/>
  <c r="I13" i="30"/>
  <c r="L12" i="30"/>
  <c r="J13" i="30"/>
  <c r="E14" i="30"/>
  <c r="N14" i="30"/>
  <c r="V14" i="30"/>
  <c r="D14" i="30"/>
  <c r="U14" i="30"/>
  <c r="O14" i="30"/>
  <c r="L14" i="30"/>
  <c r="M14" i="30"/>
  <c r="F14" i="30"/>
  <c r="R21" i="30"/>
  <c r="G12" i="30"/>
  <c r="O12" i="30"/>
  <c r="H12" i="30"/>
  <c r="P12" i="30"/>
  <c r="I12" i="30"/>
  <c r="Q12" i="30"/>
  <c r="H23" i="30"/>
  <c r="P23" i="30"/>
  <c r="J12" i="30"/>
  <c r="R12" i="30"/>
  <c r="X8" i="4" l="1"/>
  <c r="X10" i="4" s="1"/>
  <c r="L21" i="30"/>
  <c r="C23" i="17"/>
  <c r="K21" i="30"/>
  <c r="AA55" i="21"/>
  <c r="AA55" i="5"/>
  <c r="E20" i="16"/>
  <c r="F20" i="14"/>
  <c r="Z25" i="16"/>
  <c r="AA25" i="14"/>
  <c r="AA25" i="16" s="1"/>
  <c r="Z24" i="16"/>
  <c r="AA24" i="14"/>
  <c r="AA24" i="16" s="1"/>
  <c r="AA24" i="17" s="1"/>
  <c r="Z23" i="16"/>
  <c r="Z23" i="17" s="1"/>
  <c r="AA23" i="14"/>
  <c r="AA23" i="16" s="1"/>
  <c r="AA23" i="17" s="1"/>
  <c r="Y30" i="21"/>
  <c r="Y30" i="5"/>
  <c r="Y28" i="21"/>
  <c r="Y28" i="5"/>
  <c r="Y27" i="21"/>
  <c r="Y27" i="5"/>
  <c r="W14" i="30"/>
  <c r="X14" i="30"/>
  <c r="Z77" i="21"/>
  <c r="Z77" i="5"/>
  <c r="AA77" i="21"/>
  <c r="AA77" i="5"/>
  <c r="AB77" i="21"/>
  <c r="AB77" i="5"/>
  <c r="AC77" i="21"/>
  <c r="AC77" i="5"/>
  <c r="X23" i="18"/>
  <c r="W9" i="4"/>
  <c r="Z35" i="11"/>
  <c r="W8" i="4" s="1"/>
  <c r="V10" i="4"/>
  <c r="V12" i="4" s="1"/>
  <c r="Z20" i="20"/>
  <c r="Z12" i="20"/>
  <c r="Z25" i="20"/>
  <c r="Z19" i="20"/>
  <c r="Z11" i="20"/>
  <c r="Z15" i="20"/>
  <c r="Z24" i="20"/>
  <c r="Z18" i="20"/>
  <c r="Z14" i="20"/>
  <c r="Z13" i="20"/>
  <c r="Y25" i="17"/>
  <c r="Y24" i="17"/>
  <c r="Y21" i="27"/>
  <c r="X23" i="27"/>
  <c r="X14" i="27"/>
  <c r="X25" i="17"/>
  <c r="X24" i="17"/>
  <c r="X21" i="27"/>
  <c r="Z25" i="17"/>
  <c r="Z24" i="17"/>
  <c r="Y23" i="27"/>
  <c r="Z14" i="27"/>
  <c r="Z23" i="27"/>
  <c r="AA25" i="17"/>
  <c r="E23" i="17"/>
  <c r="U23" i="17"/>
  <c r="V23" i="17"/>
  <c r="D23" i="17"/>
  <c r="N23" i="17"/>
  <c r="Z23" i="30"/>
  <c r="W23" i="30"/>
  <c r="W23" i="17"/>
  <c r="W21" i="30"/>
  <c r="W23" i="20" s="1"/>
  <c r="Z21" i="30"/>
  <c r="Z23" i="20" s="1"/>
  <c r="Y23" i="30"/>
  <c r="L23" i="17"/>
  <c r="M23" i="17"/>
  <c r="E21" i="30"/>
  <c r="M21" i="30"/>
  <c r="Q23" i="17"/>
  <c r="Y23" i="17"/>
  <c r="Y21" i="30"/>
  <c r="Y23" i="20" s="1"/>
  <c r="X23" i="30"/>
  <c r="F23" i="17"/>
  <c r="D23" i="30"/>
  <c r="K23" i="30"/>
  <c r="T23" i="30"/>
  <c r="L23" i="30"/>
  <c r="R14" i="30"/>
  <c r="J14" i="30"/>
  <c r="R23" i="30"/>
  <c r="S23" i="30"/>
  <c r="I21" i="30"/>
  <c r="Q23" i="30"/>
  <c r="I14" i="30"/>
  <c r="J23" i="30"/>
  <c r="K14" i="30"/>
  <c r="V23" i="30"/>
  <c r="P21" i="30"/>
  <c r="O23" i="30"/>
  <c r="G23" i="30"/>
  <c r="H21" i="30"/>
  <c r="N21" i="30"/>
  <c r="M23" i="30"/>
  <c r="F21" i="30"/>
  <c r="E23" i="30"/>
  <c r="N23" i="30"/>
  <c r="O21" i="30"/>
  <c r="U23" i="30"/>
  <c r="V21" i="30"/>
  <c r="F23" i="30"/>
  <c r="G21" i="30"/>
  <c r="AB55" i="21" l="1"/>
  <c r="AB55" i="5"/>
  <c r="AC55" i="21"/>
  <c r="AC55" i="5"/>
  <c r="Z55" i="21"/>
  <c r="Z55" i="5"/>
  <c r="AC45" i="5"/>
  <c r="AC45" i="21"/>
  <c r="AC46" i="5"/>
  <c r="AC46" i="21"/>
  <c r="AC50" i="5"/>
  <c r="AC50" i="21"/>
  <c r="AC56" i="5"/>
  <c r="AC56" i="21"/>
  <c r="AC47" i="5"/>
  <c r="AC47" i="21"/>
  <c r="AC43" i="5"/>
  <c r="AC43" i="21"/>
  <c r="AC51" i="5"/>
  <c r="AC51" i="21"/>
  <c r="AC44" i="5"/>
  <c r="AC44" i="21"/>
  <c r="AC52" i="5"/>
  <c r="AC52" i="21"/>
  <c r="F20" i="16"/>
  <c r="G20" i="14"/>
  <c r="AC57" i="5"/>
  <c r="AC57" i="21"/>
  <c r="AA23" i="18"/>
  <c r="AC95" i="21" s="1"/>
  <c r="Z23" i="18"/>
  <c r="AB95" i="5" s="1"/>
  <c r="AA24" i="18"/>
  <c r="Z24" i="18"/>
  <c r="AB96" i="21" s="1"/>
  <c r="Z95" i="5"/>
  <c r="Z95" i="21"/>
  <c r="Y23" i="18"/>
  <c r="W10" i="4"/>
  <c r="W8" i="3" s="1"/>
  <c r="X12" i="4"/>
  <c r="X8" i="3"/>
  <c r="V8" i="3"/>
  <c r="AA25" i="18"/>
  <c r="Y12" i="20"/>
  <c r="Y25" i="20"/>
  <c r="Y19" i="20"/>
  <c r="Y11" i="20"/>
  <c r="Y15" i="20"/>
  <c r="Y24" i="20"/>
  <c r="Y13" i="20"/>
  <c r="Y18" i="20"/>
  <c r="Y14" i="20"/>
  <c r="Y20" i="20"/>
  <c r="Y24" i="18"/>
  <c r="X24" i="18"/>
  <c r="X25" i="18"/>
  <c r="Y25" i="18"/>
  <c r="X25" i="20"/>
  <c r="X19" i="20"/>
  <c r="X11" i="20"/>
  <c r="X15" i="20"/>
  <c r="X24" i="20"/>
  <c r="X18" i="20"/>
  <c r="X14" i="20"/>
  <c r="X20" i="20"/>
  <c r="X13" i="20"/>
  <c r="X12" i="20"/>
  <c r="Z25" i="18"/>
  <c r="P72" i="5"/>
  <c r="O72" i="5" s="1"/>
  <c r="Q72" i="5"/>
  <c r="R72" i="5"/>
  <c r="S72" i="5"/>
  <c r="T72" i="5"/>
  <c r="U72" i="5"/>
  <c r="V72" i="5"/>
  <c r="W72" i="5"/>
  <c r="X72" i="5"/>
  <c r="D72" i="5"/>
  <c r="E72" i="5"/>
  <c r="F72" i="5"/>
  <c r="G72" i="5"/>
  <c r="H72" i="5"/>
  <c r="I72" i="5"/>
  <c r="J72" i="5"/>
  <c r="K72" i="5"/>
  <c r="L72" i="5"/>
  <c r="M72" i="5"/>
  <c r="N72" i="5" s="1"/>
  <c r="C72" i="5"/>
  <c r="D70" i="5"/>
  <c r="E70" i="5"/>
  <c r="F70" i="5"/>
  <c r="G70" i="5"/>
  <c r="H70" i="5"/>
  <c r="I70" i="5"/>
  <c r="J70" i="5"/>
  <c r="K70" i="5"/>
  <c r="L70" i="5"/>
  <c r="M70" i="5"/>
  <c r="N70" i="5" s="1"/>
  <c r="P70" i="5"/>
  <c r="O70" i="5" s="1"/>
  <c r="Q70" i="5"/>
  <c r="R70" i="5"/>
  <c r="S70" i="5"/>
  <c r="T70" i="5"/>
  <c r="U70" i="5"/>
  <c r="V70" i="5"/>
  <c r="W70" i="5"/>
  <c r="X70" i="5"/>
  <c r="C70" i="5"/>
  <c r="D67" i="5"/>
  <c r="E67" i="5"/>
  <c r="F67" i="5"/>
  <c r="G67" i="5"/>
  <c r="H67" i="5"/>
  <c r="I67" i="5"/>
  <c r="J67" i="5"/>
  <c r="K67" i="5"/>
  <c r="L67" i="5"/>
  <c r="M67" i="5"/>
  <c r="N67" i="5" s="1"/>
  <c r="P67" i="5"/>
  <c r="O67" i="5" s="1"/>
  <c r="Q67" i="5"/>
  <c r="R67" i="5"/>
  <c r="S67" i="5"/>
  <c r="T67" i="5"/>
  <c r="U67" i="5"/>
  <c r="V67" i="5"/>
  <c r="W67" i="5"/>
  <c r="X67" i="5"/>
  <c r="D68" i="5"/>
  <c r="E68" i="5"/>
  <c r="F68" i="5"/>
  <c r="G68" i="5"/>
  <c r="H68" i="5"/>
  <c r="I68" i="5"/>
  <c r="J68" i="5"/>
  <c r="K68" i="5"/>
  <c r="L68" i="5"/>
  <c r="M68" i="5"/>
  <c r="N68" i="5" s="1"/>
  <c r="P68" i="5"/>
  <c r="O68" i="5" s="1"/>
  <c r="Q68" i="5"/>
  <c r="R68" i="5"/>
  <c r="S68" i="5"/>
  <c r="T68" i="5"/>
  <c r="U68" i="5"/>
  <c r="V68" i="5"/>
  <c r="W68" i="5"/>
  <c r="X68" i="5"/>
  <c r="C68" i="5"/>
  <c r="C67" i="5"/>
  <c r="D27" i="5"/>
  <c r="E27" i="5"/>
  <c r="F27" i="5"/>
  <c r="G27" i="5"/>
  <c r="H27" i="5"/>
  <c r="I27" i="5"/>
  <c r="J27" i="5"/>
  <c r="K27" i="5"/>
  <c r="L27" i="5"/>
  <c r="M27" i="5"/>
  <c r="N27" i="5" s="1"/>
  <c r="P27" i="5"/>
  <c r="O27" i="5" s="1"/>
  <c r="Q27" i="5"/>
  <c r="R27" i="5"/>
  <c r="D28" i="5"/>
  <c r="E28" i="5"/>
  <c r="F28" i="5"/>
  <c r="G28" i="5"/>
  <c r="H28" i="5"/>
  <c r="I28" i="5"/>
  <c r="J28" i="5"/>
  <c r="K28" i="5"/>
  <c r="L28" i="5"/>
  <c r="M28" i="5"/>
  <c r="N28" i="5" s="1"/>
  <c r="P28" i="5"/>
  <c r="O28" i="5" s="1"/>
  <c r="Q28" i="5"/>
  <c r="R28" i="5"/>
  <c r="D30" i="5"/>
  <c r="E30" i="5"/>
  <c r="F30" i="5"/>
  <c r="G30" i="5"/>
  <c r="H30" i="5"/>
  <c r="I30" i="5"/>
  <c r="J30" i="5"/>
  <c r="K30" i="5"/>
  <c r="L30" i="5"/>
  <c r="M30" i="5"/>
  <c r="N30" i="5" s="1"/>
  <c r="P30" i="5"/>
  <c r="O30" i="5" s="1"/>
  <c r="Q30" i="5"/>
  <c r="R30" i="5"/>
  <c r="S32" i="5"/>
  <c r="T32" i="5"/>
  <c r="U32" i="5"/>
  <c r="V32" i="5"/>
  <c r="W32" i="5"/>
  <c r="X32" i="5"/>
  <c r="C30" i="5"/>
  <c r="C28" i="5"/>
  <c r="C27" i="5"/>
  <c r="W12" i="4" l="1"/>
  <c r="AA44" i="5"/>
  <c r="AA44" i="21"/>
  <c r="AA45" i="5"/>
  <c r="AA45" i="21"/>
  <c r="AA52" i="5"/>
  <c r="AA52" i="21"/>
  <c r="AA46" i="5"/>
  <c r="AA46" i="21"/>
  <c r="AA50" i="5"/>
  <c r="AA50" i="21"/>
  <c r="AA56" i="5"/>
  <c r="AA56" i="21"/>
  <c r="AA47" i="5"/>
  <c r="AA47" i="21"/>
  <c r="AA43" i="5"/>
  <c r="AA43" i="21"/>
  <c r="AA51" i="5"/>
  <c r="AA51" i="21"/>
  <c r="AB52" i="5"/>
  <c r="AB52" i="21"/>
  <c r="AB46" i="5"/>
  <c r="AB46" i="21"/>
  <c r="AB50" i="5"/>
  <c r="AB50" i="21"/>
  <c r="AB45" i="5"/>
  <c r="AB45" i="21"/>
  <c r="AB56" i="5"/>
  <c r="AB56" i="21"/>
  <c r="AB47" i="5"/>
  <c r="AB47" i="21"/>
  <c r="AB43" i="5"/>
  <c r="AB43" i="21"/>
  <c r="AB51" i="5"/>
  <c r="AB51" i="21"/>
  <c r="AB44" i="5"/>
  <c r="AB44" i="21"/>
  <c r="G20" i="16"/>
  <c r="H20" i="14"/>
  <c r="AA57" i="5"/>
  <c r="AA57" i="21"/>
  <c r="AB57" i="5"/>
  <c r="AB57" i="21"/>
  <c r="AC95" i="5"/>
  <c r="AB95" i="21"/>
  <c r="Z97" i="5"/>
  <c r="Z97" i="21"/>
  <c r="AC97" i="5"/>
  <c r="AC97" i="21"/>
  <c r="AA95" i="21"/>
  <c r="AA95" i="5"/>
  <c r="Z96" i="5"/>
  <c r="Z96" i="21"/>
  <c r="AA96" i="5"/>
  <c r="AA96" i="21"/>
  <c r="AB97" i="5"/>
  <c r="AB97" i="21"/>
  <c r="AC96" i="5"/>
  <c r="AC96" i="21"/>
  <c r="AB96" i="5"/>
  <c r="AA97" i="5"/>
  <c r="AA97" i="21"/>
  <c r="C14" i="2"/>
  <c r="D44" i="23"/>
  <c r="F38" i="23"/>
  <c r="G38" i="23" s="1"/>
  <c r="H38" i="23" s="1"/>
  <c r="I38" i="23" s="1"/>
  <c r="J38" i="23" s="1"/>
  <c r="K38" i="23" s="1"/>
  <c r="L38" i="23" s="1"/>
  <c r="M38" i="23" s="1"/>
  <c r="N38" i="23" s="1"/>
  <c r="O38" i="23" s="1"/>
  <c r="P38" i="23" s="1"/>
  <c r="Q38" i="23" s="1"/>
  <c r="R38" i="23" s="1"/>
  <c r="S38" i="23" s="1"/>
  <c r="T38" i="23" s="1"/>
  <c r="U43" i="23"/>
  <c r="T43" i="23"/>
  <c r="S43" i="23"/>
  <c r="R43" i="23"/>
  <c r="Q43" i="23"/>
  <c r="P43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F14" i="23"/>
  <c r="G14" i="23" s="1"/>
  <c r="H14" i="23" s="1"/>
  <c r="I14" i="23" s="1"/>
  <c r="J14" i="23" s="1"/>
  <c r="K14" i="23" s="1"/>
  <c r="L14" i="23" s="1"/>
  <c r="M14" i="23" s="1"/>
  <c r="N14" i="23" s="1"/>
  <c r="O14" i="23" s="1"/>
  <c r="P14" i="23" s="1"/>
  <c r="Q14" i="23" s="1"/>
  <c r="R14" i="23" s="1"/>
  <c r="S14" i="23" s="1"/>
  <c r="T14" i="23" s="1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F7" i="23"/>
  <c r="G7" i="23" s="1"/>
  <c r="H7" i="23" s="1"/>
  <c r="I7" i="23" s="1"/>
  <c r="J7" i="23" s="1"/>
  <c r="K7" i="23" s="1"/>
  <c r="L7" i="23" s="1"/>
  <c r="M7" i="23" s="1"/>
  <c r="N7" i="23" s="1"/>
  <c r="O7" i="23" s="1"/>
  <c r="P7" i="23" s="1"/>
  <c r="Q7" i="23" s="1"/>
  <c r="R7" i="23" s="1"/>
  <c r="S7" i="23" s="1"/>
  <c r="T7" i="23" s="1"/>
  <c r="I20" i="14" l="1"/>
  <c r="H20" i="16"/>
  <c r="J46" i="23"/>
  <c r="M46" i="23"/>
  <c r="U46" i="23"/>
  <c r="E46" i="23"/>
  <c r="N46" i="23"/>
  <c r="F46" i="23"/>
  <c r="S46" i="23"/>
  <c r="G46" i="23"/>
  <c r="H46" i="23"/>
  <c r="O46" i="23"/>
  <c r="P46" i="23"/>
  <c r="L46" i="23"/>
  <c r="T46" i="23"/>
  <c r="K46" i="23"/>
  <c r="R46" i="23"/>
  <c r="I46" i="23"/>
  <c r="Q46" i="23"/>
  <c r="J20" i="14" l="1"/>
  <c r="I20" i="16"/>
  <c r="C8" i="2"/>
  <c r="C18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U23" i="19"/>
  <c r="U24" i="19" s="1"/>
  <c r="T23" i="19"/>
  <c r="T24" i="19" s="1"/>
  <c r="R23" i="19"/>
  <c r="R24" i="19" s="1"/>
  <c r="P23" i="19"/>
  <c r="P24" i="19" s="1"/>
  <c r="O23" i="19"/>
  <c r="O24" i="19" s="1"/>
  <c r="I23" i="19"/>
  <c r="I24" i="19" s="1"/>
  <c r="H23" i="19"/>
  <c r="H24" i="19" s="1"/>
  <c r="G23" i="19"/>
  <c r="G24" i="19" s="1"/>
  <c r="F23" i="19"/>
  <c r="F24" i="19" s="1"/>
  <c r="E23" i="19"/>
  <c r="E24" i="19" s="1"/>
  <c r="D23" i="19"/>
  <c r="D24" i="19" s="1"/>
  <c r="C23" i="19"/>
  <c r="C24" i="19" s="1"/>
  <c r="S23" i="19"/>
  <c r="S24" i="19" s="1"/>
  <c r="Q23" i="19"/>
  <c r="Q24" i="19" s="1"/>
  <c r="J23" i="19"/>
  <c r="J24" i="19" s="1"/>
  <c r="M23" i="19"/>
  <c r="M24" i="19" s="1"/>
  <c r="L23" i="19"/>
  <c r="L24" i="19" s="1"/>
  <c r="K23" i="19"/>
  <c r="K24" i="19" s="1"/>
  <c r="T330" i="19"/>
  <c r="T333" i="19" s="1"/>
  <c r="T334" i="19" s="1"/>
  <c r="S330" i="19"/>
  <c r="S333" i="19" s="1"/>
  <c r="S334" i="19" s="1"/>
  <c r="R330" i="19"/>
  <c r="R333" i="19" s="1"/>
  <c r="R334" i="19" s="1"/>
  <c r="Q330" i="19"/>
  <c r="Q333" i="19" s="1"/>
  <c r="Q334" i="19" s="1"/>
  <c r="P330" i="19"/>
  <c r="P333" i="19" s="1"/>
  <c r="P334" i="19" s="1"/>
  <c r="O330" i="19"/>
  <c r="O332" i="19" s="1"/>
  <c r="N330" i="19"/>
  <c r="N332" i="19" s="1"/>
  <c r="M330" i="19"/>
  <c r="M333" i="19" s="1"/>
  <c r="M334" i="19" s="1"/>
  <c r="L330" i="19"/>
  <c r="L333" i="19" s="1"/>
  <c r="L334" i="19" s="1"/>
  <c r="K330" i="19"/>
  <c r="K333" i="19" s="1"/>
  <c r="K334" i="19" s="1"/>
  <c r="J330" i="19"/>
  <c r="J333" i="19" s="1"/>
  <c r="J334" i="19" s="1"/>
  <c r="I330" i="19"/>
  <c r="I333" i="19" s="1"/>
  <c r="I334" i="19" s="1"/>
  <c r="H330" i="19"/>
  <c r="H17" i="19" s="1"/>
  <c r="G330" i="19"/>
  <c r="G332" i="19" s="1"/>
  <c r="F330" i="19"/>
  <c r="F332" i="19" s="1"/>
  <c r="E330" i="19"/>
  <c r="E333" i="19" s="1"/>
  <c r="E334" i="19" s="1"/>
  <c r="D330" i="19"/>
  <c r="D333" i="19" s="1"/>
  <c r="D334" i="19" s="1"/>
  <c r="C330" i="19"/>
  <c r="B318" i="19"/>
  <c r="B317" i="19"/>
  <c r="B316" i="19"/>
  <c r="B315" i="19"/>
  <c r="B314" i="19"/>
  <c r="B313" i="19"/>
  <c r="B312" i="19"/>
  <c r="B311" i="19"/>
  <c r="B310" i="19"/>
  <c r="B309" i="19"/>
  <c r="B308" i="19"/>
  <c r="B307" i="19"/>
  <c r="B306" i="19"/>
  <c r="U255" i="19"/>
  <c r="U19" i="19" s="1"/>
  <c r="T255" i="19"/>
  <c r="T19" i="19" s="1"/>
  <c r="S255" i="19"/>
  <c r="S19" i="19" s="1"/>
  <c r="R255" i="19"/>
  <c r="R19" i="19" s="1"/>
  <c r="Q255" i="19"/>
  <c r="Q19" i="19" s="1"/>
  <c r="P255" i="19"/>
  <c r="P19" i="19" s="1"/>
  <c r="O255" i="19"/>
  <c r="O19" i="19" s="1"/>
  <c r="N255" i="19"/>
  <c r="N19" i="19" s="1"/>
  <c r="M255" i="19"/>
  <c r="M19" i="19" s="1"/>
  <c r="L255" i="19"/>
  <c r="L19" i="19" s="1"/>
  <c r="K255" i="19"/>
  <c r="K19" i="19" s="1"/>
  <c r="J255" i="19"/>
  <c r="J19" i="19" s="1"/>
  <c r="I255" i="19"/>
  <c r="I19" i="19" s="1"/>
  <c r="H255" i="19"/>
  <c r="H19" i="19" s="1"/>
  <c r="G255" i="19"/>
  <c r="G19" i="19" s="1"/>
  <c r="F255" i="19"/>
  <c r="F19" i="19" s="1"/>
  <c r="E255" i="19"/>
  <c r="E19" i="19" s="1"/>
  <c r="D255" i="19"/>
  <c r="D19" i="19" s="1"/>
  <c r="C255" i="19"/>
  <c r="C19" i="19" s="1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D11" i="19"/>
  <c r="C11" i="19"/>
  <c r="D139" i="19"/>
  <c r="E139" i="19" s="1"/>
  <c r="F139" i="19" s="1"/>
  <c r="G139" i="19" s="1"/>
  <c r="H139" i="19" s="1"/>
  <c r="I139" i="19" s="1"/>
  <c r="J139" i="19" s="1"/>
  <c r="K139" i="19" s="1"/>
  <c r="L139" i="19" s="1"/>
  <c r="M139" i="19" s="1"/>
  <c r="N139" i="19" s="1"/>
  <c r="O139" i="19" s="1"/>
  <c r="P139" i="19" s="1"/>
  <c r="Q139" i="19" s="1"/>
  <c r="R139" i="19" s="1"/>
  <c r="S139" i="19" s="1"/>
  <c r="T139" i="19" s="1"/>
  <c r="U139" i="19" s="1"/>
  <c r="K20" i="14" l="1"/>
  <c r="J20" i="16"/>
  <c r="Q320" i="19"/>
  <c r="Q14" i="19" s="1"/>
  <c r="S320" i="19"/>
  <c r="S14" i="19" s="1"/>
  <c r="F320" i="19"/>
  <c r="F14" i="19" s="1"/>
  <c r="N320" i="19"/>
  <c r="N14" i="19" s="1"/>
  <c r="I320" i="19"/>
  <c r="I14" i="19" s="1"/>
  <c r="J320" i="19"/>
  <c r="J14" i="19" s="1"/>
  <c r="R320" i="19"/>
  <c r="R14" i="19" s="1"/>
  <c r="G320" i="19"/>
  <c r="G14" i="19" s="1"/>
  <c r="O320" i="19"/>
  <c r="O14" i="19" s="1"/>
  <c r="U320" i="19"/>
  <c r="U14" i="19" s="1"/>
  <c r="H320" i="19"/>
  <c r="H14" i="19" s="1"/>
  <c r="H13" i="19" s="1"/>
  <c r="P320" i="19"/>
  <c r="P14" i="19" s="1"/>
  <c r="C14" i="19"/>
  <c r="K320" i="19"/>
  <c r="K14" i="19" s="1"/>
  <c r="D320" i="19"/>
  <c r="D14" i="19" s="1"/>
  <c r="L320" i="19"/>
  <c r="L14" i="19" s="1"/>
  <c r="E320" i="19"/>
  <c r="E14" i="19" s="1"/>
  <c r="M320" i="19"/>
  <c r="M14" i="19" s="1"/>
  <c r="T320" i="19"/>
  <c r="T14" i="19" s="1"/>
  <c r="C333" i="19"/>
  <c r="C334" i="19" s="1"/>
  <c r="C17" i="19"/>
  <c r="L17" i="19"/>
  <c r="L26" i="19" s="1"/>
  <c r="H332" i="19"/>
  <c r="P332" i="19"/>
  <c r="O333" i="19"/>
  <c r="O334" i="19" s="1"/>
  <c r="T17" i="19"/>
  <c r="S332" i="19"/>
  <c r="S17" i="19"/>
  <c r="K17" i="19"/>
  <c r="G333" i="19"/>
  <c r="G334" i="19" s="1"/>
  <c r="R17" i="19"/>
  <c r="J17" i="19"/>
  <c r="J26" i="19" s="1"/>
  <c r="J27" i="19" s="1"/>
  <c r="H333" i="19"/>
  <c r="H334" i="19" s="1"/>
  <c r="Q17" i="19"/>
  <c r="I17" i="19"/>
  <c r="P17" i="19"/>
  <c r="E17" i="19"/>
  <c r="E26" i="19" s="1"/>
  <c r="O17" i="19"/>
  <c r="G17" i="19"/>
  <c r="D17" i="19"/>
  <c r="N17" i="19"/>
  <c r="F17" i="19"/>
  <c r="M17" i="19"/>
  <c r="H26" i="19"/>
  <c r="J332" i="19"/>
  <c r="N333" i="19"/>
  <c r="N334" i="19" s="1"/>
  <c r="Q332" i="19"/>
  <c r="R332" i="19"/>
  <c r="U330" i="19"/>
  <c r="U332" i="19" s="1"/>
  <c r="F333" i="19"/>
  <c r="F334" i="19" s="1"/>
  <c r="I332" i="19"/>
  <c r="N23" i="19"/>
  <c r="N24" i="19" s="1"/>
  <c r="D332" i="19"/>
  <c r="L332" i="19"/>
  <c r="T332" i="19"/>
  <c r="C332" i="19"/>
  <c r="K332" i="19"/>
  <c r="E332" i="19"/>
  <c r="M332" i="19"/>
  <c r="L20" i="14" l="1"/>
  <c r="K20" i="16"/>
  <c r="E13" i="19"/>
  <c r="L13" i="19"/>
  <c r="P13" i="19"/>
  <c r="C13" i="19"/>
  <c r="D13" i="19"/>
  <c r="Q13" i="19"/>
  <c r="T13" i="19"/>
  <c r="P26" i="19"/>
  <c r="P27" i="19" s="1"/>
  <c r="S13" i="19"/>
  <c r="F26" i="19"/>
  <c r="F27" i="19" s="1"/>
  <c r="F13" i="19"/>
  <c r="T26" i="19"/>
  <c r="T27" i="19" s="1"/>
  <c r="C26" i="19"/>
  <c r="C27" i="19" s="1"/>
  <c r="J13" i="19"/>
  <c r="G13" i="19"/>
  <c r="R13" i="19"/>
  <c r="O26" i="19"/>
  <c r="O27" i="19" s="1"/>
  <c r="O13" i="19"/>
  <c r="M13" i="19"/>
  <c r="I13" i="19"/>
  <c r="D26" i="19"/>
  <c r="D27" i="19" s="1"/>
  <c r="S26" i="19"/>
  <c r="S27" i="19" s="1"/>
  <c r="K13" i="19"/>
  <c r="N13" i="19"/>
  <c r="R26" i="19"/>
  <c r="R27" i="19" s="1"/>
  <c r="I26" i="19"/>
  <c r="I27" i="19" s="1"/>
  <c r="Q26" i="19"/>
  <c r="Q27" i="19" s="1"/>
  <c r="N26" i="19"/>
  <c r="N27" i="19" s="1"/>
  <c r="K26" i="19"/>
  <c r="K27" i="19" s="1"/>
  <c r="U333" i="19"/>
  <c r="U334" i="19" s="1"/>
  <c r="U17" i="19"/>
  <c r="G26" i="19"/>
  <c r="G27" i="19" s="1"/>
  <c r="M26" i="19"/>
  <c r="M27" i="19" s="1"/>
  <c r="H27" i="19"/>
  <c r="L27" i="19"/>
  <c r="E27" i="19"/>
  <c r="M20" i="14" l="1"/>
  <c r="L20" i="16"/>
  <c r="U26" i="19"/>
  <c r="U27" i="19" s="1"/>
  <c r="U13" i="19"/>
  <c r="N20" i="14" l="1"/>
  <c r="M20" i="16"/>
  <c r="U10" i="19"/>
  <c r="S10" i="19"/>
  <c r="R10" i="19"/>
  <c r="P10" i="19"/>
  <c r="O10" i="19"/>
  <c r="N10" i="19"/>
  <c r="M10" i="19"/>
  <c r="K10" i="19"/>
  <c r="J10" i="19"/>
  <c r="I10" i="19"/>
  <c r="H10" i="19"/>
  <c r="G10" i="19"/>
  <c r="E10" i="19"/>
  <c r="C10" i="19"/>
  <c r="D35" i="19"/>
  <c r="E35" i="19" s="1"/>
  <c r="F35" i="19" s="1"/>
  <c r="G35" i="19" s="1"/>
  <c r="H35" i="19" s="1"/>
  <c r="I35" i="19" s="1"/>
  <c r="J35" i="19" s="1"/>
  <c r="K35" i="19" s="1"/>
  <c r="L35" i="19" s="1"/>
  <c r="M35" i="19" s="1"/>
  <c r="N35" i="19" s="1"/>
  <c r="O35" i="19" s="1"/>
  <c r="P35" i="19" s="1"/>
  <c r="Q35" i="19" s="1"/>
  <c r="R35" i="19" s="1"/>
  <c r="S35" i="19" s="1"/>
  <c r="T35" i="19" s="1"/>
  <c r="U35" i="19" s="1"/>
  <c r="N20" i="16" l="1"/>
  <c r="O20" i="14"/>
  <c r="O20" i="16" s="1"/>
  <c r="P20" i="14"/>
  <c r="F10" i="19"/>
  <c r="F12" i="19" s="1"/>
  <c r="F21" i="19" s="1"/>
  <c r="F29" i="19" s="1"/>
  <c r="G23" i="20" s="1"/>
  <c r="Q10" i="19"/>
  <c r="Q12" i="19" s="1"/>
  <c r="Q21" i="19" s="1"/>
  <c r="Q29" i="19" s="1"/>
  <c r="R23" i="20" s="1"/>
  <c r="C12" i="19"/>
  <c r="C21" i="19" s="1"/>
  <c r="C29" i="19" s="1"/>
  <c r="D23" i="20" s="1"/>
  <c r="D10" i="19"/>
  <c r="D12" i="19" s="1"/>
  <c r="D21" i="19" s="1"/>
  <c r="D29" i="19" s="1"/>
  <c r="E23" i="20" s="1"/>
  <c r="L10" i="19"/>
  <c r="L12" i="19" s="1"/>
  <c r="L21" i="19" s="1"/>
  <c r="L29" i="19" s="1"/>
  <c r="M23" i="20" s="1"/>
  <c r="T10" i="19"/>
  <c r="T12" i="19" s="1"/>
  <c r="T21" i="19" s="1"/>
  <c r="T29" i="19" s="1"/>
  <c r="U23" i="20" s="1"/>
  <c r="N12" i="19"/>
  <c r="N21" i="19" s="1"/>
  <c r="N29" i="19" s="1"/>
  <c r="O23" i="20" s="1"/>
  <c r="G12" i="19"/>
  <c r="G21" i="19" s="1"/>
  <c r="G29" i="19" s="1"/>
  <c r="H23" i="20" s="1"/>
  <c r="O12" i="19"/>
  <c r="O21" i="19" s="1"/>
  <c r="O29" i="19" s="1"/>
  <c r="P23" i="20" s="1"/>
  <c r="P12" i="19"/>
  <c r="P21" i="19" s="1"/>
  <c r="P29" i="19" s="1"/>
  <c r="Q23" i="20" s="1"/>
  <c r="H12" i="19"/>
  <c r="H21" i="19" s="1"/>
  <c r="H29" i="19" s="1"/>
  <c r="I23" i="20" s="1"/>
  <c r="I12" i="19"/>
  <c r="I21" i="19" s="1"/>
  <c r="I29" i="19" s="1"/>
  <c r="J23" i="20" s="1"/>
  <c r="J12" i="19"/>
  <c r="J21" i="19" s="1"/>
  <c r="J29" i="19" s="1"/>
  <c r="K23" i="20" s="1"/>
  <c r="R12" i="19"/>
  <c r="R21" i="19" s="1"/>
  <c r="R29" i="19" s="1"/>
  <c r="S23" i="20" s="1"/>
  <c r="K12" i="19"/>
  <c r="K21" i="19" s="1"/>
  <c r="K29" i="19" s="1"/>
  <c r="L23" i="20" s="1"/>
  <c r="S12" i="19"/>
  <c r="S21" i="19" s="1"/>
  <c r="S29" i="19" s="1"/>
  <c r="T23" i="20" s="1"/>
  <c r="E12" i="19"/>
  <c r="E21" i="19" s="1"/>
  <c r="E29" i="19" s="1"/>
  <c r="F23" i="20" s="1"/>
  <c r="M12" i="19"/>
  <c r="M21" i="19" s="1"/>
  <c r="M29" i="19" s="1"/>
  <c r="N23" i="20" s="1"/>
  <c r="U12" i="19"/>
  <c r="U21" i="19" s="1"/>
  <c r="U29" i="19" s="1"/>
  <c r="V23" i="20" s="1"/>
  <c r="X55" i="21" l="1"/>
  <c r="Y55" i="21" s="1"/>
  <c r="X55" i="5"/>
  <c r="Y55" i="5" s="1"/>
  <c r="M55" i="21"/>
  <c r="N55" i="21" s="1"/>
  <c r="M55" i="5"/>
  <c r="N55" i="5" s="1"/>
  <c r="E55" i="21"/>
  <c r="E55" i="5"/>
  <c r="V55" i="21"/>
  <c r="V55" i="5"/>
  <c r="K55" i="21"/>
  <c r="K55" i="5"/>
  <c r="U55" i="21"/>
  <c r="U55" i="5"/>
  <c r="J55" i="21"/>
  <c r="J55" i="5"/>
  <c r="I55" i="21"/>
  <c r="I55" i="5"/>
  <c r="H55" i="21"/>
  <c r="H55" i="5"/>
  <c r="S55" i="21"/>
  <c r="R55" i="21" s="1"/>
  <c r="S55" i="5"/>
  <c r="R55" i="5" s="1"/>
  <c r="Q55" i="21"/>
  <c r="Q55" i="5"/>
  <c r="G55" i="21"/>
  <c r="G55" i="5"/>
  <c r="P55" i="21"/>
  <c r="O55" i="21" s="1"/>
  <c r="P55" i="5"/>
  <c r="O55" i="5" s="1"/>
  <c r="W55" i="21"/>
  <c r="W55" i="5"/>
  <c r="L55" i="21"/>
  <c r="L55" i="5"/>
  <c r="D55" i="21"/>
  <c r="D55" i="5"/>
  <c r="C55" i="21"/>
  <c r="C55" i="5"/>
  <c r="T55" i="21"/>
  <c r="T55" i="5"/>
  <c r="F55" i="21"/>
  <c r="F55" i="5"/>
  <c r="Q20" i="14"/>
  <c r="P20" i="16"/>
  <c r="D13" i="15"/>
  <c r="C11" i="14"/>
  <c r="D11" i="14" s="1"/>
  <c r="C12" i="14"/>
  <c r="D12" i="14" s="1"/>
  <c r="C13" i="14"/>
  <c r="C13" i="16" s="1"/>
  <c r="C14" i="14"/>
  <c r="C14" i="16" s="1"/>
  <c r="C15" i="14"/>
  <c r="C15" i="16" s="1"/>
  <c r="C18" i="14"/>
  <c r="D18" i="14" s="1"/>
  <c r="C19" i="14"/>
  <c r="C19" i="16" s="1"/>
  <c r="C10" i="14"/>
  <c r="D10" i="14" s="1"/>
  <c r="D22" i="12"/>
  <c r="D19" i="12"/>
  <c r="D18" i="12"/>
  <c r="D15" i="12"/>
  <c r="D14" i="12"/>
  <c r="D13" i="12"/>
  <c r="D12" i="12"/>
  <c r="D11" i="12"/>
  <c r="R13" i="15" s="1"/>
  <c r="E9" i="27"/>
  <c r="F9" i="27"/>
  <c r="G9" i="27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U9" i="27"/>
  <c r="V9" i="27"/>
  <c r="C9" i="27"/>
  <c r="D9" i="27"/>
  <c r="C18" i="27"/>
  <c r="V18" i="27"/>
  <c r="U18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E18" i="27"/>
  <c r="D18" i="27"/>
  <c r="R20" i="14" l="1"/>
  <c r="Q20" i="16"/>
  <c r="X10" i="20"/>
  <c r="Y10" i="20"/>
  <c r="Z10" i="20"/>
  <c r="Q13" i="27"/>
  <c r="Q22" i="27"/>
  <c r="E12" i="27"/>
  <c r="D22" i="27"/>
  <c r="Q12" i="27"/>
  <c r="P22" i="27"/>
  <c r="O13" i="27"/>
  <c r="O22" i="27"/>
  <c r="N13" i="27"/>
  <c r="N14" i="27" s="1"/>
  <c r="N22" i="27"/>
  <c r="L13" i="27"/>
  <c r="L22" i="27"/>
  <c r="I13" i="27"/>
  <c r="I22" i="27"/>
  <c r="H12" i="27"/>
  <c r="G22" i="27"/>
  <c r="I12" i="27"/>
  <c r="H22" i="27"/>
  <c r="C13" i="27"/>
  <c r="C22" i="27"/>
  <c r="V13" i="27"/>
  <c r="W14" i="27" s="1"/>
  <c r="W12" i="27"/>
  <c r="V22" i="27"/>
  <c r="F13" i="27"/>
  <c r="F22" i="27"/>
  <c r="U13" i="27"/>
  <c r="V14" i="27" s="1"/>
  <c r="U22" i="27"/>
  <c r="M13" i="27"/>
  <c r="M22" i="27"/>
  <c r="F12" i="27"/>
  <c r="E22" i="27"/>
  <c r="T13" i="27"/>
  <c r="T22" i="27"/>
  <c r="S13" i="27"/>
  <c r="S22" i="27"/>
  <c r="K13" i="27"/>
  <c r="K22" i="27"/>
  <c r="S12" i="27"/>
  <c r="R22" i="27"/>
  <c r="K12" i="27"/>
  <c r="J22" i="27"/>
  <c r="D15" i="14"/>
  <c r="E15" i="14" s="1"/>
  <c r="F15" i="14" s="1"/>
  <c r="K13" i="15"/>
  <c r="M13" i="15"/>
  <c r="I13" i="15"/>
  <c r="O13" i="15"/>
  <c r="E18" i="14"/>
  <c r="D18" i="16"/>
  <c r="D10" i="16"/>
  <c r="D10" i="17" s="1"/>
  <c r="E10" i="14"/>
  <c r="F10" i="14" s="1"/>
  <c r="G10" i="14" s="1"/>
  <c r="H10" i="14" s="1"/>
  <c r="I10" i="14" s="1"/>
  <c r="J10" i="14" s="1"/>
  <c r="K10" i="14" s="1"/>
  <c r="L10" i="14" s="1"/>
  <c r="M10" i="14" s="1"/>
  <c r="N10" i="14" s="1"/>
  <c r="E11" i="14"/>
  <c r="F11" i="14" s="1"/>
  <c r="G11" i="14" s="1"/>
  <c r="H11" i="14" s="1"/>
  <c r="I11" i="14" s="1"/>
  <c r="J11" i="14" s="1"/>
  <c r="K11" i="14" s="1"/>
  <c r="L11" i="14" s="1"/>
  <c r="M11" i="14" s="1"/>
  <c r="N11" i="14" s="1"/>
  <c r="D11" i="16"/>
  <c r="D12" i="16"/>
  <c r="E12" i="14"/>
  <c r="C18" i="16"/>
  <c r="D14" i="14"/>
  <c r="H13" i="15"/>
  <c r="C12" i="16"/>
  <c r="D13" i="14"/>
  <c r="D19" i="14"/>
  <c r="E13" i="15"/>
  <c r="G13" i="15"/>
  <c r="W13" i="15"/>
  <c r="F13" i="15"/>
  <c r="N13" i="15"/>
  <c r="P13" i="15"/>
  <c r="V13" i="15"/>
  <c r="Q13" i="15"/>
  <c r="U13" i="15"/>
  <c r="T13" i="15"/>
  <c r="L13" i="15"/>
  <c r="S13" i="15"/>
  <c r="C13" i="15"/>
  <c r="C11" i="16" s="1"/>
  <c r="J13" i="15"/>
  <c r="J13" i="27"/>
  <c r="K14" i="27" s="1"/>
  <c r="D12" i="27"/>
  <c r="E13" i="27"/>
  <c r="G13" i="27"/>
  <c r="R13" i="27"/>
  <c r="P12" i="27"/>
  <c r="L14" i="27"/>
  <c r="P13" i="27"/>
  <c r="O12" i="27"/>
  <c r="D13" i="27"/>
  <c r="G12" i="27"/>
  <c r="V12" i="27"/>
  <c r="N12" i="27"/>
  <c r="H13" i="27"/>
  <c r="U12" i="27"/>
  <c r="M12" i="27"/>
  <c r="T12" i="27"/>
  <c r="L12" i="27"/>
  <c r="R12" i="27"/>
  <c r="J12" i="27"/>
  <c r="G14" i="27" l="1"/>
  <c r="U14" i="27"/>
  <c r="D14" i="27"/>
  <c r="P14" i="27"/>
  <c r="S14" i="27"/>
  <c r="M14" i="27"/>
  <c r="O14" i="27"/>
  <c r="S20" i="14"/>
  <c r="R20" i="16"/>
  <c r="AB42" i="21"/>
  <c r="AB42" i="5"/>
  <c r="AC42" i="21"/>
  <c r="AC42" i="5"/>
  <c r="Y10" i="5" s="1"/>
  <c r="Y12" i="5" s="1"/>
  <c r="AA42" i="5"/>
  <c r="AA42" i="21"/>
  <c r="E25" i="17"/>
  <c r="E20" i="17"/>
  <c r="E24" i="17"/>
  <c r="I24" i="17"/>
  <c r="I20" i="17"/>
  <c r="I25" i="17"/>
  <c r="Q24" i="17"/>
  <c r="Q20" i="17"/>
  <c r="Q25" i="17"/>
  <c r="G24" i="17"/>
  <c r="G25" i="17"/>
  <c r="G20" i="17"/>
  <c r="S25" i="17"/>
  <c r="S24" i="17"/>
  <c r="P25" i="17"/>
  <c r="P24" i="17"/>
  <c r="O25" i="17"/>
  <c r="O20" i="17"/>
  <c r="O24" i="17"/>
  <c r="P20" i="17"/>
  <c r="M25" i="17"/>
  <c r="M20" i="17"/>
  <c r="M24" i="17"/>
  <c r="J14" i="27"/>
  <c r="C18" i="17"/>
  <c r="C15" i="17"/>
  <c r="C20" i="17"/>
  <c r="C14" i="17"/>
  <c r="C13" i="17"/>
  <c r="C19" i="17"/>
  <c r="C11" i="17"/>
  <c r="C25" i="17"/>
  <c r="C12" i="17"/>
  <c r="C24" i="17"/>
  <c r="L25" i="17"/>
  <c r="L20" i="17"/>
  <c r="L24" i="17"/>
  <c r="D25" i="17"/>
  <c r="D12" i="17"/>
  <c r="D18" i="17"/>
  <c r="D20" i="17"/>
  <c r="D11" i="17"/>
  <c r="D24" i="17"/>
  <c r="T14" i="27"/>
  <c r="T25" i="17"/>
  <c r="T24" i="17"/>
  <c r="V24" i="17"/>
  <c r="V25" i="17"/>
  <c r="H24" i="17"/>
  <c r="H20" i="17"/>
  <c r="H25" i="17"/>
  <c r="N25" i="17"/>
  <c r="N24" i="17"/>
  <c r="N20" i="17"/>
  <c r="R25" i="17"/>
  <c r="R24" i="17"/>
  <c r="R20" i="17"/>
  <c r="F14" i="27"/>
  <c r="W24" i="17"/>
  <c r="W25" i="17"/>
  <c r="W21" i="27"/>
  <c r="W10" i="20" s="1"/>
  <c r="W23" i="27"/>
  <c r="K20" i="17"/>
  <c r="K24" i="17"/>
  <c r="K25" i="17"/>
  <c r="J20" i="17"/>
  <c r="J25" i="17"/>
  <c r="J24" i="17"/>
  <c r="U24" i="17"/>
  <c r="U25" i="17"/>
  <c r="F25" i="17"/>
  <c r="F24" i="17"/>
  <c r="F20" i="17"/>
  <c r="F10" i="16"/>
  <c r="F10" i="17" s="1"/>
  <c r="J10" i="16"/>
  <c r="J10" i="17" s="1"/>
  <c r="E10" i="16"/>
  <c r="E10" i="17" s="1"/>
  <c r="I10" i="16"/>
  <c r="I10" i="17" s="1"/>
  <c r="K10" i="16"/>
  <c r="K10" i="17" s="1"/>
  <c r="K11" i="16"/>
  <c r="K11" i="17" s="1"/>
  <c r="F11" i="16"/>
  <c r="F11" i="17" s="1"/>
  <c r="E11" i="16"/>
  <c r="E11" i="17" s="1"/>
  <c r="G11" i="16"/>
  <c r="G11" i="17" s="1"/>
  <c r="D15" i="16"/>
  <c r="D15" i="17" s="1"/>
  <c r="E15" i="16"/>
  <c r="E15" i="17" s="1"/>
  <c r="H11" i="16"/>
  <c r="H11" i="17" s="1"/>
  <c r="J11" i="16"/>
  <c r="J11" i="17" s="1"/>
  <c r="I11" i="16"/>
  <c r="I11" i="17" s="1"/>
  <c r="L11" i="16"/>
  <c r="L11" i="17" s="1"/>
  <c r="N11" i="16"/>
  <c r="N11" i="17" s="1"/>
  <c r="M11" i="16"/>
  <c r="M11" i="17" s="1"/>
  <c r="C10" i="16"/>
  <c r="C10" i="17" s="1"/>
  <c r="H10" i="16"/>
  <c r="H10" i="17" s="1"/>
  <c r="L10" i="16"/>
  <c r="L10" i="17" s="1"/>
  <c r="G10" i="16"/>
  <c r="G10" i="17" s="1"/>
  <c r="D19" i="16"/>
  <c r="D19" i="17" s="1"/>
  <c r="E19" i="14"/>
  <c r="E13" i="14"/>
  <c r="D13" i="16"/>
  <c r="D13" i="17" s="1"/>
  <c r="O10" i="14"/>
  <c r="P10" i="14"/>
  <c r="Q10" i="14" s="1"/>
  <c r="R10" i="14" s="1"/>
  <c r="S10" i="14" s="1"/>
  <c r="T10" i="14" s="1"/>
  <c r="U10" i="14" s="1"/>
  <c r="V10" i="14" s="1"/>
  <c r="W10" i="14" s="1"/>
  <c r="M10" i="16"/>
  <c r="M10" i="17" s="1"/>
  <c r="N10" i="16"/>
  <c r="N10" i="17" s="1"/>
  <c r="G15" i="14"/>
  <c r="F15" i="16"/>
  <c r="F15" i="17" s="1"/>
  <c r="Q23" i="27"/>
  <c r="D14" i="16"/>
  <c r="D14" i="17" s="1"/>
  <c r="E14" i="14"/>
  <c r="E12" i="16"/>
  <c r="E12" i="17" s="1"/>
  <c r="F12" i="14"/>
  <c r="O11" i="14"/>
  <c r="O11" i="16" s="1"/>
  <c r="O11" i="17" s="1"/>
  <c r="P11" i="14"/>
  <c r="Q11" i="14" s="1"/>
  <c r="R11" i="14" s="1"/>
  <c r="F18" i="14"/>
  <c r="E18" i="16"/>
  <c r="E18" i="17" s="1"/>
  <c r="I23" i="27"/>
  <c r="O23" i="27"/>
  <c r="E14" i="27"/>
  <c r="S23" i="27"/>
  <c r="H14" i="27"/>
  <c r="R14" i="27"/>
  <c r="J21" i="27"/>
  <c r="J10" i="20" s="1"/>
  <c r="I42" i="21" s="1"/>
  <c r="T21" i="27"/>
  <c r="T10" i="20" s="1"/>
  <c r="V42" i="21" s="1"/>
  <c r="O21" i="27"/>
  <c r="O10" i="20" s="1"/>
  <c r="P42" i="21" s="1"/>
  <c r="O42" i="21" s="1"/>
  <c r="N23" i="27"/>
  <c r="R21" i="27"/>
  <c r="R10" i="20" s="1"/>
  <c r="T42" i="21" s="1"/>
  <c r="D21" i="27"/>
  <c r="D10" i="20" s="1"/>
  <c r="C42" i="21" s="1"/>
  <c r="V23" i="27"/>
  <c r="F21" i="27"/>
  <c r="F10" i="20" s="1"/>
  <c r="E42" i="21" s="1"/>
  <c r="E23" i="27"/>
  <c r="E21" i="27"/>
  <c r="E10" i="20" s="1"/>
  <c r="D42" i="21" s="1"/>
  <c r="D23" i="27"/>
  <c r="H21" i="27"/>
  <c r="H10" i="20" s="1"/>
  <c r="G42" i="21" s="1"/>
  <c r="G23" i="27"/>
  <c r="K21" i="27"/>
  <c r="K10" i="20" s="1"/>
  <c r="J42" i="21" s="1"/>
  <c r="J23" i="27"/>
  <c r="M21" i="27"/>
  <c r="M10" i="20" s="1"/>
  <c r="L42" i="21" s="1"/>
  <c r="L23" i="27"/>
  <c r="L21" i="27"/>
  <c r="L10" i="20" s="1"/>
  <c r="K42" i="21" s="1"/>
  <c r="P21" i="27"/>
  <c r="P10" i="20" s="1"/>
  <c r="Q42" i="21" s="1"/>
  <c r="S21" i="27"/>
  <c r="S10" i="20" s="1"/>
  <c r="U42" i="21" s="1"/>
  <c r="R23" i="27"/>
  <c r="T23" i="27"/>
  <c r="U21" i="27"/>
  <c r="U10" i="20" s="1"/>
  <c r="W42" i="21" s="1"/>
  <c r="I21" i="27"/>
  <c r="I10" i="20" s="1"/>
  <c r="H42" i="21" s="1"/>
  <c r="H23" i="27"/>
  <c r="G21" i="27"/>
  <c r="G10" i="20" s="1"/>
  <c r="F42" i="21" s="1"/>
  <c r="F23" i="27"/>
  <c r="K23" i="27"/>
  <c r="Q21" i="27"/>
  <c r="Q10" i="20" s="1"/>
  <c r="S42" i="21" s="1"/>
  <c r="R42" i="21" s="1"/>
  <c r="P23" i="27"/>
  <c r="N21" i="27"/>
  <c r="N10" i="20" s="1"/>
  <c r="M42" i="21" s="1"/>
  <c r="N42" i="21" s="1"/>
  <c r="M23" i="27"/>
  <c r="V21" i="27"/>
  <c r="V10" i="20" s="1"/>
  <c r="U23" i="27"/>
  <c r="I14" i="27"/>
  <c r="Q14" i="27"/>
  <c r="Y10" i="21" l="1"/>
  <c r="Y11" i="21"/>
  <c r="Y14" i="5"/>
  <c r="Y9" i="3"/>
  <c r="Y11" i="3" s="1"/>
  <c r="Y13" i="3" s="1"/>
  <c r="X42" i="21"/>
  <c r="Y42" i="21" s="1"/>
  <c r="X42" i="5"/>
  <c r="Y42" i="5" s="1"/>
  <c r="W10" i="16"/>
  <c r="W10" i="17" s="1"/>
  <c r="X10" i="14"/>
  <c r="Z42" i="21"/>
  <c r="Z42" i="5"/>
  <c r="T20" i="14"/>
  <c r="S20" i="16"/>
  <c r="S20" i="17" s="1"/>
  <c r="S20" i="18" s="1"/>
  <c r="F20" i="18"/>
  <c r="E92" i="5" s="1"/>
  <c r="K20" i="18"/>
  <c r="J92" i="5" s="1"/>
  <c r="M20" i="18"/>
  <c r="L92" i="5" s="1"/>
  <c r="H20" i="18"/>
  <c r="G92" i="5" s="1"/>
  <c r="O20" i="18"/>
  <c r="P20" i="18"/>
  <c r="P92" i="21" s="1"/>
  <c r="Q20" i="18"/>
  <c r="I20" i="18"/>
  <c r="D11" i="20"/>
  <c r="C43" i="21" s="1"/>
  <c r="D19" i="20"/>
  <c r="C51" i="21" s="1"/>
  <c r="D18" i="20"/>
  <c r="C50" i="21" s="1"/>
  <c r="D24" i="20"/>
  <c r="D13" i="20"/>
  <c r="C45" i="21" s="1"/>
  <c r="D25" i="20"/>
  <c r="D15" i="20"/>
  <c r="C47" i="21" s="1"/>
  <c r="D20" i="20"/>
  <c r="D14" i="20"/>
  <c r="C46" i="21" s="1"/>
  <c r="D12" i="20"/>
  <c r="C44" i="21" s="1"/>
  <c r="Q12" i="20"/>
  <c r="S44" i="21" s="1"/>
  <c r="R44" i="21" s="1"/>
  <c r="Q25" i="20"/>
  <c r="Q19" i="20"/>
  <c r="S51" i="21" s="1"/>
  <c r="R51" i="21" s="1"/>
  <c r="Q11" i="20"/>
  <c r="S43" i="21" s="1"/>
  <c r="R43" i="21" s="1"/>
  <c r="Q15" i="20"/>
  <c r="S47" i="21" s="1"/>
  <c r="R47" i="21" s="1"/>
  <c r="Q13" i="20"/>
  <c r="S45" i="21" s="1"/>
  <c r="R45" i="21" s="1"/>
  <c r="Q24" i="20"/>
  <c r="Q18" i="20"/>
  <c r="S50" i="21" s="1"/>
  <c r="R50" i="21" s="1"/>
  <c r="Q14" i="20"/>
  <c r="S46" i="21" s="1"/>
  <c r="R46" i="21" s="1"/>
  <c r="Q20" i="20"/>
  <c r="R20" i="20"/>
  <c r="R12" i="20"/>
  <c r="T44" i="21" s="1"/>
  <c r="R25" i="20"/>
  <c r="R19" i="20"/>
  <c r="T51" i="21" s="1"/>
  <c r="R11" i="20"/>
  <c r="T43" i="21" s="1"/>
  <c r="R15" i="20"/>
  <c r="T47" i="21" s="1"/>
  <c r="R24" i="20"/>
  <c r="R18" i="20"/>
  <c r="T50" i="21" s="1"/>
  <c r="R14" i="20"/>
  <c r="T46" i="21" s="1"/>
  <c r="R13" i="20"/>
  <c r="T45" i="21" s="1"/>
  <c r="G20" i="18"/>
  <c r="W19" i="20"/>
  <c r="W11" i="20"/>
  <c r="W15" i="20"/>
  <c r="W12" i="20"/>
  <c r="W25" i="20"/>
  <c r="W24" i="20"/>
  <c r="W18" i="20"/>
  <c r="W14" i="20"/>
  <c r="W13" i="20"/>
  <c r="W20" i="20"/>
  <c r="N24" i="20"/>
  <c r="N18" i="20"/>
  <c r="M50" i="21" s="1"/>
  <c r="N50" i="21" s="1"/>
  <c r="N14" i="20"/>
  <c r="M46" i="21" s="1"/>
  <c r="N46" i="21" s="1"/>
  <c r="N13" i="20"/>
  <c r="M45" i="21" s="1"/>
  <c r="N45" i="21" s="1"/>
  <c r="N25" i="20"/>
  <c r="N20" i="20"/>
  <c r="N12" i="20"/>
  <c r="M44" i="21" s="1"/>
  <c r="N44" i="21" s="1"/>
  <c r="N15" i="20"/>
  <c r="M47" i="21" s="1"/>
  <c r="N47" i="21" s="1"/>
  <c r="N19" i="20"/>
  <c r="M51" i="21" s="1"/>
  <c r="N51" i="21" s="1"/>
  <c r="N11" i="20"/>
  <c r="M43" i="21" s="1"/>
  <c r="N43" i="21" s="1"/>
  <c r="K13" i="20"/>
  <c r="J45" i="21" s="1"/>
  <c r="K20" i="20"/>
  <c r="K18" i="20"/>
  <c r="J50" i="21" s="1"/>
  <c r="K14" i="20"/>
  <c r="J46" i="21" s="1"/>
  <c r="K12" i="20"/>
  <c r="J44" i="21" s="1"/>
  <c r="K25" i="20"/>
  <c r="K19" i="20"/>
  <c r="J51" i="21" s="1"/>
  <c r="K11" i="20"/>
  <c r="J43" i="21" s="1"/>
  <c r="K15" i="20"/>
  <c r="J47" i="21" s="1"/>
  <c r="K24" i="20"/>
  <c r="S13" i="20"/>
  <c r="U45" i="21" s="1"/>
  <c r="S20" i="20"/>
  <c r="S12" i="20"/>
  <c r="U44" i="21" s="1"/>
  <c r="S25" i="20"/>
  <c r="S19" i="20"/>
  <c r="U51" i="21" s="1"/>
  <c r="S11" i="20"/>
  <c r="U43" i="21" s="1"/>
  <c r="S15" i="20"/>
  <c r="U47" i="21" s="1"/>
  <c r="S18" i="20"/>
  <c r="U50" i="21" s="1"/>
  <c r="S14" i="20"/>
  <c r="U46" i="21" s="1"/>
  <c r="S24" i="20"/>
  <c r="E18" i="20"/>
  <c r="D50" i="21" s="1"/>
  <c r="E14" i="20"/>
  <c r="D46" i="21" s="1"/>
  <c r="E13" i="20"/>
  <c r="D45" i="21" s="1"/>
  <c r="E11" i="20"/>
  <c r="D43" i="21" s="1"/>
  <c r="E24" i="20"/>
  <c r="E20" i="20"/>
  <c r="E12" i="20"/>
  <c r="D44" i="21" s="1"/>
  <c r="E25" i="20"/>
  <c r="E19" i="20"/>
  <c r="D51" i="21" s="1"/>
  <c r="E15" i="20"/>
  <c r="D47" i="21" s="1"/>
  <c r="R20" i="18"/>
  <c r="J20" i="18"/>
  <c r="U18" i="20"/>
  <c r="W50" i="21" s="1"/>
  <c r="U14" i="20"/>
  <c r="W46" i="21" s="1"/>
  <c r="U15" i="20"/>
  <c r="W47" i="21" s="1"/>
  <c r="U13" i="20"/>
  <c r="W45" i="21" s="1"/>
  <c r="U20" i="20"/>
  <c r="U19" i="20"/>
  <c r="W51" i="21" s="1"/>
  <c r="U11" i="20"/>
  <c r="W43" i="21" s="1"/>
  <c r="U24" i="20"/>
  <c r="U12" i="20"/>
  <c r="W44" i="21" s="1"/>
  <c r="U25" i="20"/>
  <c r="H25" i="20"/>
  <c r="H19" i="20"/>
  <c r="G51" i="21" s="1"/>
  <c r="H11" i="20"/>
  <c r="G43" i="21" s="1"/>
  <c r="H15" i="20"/>
  <c r="G47" i="21" s="1"/>
  <c r="H20" i="20"/>
  <c r="H24" i="20"/>
  <c r="H18" i="20"/>
  <c r="G50" i="21" s="1"/>
  <c r="H14" i="20"/>
  <c r="G46" i="21" s="1"/>
  <c r="H13" i="20"/>
  <c r="G45" i="21" s="1"/>
  <c r="H12" i="20"/>
  <c r="G44" i="21" s="1"/>
  <c r="D20" i="18"/>
  <c r="L13" i="20"/>
  <c r="K45" i="21" s="1"/>
  <c r="L24" i="20"/>
  <c r="L20" i="20"/>
  <c r="L12" i="20"/>
  <c r="K44" i="21" s="1"/>
  <c r="L18" i="20"/>
  <c r="K50" i="21" s="1"/>
  <c r="L25" i="20"/>
  <c r="L19" i="20"/>
  <c r="K51" i="21" s="1"/>
  <c r="L11" i="20"/>
  <c r="K43" i="21" s="1"/>
  <c r="L15" i="20"/>
  <c r="K47" i="21" s="1"/>
  <c r="L14" i="20"/>
  <c r="K46" i="21" s="1"/>
  <c r="L20" i="18"/>
  <c r="V24" i="20"/>
  <c r="V18" i="20"/>
  <c r="X50" i="21" s="1"/>
  <c r="Y50" i="21" s="1"/>
  <c r="V14" i="20"/>
  <c r="X46" i="21" s="1"/>
  <c r="Y46" i="21" s="1"/>
  <c r="V13" i="20"/>
  <c r="X45" i="21" s="1"/>
  <c r="Y45" i="21" s="1"/>
  <c r="V20" i="20"/>
  <c r="V12" i="20"/>
  <c r="X44" i="21" s="1"/>
  <c r="Y44" i="21" s="1"/>
  <c r="V25" i="20"/>
  <c r="V15" i="20"/>
  <c r="X47" i="21" s="1"/>
  <c r="Y47" i="21" s="1"/>
  <c r="V19" i="20"/>
  <c r="X51" i="21" s="1"/>
  <c r="Y51" i="21" s="1"/>
  <c r="V11" i="20"/>
  <c r="X43" i="21" s="1"/>
  <c r="Y43" i="21" s="1"/>
  <c r="J20" i="20"/>
  <c r="J12" i="20"/>
  <c r="I44" i="21" s="1"/>
  <c r="J25" i="20"/>
  <c r="J19" i="20"/>
  <c r="I51" i="21" s="1"/>
  <c r="J11" i="20"/>
  <c r="I43" i="21" s="1"/>
  <c r="J15" i="20"/>
  <c r="I47" i="21" s="1"/>
  <c r="J24" i="20"/>
  <c r="J18" i="20"/>
  <c r="I50" i="21" s="1"/>
  <c r="J14" i="20"/>
  <c r="I46" i="21" s="1"/>
  <c r="J13" i="20"/>
  <c r="I45" i="21" s="1"/>
  <c r="P25" i="20"/>
  <c r="P20" i="20"/>
  <c r="P19" i="20"/>
  <c r="Q51" i="21" s="1"/>
  <c r="P11" i="20"/>
  <c r="Q43" i="21" s="1"/>
  <c r="P15" i="20"/>
  <c r="Q47" i="21" s="1"/>
  <c r="P24" i="20"/>
  <c r="P18" i="20"/>
  <c r="Q50" i="21" s="1"/>
  <c r="P14" i="20"/>
  <c r="Q46" i="21" s="1"/>
  <c r="P13" i="20"/>
  <c r="Q45" i="21" s="1"/>
  <c r="P12" i="20"/>
  <c r="Q44" i="21" s="1"/>
  <c r="O19" i="20"/>
  <c r="P51" i="21" s="1"/>
  <c r="O51" i="21" s="1"/>
  <c r="O11" i="20"/>
  <c r="P43" i="21" s="1"/>
  <c r="O43" i="21" s="1"/>
  <c r="O15" i="20"/>
  <c r="P47" i="21" s="1"/>
  <c r="O47" i="21" s="1"/>
  <c r="O24" i="20"/>
  <c r="O25" i="20"/>
  <c r="O18" i="20"/>
  <c r="P50" i="21" s="1"/>
  <c r="O50" i="21" s="1"/>
  <c r="O14" i="20"/>
  <c r="P46" i="21" s="1"/>
  <c r="O46" i="21" s="1"/>
  <c r="O13" i="20"/>
  <c r="P45" i="21" s="1"/>
  <c r="O45" i="21" s="1"/>
  <c r="O12" i="20"/>
  <c r="P44" i="21" s="1"/>
  <c r="O44" i="21" s="1"/>
  <c r="O20" i="20"/>
  <c r="E20" i="18"/>
  <c r="N20" i="18"/>
  <c r="G19" i="20"/>
  <c r="F51" i="21" s="1"/>
  <c r="G11" i="20"/>
  <c r="F43" i="21" s="1"/>
  <c r="G15" i="20"/>
  <c r="F47" i="21" s="1"/>
  <c r="G24" i="20"/>
  <c r="G12" i="20"/>
  <c r="F44" i="21" s="1"/>
  <c r="G18" i="20"/>
  <c r="F50" i="21" s="1"/>
  <c r="G14" i="20"/>
  <c r="F46" i="21" s="1"/>
  <c r="G13" i="20"/>
  <c r="F45" i="21" s="1"/>
  <c r="G20" i="20"/>
  <c r="G25" i="20"/>
  <c r="T13" i="20"/>
  <c r="V45" i="21" s="1"/>
  <c r="T20" i="20"/>
  <c r="T24" i="20"/>
  <c r="T12" i="20"/>
  <c r="V44" i="21" s="1"/>
  <c r="T25" i="20"/>
  <c r="T19" i="20"/>
  <c r="V51" i="21" s="1"/>
  <c r="T11" i="20"/>
  <c r="V43" i="21" s="1"/>
  <c r="T15" i="20"/>
  <c r="V47" i="21" s="1"/>
  <c r="T18" i="20"/>
  <c r="V50" i="21" s="1"/>
  <c r="T14" i="20"/>
  <c r="V46" i="21" s="1"/>
  <c r="I12" i="20"/>
  <c r="H44" i="21" s="1"/>
  <c r="I25" i="20"/>
  <c r="I19" i="20"/>
  <c r="H51" i="21" s="1"/>
  <c r="I11" i="20"/>
  <c r="H43" i="21" s="1"/>
  <c r="I15" i="20"/>
  <c r="H47" i="21" s="1"/>
  <c r="I24" i="20"/>
  <c r="I18" i="20"/>
  <c r="H50" i="21" s="1"/>
  <c r="I14" i="20"/>
  <c r="H46" i="21" s="1"/>
  <c r="I13" i="20"/>
  <c r="H45" i="21" s="1"/>
  <c r="I20" i="20"/>
  <c r="M18" i="20"/>
  <c r="L50" i="21" s="1"/>
  <c r="M14" i="20"/>
  <c r="L46" i="21" s="1"/>
  <c r="M15" i="20"/>
  <c r="L47" i="21" s="1"/>
  <c r="M13" i="20"/>
  <c r="L45" i="21" s="1"/>
  <c r="M19" i="20"/>
  <c r="L51" i="21" s="1"/>
  <c r="M20" i="20"/>
  <c r="M12" i="20"/>
  <c r="L44" i="21" s="1"/>
  <c r="M24" i="20"/>
  <c r="M25" i="20"/>
  <c r="M11" i="20"/>
  <c r="L43" i="21" s="1"/>
  <c r="F24" i="20"/>
  <c r="F25" i="20"/>
  <c r="F18" i="20"/>
  <c r="E50" i="21" s="1"/>
  <c r="F14" i="20"/>
  <c r="E46" i="21" s="1"/>
  <c r="F13" i="20"/>
  <c r="E45" i="21" s="1"/>
  <c r="F20" i="20"/>
  <c r="F19" i="20"/>
  <c r="E51" i="21" s="1"/>
  <c r="F12" i="20"/>
  <c r="E44" i="21" s="1"/>
  <c r="F11" i="20"/>
  <c r="E43" i="21" s="1"/>
  <c r="F15" i="20"/>
  <c r="E47" i="21" s="1"/>
  <c r="R10" i="16"/>
  <c r="R10" i="17" s="1"/>
  <c r="O10" i="16"/>
  <c r="O10" i="17" s="1"/>
  <c r="O10" i="18" s="1"/>
  <c r="O82" i="21" s="1"/>
  <c r="I11" i="18"/>
  <c r="N10" i="18"/>
  <c r="M82" i="21" s="1"/>
  <c r="I10" i="18"/>
  <c r="H82" i="21" s="1"/>
  <c r="F14" i="14"/>
  <c r="E14" i="16"/>
  <c r="V10" i="16"/>
  <c r="V10" i="17" s="1"/>
  <c r="G18" i="14"/>
  <c r="F18" i="16"/>
  <c r="F18" i="17" s="1"/>
  <c r="Q10" i="16"/>
  <c r="Q10" i="17" s="1"/>
  <c r="F19" i="14"/>
  <c r="E19" i="16"/>
  <c r="E19" i="17" s="1"/>
  <c r="E19" i="18" s="1"/>
  <c r="D91" i="21" s="1"/>
  <c r="E15" i="18"/>
  <c r="D87" i="21" s="1"/>
  <c r="S11" i="14"/>
  <c r="R11" i="16"/>
  <c r="R11" i="17" s="1"/>
  <c r="H15" i="14"/>
  <c r="G15" i="16"/>
  <c r="S10" i="16"/>
  <c r="S10" i="17" s="1"/>
  <c r="P11" i="16"/>
  <c r="U10" i="16"/>
  <c r="U10" i="17" s="1"/>
  <c r="G12" i="14"/>
  <c r="F12" i="16"/>
  <c r="Q11" i="16"/>
  <c r="Q11" i="17" s="1"/>
  <c r="T10" i="16"/>
  <c r="T10" i="17" s="1"/>
  <c r="E13" i="16"/>
  <c r="E13" i="17" s="1"/>
  <c r="F13" i="14"/>
  <c r="P10" i="16"/>
  <c r="P10" i="17" s="1"/>
  <c r="P10" i="18" s="1"/>
  <c r="P82" i="21" s="1"/>
  <c r="G11" i="18"/>
  <c r="F83" i="21" s="1"/>
  <c r="E12" i="18"/>
  <c r="D84" i="21" s="1"/>
  <c r="N11" i="18"/>
  <c r="M83" i="21" s="1"/>
  <c r="N83" i="21" s="1"/>
  <c r="E11" i="18"/>
  <c r="D83" i="21" s="1"/>
  <c r="K11" i="18"/>
  <c r="J83" i="21" s="1"/>
  <c r="D12" i="18"/>
  <c r="C84" i="21" s="1"/>
  <c r="G10" i="18"/>
  <c r="F82" i="21" s="1"/>
  <c r="E10" i="18"/>
  <c r="D82" i="21" s="1"/>
  <c r="J10" i="18"/>
  <c r="I82" i="21" s="1"/>
  <c r="D13" i="18"/>
  <c r="C85" i="21" s="1"/>
  <c r="M11" i="18"/>
  <c r="L83" i="21" s="1"/>
  <c r="M10" i="18"/>
  <c r="L82" i="21" s="1"/>
  <c r="D11" i="18"/>
  <c r="C83" i="21" s="1"/>
  <c r="D10" i="18"/>
  <c r="C82" i="21" s="1"/>
  <c r="L10" i="18"/>
  <c r="K82" i="21" s="1"/>
  <c r="K10" i="18"/>
  <c r="J82" i="21" s="1"/>
  <c r="H11" i="18"/>
  <c r="G83" i="21" s="1"/>
  <c r="F15" i="18"/>
  <c r="E87" i="21" s="1"/>
  <c r="D15" i="18"/>
  <c r="C87" i="21" s="1"/>
  <c r="H10" i="18"/>
  <c r="G82" i="21" s="1"/>
  <c r="F10" i="18"/>
  <c r="E82" i="21" s="1"/>
  <c r="L11" i="18"/>
  <c r="K83" i="21" s="1"/>
  <c r="F11" i="18"/>
  <c r="E83" i="21" s="1"/>
  <c r="D14" i="18"/>
  <c r="C86" i="21" s="1"/>
  <c r="O11" i="18"/>
  <c r="O83" i="21" s="1"/>
  <c r="J11" i="18"/>
  <c r="I83" i="21" s="1"/>
  <c r="U13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H13" i="26"/>
  <c r="G13" i="26"/>
  <c r="F13" i="26"/>
  <c r="E13" i="26"/>
  <c r="D13" i="26"/>
  <c r="C13" i="26"/>
  <c r="U9" i="26"/>
  <c r="T9" i="26"/>
  <c r="T16" i="26" s="1"/>
  <c r="U32" i="6" s="1"/>
  <c r="W37" i="21" s="1"/>
  <c r="S9" i="26"/>
  <c r="R9" i="26"/>
  <c r="Q9" i="26"/>
  <c r="P9" i="26"/>
  <c r="O9" i="26"/>
  <c r="N9" i="26"/>
  <c r="M9" i="26"/>
  <c r="L9" i="26"/>
  <c r="L16" i="26" s="1"/>
  <c r="L32" i="6" s="1"/>
  <c r="L37" i="21" s="1"/>
  <c r="K9" i="26"/>
  <c r="J9" i="26"/>
  <c r="I9" i="26"/>
  <c r="H9" i="26"/>
  <c r="G9" i="26"/>
  <c r="F9" i="26"/>
  <c r="E9" i="26"/>
  <c r="D9" i="26"/>
  <c r="D16" i="26" s="1"/>
  <c r="D32" i="6" s="1"/>
  <c r="D37" i="21" s="1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C13" i="25"/>
  <c r="I9" i="25"/>
  <c r="I16" i="25" s="1"/>
  <c r="J9" i="25"/>
  <c r="K9" i="25"/>
  <c r="L9" i="25"/>
  <c r="M9" i="25"/>
  <c r="N9" i="25"/>
  <c r="N16" i="25" s="1"/>
  <c r="O9" i="25"/>
  <c r="P9" i="25"/>
  <c r="P16" i="25" s="1"/>
  <c r="Q9" i="25"/>
  <c r="Q16" i="25" s="1"/>
  <c r="R9" i="25"/>
  <c r="S9" i="25"/>
  <c r="T9" i="25"/>
  <c r="U9" i="25"/>
  <c r="G9" i="25"/>
  <c r="H9" i="25"/>
  <c r="H16" i="25" s="1"/>
  <c r="D9" i="25"/>
  <c r="E9" i="25"/>
  <c r="F9" i="25"/>
  <c r="C9" i="25"/>
  <c r="V21" i="6"/>
  <c r="V26" i="6" s="1"/>
  <c r="U21" i="6"/>
  <c r="U26" i="6" s="1"/>
  <c r="T21" i="6"/>
  <c r="T26" i="6" s="1"/>
  <c r="S21" i="6"/>
  <c r="S26" i="6" s="1"/>
  <c r="R21" i="6"/>
  <c r="R26" i="6" s="1"/>
  <c r="Q21" i="6"/>
  <c r="Q26" i="6" s="1"/>
  <c r="P21" i="6"/>
  <c r="P26" i="6" s="1"/>
  <c r="O21" i="6"/>
  <c r="O26" i="6" s="1"/>
  <c r="N21" i="6"/>
  <c r="N26" i="6" s="1"/>
  <c r="D40" i="8"/>
  <c r="D32" i="21" s="1"/>
  <c r="E40" i="8"/>
  <c r="E32" i="21" s="1"/>
  <c r="F40" i="8"/>
  <c r="F32" i="21" s="1"/>
  <c r="G40" i="8"/>
  <c r="G32" i="21" s="1"/>
  <c r="H40" i="8"/>
  <c r="H32" i="21" s="1"/>
  <c r="I40" i="8"/>
  <c r="I32" i="21" s="1"/>
  <c r="J40" i="8"/>
  <c r="J32" i="21" s="1"/>
  <c r="K40" i="8"/>
  <c r="K32" i="21" s="1"/>
  <c r="L40" i="8"/>
  <c r="L32" i="21" s="1"/>
  <c r="M40" i="8"/>
  <c r="M32" i="21" s="1"/>
  <c r="N32" i="21" s="1"/>
  <c r="N40" i="8"/>
  <c r="P32" i="21" s="1"/>
  <c r="O32" i="21" s="1"/>
  <c r="O40" i="8"/>
  <c r="Q32" i="21" s="1"/>
  <c r="P40" i="8"/>
  <c r="R32" i="21" s="1"/>
  <c r="C40" i="8"/>
  <c r="C32" i="21" s="1"/>
  <c r="Q35" i="8"/>
  <c r="S27" i="21" s="1"/>
  <c r="R35" i="8"/>
  <c r="T27" i="21" s="1"/>
  <c r="S35" i="8"/>
  <c r="U27" i="21" s="1"/>
  <c r="T35" i="8"/>
  <c r="V27" i="21" s="1"/>
  <c r="U35" i="8"/>
  <c r="W27" i="21" s="1"/>
  <c r="V35" i="8"/>
  <c r="X27" i="21" s="1"/>
  <c r="Q36" i="8"/>
  <c r="S28" i="21" s="1"/>
  <c r="R36" i="8"/>
  <c r="T28" i="21" s="1"/>
  <c r="S36" i="8"/>
  <c r="U28" i="21" s="1"/>
  <c r="T36" i="8"/>
  <c r="V28" i="21" s="1"/>
  <c r="U36" i="8"/>
  <c r="W28" i="21" s="1"/>
  <c r="V36" i="8"/>
  <c r="X28" i="21" s="1"/>
  <c r="Q38" i="8"/>
  <c r="S30" i="21" s="1"/>
  <c r="R38" i="8"/>
  <c r="T30" i="21" s="1"/>
  <c r="S38" i="8"/>
  <c r="U30" i="21" s="1"/>
  <c r="T38" i="8"/>
  <c r="V30" i="21" s="1"/>
  <c r="U38" i="8"/>
  <c r="W30" i="21" s="1"/>
  <c r="V38" i="8"/>
  <c r="X30" i="21" s="1"/>
  <c r="Y12" i="21" l="1"/>
  <c r="Y14" i="21" s="1"/>
  <c r="M16" i="26"/>
  <c r="M32" i="6" s="1"/>
  <c r="M37" i="21" s="1"/>
  <c r="F16" i="26"/>
  <c r="F32" i="6" s="1"/>
  <c r="F37" i="21" s="1"/>
  <c r="N16" i="26"/>
  <c r="O32" i="6" s="1"/>
  <c r="P37" i="21" s="1"/>
  <c r="O37" i="21" s="1"/>
  <c r="E16" i="26"/>
  <c r="E32" i="6" s="1"/>
  <c r="U16" i="26"/>
  <c r="V32" i="6" s="1"/>
  <c r="X37" i="5" s="1"/>
  <c r="G16" i="26"/>
  <c r="G32" i="6" s="1"/>
  <c r="G37" i="21" s="1"/>
  <c r="O16" i="26"/>
  <c r="P32" i="6" s="1"/>
  <c r="Q37" i="21" s="1"/>
  <c r="O16" i="25"/>
  <c r="G16" i="25"/>
  <c r="T16" i="25"/>
  <c r="C16" i="25"/>
  <c r="D35" i="10" s="1"/>
  <c r="C35" i="11" s="1"/>
  <c r="K16" i="25"/>
  <c r="L16" i="25"/>
  <c r="F16" i="25"/>
  <c r="G35" i="10" s="1"/>
  <c r="F35" i="11" s="1"/>
  <c r="R16" i="25"/>
  <c r="T35" i="10" s="1"/>
  <c r="S35" i="11" s="1"/>
  <c r="J16" i="25"/>
  <c r="E16" i="25"/>
  <c r="F35" i="10" s="1"/>
  <c r="D16" i="25"/>
  <c r="E35" i="10" s="1"/>
  <c r="U16" i="25"/>
  <c r="X35" i="10" s="1"/>
  <c r="W35" i="10" s="1"/>
  <c r="V35" i="11" s="1"/>
  <c r="S16" i="25"/>
  <c r="U35" i="10" s="1"/>
  <c r="M16" i="25"/>
  <c r="N35" i="10" s="1"/>
  <c r="W32" i="6"/>
  <c r="E52" i="5"/>
  <c r="E52" i="21"/>
  <c r="E56" i="5"/>
  <c r="E56" i="21"/>
  <c r="L56" i="5"/>
  <c r="L56" i="21"/>
  <c r="L52" i="5"/>
  <c r="L52" i="21"/>
  <c r="H52" i="5"/>
  <c r="H52" i="21"/>
  <c r="H56" i="5"/>
  <c r="H56" i="21"/>
  <c r="V56" i="5"/>
  <c r="V56" i="21"/>
  <c r="V52" i="5"/>
  <c r="V52" i="21"/>
  <c r="F52" i="5"/>
  <c r="F52" i="21"/>
  <c r="F56" i="5"/>
  <c r="F56" i="21"/>
  <c r="P52" i="5"/>
  <c r="O52" i="5" s="1"/>
  <c r="P52" i="21"/>
  <c r="O52" i="21" s="1"/>
  <c r="P56" i="5"/>
  <c r="O56" i="5" s="1"/>
  <c r="P56" i="21"/>
  <c r="O56" i="21" s="1"/>
  <c r="Q56" i="5"/>
  <c r="Q56" i="21"/>
  <c r="Q52" i="5"/>
  <c r="Q52" i="21"/>
  <c r="I56" i="5"/>
  <c r="I56" i="21"/>
  <c r="I52" i="5"/>
  <c r="I52" i="21"/>
  <c r="X52" i="5"/>
  <c r="Y52" i="5" s="1"/>
  <c r="X52" i="21"/>
  <c r="Y52" i="21" s="1"/>
  <c r="X56" i="5"/>
  <c r="Y56" i="5" s="1"/>
  <c r="X56" i="21"/>
  <c r="Y56" i="21" s="1"/>
  <c r="K52" i="5"/>
  <c r="K52" i="21"/>
  <c r="K56" i="5"/>
  <c r="K56" i="21"/>
  <c r="G56" i="5"/>
  <c r="G56" i="21"/>
  <c r="G52" i="5"/>
  <c r="G52" i="21"/>
  <c r="W56" i="5"/>
  <c r="W56" i="21"/>
  <c r="W52" i="5"/>
  <c r="W52" i="21"/>
  <c r="D52" i="5"/>
  <c r="D52" i="21"/>
  <c r="D56" i="5"/>
  <c r="D56" i="21"/>
  <c r="U56" i="5"/>
  <c r="U56" i="21"/>
  <c r="U52" i="5"/>
  <c r="U52" i="21"/>
  <c r="J56" i="5"/>
  <c r="J56" i="21"/>
  <c r="J52" i="5"/>
  <c r="J52" i="21"/>
  <c r="M52" i="5"/>
  <c r="N52" i="5" s="1"/>
  <c r="M52" i="21"/>
  <c r="N52" i="21" s="1"/>
  <c r="M56" i="5"/>
  <c r="N56" i="5" s="1"/>
  <c r="M56" i="21"/>
  <c r="N56" i="21" s="1"/>
  <c r="Z52" i="5"/>
  <c r="Z52" i="21"/>
  <c r="Z45" i="5"/>
  <c r="Z45" i="21"/>
  <c r="Z46" i="5"/>
  <c r="Z46" i="21"/>
  <c r="Z50" i="5"/>
  <c r="Z50" i="21"/>
  <c r="Z56" i="5"/>
  <c r="Z56" i="21"/>
  <c r="Z44" i="5"/>
  <c r="Z44" i="21"/>
  <c r="Z47" i="5"/>
  <c r="Z47" i="21"/>
  <c r="Z43" i="5"/>
  <c r="Z43" i="21"/>
  <c r="Z51" i="5"/>
  <c r="Z51" i="21"/>
  <c r="T56" i="5"/>
  <c r="T56" i="21"/>
  <c r="T52" i="5"/>
  <c r="T52" i="21"/>
  <c r="S52" i="5"/>
  <c r="R52" i="5" s="1"/>
  <c r="S52" i="21"/>
  <c r="R52" i="21" s="1"/>
  <c r="S56" i="5"/>
  <c r="R56" i="5" s="1"/>
  <c r="S56" i="21"/>
  <c r="R56" i="21" s="1"/>
  <c r="C52" i="5"/>
  <c r="C52" i="21"/>
  <c r="C56" i="5"/>
  <c r="C56" i="21"/>
  <c r="U20" i="14"/>
  <c r="T20" i="16"/>
  <c r="T20" i="17" s="1"/>
  <c r="Y10" i="14"/>
  <c r="X10" i="16"/>
  <c r="X10" i="17" s="1"/>
  <c r="X10" i="18" s="1"/>
  <c r="Z82" i="21" s="1"/>
  <c r="C57" i="5"/>
  <c r="C57" i="21"/>
  <c r="H57" i="5"/>
  <c r="H57" i="21"/>
  <c r="Z57" i="5"/>
  <c r="Z57" i="21"/>
  <c r="U57" i="5"/>
  <c r="U57" i="21"/>
  <c r="E57" i="5"/>
  <c r="E57" i="21"/>
  <c r="F57" i="5"/>
  <c r="F57" i="21"/>
  <c r="D57" i="5"/>
  <c r="D57" i="21"/>
  <c r="L57" i="5"/>
  <c r="L57" i="21"/>
  <c r="V57" i="5"/>
  <c r="V57" i="21"/>
  <c r="S57" i="5"/>
  <c r="R57" i="5" s="1"/>
  <c r="S57" i="21"/>
  <c r="R57" i="21" s="1"/>
  <c r="I57" i="5"/>
  <c r="I57" i="21"/>
  <c r="P57" i="5"/>
  <c r="O57" i="5" s="1"/>
  <c r="P57" i="21"/>
  <c r="O57" i="21" s="1"/>
  <c r="K57" i="5"/>
  <c r="K57" i="21"/>
  <c r="G57" i="5"/>
  <c r="G57" i="21"/>
  <c r="X57" i="5"/>
  <c r="Y57" i="5" s="1"/>
  <c r="X57" i="21"/>
  <c r="Y57" i="21" s="1"/>
  <c r="Q57" i="5"/>
  <c r="Q57" i="21"/>
  <c r="J57" i="5"/>
  <c r="J57" i="21"/>
  <c r="W57" i="5"/>
  <c r="W57" i="21"/>
  <c r="M57" i="5"/>
  <c r="N57" i="5" s="1"/>
  <c r="M57" i="21"/>
  <c r="N57" i="21" s="1"/>
  <c r="T57" i="5"/>
  <c r="T57" i="21"/>
  <c r="E92" i="21"/>
  <c r="G92" i="21"/>
  <c r="L92" i="21"/>
  <c r="P92" i="5"/>
  <c r="J92" i="21"/>
  <c r="F12" i="17"/>
  <c r="F12" i="18" s="1"/>
  <c r="E14" i="17"/>
  <c r="E14" i="18" s="1"/>
  <c r="T92" i="5"/>
  <c r="T92" i="21"/>
  <c r="O92" i="5"/>
  <c r="O92" i="21"/>
  <c r="Q92" i="5"/>
  <c r="Q92" i="21"/>
  <c r="P11" i="17"/>
  <c r="P11" i="18" s="1"/>
  <c r="P83" i="21" s="1"/>
  <c r="H83" i="5"/>
  <c r="H83" i="21"/>
  <c r="M92" i="5"/>
  <c r="N92" i="5" s="1"/>
  <c r="M92" i="21"/>
  <c r="N92" i="21" s="1"/>
  <c r="D92" i="5"/>
  <c r="D92" i="21"/>
  <c r="I92" i="5"/>
  <c r="I92" i="21"/>
  <c r="K92" i="5"/>
  <c r="K92" i="21"/>
  <c r="S92" i="5"/>
  <c r="R92" i="5" s="1"/>
  <c r="S92" i="21"/>
  <c r="R92" i="21" s="1"/>
  <c r="F92" i="5"/>
  <c r="F92" i="21"/>
  <c r="G15" i="17"/>
  <c r="G15" i="18" s="1"/>
  <c r="C92" i="5"/>
  <c r="C92" i="21"/>
  <c r="H92" i="5"/>
  <c r="H92" i="21"/>
  <c r="V10" i="18"/>
  <c r="W82" i="21" s="1"/>
  <c r="W10" i="18"/>
  <c r="X82" i="21" s="1"/>
  <c r="S10" i="18"/>
  <c r="T82" i="21" s="1"/>
  <c r="R10" i="18"/>
  <c r="S82" i="21" s="1"/>
  <c r="Q10" i="18"/>
  <c r="Q82" i="21" s="1"/>
  <c r="U10" i="18"/>
  <c r="V82" i="21" s="1"/>
  <c r="T10" i="18"/>
  <c r="U82" i="21" s="1"/>
  <c r="N82" i="21"/>
  <c r="R11" i="18"/>
  <c r="S83" i="21" s="1"/>
  <c r="R83" i="21" s="1"/>
  <c r="M82" i="5"/>
  <c r="N82" i="5" s="1"/>
  <c r="G38" i="6"/>
  <c r="G77" i="21" s="1"/>
  <c r="F38" i="6"/>
  <c r="F77" i="21" s="1"/>
  <c r="H16" i="26"/>
  <c r="H32" i="6" s="1"/>
  <c r="U38" i="6"/>
  <c r="W77" i="21" s="1"/>
  <c r="D38" i="6"/>
  <c r="L38" i="6"/>
  <c r="L77" i="21" s="1"/>
  <c r="C16" i="26"/>
  <c r="C32" i="6" s="1"/>
  <c r="C37" i="21" s="1"/>
  <c r="K16" i="26"/>
  <c r="K32" i="6" s="1"/>
  <c r="K37" i="21" s="1"/>
  <c r="S16" i="26"/>
  <c r="T32" i="6" s="1"/>
  <c r="V37" i="21" s="1"/>
  <c r="P16" i="26"/>
  <c r="Q32" i="6" s="1"/>
  <c r="S37" i="21" s="1"/>
  <c r="R37" i="21" s="1"/>
  <c r="H35" i="10"/>
  <c r="G35" i="11" s="1"/>
  <c r="R35" i="10"/>
  <c r="Q35" i="11" s="1"/>
  <c r="S35" i="10"/>
  <c r="R35" i="11" s="1"/>
  <c r="J35" i="10"/>
  <c r="I35" i="11" s="1"/>
  <c r="O35" i="10"/>
  <c r="N35" i="11" s="1"/>
  <c r="I35" i="10"/>
  <c r="H35" i="11" s="1"/>
  <c r="P35" i="10"/>
  <c r="L35" i="10"/>
  <c r="K35" i="11" s="1"/>
  <c r="V35" i="10"/>
  <c r="U35" i="11" s="1"/>
  <c r="M35" i="10"/>
  <c r="L35" i="11" s="1"/>
  <c r="K35" i="10"/>
  <c r="J35" i="11" s="1"/>
  <c r="D91" i="5"/>
  <c r="M37" i="5"/>
  <c r="N32" i="6"/>
  <c r="U28" i="5"/>
  <c r="F82" i="5"/>
  <c r="V30" i="5"/>
  <c r="C85" i="5"/>
  <c r="J83" i="5"/>
  <c r="M38" i="6"/>
  <c r="M77" i="21" s="1"/>
  <c r="C90" i="5"/>
  <c r="K83" i="5"/>
  <c r="C91" i="5"/>
  <c r="E87" i="5"/>
  <c r="I82" i="5"/>
  <c r="E13" i="18"/>
  <c r="D85" i="21" s="1"/>
  <c r="C84" i="5"/>
  <c r="G19" i="14"/>
  <c r="F19" i="16"/>
  <c r="F19" i="17" s="1"/>
  <c r="F19" i="18" s="1"/>
  <c r="E91" i="21" s="1"/>
  <c r="W30" i="5"/>
  <c r="J32" i="5"/>
  <c r="L37" i="5"/>
  <c r="D90" i="5"/>
  <c r="R32" i="5"/>
  <c r="T30" i="5"/>
  <c r="X27" i="5"/>
  <c r="Q32" i="5"/>
  <c r="G32" i="5"/>
  <c r="F37" i="5"/>
  <c r="P37" i="5"/>
  <c r="O37" i="5" s="1"/>
  <c r="C86" i="5"/>
  <c r="E90" i="5"/>
  <c r="D82" i="5"/>
  <c r="D84" i="5"/>
  <c r="K82" i="5"/>
  <c r="I32" i="5"/>
  <c r="S28" i="5"/>
  <c r="F32" i="5"/>
  <c r="G83" i="5"/>
  <c r="D83" i="5"/>
  <c r="M83" i="5"/>
  <c r="N83" i="5" s="1"/>
  <c r="P82" i="5"/>
  <c r="H12" i="14"/>
  <c r="G12" i="16"/>
  <c r="G14" i="14"/>
  <c r="F14" i="16"/>
  <c r="F14" i="17" s="1"/>
  <c r="O83" i="5"/>
  <c r="D87" i="5"/>
  <c r="C32" i="5"/>
  <c r="D37" i="5"/>
  <c r="U30" i="5"/>
  <c r="X28" i="5"/>
  <c r="V27" i="5"/>
  <c r="M32" i="5"/>
  <c r="N32" i="5" s="1"/>
  <c r="E32" i="5"/>
  <c r="E83" i="5"/>
  <c r="E82" i="5"/>
  <c r="O82" i="5"/>
  <c r="F83" i="5"/>
  <c r="H15" i="16"/>
  <c r="H15" i="17" s="1"/>
  <c r="I15" i="14"/>
  <c r="H18" i="14"/>
  <c r="G18" i="16"/>
  <c r="G18" i="17" s="1"/>
  <c r="H82" i="5"/>
  <c r="S27" i="5"/>
  <c r="L83" i="5"/>
  <c r="T28" i="5"/>
  <c r="W37" i="5"/>
  <c r="S30" i="5"/>
  <c r="P32" i="5"/>
  <c r="O32" i="5" s="1"/>
  <c r="W28" i="5"/>
  <c r="U27" i="5"/>
  <c r="L32" i="5"/>
  <c r="D32" i="5"/>
  <c r="I16" i="26"/>
  <c r="I32" i="6" s="1"/>
  <c r="I37" i="21" s="1"/>
  <c r="Q16" i="26"/>
  <c r="R32" i="6" s="1"/>
  <c r="T37" i="21" s="1"/>
  <c r="H32" i="5"/>
  <c r="W27" i="5"/>
  <c r="X30" i="5"/>
  <c r="V28" i="5"/>
  <c r="T27" i="5"/>
  <c r="K32" i="5"/>
  <c r="J16" i="26"/>
  <c r="J32" i="6" s="1"/>
  <c r="J37" i="21" s="1"/>
  <c r="R16" i="26"/>
  <c r="S32" i="6" s="1"/>
  <c r="U37" i="21" s="1"/>
  <c r="I83" i="5"/>
  <c r="G82" i="5"/>
  <c r="C87" i="5"/>
  <c r="J82" i="5"/>
  <c r="C82" i="5"/>
  <c r="C83" i="5"/>
  <c r="L82" i="5"/>
  <c r="G13" i="14"/>
  <c r="F13" i="16"/>
  <c r="F13" i="17" s="1"/>
  <c r="T11" i="14"/>
  <c r="S11" i="16"/>
  <c r="I51" i="5"/>
  <c r="X47" i="5"/>
  <c r="Y47" i="5" s="1"/>
  <c r="K44" i="5"/>
  <c r="S42" i="5"/>
  <c r="C45" i="5"/>
  <c r="L42" i="5"/>
  <c r="L50" i="5"/>
  <c r="Q51" i="5"/>
  <c r="F42" i="5"/>
  <c r="M47" i="5"/>
  <c r="N47" i="5" s="1"/>
  <c r="E50" i="5"/>
  <c r="D43" i="5"/>
  <c r="W50" i="5"/>
  <c r="P50" i="5"/>
  <c r="O50" i="5" s="1"/>
  <c r="T43" i="5"/>
  <c r="G47" i="5"/>
  <c r="G42" i="5"/>
  <c r="S45" i="5"/>
  <c r="R45" i="5" s="1"/>
  <c r="W42" i="5"/>
  <c r="V46" i="5"/>
  <c r="P43" i="5"/>
  <c r="O43" i="5" s="1"/>
  <c r="C47" i="5"/>
  <c r="L47" i="5"/>
  <c r="V50" i="5"/>
  <c r="V45" i="5"/>
  <c r="Q50" i="5"/>
  <c r="F45" i="5"/>
  <c r="U43" i="5"/>
  <c r="U46" i="5"/>
  <c r="M45" i="5"/>
  <c r="N45" i="5" s="1"/>
  <c r="E47" i="5"/>
  <c r="D42" i="5"/>
  <c r="X46" i="5"/>
  <c r="Y46" i="5" s="1"/>
  <c r="T42" i="5"/>
  <c r="G46" i="5"/>
  <c r="J47" i="5"/>
  <c r="K42" i="5"/>
  <c r="F46" i="5"/>
  <c r="M46" i="5"/>
  <c r="N46" i="5" s="1"/>
  <c r="S46" i="5"/>
  <c r="R46" i="5" s="1"/>
  <c r="S44" i="5"/>
  <c r="R44" i="5" s="1"/>
  <c r="S47" i="5"/>
  <c r="R47" i="5" s="1"/>
  <c r="L46" i="5"/>
  <c r="V43" i="5"/>
  <c r="V51" i="5"/>
  <c r="Q43" i="5"/>
  <c r="F47" i="5"/>
  <c r="I45" i="5"/>
  <c r="I47" i="5"/>
  <c r="U51" i="5"/>
  <c r="U45" i="5"/>
  <c r="M51" i="5"/>
  <c r="N51" i="5" s="1"/>
  <c r="E46" i="5"/>
  <c r="E42" i="5"/>
  <c r="D44" i="5"/>
  <c r="W47" i="5"/>
  <c r="H46" i="5"/>
  <c r="H45" i="5"/>
  <c r="X45" i="5"/>
  <c r="Y45" i="5" s="1"/>
  <c r="P46" i="5"/>
  <c r="O46" i="5" s="1"/>
  <c r="P42" i="5"/>
  <c r="G51" i="5"/>
  <c r="J51" i="5"/>
  <c r="J50" i="5"/>
  <c r="Q44" i="5"/>
  <c r="G45" i="5"/>
  <c r="K47" i="5"/>
  <c r="S51" i="5"/>
  <c r="R51" i="5" s="1"/>
  <c r="C44" i="5"/>
  <c r="L45" i="5"/>
  <c r="V44" i="5"/>
  <c r="F51" i="5"/>
  <c r="I43" i="5"/>
  <c r="I44" i="5"/>
  <c r="U44" i="5"/>
  <c r="M44" i="5"/>
  <c r="N44" i="5" s="1"/>
  <c r="E45" i="5"/>
  <c r="D46" i="5"/>
  <c r="H44" i="5"/>
  <c r="X51" i="5"/>
  <c r="Y51" i="5" s="1"/>
  <c r="P45" i="5"/>
  <c r="O45" i="5" s="1"/>
  <c r="G44" i="5"/>
  <c r="J44" i="5"/>
  <c r="J46" i="5"/>
  <c r="L43" i="5"/>
  <c r="U47" i="5"/>
  <c r="H42" i="5"/>
  <c r="K46" i="5"/>
  <c r="S50" i="5"/>
  <c r="R50" i="5" s="1"/>
  <c r="C43" i="5"/>
  <c r="L51" i="5"/>
  <c r="Q42" i="5"/>
  <c r="F44" i="5"/>
  <c r="I50" i="5"/>
  <c r="I46" i="5"/>
  <c r="M43" i="5"/>
  <c r="E51" i="5"/>
  <c r="D51" i="5"/>
  <c r="W46" i="5"/>
  <c r="H50" i="5"/>
  <c r="H47" i="5"/>
  <c r="X44" i="5"/>
  <c r="Y44" i="5" s="1"/>
  <c r="P51" i="5"/>
  <c r="O51" i="5" s="1"/>
  <c r="T45" i="5"/>
  <c r="T47" i="5"/>
  <c r="G50" i="5"/>
  <c r="J42" i="5"/>
  <c r="J45" i="5"/>
  <c r="U50" i="5"/>
  <c r="W43" i="5"/>
  <c r="J43" i="5"/>
  <c r="K50" i="5"/>
  <c r="K45" i="5"/>
  <c r="S43" i="5"/>
  <c r="R43" i="5" s="1"/>
  <c r="C50" i="5"/>
  <c r="C42" i="5"/>
  <c r="L44" i="5"/>
  <c r="V42" i="5"/>
  <c r="Q47" i="5"/>
  <c r="Q46" i="5"/>
  <c r="F50" i="5"/>
  <c r="U42" i="5"/>
  <c r="M50" i="5"/>
  <c r="N50" i="5" s="1"/>
  <c r="E44" i="5"/>
  <c r="D45" i="5"/>
  <c r="D47" i="5"/>
  <c r="W45" i="5"/>
  <c r="H43" i="5"/>
  <c r="X43" i="5"/>
  <c r="Y43" i="5" s="1"/>
  <c r="P44" i="5"/>
  <c r="O44" i="5" s="1"/>
  <c r="T44" i="5"/>
  <c r="T51" i="5"/>
  <c r="G43" i="5"/>
  <c r="C46" i="5"/>
  <c r="E43" i="5"/>
  <c r="K43" i="5"/>
  <c r="K51" i="5"/>
  <c r="C51" i="5"/>
  <c r="V47" i="5"/>
  <c r="Q45" i="5"/>
  <c r="F43" i="5"/>
  <c r="I42" i="5"/>
  <c r="M42" i="5"/>
  <c r="D50" i="5"/>
  <c r="W51" i="5"/>
  <c r="W44" i="5"/>
  <c r="H51" i="5"/>
  <c r="X50" i="5"/>
  <c r="Y50" i="5" s="1"/>
  <c r="P47" i="5"/>
  <c r="O47" i="5" s="1"/>
  <c r="T50" i="5"/>
  <c r="T46" i="5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Q11" i="11"/>
  <c r="R11" i="11"/>
  <c r="S11" i="11"/>
  <c r="T11" i="11"/>
  <c r="U11" i="11"/>
  <c r="W11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Q15" i="11"/>
  <c r="R15" i="11"/>
  <c r="S15" i="11"/>
  <c r="T15" i="11"/>
  <c r="U15" i="11"/>
  <c r="W15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Q17" i="11"/>
  <c r="R17" i="11"/>
  <c r="S17" i="11"/>
  <c r="T17" i="11"/>
  <c r="U17" i="11"/>
  <c r="W17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Q19" i="11"/>
  <c r="R19" i="11"/>
  <c r="S19" i="11"/>
  <c r="T19" i="11"/>
  <c r="U19" i="11"/>
  <c r="W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Q20" i="11"/>
  <c r="R20" i="11"/>
  <c r="S20" i="11"/>
  <c r="T20" i="11"/>
  <c r="U20" i="11"/>
  <c r="W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Q21" i="11"/>
  <c r="R21" i="11"/>
  <c r="S21" i="11"/>
  <c r="T21" i="11"/>
  <c r="U21" i="11"/>
  <c r="W21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Q24" i="11"/>
  <c r="R24" i="11"/>
  <c r="S24" i="11"/>
  <c r="T24" i="11"/>
  <c r="U24" i="11"/>
  <c r="W24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Q27" i="11"/>
  <c r="R27" i="11"/>
  <c r="S27" i="11"/>
  <c r="T27" i="11"/>
  <c r="U27" i="11"/>
  <c r="W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Q28" i="11"/>
  <c r="R28" i="11"/>
  <c r="S28" i="11"/>
  <c r="T28" i="11"/>
  <c r="U28" i="11"/>
  <c r="W28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Q31" i="11"/>
  <c r="R31" i="11"/>
  <c r="S31" i="11"/>
  <c r="T31" i="11"/>
  <c r="U31" i="11"/>
  <c r="W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Q32" i="11"/>
  <c r="R32" i="11"/>
  <c r="S32" i="11"/>
  <c r="T32" i="11"/>
  <c r="U32" i="11"/>
  <c r="W32" i="11"/>
  <c r="D35" i="11"/>
  <c r="E35" i="11"/>
  <c r="M35" i="11"/>
  <c r="T35" i="11"/>
  <c r="W35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Q10" i="11"/>
  <c r="R10" i="11"/>
  <c r="S10" i="11"/>
  <c r="T10" i="11"/>
  <c r="U10" i="11"/>
  <c r="W10" i="11"/>
  <c r="C10" i="11"/>
  <c r="Z82" i="5" l="1"/>
  <c r="G37" i="5"/>
  <c r="U9" i="4"/>
  <c r="O38" i="6"/>
  <c r="P77" i="21" s="1"/>
  <c r="O77" i="21" s="1"/>
  <c r="X37" i="21"/>
  <c r="V38" i="6"/>
  <c r="X77" i="5" s="1"/>
  <c r="E37" i="21"/>
  <c r="E38" i="6"/>
  <c r="Q37" i="5"/>
  <c r="E37" i="5"/>
  <c r="P38" i="6"/>
  <c r="Q77" i="21" s="1"/>
  <c r="N38" i="6"/>
  <c r="N77" i="21" s="1"/>
  <c r="N37" i="21"/>
  <c r="O35" i="11"/>
  <c r="N9" i="4" s="1"/>
  <c r="Q35" i="10"/>
  <c r="P35" i="11" s="1"/>
  <c r="O8" i="4" s="1"/>
  <c r="D77" i="5"/>
  <c r="D77" i="21"/>
  <c r="H38" i="6"/>
  <c r="H77" i="21" s="1"/>
  <c r="H37" i="21"/>
  <c r="Z10" i="14"/>
  <c r="Y10" i="16"/>
  <c r="Y10" i="17" s="1"/>
  <c r="Y10" i="18" s="1"/>
  <c r="T20" i="18"/>
  <c r="V20" i="14"/>
  <c r="U20" i="16"/>
  <c r="U20" i="17" s="1"/>
  <c r="Y37" i="21"/>
  <c r="Y37" i="5"/>
  <c r="W38" i="6"/>
  <c r="T9" i="4"/>
  <c r="Q11" i="18"/>
  <c r="Q83" i="21" s="1"/>
  <c r="P83" i="5"/>
  <c r="F87" i="21"/>
  <c r="F87" i="5"/>
  <c r="D86" i="21"/>
  <c r="D86" i="5"/>
  <c r="E84" i="21"/>
  <c r="E84" i="5"/>
  <c r="G12" i="17"/>
  <c r="G12" i="18" s="1"/>
  <c r="S82" i="5"/>
  <c r="R82" i="5" s="1"/>
  <c r="S11" i="17"/>
  <c r="S11" i="18" s="1"/>
  <c r="T8" i="4"/>
  <c r="T82" i="5"/>
  <c r="U8" i="4"/>
  <c r="Y82" i="21"/>
  <c r="R82" i="21"/>
  <c r="N43" i="5"/>
  <c r="Q82" i="5"/>
  <c r="S83" i="5"/>
  <c r="R83" i="5" s="1"/>
  <c r="W82" i="5"/>
  <c r="G77" i="5"/>
  <c r="C38" i="6"/>
  <c r="C77" i="21" s="1"/>
  <c r="C10" i="21" s="1"/>
  <c r="F77" i="5"/>
  <c r="V82" i="5"/>
  <c r="H37" i="5"/>
  <c r="K37" i="5"/>
  <c r="W77" i="5"/>
  <c r="K38" i="6"/>
  <c r="K77" i="21" s="1"/>
  <c r="Q38" i="6"/>
  <c r="S77" i="21" s="1"/>
  <c r="R77" i="21" s="1"/>
  <c r="V37" i="5"/>
  <c r="C37" i="5"/>
  <c r="P77" i="5"/>
  <c r="O77" i="5" s="1"/>
  <c r="S37" i="5"/>
  <c r="R37" i="5" s="1"/>
  <c r="T38" i="6"/>
  <c r="V77" i="21" s="1"/>
  <c r="L77" i="5"/>
  <c r="J37" i="5"/>
  <c r="F14" i="18"/>
  <c r="E86" i="21" s="1"/>
  <c r="J38" i="6"/>
  <c r="J77" i="21" s="1"/>
  <c r="I37" i="5"/>
  <c r="H14" i="14"/>
  <c r="G14" i="16"/>
  <c r="G14" i="17" s="1"/>
  <c r="D85" i="5"/>
  <c r="J15" i="14"/>
  <c r="I15" i="16"/>
  <c r="T37" i="5"/>
  <c r="H15" i="18"/>
  <c r="G87" i="21" s="1"/>
  <c r="H19" i="14"/>
  <c r="G19" i="16"/>
  <c r="G19" i="17" s="1"/>
  <c r="G19" i="18" s="1"/>
  <c r="F91" i="21" s="1"/>
  <c r="U11" i="14"/>
  <c r="T11" i="16"/>
  <c r="I38" i="6"/>
  <c r="I77" i="21" s="1"/>
  <c r="F90" i="5"/>
  <c r="M77" i="5"/>
  <c r="U37" i="5"/>
  <c r="S77" i="5"/>
  <c r="R77" i="5" s="1"/>
  <c r="R38" i="6"/>
  <c r="T77" i="21" s="1"/>
  <c r="N77" i="5"/>
  <c r="H12" i="16"/>
  <c r="H12" i="17" s="1"/>
  <c r="I12" i="14"/>
  <c r="S38" i="6"/>
  <c r="U77" i="21" s="1"/>
  <c r="U82" i="5"/>
  <c r="H77" i="5"/>
  <c r="H13" i="14"/>
  <c r="G13" i="16"/>
  <c r="G13" i="17" s="1"/>
  <c r="H18" i="16"/>
  <c r="H18" i="17" s="1"/>
  <c r="I18" i="14"/>
  <c r="X82" i="5"/>
  <c r="N37" i="5"/>
  <c r="F13" i="18"/>
  <c r="E85" i="21" s="1"/>
  <c r="N42" i="5"/>
  <c r="R42" i="5"/>
  <c r="O42" i="5"/>
  <c r="C8" i="4"/>
  <c r="S9" i="4"/>
  <c r="K8" i="4"/>
  <c r="J9" i="4"/>
  <c r="R8" i="4"/>
  <c r="Q9" i="4"/>
  <c r="J8" i="4"/>
  <c r="I9" i="4"/>
  <c r="P9" i="4"/>
  <c r="Q8" i="4"/>
  <c r="H9" i="4"/>
  <c r="I8" i="4"/>
  <c r="P8" i="4"/>
  <c r="G9" i="4"/>
  <c r="H8" i="4"/>
  <c r="F9" i="4"/>
  <c r="G8" i="4"/>
  <c r="M9" i="4"/>
  <c r="N8" i="4"/>
  <c r="E9" i="4"/>
  <c r="F8" i="4"/>
  <c r="L9" i="4"/>
  <c r="M8" i="4"/>
  <c r="K9" i="4"/>
  <c r="L8" i="4"/>
  <c r="C9" i="4"/>
  <c r="D8" i="4"/>
  <c r="S8" i="4"/>
  <c r="R9" i="4"/>
  <c r="D9" i="4"/>
  <c r="E8" i="4"/>
  <c r="Q83" i="5" l="1"/>
  <c r="C11" i="21"/>
  <c r="C12" i="21" s="1"/>
  <c r="C14" i="21" s="1"/>
  <c r="X77" i="21"/>
  <c r="U10" i="4"/>
  <c r="O9" i="4"/>
  <c r="E77" i="21"/>
  <c r="D11" i="21" s="1"/>
  <c r="E77" i="5"/>
  <c r="Q77" i="5"/>
  <c r="Y77" i="21"/>
  <c r="Y77" i="5"/>
  <c r="U20" i="18"/>
  <c r="W20" i="14"/>
  <c r="V20" i="16"/>
  <c r="V20" i="17" s="1"/>
  <c r="U92" i="5"/>
  <c r="U92" i="21"/>
  <c r="AA82" i="21"/>
  <c r="AA82" i="5"/>
  <c r="AA10" i="14"/>
  <c r="AA10" i="16" s="1"/>
  <c r="AA10" i="17" s="1"/>
  <c r="Z10" i="16"/>
  <c r="Z10" i="17" s="1"/>
  <c r="Z10" i="18" s="1"/>
  <c r="T83" i="21"/>
  <c r="T83" i="5"/>
  <c r="F84" i="21"/>
  <c r="F84" i="5"/>
  <c r="D10" i="21"/>
  <c r="T11" i="17"/>
  <c r="T11" i="18" s="1"/>
  <c r="I15" i="17"/>
  <c r="I15" i="18" s="1"/>
  <c r="T10" i="4"/>
  <c r="T12" i="4" s="1"/>
  <c r="U8" i="3"/>
  <c r="U12" i="4"/>
  <c r="Y82" i="5"/>
  <c r="C77" i="5"/>
  <c r="K77" i="5"/>
  <c r="C10" i="4"/>
  <c r="C12" i="4" s="1"/>
  <c r="V77" i="5"/>
  <c r="L10" i="4"/>
  <c r="L8" i="3" s="1"/>
  <c r="E10" i="4"/>
  <c r="E12" i="4" s="1"/>
  <c r="G90" i="5"/>
  <c r="G13" i="18"/>
  <c r="F85" i="21" s="1"/>
  <c r="G87" i="5"/>
  <c r="E86" i="5"/>
  <c r="I13" i="14"/>
  <c r="H13" i="16"/>
  <c r="G14" i="18"/>
  <c r="F86" i="21" s="1"/>
  <c r="E91" i="5"/>
  <c r="H14" i="16"/>
  <c r="H14" i="17" s="1"/>
  <c r="I14" i="14"/>
  <c r="E85" i="5"/>
  <c r="U77" i="5"/>
  <c r="T77" i="5"/>
  <c r="I77" i="5"/>
  <c r="F10" i="4"/>
  <c r="F8" i="3" s="1"/>
  <c r="H10" i="4"/>
  <c r="H12" i="4" s="1"/>
  <c r="F91" i="5"/>
  <c r="H19" i="16"/>
  <c r="H19" i="17" s="1"/>
  <c r="I19" i="14"/>
  <c r="S10" i="4"/>
  <c r="S12" i="4" s="1"/>
  <c r="J10" i="4"/>
  <c r="I12" i="16"/>
  <c r="J12" i="14"/>
  <c r="V11" i="14"/>
  <c r="U11" i="16"/>
  <c r="K15" i="14"/>
  <c r="J15" i="16"/>
  <c r="J77" i="5"/>
  <c r="N10" i="4"/>
  <c r="N8" i="3" s="1"/>
  <c r="P10" i="4"/>
  <c r="P12" i="4" s="1"/>
  <c r="J18" i="14"/>
  <c r="I18" i="16"/>
  <c r="I18" i="17" s="1"/>
  <c r="H12" i="18"/>
  <c r="G84" i="21" s="1"/>
  <c r="M10" i="4"/>
  <c r="M12" i="4" s="1"/>
  <c r="O10" i="4"/>
  <c r="Q10" i="4"/>
  <c r="Q12" i="4" s="1"/>
  <c r="R10" i="4"/>
  <c r="G10" i="4"/>
  <c r="I10" i="4"/>
  <c r="K10" i="4"/>
  <c r="D10" i="4"/>
  <c r="D12" i="4" s="1"/>
  <c r="E10" i="21" l="1"/>
  <c r="E11" i="21"/>
  <c r="C11" i="5"/>
  <c r="C10" i="5"/>
  <c r="AB82" i="5"/>
  <c r="AB82" i="21"/>
  <c r="AA10" i="18"/>
  <c r="V20" i="18"/>
  <c r="X20" i="14"/>
  <c r="W20" i="16"/>
  <c r="W20" i="17" s="1"/>
  <c r="V92" i="5"/>
  <c r="V92" i="21"/>
  <c r="H87" i="21"/>
  <c r="H87" i="5"/>
  <c r="U83" i="21"/>
  <c r="U83" i="5"/>
  <c r="H13" i="17"/>
  <c r="H13" i="18" s="1"/>
  <c r="U11" i="17"/>
  <c r="U11" i="18" s="1"/>
  <c r="J15" i="17"/>
  <c r="J15" i="18" s="1"/>
  <c r="F10" i="21"/>
  <c r="I12" i="17"/>
  <c r="I12" i="18" s="1"/>
  <c r="H19" i="18"/>
  <c r="G91" i="21" s="1"/>
  <c r="O8" i="3"/>
  <c r="D11" i="5"/>
  <c r="D10" i="5"/>
  <c r="L12" i="4"/>
  <c r="C8" i="3"/>
  <c r="T8" i="3"/>
  <c r="E8" i="3"/>
  <c r="S8" i="3"/>
  <c r="H8" i="3"/>
  <c r="Q8" i="3"/>
  <c r="P8" i="3"/>
  <c r="F12" i="4"/>
  <c r="M8" i="3"/>
  <c r="N12" i="4"/>
  <c r="H90" i="5"/>
  <c r="G84" i="5"/>
  <c r="W11" i="14"/>
  <c r="V11" i="16"/>
  <c r="I19" i="16"/>
  <c r="I19" i="17" s="1"/>
  <c r="J19" i="14"/>
  <c r="D12" i="21"/>
  <c r="D14" i="21" s="1"/>
  <c r="I14" i="16"/>
  <c r="J14" i="14"/>
  <c r="F86" i="5"/>
  <c r="F85" i="5"/>
  <c r="K12" i="14"/>
  <c r="J12" i="16"/>
  <c r="H14" i="18"/>
  <c r="G86" i="21" s="1"/>
  <c r="J13" i="14"/>
  <c r="I13" i="16"/>
  <c r="K18" i="14"/>
  <c r="J18" i="16"/>
  <c r="J18" i="17" s="1"/>
  <c r="L15" i="14"/>
  <c r="K15" i="16"/>
  <c r="J8" i="3"/>
  <c r="J12" i="4"/>
  <c r="O12" i="4"/>
  <c r="R8" i="3"/>
  <c r="R12" i="4"/>
  <c r="K12" i="4"/>
  <c r="K8" i="3"/>
  <c r="I12" i="4"/>
  <c r="I8" i="3"/>
  <c r="G8" i="3"/>
  <c r="G12" i="4"/>
  <c r="D8" i="3"/>
  <c r="C12" i="5" l="1"/>
  <c r="C9" i="3" s="1"/>
  <c r="C11" i="3" s="1"/>
  <c r="C13" i="3" s="1"/>
  <c r="W11" i="16"/>
  <c r="W11" i="17" s="1"/>
  <c r="X11" i="14"/>
  <c r="W20" i="18"/>
  <c r="Y20" i="14"/>
  <c r="X20" i="16"/>
  <c r="X20" i="17" s="1"/>
  <c r="W92" i="5"/>
  <c r="W92" i="21"/>
  <c r="AC82" i="5"/>
  <c r="AC82" i="21"/>
  <c r="V83" i="21"/>
  <c r="V83" i="5"/>
  <c r="H84" i="21"/>
  <c r="H84" i="5"/>
  <c r="I87" i="21"/>
  <c r="I87" i="5"/>
  <c r="G85" i="21"/>
  <c r="G85" i="5"/>
  <c r="I13" i="17"/>
  <c r="I13" i="18" s="1"/>
  <c r="J12" i="17"/>
  <c r="J12" i="18" s="1"/>
  <c r="V11" i="17"/>
  <c r="V11" i="18" s="1"/>
  <c r="K15" i="17"/>
  <c r="K15" i="18" s="1"/>
  <c r="J87" i="21" s="1"/>
  <c r="I19" i="18"/>
  <c r="H91" i="21" s="1"/>
  <c r="I14" i="17"/>
  <c r="I14" i="18" s="1"/>
  <c r="G91" i="5"/>
  <c r="E11" i="5"/>
  <c r="E10" i="5"/>
  <c r="D12" i="5"/>
  <c r="D14" i="5" s="1"/>
  <c r="K19" i="14"/>
  <c r="J19" i="16"/>
  <c r="J19" i="17" s="1"/>
  <c r="J19" i="18" s="1"/>
  <c r="I91" i="21" s="1"/>
  <c r="I90" i="5"/>
  <c r="L18" i="14"/>
  <c r="K18" i="16"/>
  <c r="K18" i="17" s="1"/>
  <c r="E12" i="21"/>
  <c r="E14" i="21" s="1"/>
  <c r="J13" i="16"/>
  <c r="J13" i="17" s="1"/>
  <c r="K13" i="14"/>
  <c r="L12" i="14"/>
  <c r="K12" i="16"/>
  <c r="J14" i="16"/>
  <c r="K14" i="14"/>
  <c r="M15" i="14"/>
  <c r="L15" i="16"/>
  <c r="G86" i="5"/>
  <c r="C14" i="5" l="1"/>
  <c r="X20" i="18"/>
  <c r="Z20" i="14"/>
  <c r="Y20" i="16"/>
  <c r="Y20" i="17" s="1"/>
  <c r="X92" i="5"/>
  <c r="Y92" i="5" s="1"/>
  <c r="X92" i="21"/>
  <c r="Y92" i="21" s="1"/>
  <c r="Y11" i="14"/>
  <c r="X11" i="16"/>
  <c r="X11" i="17" s="1"/>
  <c r="X11" i="18" s="1"/>
  <c r="F10" i="5"/>
  <c r="W11" i="18"/>
  <c r="X83" i="21" s="1"/>
  <c r="Y83" i="21" s="1"/>
  <c r="I84" i="21"/>
  <c r="I84" i="5"/>
  <c r="H85" i="21"/>
  <c r="H85" i="5"/>
  <c r="H86" i="21"/>
  <c r="H86" i="5"/>
  <c r="W83" i="21"/>
  <c r="W83" i="5"/>
  <c r="F11" i="21"/>
  <c r="F12" i="21" s="1"/>
  <c r="F14" i="21" s="1"/>
  <c r="G10" i="21"/>
  <c r="J14" i="17"/>
  <c r="J14" i="18" s="1"/>
  <c r="K12" i="17"/>
  <c r="K12" i="18" s="1"/>
  <c r="J87" i="5"/>
  <c r="L15" i="17"/>
  <c r="L15" i="18" s="1"/>
  <c r="K87" i="21" s="1"/>
  <c r="F11" i="5"/>
  <c r="D9" i="3"/>
  <c r="D11" i="3" s="1"/>
  <c r="D13" i="3" s="1"/>
  <c r="E12" i="5"/>
  <c r="E14" i="5" s="1"/>
  <c r="J90" i="5"/>
  <c r="H91" i="5"/>
  <c r="M18" i="14"/>
  <c r="L18" i="16"/>
  <c r="L18" i="17" s="1"/>
  <c r="K14" i="16"/>
  <c r="L14" i="14"/>
  <c r="N15" i="14"/>
  <c r="M15" i="16"/>
  <c r="M12" i="14"/>
  <c r="L12" i="16"/>
  <c r="L12" i="17" s="1"/>
  <c r="J13" i="18"/>
  <c r="I85" i="21" s="1"/>
  <c r="L19" i="14"/>
  <c r="K19" i="16"/>
  <c r="K19" i="17" s="1"/>
  <c r="K19" i="18" s="1"/>
  <c r="J91" i="21" s="1"/>
  <c r="L13" i="14"/>
  <c r="K13" i="16"/>
  <c r="Z83" i="5" l="1"/>
  <c r="Z83" i="21"/>
  <c r="Z11" i="14"/>
  <c r="Y11" i="16"/>
  <c r="Y11" i="17" s="1"/>
  <c r="Y11" i="18" s="1"/>
  <c r="Y20" i="18"/>
  <c r="AA20" i="14"/>
  <c r="AA20" i="16" s="1"/>
  <c r="AA20" i="17" s="1"/>
  <c r="Z20" i="16"/>
  <c r="Z20" i="17" s="1"/>
  <c r="Z92" i="5"/>
  <c r="Z92" i="21"/>
  <c r="X83" i="5"/>
  <c r="Y83" i="5" s="1"/>
  <c r="H10" i="21"/>
  <c r="G11" i="21"/>
  <c r="G12" i="21" s="1"/>
  <c r="G14" i="21" s="1"/>
  <c r="F12" i="5"/>
  <c r="F14" i="5" s="1"/>
  <c r="J84" i="21"/>
  <c r="J84" i="5"/>
  <c r="G10" i="5"/>
  <c r="I86" i="21"/>
  <c r="H11" i="21" s="1"/>
  <c r="I86" i="5"/>
  <c r="M15" i="17"/>
  <c r="M15" i="18" s="1"/>
  <c r="K87" i="5"/>
  <c r="K13" i="17"/>
  <c r="K13" i="18" s="1"/>
  <c r="J85" i="21" s="1"/>
  <c r="K14" i="17"/>
  <c r="K14" i="18" s="1"/>
  <c r="G11" i="5"/>
  <c r="E9" i="3"/>
  <c r="E11" i="3" s="1"/>
  <c r="E13" i="3" s="1"/>
  <c r="K90" i="5"/>
  <c r="J91" i="5"/>
  <c r="M19" i="14"/>
  <c r="L19" i="16"/>
  <c r="L19" i="17" s="1"/>
  <c r="L19" i="18" s="1"/>
  <c r="K91" i="21" s="1"/>
  <c r="I85" i="5"/>
  <c r="L12" i="18"/>
  <c r="K84" i="21" s="1"/>
  <c r="N12" i="14"/>
  <c r="M12" i="16"/>
  <c r="M14" i="14"/>
  <c r="L14" i="16"/>
  <c r="L14" i="17" s="1"/>
  <c r="N18" i="14"/>
  <c r="M18" i="16"/>
  <c r="M18" i="17" s="1"/>
  <c r="M13" i="14"/>
  <c r="L13" i="16"/>
  <c r="I91" i="5"/>
  <c r="O15" i="14"/>
  <c r="O15" i="16" s="1"/>
  <c r="O15" i="17" s="1"/>
  <c r="P15" i="14"/>
  <c r="N15" i="16"/>
  <c r="AA20" i="18" l="1"/>
  <c r="Z20" i="18"/>
  <c r="AA92" i="5"/>
  <c r="AA92" i="21"/>
  <c r="AA83" i="5"/>
  <c r="AA83" i="21"/>
  <c r="AA11" i="14"/>
  <c r="AA11" i="16" s="1"/>
  <c r="AA11" i="17" s="1"/>
  <c r="Z11" i="16"/>
  <c r="Z11" i="17" s="1"/>
  <c r="Z11" i="18" s="1"/>
  <c r="G12" i="5"/>
  <c r="G9" i="3" s="1"/>
  <c r="G11" i="3" s="1"/>
  <c r="G13" i="3" s="1"/>
  <c r="F9" i="3"/>
  <c r="F11" i="3" s="1"/>
  <c r="F13" i="3" s="1"/>
  <c r="I10" i="21"/>
  <c r="J86" i="21"/>
  <c r="I11" i="21" s="1"/>
  <c r="J86" i="5"/>
  <c r="L87" i="21"/>
  <c r="L87" i="5"/>
  <c r="J85" i="5"/>
  <c r="M12" i="17"/>
  <c r="M12" i="18" s="1"/>
  <c r="L84" i="21" s="1"/>
  <c r="L13" i="17"/>
  <c r="L13" i="18" s="1"/>
  <c r="N15" i="17"/>
  <c r="N15" i="18" s="1"/>
  <c r="H11" i="5"/>
  <c r="H10" i="5"/>
  <c r="O18" i="14"/>
  <c r="O18" i="16" s="1"/>
  <c r="O18" i="17" s="1"/>
  <c r="P18" i="14"/>
  <c r="N18" i="16"/>
  <c r="N18" i="17" s="1"/>
  <c r="H12" i="21"/>
  <c r="H14" i="21" s="1"/>
  <c r="P15" i="16"/>
  <c r="Q15" i="14"/>
  <c r="K84" i="5"/>
  <c r="K91" i="5"/>
  <c r="N14" i="14"/>
  <c r="M14" i="16"/>
  <c r="M14" i="17" s="1"/>
  <c r="L14" i="18"/>
  <c r="K86" i="21" s="1"/>
  <c r="L90" i="5"/>
  <c r="N19" i="14"/>
  <c r="M19" i="16"/>
  <c r="M19" i="17" s="1"/>
  <c r="M19" i="18" s="1"/>
  <c r="L91" i="21" s="1"/>
  <c r="O12" i="14"/>
  <c r="O12" i="16" s="1"/>
  <c r="O12" i="17" s="1"/>
  <c r="P12" i="14"/>
  <c r="N12" i="16"/>
  <c r="N12" i="17" s="1"/>
  <c r="N13" i="14"/>
  <c r="M13" i="16"/>
  <c r="M13" i="17" s="1"/>
  <c r="O15" i="18" l="1"/>
  <c r="O87" i="21" s="1"/>
  <c r="I10" i="5"/>
  <c r="AB83" i="5"/>
  <c r="AB83" i="21"/>
  <c r="AA11" i="18"/>
  <c r="AB92" i="5"/>
  <c r="AB92" i="21"/>
  <c r="AC92" i="5"/>
  <c r="AC92" i="21"/>
  <c r="G14" i="5"/>
  <c r="J10" i="21"/>
  <c r="M87" i="21"/>
  <c r="N87" i="21" s="1"/>
  <c r="M87" i="5"/>
  <c r="N87" i="5" s="1"/>
  <c r="K85" i="21"/>
  <c r="K85" i="5"/>
  <c r="P15" i="17"/>
  <c r="P15" i="18" s="1"/>
  <c r="L84" i="5"/>
  <c r="I11" i="5"/>
  <c r="I12" i="21"/>
  <c r="I14" i="21" s="1"/>
  <c r="O12" i="18"/>
  <c r="O84" i="21" s="1"/>
  <c r="N12" i="18"/>
  <c r="H12" i="5"/>
  <c r="H14" i="5" s="1"/>
  <c r="O87" i="5"/>
  <c r="O14" i="14"/>
  <c r="O14" i="16" s="1"/>
  <c r="O14" i="17" s="1"/>
  <c r="P14" i="14"/>
  <c r="N14" i="16"/>
  <c r="N14" i="17" s="1"/>
  <c r="P18" i="16"/>
  <c r="P18" i="17" s="1"/>
  <c r="Q18" i="14"/>
  <c r="R15" i="14"/>
  <c r="Q15" i="16"/>
  <c r="O13" i="14"/>
  <c r="O13" i="16" s="1"/>
  <c r="O13" i="17" s="1"/>
  <c r="P13" i="14"/>
  <c r="N13" i="16"/>
  <c r="N13" i="17" s="1"/>
  <c r="P12" i="16"/>
  <c r="Q12" i="14"/>
  <c r="K86" i="5"/>
  <c r="O19" i="14"/>
  <c r="O19" i="16" s="1"/>
  <c r="O19" i="17" s="1"/>
  <c r="P19" i="14"/>
  <c r="N19" i="16"/>
  <c r="N19" i="17" s="1"/>
  <c r="M13" i="18"/>
  <c r="L85" i="21" s="1"/>
  <c r="M90" i="5"/>
  <c r="N90" i="5" s="1"/>
  <c r="M14" i="18"/>
  <c r="L86" i="21" s="1"/>
  <c r="I12" i="5" l="1"/>
  <c r="I14" i="5" s="1"/>
  <c r="K11" i="21"/>
  <c r="AC83" i="5"/>
  <c r="AC83" i="21"/>
  <c r="J11" i="5"/>
  <c r="L10" i="21"/>
  <c r="P87" i="21"/>
  <c r="P87" i="5"/>
  <c r="Q15" i="17"/>
  <c r="Q15" i="18" s="1"/>
  <c r="O19" i="18"/>
  <c r="O91" i="21" s="1"/>
  <c r="M84" i="5"/>
  <c r="N84" i="5" s="1"/>
  <c r="M84" i="21"/>
  <c r="N19" i="18"/>
  <c r="M91" i="21" s="1"/>
  <c r="N91" i="21" s="1"/>
  <c r="P90" i="21"/>
  <c r="P12" i="17"/>
  <c r="P12" i="18" s="1"/>
  <c r="J11" i="21"/>
  <c r="J12" i="21" s="1"/>
  <c r="J14" i="21" s="1"/>
  <c r="K10" i="21"/>
  <c r="J10" i="5"/>
  <c r="O14" i="18"/>
  <c r="O86" i="21" s="1"/>
  <c r="O84" i="5"/>
  <c r="O90" i="5"/>
  <c r="N14" i="18"/>
  <c r="M86" i="21" s="1"/>
  <c r="N86" i="21" s="1"/>
  <c r="H9" i="3"/>
  <c r="H11" i="3" s="1"/>
  <c r="H13" i="3" s="1"/>
  <c r="L85" i="5"/>
  <c r="Q12" i="16"/>
  <c r="R12" i="14"/>
  <c r="L86" i="5"/>
  <c r="P19" i="16"/>
  <c r="P19" i="17" s="1"/>
  <c r="P19" i="18" s="1"/>
  <c r="P91" i="21" s="1"/>
  <c r="Q19" i="14"/>
  <c r="O13" i="18"/>
  <c r="O85" i="21" s="1"/>
  <c r="Q14" i="14"/>
  <c r="P14" i="16"/>
  <c r="L91" i="5"/>
  <c r="Q13" i="14"/>
  <c r="P13" i="16"/>
  <c r="R15" i="16"/>
  <c r="S15" i="14"/>
  <c r="N13" i="18"/>
  <c r="M85" i="21" s="1"/>
  <c r="N85" i="21" s="1"/>
  <c r="R18" i="14"/>
  <c r="Q18" i="16"/>
  <c r="Q18" i="17" s="1"/>
  <c r="I9" i="3" l="1"/>
  <c r="I11" i="3" s="1"/>
  <c r="I13" i="3" s="1"/>
  <c r="J12" i="5"/>
  <c r="J14" i="5" s="1"/>
  <c r="M11" i="21"/>
  <c r="Q87" i="21"/>
  <c r="Q87" i="5"/>
  <c r="P84" i="21"/>
  <c r="P84" i="5"/>
  <c r="N84" i="21"/>
  <c r="M10" i="21" s="1"/>
  <c r="L11" i="21"/>
  <c r="R15" i="17"/>
  <c r="R15" i="18" s="1"/>
  <c r="P90" i="5"/>
  <c r="P14" i="17"/>
  <c r="P14" i="18" s="1"/>
  <c r="Q12" i="17"/>
  <c r="Q12" i="18" s="1"/>
  <c r="Q84" i="21" s="1"/>
  <c r="P13" i="17"/>
  <c r="P13" i="18" s="1"/>
  <c r="P85" i="21" s="1"/>
  <c r="Q18" i="18"/>
  <c r="Q90" i="21" s="1"/>
  <c r="K10" i="5"/>
  <c r="K11" i="5"/>
  <c r="O86" i="5"/>
  <c r="M86" i="5"/>
  <c r="N86" i="5" s="1"/>
  <c r="O91" i="5"/>
  <c r="T15" i="14"/>
  <c r="S15" i="16"/>
  <c r="Q13" i="16"/>
  <c r="R13" i="14"/>
  <c r="R12" i="16"/>
  <c r="S12" i="14"/>
  <c r="O85" i="5"/>
  <c r="S18" i="14"/>
  <c r="R18" i="16"/>
  <c r="R18" i="17" s="1"/>
  <c r="R18" i="18" s="1"/>
  <c r="S90" i="21" s="1"/>
  <c r="R90" i="21" s="1"/>
  <c r="M85" i="5"/>
  <c r="K12" i="21"/>
  <c r="K14" i="21" s="1"/>
  <c r="Q14" i="16"/>
  <c r="R14" i="14"/>
  <c r="Q19" i="16"/>
  <c r="Q19" i="17" s="1"/>
  <c r="R19" i="14"/>
  <c r="M91" i="5"/>
  <c r="N91" i="5" s="1"/>
  <c r="P91" i="5"/>
  <c r="J9" i="3" l="1"/>
  <c r="J11" i="3" s="1"/>
  <c r="J13" i="3" s="1"/>
  <c r="Q90" i="5"/>
  <c r="P86" i="21"/>
  <c r="P86" i="5"/>
  <c r="S87" i="21"/>
  <c r="R87" i="21" s="1"/>
  <c r="S87" i="5"/>
  <c r="R87" i="5" s="1"/>
  <c r="Q14" i="17"/>
  <c r="Q14" i="18" s="1"/>
  <c r="P85" i="5"/>
  <c r="R12" i="17"/>
  <c r="R12" i="18" s="1"/>
  <c r="S84" i="21" s="1"/>
  <c r="Q13" i="17"/>
  <c r="Q13" i="18" s="1"/>
  <c r="N10" i="21"/>
  <c r="Q19" i="18"/>
  <c r="Q91" i="21" s="1"/>
  <c r="Q84" i="5"/>
  <c r="S15" i="17"/>
  <c r="S15" i="18" s="1"/>
  <c r="L11" i="5"/>
  <c r="L10" i="5"/>
  <c r="K12" i="5"/>
  <c r="K9" i="3" s="1"/>
  <c r="K11" i="3" s="1"/>
  <c r="K13" i="3" s="1"/>
  <c r="R13" i="16"/>
  <c r="S13" i="14"/>
  <c r="N85" i="5"/>
  <c r="M12" i="21"/>
  <c r="M14" i="21" s="1"/>
  <c r="L12" i="21"/>
  <c r="L14" i="21" s="1"/>
  <c r="S90" i="5"/>
  <c r="R90" i="5" s="1"/>
  <c r="T18" i="14"/>
  <c r="S18" i="16"/>
  <c r="S18" i="17" s="1"/>
  <c r="S18" i="18" s="1"/>
  <c r="T90" i="21" s="1"/>
  <c r="S12" i="16"/>
  <c r="T12" i="14"/>
  <c r="S19" i="14"/>
  <c r="R19" i="16"/>
  <c r="R19" i="17" s="1"/>
  <c r="S14" i="14"/>
  <c r="R14" i="16"/>
  <c r="U15" i="14"/>
  <c r="T15" i="16"/>
  <c r="M11" i="5" l="1"/>
  <c r="M10" i="5"/>
  <c r="T87" i="21"/>
  <c r="T87" i="5"/>
  <c r="Q85" i="21"/>
  <c r="Q85" i="5"/>
  <c r="Q86" i="21"/>
  <c r="Q86" i="5"/>
  <c r="R84" i="21"/>
  <c r="T15" i="17"/>
  <c r="T15" i="18" s="1"/>
  <c r="S12" i="17"/>
  <c r="S12" i="18" s="1"/>
  <c r="S84" i="5"/>
  <c r="R84" i="5" s="1"/>
  <c r="R14" i="17"/>
  <c r="R14" i="18" s="1"/>
  <c r="R13" i="17"/>
  <c r="R13" i="18" s="1"/>
  <c r="S85" i="21" s="1"/>
  <c r="R85" i="21" s="1"/>
  <c r="R19" i="18"/>
  <c r="S91" i="21" s="1"/>
  <c r="R91" i="21" s="1"/>
  <c r="Q91" i="5"/>
  <c r="K14" i="5"/>
  <c r="T14" i="14"/>
  <c r="S14" i="16"/>
  <c r="T90" i="5"/>
  <c r="L12" i="5"/>
  <c r="T13" i="14"/>
  <c r="S13" i="16"/>
  <c r="U12" i="14"/>
  <c r="T12" i="16"/>
  <c r="S19" i="16"/>
  <c r="S19" i="17" s="1"/>
  <c r="S19" i="18" s="1"/>
  <c r="T91" i="21" s="1"/>
  <c r="T19" i="14"/>
  <c r="U18" i="14"/>
  <c r="T18" i="16"/>
  <c r="T18" i="17" s="1"/>
  <c r="V15" i="14"/>
  <c r="U15" i="16"/>
  <c r="M12" i="5" l="1"/>
  <c r="M9" i="3" s="1"/>
  <c r="M11" i="3" s="1"/>
  <c r="M13" i="3" s="1"/>
  <c r="N11" i="5"/>
  <c r="N10" i="5"/>
  <c r="U87" i="21"/>
  <c r="U87" i="5"/>
  <c r="S85" i="5"/>
  <c r="R85" i="5" s="1"/>
  <c r="T84" i="21"/>
  <c r="T84" i="5"/>
  <c r="S86" i="21"/>
  <c r="S86" i="5"/>
  <c r="R86" i="5" s="1"/>
  <c r="T18" i="18"/>
  <c r="U90" i="21" s="1"/>
  <c r="S91" i="5"/>
  <c r="R91" i="5" s="1"/>
  <c r="S13" i="17"/>
  <c r="S13" i="18" s="1"/>
  <c r="U15" i="17"/>
  <c r="U15" i="18" s="1"/>
  <c r="V87" i="21" s="1"/>
  <c r="T12" i="17"/>
  <c r="T12" i="18" s="1"/>
  <c r="U84" i="21" s="1"/>
  <c r="S14" i="17"/>
  <c r="S14" i="18" s="1"/>
  <c r="N11" i="21"/>
  <c r="N12" i="21" s="1"/>
  <c r="N14" i="21" s="1"/>
  <c r="O10" i="21"/>
  <c r="T91" i="5"/>
  <c r="U19" i="14"/>
  <c r="T19" i="16"/>
  <c r="T19" i="17" s="1"/>
  <c r="T19" i="18" s="1"/>
  <c r="U91" i="21" s="1"/>
  <c r="L14" i="5"/>
  <c r="L9" i="3"/>
  <c r="L11" i="3" s="1"/>
  <c r="L13" i="3" s="1"/>
  <c r="U14" i="14"/>
  <c r="T14" i="16"/>
  <c r="V12" i="14"/>
  <c r="U12" i="16"/>
  <c r="W15" i="14"/>
  <c r="V15" i="16"/>
  <c r="V18" i="14"/>
  <c r="U18" i="16"/>
  <c r="U18" i="17" s="1"/>
  <c r="U18" i="18" s="1"/>
  <c r="V90" i="21" s="1"/>
  <c r="U13" i="14"/>
  <c r="T13" i="16"/>
  <c r="M14" i="5" l="1"/>
  <c r="W15" i="16"/>
  <c r="W15" i="17" s="1"/>
  <c r="X15" i="14"/>
  <c r="N12" i="5"/>
  <c r="N14" i="5" s="1"/>
  <c r="O10" i="5"/>
  <c r="T85" i="21"/>
  <c r="T85" i="5"/>
  <c r="U84" i="5"/>
  <c r="U90" i="5"/>
  <c r="O11" i="5"/>
  <c r="T86" i="21"/>
  <c r="T86" i="5"/>
  <c r="T13" i="17"/>
  <c r="T13" i="18" s="1"/>
  <c r="T14" i="17"/>
  <c r="T14" i="18" s="1"/>
  <c r="V15" i="17"/>
  <c r="W15" i="18" s="1"/>
  <c r="X87" i="21" s="1"/>
  <c r="Y87" i="21" s="1"/>
  <c r="U12" i="17"/>
  <c r="U12" i="18" s="1"/>
  <c r="V87" i="5"/>
  <c r="R86" i="21"/>
  <c r="O11" i="21" s="1"/>
  <c r="O12" i="21" s="1"/>
  <c r="O14" i="21" s="1"/>
  <c r="P10" i="21"/>
  <c r="W18" i="14"/>
  <c r="V18" i="16"/>
  <c r="V18" i="17" s="1"/>
  <c r="V90" i="5"/>
  <c r="V14" i="14"/>
  <c r="U14" i="16"/>
  <c r="U91" i="5"/>
  <c r="W12" i="14"/>
  <c r="V12" i="16"/>
  <c r="V19" i="14"/>
  <c r="U19" i="16"/>
  <c r="U19" i="17" s="1"/>
  <c r="U19" i="18" s="1"/>
  <c r="V91" i="21" s="1"/>
  <c r="V13" i="14"/>
  <c r="U13" i="16"/>
  <c r="W12" i="16" l="1"/>
  <c r="W12" i="17" s="1"/>
  <c r="X12" i="14"/>
  <c r="W18" i="16"/>
  <c r="W18" i="17" s="1"/>
  <c r="W18" i="18" s="1"/>
  <c r="X90" i="21" s="1"/>
  <c r="Y90" i="21" s="1"/>
  <c r="X18" i="14"/>
  <c r="Y15" i="14"/>
  <c r="X15" i="16"/>
  <c r="X15" i="17" s="1"/>
  <c r="X15" i="18" s="1"/>
  <c r="N9" i="3"/>
  <c r="N11" i="3" s="1"/>
  <c r="N13" i="3" s="1"/>
  <c r="P10" i="5"/>
  <c r="P11" i="21"/>
  <c r="P12" i="21" s="1"/>
  <c r="P14" i="21" s="1"/>
  <c r="O12" i="5"/>
  <c r="O14" i="5" s="1"/>
  <c r="Q10" i="21"/>
  <c r="P11" i="5"/>
  <c r="V84" i="21"/>
  <c r="V84" i="5"/>
  <c r="U86" i="21"/>
  <c r="U86" i="5"/>
  <c r="U85" i="21"/>
  <c r="U85" i="5"/>
  <c r="V12" i="17"/>
  <c r="V12" i="18" s="1"/>
  <c r="V18" i="18"/>
  <c r="W90" i="21" s="1"/>
  <c r="V15" i="18"/>
  <c r="U13" i="17"/>
  <c r="U13" i="18" s="1"/>
  <c r="U14" i="17"/>
  <c r="U14" i="18" s="1"/>
  <c r="V91" i="5"/>
  <c r="W14" i="14"/>
  <c r="V14" i="16"/>
  <c r="W13" i="14"/>
  <c r="V13" i="16"/>
  <c r="W19" i="14"/>
  <c r="V19" i="16"/>
  <c r="V19" i="17" s="1"/>
  <c r="X87" i="5"/>
  <c r="Y87" i="5" s="1"/>
  <c r="W19" i="16" l="1"/>
  <c r="W19" i="17" s="1"/>
  <c r="X19" i="14"/>
  <c r="W13" i="16"/>
  <c r="W13" i="17" s="1"/>
  <c r="X13" i="14"/>
  <c r="W14" i="16"/>
  <c r="W14" i="17" s="1"/>
  <c r="X14" i="14"/>
  <c r="Z87" i="5"/>
  <c r="Z87" i="21"/>
  <c r="Z15" i="14"/>
  <c r="Y15" i="16"/>
  <c r="Y15" i="17" s="1"/>
  <c r="Y15" i="18" s="1"/>
  <c r="X18" i="16"/>
  <c r="X18" i="17" s="1"/>
  <c r="X18" i="18" s="1"/>
  <c r="Y18" i="14"/>
  <c r="X12" i="16"/>
  <c r="X12" i="17" s="1"/>
  <c r="X12" i="18" s="1"/>
  <c r="Y12" i="14"/>
  <c r="W12" i="18"/>
  <c r="X84" i="21" s="1"/>
  <c r="Y84" i="21" s="1"/>
  <c r="X90" i="5"/>
  <c r="Y90" i="5" s="1"/>
  <c r="O9" i="3"/>
  <c r="O11" i="3" s="1"/>
  <c r="O13" i="3" s="1"/>
  <c r="P12" i="5"/>
  <c r="P9" i="3" s="1"/>
  <c r="P11" i="3" s="1"/>
  <c r="P13" i="3" s="1"/>
  <c r="Q11" i="5"/>
  <c r="V85" i="21"/>
  <c r="V85" i="5"/>
  <c r="W19" i="18"/>
  <c r="X91" i="21" s="1"/>
  <c r="Y91" i="21" s="1"/>
  <c r="Q10" i="5"/>
  <c r="Q11" i="21"/>
  <c r="Q12" i="21" s="1"/>
  <c r="Q14" i="21" s="1"/>
  <c r="R10" i="21"/>
  <c r="W84" i="21"/>
  <c r="W84" i="5"/>
  <c r="V86" i="21"/>
  <c r="V86" i="5"/>
  <c r="R10" i="5" s="1"/>
  <c r="V13" i="17"/>
  <c r="W13" i="18" s="1"/>
  <c r="V19" i="18"/>
  <c r="W91" i="21" s="1"/>
  <c r="W90" i="5"/>
  <c r="V14" i="17"/>
  <c r="V14" i="18" s="1"/>
  <c r="W87" i="21"/>
  <c r="W87" i="5"/>
  <c r="Z84" i="5" l="1"/>
  <c r="Z84" i="21"/>
  <c r="Z12" i="14"/>
  <c r="Y12" i="16"/>
  <c r="Y12" i="17" s="1"/>
  <c r="Y12" i="18" s="1"/>
  <c r="Z90" i="5"/>
  <c r="Z90" i="21"/>
  <c r="Y18" i="16"/>
  <c r="Y18" i="17" s="1"/>
  <c r="Y18" i="18" s="1"/>
  <c r="Z18" i="14"/>
  <c r="AA87" i="5"/>
  <c r="AA87" i="21"/>
  <c r="AA15" i="14"/>
  <c r="AA15" i="16" s="1"/>
  <c r="AA15" i="17" s="1"/>
  <c r="Z15" i="16"/>
  <c r="Z15" i="17" s="1"/>
  <c r="Z15" i="18" s="1"/>
  <c r="X14" i="16"/>
  <c r="X14" i="17" s="1"/>
  <c r="X14" i="18" s="1"/>
  <c r="Y14" i="14"/>
  <c r="Y13" i="14"/>
  <c r="X13" i="16"/>
  <c r="X13" i="17" s="1"/>
  <c r="X13" i="18" s="1"/>
  <c r="X19" i="16"/>
  <c r="X19" i="17" s="1"/>
  <c r="X19" i="18" s="1"/>
  <c r="Y19" i="14"/>
  <c r="X84" i="5"/>
  <c r="Y84" i="5" s="1"/>
  <c r="Q12" i="5"/>
  <c r="Q9" i="3" s="1"/>
  <c r="Q11" i="3" s="1"/>
  <c r="Q13" i="3" s="1"/>
  <c r="P14" i="5"/>
  <c r="W91" i="5"/>
  <c r="W14" i="18"/>
  <c r="X86" i="5" s="1"/>
  <c r="Y86" i="5" s="1"/>
  <c r="X85" i="5"/>
  <c r="Y85" i="5" s="1"/>
  <c r="X85" i="21"/>
  <c r="W86" i="21"/>
  <c r="W86" i="5"/>
  <c r="R11" i="21"/>
  <c r="R12" i="21" s="1"/>
  <c r="R14" i="21" s="1"/>
  <c r="S10" i="21"/>
  <c r="R11" i="5"/>
  <c r="R12" i="5" s="1"/>
  <c r="R14" i="5" s="1"/>
  <c r="V13" i="18"/>
  <c r="X91" i="5"/>
  <c r="Y91" i="5" s="1"/>
  <c r="Z91" i="5" l="1"/>
  <c r="Z91" i="21"/>
  <c r="Y19" i="16"/>
  <c r="Y19" i="17" s="1"/>
  <c r="Z19" i="14"/>
  <c r="Y19" i="18"/>
  <c r="Z85" i="5"/>
  <c r="Z85" i="21"/>
  <c r="Z13" i="14"/>
  <c r="Y13" i="16"/>
  <c r="Y13" i="17" s="1"/>
  <c r="Y13" i="18" s="1"/>
  <c r="Z86" i="5"/>
  <c r="Z86" i="21"/>
  <c r="Z14" i="14"/>
  <c r="Y14" i="16"/>
  <c r="Y14" i="17" s="1"/>
  <c r="Y14" i="18" s="1"/>
  <c r="AB87" i="5"/>
  <c r="AB87" i="21"/>
  <c r="AA15" i="18"/>
  <c r="AA90" i="5"/>
  <c r="AA90" i="21"/>
  <c r="Z18" i="16"/>
  <c r="Z18" i="17" s="1"/>
  <c r="AA18" i="14"/>
  <c r="AA18" i="16" s="1"/>
  <c r="AA18" i="17" s="1"/>
  <c r="Z18" i="18"/>
  <c r="AA84" i="5"/>
  <c r="AA84" i="21"/>
  <c r="AA12" i="14"/>
  <c r="AA12" i="16" s="1"/>
  <c r="AA12" i="17" s="1"/>
  <c r="Z12" i="16"/>
  <c r="Z12" i="17" s="1"/>
  <c r="Z12" i="18" s="1"/>
  <c r="X86" i="21"/>
  <c r="Y86" i="21" s="1"/>
  <c r="Q14" i="5"/>
  <c r="W85" i="21"/>
  <c r="W85" i="5"/>
  <c r="T11" i="5" s="1"/>
  <c r="Y85" i="21"/>
  <c r="U10" i="21" s="1"/>
  <c r="R9" i="3"/>
  <c r="R11" i="3" s="1"/>
  <c r="R13" i="3" s="1"/>
  <c r="T10" i="5" l="1"/>
  <c r="T12" i="5" s="1"/>
  <c r="T14" i="5" s="1"/>
  <c r="T11" i="21"/>
  <c r="U10" i="5"/>
  <c r="U11" i="5"/>
  <c r="AB84" i="5"/>
  <c r="AB84" i="21"/>
  <c r="AA12" i="18"/>
  <c r="AB90" i="5"/>
  <c r="AB90" i="21"/>
  <c r="AA18" i="18"/>
  <c r="AC87" i="5"/>
  <c r="AC87" i="21"/>
  <c r="AA86" i="5"/>
  <c r="AA86" i="21"/>
  <c r="AA14" i="14"/>
  <c r="AA14" i="16" s="1"/>
  <c r="AA14" i="17" s="1"/>
  <c r="Z14" i="16"/>
  <c r="Z14" i="17" s="1"/>
  <c r="Z14" i="18" s="1"/>
  <c r="AA85" i="5"/>
  <c r="AA85" i="21"/>
  <c r="AA13" i="14"/>
  <c r="AA13" i="16" s="1"/>
  <c r="AA13" i="17" s="1"/>
  <c r="Z13" i="16"/>
  <c r="Z13" i="17" s="1"/>
  <c r="Z13" i="18" s="1"/>
  <c r="U11" i="21"/>
  <c r="U12" i="21" s="1"/>
  <c r="U14" i="21" s="1"/>
  <c r="V10" i="21"/>
  <c r="AA91" i="5"/>
  <c r="AA91" i="21"/>
  <c r="Z19" i="16"/>
  <c r="Z19" i="17" s="1"/>
  <c r="Z19" i="18" s="1"/>
  <c r="AA19" i="14"/>
  <c r="AA19" i="16" s="1"/>
  <c r="AA19" i="17" s="1"/>
  <c r="S11" i="21"/>
  <c r="S12" i="21" s="1"/>
  <c r="S14" i="21" s="1"/>
  <c r="T10" i="21"/>
  <c r="S11" i="5"/>
  <c r="S10" i="5"/>
  <c r="T12" i="21" l="1"/>
  <c r="T14" i="21" s="1"/>
  <c r="U12" i="5"/>
  <c r="U9" i="3" s="1"/>
  <c r="U11" i="3" s="1"/>
  <c r="U13" i="3" s="1"/>
  <c r="AB91" i="5"/>
  <c r="AB91" i="21"/>
  <c r="AA19" i="18"/>
  <c r="AB85" i="5"/>
  <c r="W11" i="5" s="1"/>
  <c r="AB85" i="21"/>
  <c r="W11" i="21" s="1"/>
  <c r="AA13" i="18"/>
  <c r="W10" i="21"/>
  <c r="V11" i="21"/>
  <c r="V12" i="21" s="1"/>
  <c r="V14" i="21" s="1"/>
  <c r="V10" i="5"/>
  <c r="V11" i="5"/>
  <c r="AB86" i="5"/>
  <c r="AB86" i="21"/>
  <c r="AA14" i="18"/>
  <c r="AC90" i="5"/>
  <c r="AC90" i="21"/>
  <c r="AC84" i="5"/>
  <c r="AC84" i="21"/>
  <c r="S12" i="5"/>
  <c r="T9" i="3"/>
  <c r="T11" i="3" s="1"/>
  <c r="T13" i="3" s="1"/>
  <c r="U14" i="5" l="1"/>
  <c r="W10" i="5"/>
  <c r="W12" i="5" s="1"/>
  <c r="X10" i="21"/>
  <c r="AC86" i="5"/>
  <c r="AC86" i="21"/>
  <c r="V12" i="5"/>
  <c r="W12" i="21"/>
  <c r="W14" i="21" s="1"/>
  <c r="AC85" i="5"/>
  <c r="AC85" i="21"/>
  <c r="AC91" i="5"/>
  <c r="AC91" i="21"/>
  <c r="S9" i="3"/>
  <c r="S11" i="3" s="1"/>
  <c r="S13" i="3" s="1"/>
  <c r="S14" i="5"/>
  <c r="W14" i="5" l="1"/>
  <c r="W9" i="3"/>
  <c r="W11" i="3" s="1"/>
  <c r="W13" i="3" s="1"/>
  <c r="X11" i="21"/>
  <c r="X12" i="21" s="1"/>
  <c r="X14" i="21" s="1"/>
  <c r="C16" i="21" s="1"/>
  <c r="X11" i="5"/>
  <c r="X10" i="5"/>
  <c r="V14" i="5"/>
  <c r="V9" i="3"/>
  <c r="V11" i="3" s="1"/>
  <c r="V13" i="3" s="1"/>
  <c r="C9" i="2" l="1"/>
  <c r="D10" i="2" s="1"/>
  <c r="X12" i="5"/>
  <c r="X14" i="5" s="1"/>
  <c r="C16" i="5" s="1"/>
  <c r="X9" i="3" l="1"/>
  <c r="X11" i="3" s="1"/>
  <c r="X13" i="3" s="1"/>
  <c r="C15" i="3" l="1"/>
  <c r="C13" i="2" s="1"/>
  <c r="D15" i="2" s="1"/>
  <c r="D1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262" authorId="0" shapeId="0" xr:uid="{00000000-0006-0000-1100-000001000000}">
      <text>
        <r>
          <rPr>
            <sz val="9"/>
            <color indexed="81"/>
            <rFont val="Tahoma"/>
            <family val="2"/>
          </rPr>
          <t>Northland se cambió de nombre en el 2014</t>
        </r>
      </text>
    </comment>
  </commentList>
</comments>
</file>

<file path=xl/sharedStrings.xml><?xml version="1.0" encoding="utf-8"?>
<sst xmlns="http://schemas.openxmlformats.org/spreadsheetml/2006/main" count="1153" uniqueCount="331">
  <si>
    <t>Contenido</t>
  </si>
  <si>
    <t>1. Factor de Productividad (Factor X)</t>
  </si>
  <si>
    <t>2. Productividad Total de Factores de la Empresa</t>
  </si>
  <si>
    <t>2.1. Índice de Cantidades de productos</t>
  </si>
  <si>
    <t>2.1.1. Ingresos</t>
  </si>
  <si>
    <t>2.1.2. Cantidades</t>
  </si>
  <si>
    <t>2.1.3. Precio Implícito</t>
  </si>
  <si>
    <t>2.2. Índice de Cantidades de insumos</t>
  </si>
  <si>
    <t>2.2.1. Mano de Obra</t>
  </si>
  <si>
    <t>2.2.2. Productos intermedios (Materiales)</t>
  </si>
  <si>
    <t>2.2.3. Capital</t>
  </si>
  <si>
    <t>2.2.3.1. Tasas de depreciación</t>
  </si>
  <si>
    <t>2.2.3.2. Inversión, Depreciación Acumulada y Ajustes Contables</t>
  </si>
  <si>
    <t>2.2.3.3. Stock de Capital a fin de año sin activos iniciales</t>
  </si>
  <si>
    <t>2.2.3.4. Activos iniciales</t>
  </si>
  <si>
    <t>2.2.3.5. Stock de Capital total anual</t>
  </si>
  <si>
    <t>2.2.3.6. Stock de Capital total anual deflactado</t>
  </si>
  <si>
    <t>2.2.3.7. Cantidad de capital</t>
  </si>
  <si>
    <t>2.2.3.8. Costo Promedio Ponderado de Capital (WACC)</t>
  </si>
  <si>
    <t>2.2.3.9. Precio implícito de capital</t>
  </si>
  <si>
    <t>3. Índice de precios de insumos de la empresa</t>
  </si>
  <si>
    <t>4. Productividad Total de Factores de la Economía</t>
  </si>
  <si>
    <t>5. Variación del precio de insumos de la economía</t>
  </si>
  <si>
    <t>6. Otras variables</t>
  </si>
  <si>
    <t>6.1. Índice de Precios al por Mayor (IPM)</t>
  </si>
  <si>
    <t>6.2. Índice de Precios al Consumidor (IPC)</t>
  </si>
  <si>
    <t>6.3. Índice de Precios de Maquinaria y Equipo (IPME)</t>
  </si>
  <si>
    <t>6.4. Tasa Efectiva de Impuestos</t>
  </si>
  <si>
    <t>Índice</t>
  </si>
  <si>
    <t>Diferencia en el Crecimiento en Precios Insumos con la Economía</t>
  </si>
  <si>
    <t>Crecimiento en Precios Insumos Economía We</t>
  </si>
  <si>
    <t>Crecimiento en Precios Insumos Empresa W</t>
  </si>
  <si>
    <t>Diferencia</t>
  </si>
  <si>
    <t>Diferencia en el Crecimiento en la PTF con la Economía</t>
  </si>
  <si>
    <t>Crecimiento en la PTF de la Empresa T</t>
  </si>
  <si>
    <t>Crecimiento en la PTF de la Economía Te</t>
  </si>
  <si>
    <t>Factor X</t>
  </si>
  <si>
    <t>Índices de Cantidades de Productos</t>
  </si>
  <si>
    <t>Índices de cantidades de Insumos</t>
  </si>
  <si>
    <t>Crecimiento anual</t>
  </si>
  <si>
    <t>Promedio</t>
  </si>
  <si>
    <t>Índice de Laspeyres</t>
  </si>
  <si>
    <t>Índice de Paasche</t>
  </si>
  <si>
    <t>Índice de Fisher</t>
  </si>
  <si>
    <t>Crecimiento Anual</t>
  </si>
  <si>
    <t>Ingresos Netos (En USD)</t>
  </si>
  <si>
    <t>2012(P1)</t>
  </si>
  <si>
    <t>2018(P2)</t>
  </si>
  <si>
    <t>2020(P3)</t>
  </si>
  <si>
    <t>Servicios a la Nave</t>
  </si>
  <si>
    <t>Amarre y Desamarre</t>
  </si>
  <si>
    <t>Uso de Amarradero</t>
  </si>
  <si>
    <t>Servicios a la Carga</t>
  </si>
  <si>
    <t>Uso de muelle</t>
  </si>
  <si>
    <t>Fraccionada</t>
  </si>
  <si>
    <t>Rodante</t>
  </si>
  <si>
    <t>Granel líquido</t>
  </si>
  <si>
    <t>Granel sólido</t>
  </si>
  <si>
    <t>Granos</t>
  </si>
  <si>
    <t>Concentrados</t>
  </si>
  <si>
    <t>Contenedores</t>
  </si>
  <si>
    <t>Almacenaje</t>
  </si>
  <si>
    <t>Carga General</t>
  </si>
  <si>
    <t>Tracción</t>
  </si>
  <si>
    <t>Resto de Cargas</t>
  </si>
  <si>
    <t>Manipuleo</t>
  </si>
  <si>
    <t>Otros Servicios</t>
  </si>
  <si>
    <t>Servicios Varios</t>
  </si>
  <si>
    <t>Unidad de cobro</t>
  </si>
  <si>
    <t>Operación</t>
  </si>
  <si>
    <t>Metro eslora-hora</t>
  </si>
  <si>
    <t>Tonelada</t>
  </si>
  <si>
    <t>Contenedor</t>
  </si>
  <si>
    <t>Tonelada/día</t>
  </si>
  <si>
    <t>2.1.3. Precio Implícito (En USD)</t>
  </si>
  <si>
    <t>a) Índice de Cantidades de Insumos</t>
  </si>
  <si>
    <t>b) Precio de Insumos</t>
  </si>
  <si>
    <t>b.1) Mano de Obra (USD/hora-hombre)</t>
  </si>
  <si>
    <t>2010(P6)</t>
  </si>
  <si>
    <t>2011(P7)</t>
  </si>
  <si>
    <t>2013(P4)</t>
  </si>
  <si>
    <t>2018 (P5)</t>
  </si>
  <si>
    <t>Categorías Laborales</t>
  </si>
  <si>
    <t>Personal Estable</t>
  </si>
  <si>
    <t>Funcionarios</t>
  </si>
  <si>
    <t>Empleados</t>
  </si>
  <si>
    <t>Personal Eventual</t>
  </si>
  <si>
    <t>Total horas mano de obra</t>
  </si>
  <si>
    <t>b.2) Productos intermedios (materiales)</t>
  </si>
  <si>
    <t>IPC ajustado por Tipo de Cambio</t>
  </si>
  <si>
    <t>b.3) Capital</t>
  </si>
  <si>
    <t>Activos Fijos</t>
  </si>
  <si>
    <t>Edificios y Otras Construcciones</t>
  </si>
  <si>
    <t>Maquinarias y Equipos</t>
  </si>
  <si>
    <t>Unidades de Transporte</t>
  </si>
  <si>
    <t>Muebles Enseres y Equipos de Oficina</t>
  </si>
  <si>
    <t>Equipos de Cómputo</t>
  </si>
  <si>
    <t>Equipos Diversos</t>
  </si>
  <si>
    <t>Activos intangibles</t>
  </si>
  <si>
    <t>Infraestructura Concesión</t>
  </si>
  <si>
    <t>Software</t>
  </si>
  <si>
    <t>Otros intangibles</t>
  </si>
  <si>
    <t>Activos derecho de uso</t>
  </si>
  <si>
    <t>Edificos y otras construcciones</t>
  </si>
  <si>
    <t>Maquinaria y equipos</t>
  </si>
  <si>
    <t>Unidades de transporte</t>
  </si>
  <si>
    <t>c) Cantidad de Insumos</t>
  </si>
  <si>
    <t>c.1) Mano de Obra (hora-hombre)</t>
  </si>
  <si>
    <t>c.2) Productos intermedios (En USD)</t>
  </si>
  <si>
    <t>Cantidad de productos intermedios</t>
  </si>
  <si>
    <t>c.3) Capital (En USD)</t>
  </si>
  <si>
    <r>
      <t xml:space="preserve">a) Cantidad horas-hombre </t>
    </r>
    <r>
      <rPr>
        <i/>
        <sz val="10"/>
        <color theme="1"/>
        <rFont val="Arial"/>
        <family val="2"/>
      </rPr>
      <t>(horas-hombre)</t>
    </r>
  </si>
  <si>
    <r>
      <t xml:space="preserve">b) Gasto en mano de obra </t>
    </r>
    <r>
      <rPr>
        <i/>
        <sz val="10"/>
        <color theme="1"/>
        <rFont val="Arial"/>
        <family val="2"/>
      </rPr>
      <t>(En USD)</t>
    </r>
  </si>
  <si>
    <r>
      <t xml:space="preserve">b) Precio implícito del trabajo </t>
    </r>
    <r>
      <rPr>
        <i/>
        <sz val="10"/>
        <color theme="1"/>
        <rFont val="Arial"/>
        <family val="2"/>
      </rPr>
      <t>(En USD)</t>
    </r>
  </si>
  <si>
    <r>
      <t xml:space="preserve">a) Gasto en materiales y productos intermedios </t>
    </r>
    <r>
      <rPr>
        <i/>
        <sz val="10"/>
        <color theme="1"/>
        <rFont val="Arial"/>
        <family val="2"/>
      </rPr>
      <t>(En USD)</t>
    </r>
  </si>
  <si>
    <t>Gasto en materiales</t>
  </si>
  <si>
    <t>Transporte y Almacenamiento</t>
  </si>
  <si>
    <t>Honorarios, Comisiones y Corretajes</t>
  </si>
  <si>
    <t>Mantenimiento y Reparación</t>
  </si>
  <si>
    <t>Alquileres</t>
  </si>
  <si>
    <t>Servicios Públicos</t>
  </si>
  <si>
    <t>Publicidad, Publicaciones y Relaciones Públicas</t>
  </si>
  <si>
    <t>Otros Servicios prestados por terceros</t>
  </si>
  <si>
    <t>Seguros</t>
  </si>
  <si>
    <t>Combustible</t>
  </si>
  <si>
    <t>Materiales</t>
  </si>
  <si>
    <t>Otras cargas Diversas de Gestión</t>
  </si>
  <si>
    <t>Total de gastos</t>
  </si>
  <si>
    <t>Gastos por responsabilidad social</t>
  </si>
  <si>
    <t>Otros Gastos</t>
  </si>
  <si>
    <t>Total de gasto en materiales</t>
  </si>
  <si>
    <t>b) Precio de materiales y productos intermedios</t>
  </si>
  <si>
    <t>c) Cantidad de materiales y productos intermedios (En USD)</t>
  </si>
  <si>
    <t>Cantidad de materiales y productos intermedios</t>
  </si>
  <si>
    <t>Categorías Contables</t>
  </si>
  <si>
    <t>%</t>
  </si>
  <si>
    <t>Años de Vida Útil</t>
  </si>
  <si>
    <t>Inmuebles Maquinaria y Equipo</t>
  </si>
  <si>
    <t>Edificios y Otras Construcciones (Excepto Silos)</t>
  </si>
  <si>
    <t>Activo Intangible</t>
  </si>
  <si>
    <t>Edificios y Otras Construcciones (Silos)</t>
  </si>
  <si>
    <t>Activo derecho de uso</t>
  </si>
  <si>
    <t>Edificios y otras construcciones</t>
  </si>
  <si>
    <t>a) Inversiones Adicionales de Capital (En USD)</t>
  </si>
  <si>
    <t>b) Depreciación Acumulada de Capital (En USD)</t>
  </si>
  <si>
    <t>c) Ajustes contables a inversiones de Capital (En USD)</t>
  </si>
  <si>
    <t>2.2.3.3. Stock de Capital a fin de año sin activos iniciales (En USD)</t>
  </si>
  <si>
    <t>a) Activos iniciales de Capital (USD)</t>
  </si>
  <si>
    <t>b) Tasación de los Activos Iniciales entregados a TPM, 31.12.2000 (USD)</t>
  </si>
  <si>
    <t>Categoria</t>
  </si>
  <si>
    <t>Maquinaria y Equipos</t>
  </si>
  <si>
    <t>c) Estimación del stock de capital de activos iniciales al inicio de la concesión (agosto 1999) (USD)</t>
  </si>
  <si>
    <t>Tasa de depreciación</t>
  </si>
  <si>
    <t>Final de periodo</t>
  </si>
  <si>
    <t>Diciembre</t>
  </si>
  <si>
    <t>Agosto</t>
  </si>
  <si>
    <t>Anual</t>
  </si>
  <si>
    <t>Mensual</t>
  </si>
  <si>
    <t>d) Detalle de Activos iniciales de Capital (USD)</t>
  </si>
  <si>
    <t>2.2.3.5. Stock de Capital total anual (En USD)</t>
  </si>
  <si>
    <t>2.2.3.6. Stock de Capital total anual deflactado (En USD constantes)</t>
  </si>
  <si>
    <t>2.2.3.7. Cantidad de capital (En USD)</t>
  </si>
  <si>
    <t>a) Cálculo del WACC</t>
  </si>
  <si>
    <t>Rf</t>
  </si>
  <si>
    <t>Rm</t>
  </si>
  <si>
    <t>Rm-rf</t>
  </si>
  <si>
    <t>Beta TISUR</t>
  </si>
  <si>
    <t>Beta desapalancado</t>
  </si>
  <si>
    <t>Tasa impositiva en el Perú</t>
  </si>
  <si>
    <t>Participación de los trabajadores</t>
  </si>
  <si>
    <t xml:space="preserve">Deuda Financiera </t>
  </si>
  <si>
    <t>Patrimonio</t>
  </si>
  <si>
    <t>R país</t>
  </si>
  <si>
    <t>Re</t>
  </si>
  <si>
    <t>Costo deuda</t>
  </si>
  <si>
    <t>Costo deuda ddi</t>
  </si>
  <si>
    <t>D/(D+E)</t>
  </si>
  <si>
    <t>E/(D+E)</t>
  </si>
  <si>
    <t>WACC</t>
  </si>
  <si>
    <t>b) Rentabilidad esperada de activos sin riesgo (Porcentaje)</t>
  </si>
  <si>
    <t>Return on 10-year T. Bond</t>
  </si>
  <si>
    <t>Año</t>
  </si>
  <si>
    <t>Fuente: http://people.stern.nyu.edu/adamodar/New_Home_Page/datacurrent.html</t>
  </si>
  <si>
    <t>c) Riesgo de mercado (Porcentaje)</t>
  </si>
  <si>
    <t>S&amp;P 500</t>
  </si>
  <si>
    <t>d) Riesgo país (Porcentaje)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</si>
  <si>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</si>
  <si>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</si>
  <si>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</si>
  <si>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</si>
  <si>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</si>
  <si>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</si>
  <si>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</si>
  <si>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</si>
  <si>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</si>
  <si>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</si>
  <si>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Noviembre</t>
  </si>
  <si>
    <t>Promedio anual</t>
  </si>
  <si>
    <t>e) Betas</t>
  </si>
  <si>
    <t>Betas apalancados</t>
  </si>
  <si>
    <t>LYTTELTON</t>
  </si>
  <si>
    <t>MARSDEN</t>
  </si>
  <si>
    <t>SOUTHPORTS</t>
  </si>
  <si>
    <t>TAURANGA</t>
  </si>
  <si>
    <t>AUCKLAND</t>
  </si>
  <si>
    <t>FORTH PORTS</t>
  </si>
  <si>
    <t>BEIBU</t>
  </si>
  <si>
    <t>BINTULU</t>
  </si>
  <si>
    <t>GUJARAT</t>
  </si>
  <si>
    <t>LUKA</t>
  </si>
  <si>
    <t>PIRAEUS</t>
  </si>
  <si>
    <t>SAAM</t>
  </si>
  <si>
    <t>SANTOS</t>
  </si>
  <si>
    <t>Tasa de Impuesto</t>
  </si>
  <si>
    <t>D/E</t>
  </si>
  <si>
    <t>Beta no apalancado</t>
  </si>
  <si>
    <t>Beta promedio no apalancado</t>
  </si>
  <si>
    <t>f) Betas</t>
  </si>
  <si>
    <t>Deuda Largo plazo corriente</t>
  </si>
  <si>
    <t>Deuda Largo plazo no corriente</t>
  </si>
  <si>
    <t>Deuda Financiera</t>
  </si>
  <si>
    <t>Deuda Financiera/Patrimonio</t>
  </si>
  <si>
    <t>Deuda Financiera/(Deuda Financiera + Patrimonio)</t>
  </si>
  <si>
    <t>Patrimonio/(Deuda Financiera + Patrimonio)</t>
  </si>
  <si>
    <t>g) Costo de deuda</t>
  </si>
  <si>
    <t>Montos a pagar</t>
  </si>
  <si>
    <t>Entidad bancaria</t>
  </si>
  <si>
    <t>Vcto.</t>
  </si>
  <si>
    <t>Arrendamiento Financiero</t>
  </si>
  <si>
    <t xml:space="preserve">Banco de Crédito </t>
  </si>
  <si>
    <t>Marzo y Junio 2013</t>
  </si>
  <si>
    <t>BBVA Banco Continental S.A.</t>
  </si>
  <si>
    <t>Julio 2013</t>
  </si>
  <si>
    <t>Mayo 2012</t>
  </si>
  <si>
    <t>Febrero 2019</t>
  </si>
  <si>
    <t>Noviembre 2020</t>
  </si>
  <si>
    <t>Scotiabank Perú S.A.A.</t>
  </si>
  <si>
    <t>Junio 2012</t>
  </si>
  <si>
    <t>Julio y Diciembre 2013 y Mayo 2014</t>
  </si>
  <si>
    <t>Banco Internacional del Perú S.A.A.</t>
  </si>
  <si>
    <t>Agosto 2018</t>
  </si>
  <si>
    <t>Diciembre 2013, Abril y Junio 2014 y Enero 2017</t>
  </si>
  <si>
    <t>Octubre 2020</t>
  </si>
  <si>
    <t>Junio 2022</t>
  </si>
  <si>
    <t>Febrero 2023</t>
  </si>
  <si>
    <t>Julio 2023</t>
  </si>
  <si>
    <t>Préstamos y Pagarés</t>
  </si>
  <si>
    <t>Banco Santander Central Hispano</t>
  </si>
  <si>
    <t>Mayo 2002</t>
  </si>
  <si>
    <t>Junio 2003</t>
  </si>
  <si>
    <t>IBM del Perú S.A.</t>
  </si>
  <si>
    <t>Diciembre 2002</t>
  </si>
  <si>
    <t>Banco Santander Benelux</t>
  </si>
  <si>
    <t>Abril 2008</t>
  </si>
  <si>
    <t>Private Export Funding Corp</t>
  </si>
  <si>
    <t>Enero 2007</t>
  </si>
  <si>
    <t>Junio 2004</t>
  </si>
  <si>
    <t>Junio 2002</t>
  </si>
  <si>
    <t>Agosto 2008</t>
  </si>
  <si>
    <t>Citibank N.A.</t>
  </si>
  <si>
    <t>Setiembre 2011</t>
  </si>
  <si>
    <t>Agosto y Diciembre 2013, Octubre 2014 y Noviembre 2016</t>
  </si>
  <si>
    <t>Diciembre 2013 y Diciembre 2017</t>
  </si>
  <si>
    <t>Setiembre 2017</t>
  </si>
  <si>
    <t>Banco de Crédito del Perú S.A.</t>
  </si>
  <si>
    <t>Diciembre 2013 y Setiembre 2015</t>
  </si>
  <si>
    <t>Noviembre 2018</t>
  </si>
  <si>
    <t>Agosto 2015</t>
  </si>
  <si>
    <t>Mayo 2015</t>
  </si>
  <si>
    <t>Club Deal</t>
  </si>
  <si>
    <t>Junio 2027</t>
  </si>
  <si>
    <t>Noviembre 2022</t>
  </si>
  <si>
    <t>Tramarsa</t>
  </si>
  <si>
    <t>Diciembre 2028</t>
  </si>
  <si>
    <t>Diciembre 2019</t>
  </si>
  <si>
    <t>Enero 2023</t>
  </si>
  <si>
    <t xml:space="preserve">Total </t>
  </si>
  <si>
    <t>-</t>
  </si>
  <si>
    <t xml:space="preserve">Costo de la deuda </t>
  </si>
  <si>
    <t>a) Índice de Precios de Insumos</t>
  </si>
  <si>
    <t>b.1) Mano de Obra (En USD)</t>
  </si>
  <si>
    <t>c.1) Mano de Obra (horas-hombre)</t>
  </si>
  <si>
    <t>Variación PTF economía</t>
  </si>
  <si>
    <t>Fuente: The Conference Board.</t>
  </si>
  <si>
    <t>Ingreso promedio por hora (en Soles corrientes)</t>
  </si>
  <si>
    <t>Tipo de Cambio promedio del último trimestre (Soles por USD)</t>
  </si>
  <si>
    <t>Ingreso promedio por hora (en Dólares corrientes)</t>
  </si>
  <si>
    <t xml:space="preserve">Variación de precios del insumo trabajo </t>
  </si>
  <si>
    <t>IPME a diciembre (base 2013)</t>
  </si>
  <si>
    <t>IPMC a diciembre (base 2013)</t>
  </si>
  <si>
    <t>IPME a diciembre (base 2000)</t>
  </si>
  <si>
    <t>IPMC a diciembre (base 2000)</t>
  </si>
  <si>
    <t>Tipo de cambio a diciembre (soles por dólar)</t>
  </si>
  <si>
    <t>Tipo de cambio (base 2000)</t>
  </si>
  <si>
    <t>IPME a diciembre ajustado por tipo de cambio (base 2000)</t>
  </si>
  <si>
    <t>IPMC a diciembre ajustado por tipo de cambio (base 2000)</t>
  </si>
  <si>
    <t>a) Precios de maquinaria  y equipo:</t>
  </si>
  <si>
    <t>Variación del índice de precios de maquinaria  y equipo</t>
  </si>
  <si>
    <t>Part. % de Maquinaria y Equipo</t>
  </si>
  <si>
    <t>b) Precios de materiales de construcción:</t>
  </si>
  <si>
    <t>Variación del índice de precios de materiales de construcción</t>
  </si>
  <si>
    <t>Part. % de Materiales de Construcción</t>
  </si>
  <si>
    <t>Variación media de precios del insumo capital</t>
  </si>
  <si>
    <t>Part. % del insumo trabajo</t>
  </si>
  <si>
    <t>Variación de precios del insumo capital</t>
  </si>
  <si>
    <t>Part. % del insumo capital</t>
  </si>
  <si>
    <t>Variación de precios de insumos de la economía</t>
  </si>
  <si>
    <t>IPM (Base 2013)</t>
  </si>
  <si>
    <t>IPM (Base 2000)</t>
  </si>
  <si>
    <t>Tipo de Cambio (Soles por USD)</t>
  </si>
  <si>
    <t>Tipo de Cambio (Base 2000)</t>
  </si>
  <si>
    <t>IPM ajustado por Tipo de Cambio</t>
  </si>
  <si>
    <t>Fuente: Instituo Nacional de Estadística e Informática del Perú y Superintendencia de Banca, Seguros y AFP.</t>
  </si>
  <si>
    <t>IPC (Base 2021)</t>
  </si>
  <si>
    <t>IPC (Base 2000)</t>
  </si>
  <si>
    <t>IPME (Base 2013)</t>
  </si>
  <si>
    <t>IPME (Base 2000)</t>
  </si>
  <si>
    <t>IPME (Base 2000) - Inicio del periodo</t>
  </si>
  <si>
    <t>IPME (Base 2000) - Final del periodo</t>
  </si>
  <si>
    <t>Revalorización</t>
  </si>
  <si>
    <t>IPME ajustado TC (Base 2000) - Inicio del periodo</t>
  </si>
  <si>
    <t>IPME ajustado TC (Base 2000) - Final del periodo</t>
  </si>
  <si>
    <t>6.4. Índice de Precios de Materiales de Construcción (IPMC)</t>
  </si>
  <si>
    <t>IPMC (Base 2013)</t>
  </si>
  <si>
    <t>IPMC (Base 2000)</t>
  </si>
  <si>
    <t>IPMC (Base 2000) - Inicio del periodo</t>
  </si>
  <si>
    <t>IPMC (Base 2000) - Final del periodo</t>
  </si>
  <si>
    <t>IPMC ajustado TC (Base 2000) - Inicio del periodo</t>
  </si>
  <si>
    <t>IPMC ajustado TC (Base 2000) - Final del periodo</t>
  </si>
  <si>
    <t>Tasa impositiva efectiva</t>
  </si>
  <si>
    <t>Fuente: Superintendencia Nacional de Aduanas y Administración Tributaria - SUNAT.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</si>
</sst>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* #,##0.0_ ;_ * \-#,##0.0_ ;_ * &quot;-&quot;??_ ;_ @_ "/>
    <numFmt numFmtId="167" formatCode="0.0%"/>
    <numFmt numFmtId="168" formatCode="0.0"/>
    <numFmt numFmtId="169" formatCode="#,##0,"/>
    <numFmt numFmtId="170" formatCode="_-* #,##0_-;\-* #,##0_-;_-* &quot;-&quot;??_-;_-@_-"/>
    <numFmt numFmtId="171" formatCode="_ * #,##0.000_ ;_ * \-#,##0.000_ ;_ * &quot;-&quot;??_ ;_ @_ "/>
    <numFmt numFmtId="172" formatCode="0.000"/>
    <numFmt numFmtId="173" formatCode="_ * #,##0.0000_ ;_ * \-#,##0.0000_ ;_ * &quot;-&quot;??_ ;_ @_ "/>
    <numFmt numFmtId="174" formatCode="_-* #,##0_-;\-* #,##0_-;_-* &quot;-&quot;?_-;_-@_-"/>
  </numFmts>
  <fonts count="20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  <font>
      <b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9" tint="-0.499984740745262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color theme="2" tint="-9.9978637043366805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lightUp">
        <bgColor theme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7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</cellStyleXfs>
  <cellXfs count="29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0" fontId="6" fillId="2" borderId="1" xfId="0" applyFont="1" applyFill="1" applyBorder="1"/>
    <xf numFmtId="10" fontId="4" fillId="2" borderId="1" xfId="0" applyNumberFormat="1" applyFont="1" applyFill="1" applyBorder="1"/>
    <xf numFmtId="0" fontId="4" fillId="2" borderId="1" xfId="0" applyFont="1" applyFill="1" applyBorder="1"/>
    <xf numFmtId="0" fontId="3" fillId="0" borderId="2" xfId="0" applyFont="1" applyBorder="1"/>
    <xf numFmtId="10" fontId="3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3" fillId="0" borderId="3" xfId="0" applyFont="1" applyBorder="1"/>
    <xf numFmtId="10" fontId="3" fillId="0" borderId="3" xfId="0" applyNumberFormat="1" applyFont="1" applyBorder="1" applyAlignment="1">
      <alignment horizontal="center" vertical="center"/>
    </xf>
    <xf numFmtId="10" fontId="3" fillId="0" borderId="3" xfId="0" applyNumberFormat="1" applyFont="1" applyBorder="1"/>
    <xf numFmtId="1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0" borderId="0" xfId="1" applyFont="1"/>
    <xf numFmtId="0" fontId="9" fillId="0" borderId="0" xfId="1" applyFont="1" applyFill="1" applyBorder="1" applyAlignment="1">
      <alignment horizontal="center"/>
    </xf>
    <xf numFmtId="0" fontId="8" fillId="0" borderId="0" xfId="1" applyFont="1" applyAlignment="1">
      <alignment horizontal="left" indent="3"/>
    </xf>
    <xf numFmtId="0" fontId="8" fillId="0" borderId="0" xfId="1" applyFont="1" applyAlignment="1">
      <alignment horizontal="left" indent="6"/>
    </xf>
    <xf numFmtId="0" fontId="8" fillId="0" borderId="0" xfId="1" applyFont="1" applyAlignment="1">
      <alignment horizontal="left" indent="9"/>
    </xf>
    <xf numFmtId="0" fontId="11" fillId="0" borderId="0" xfId="0" applyFont="1"/>
    <xf numFmtId="0" fontId="4" fillId="0" borderId="3" xfId="4" applyFont="1" applyBorder="1" applyAlignment="1">
      <alignment vertical="center"/>
    </xf>
    <xf numFmtId="0" fontId="4" fillId="0" borderId="2" xfId="4" applyFont="1" applyBorder="1" applyAlignment="1">
      <alignment horizontal="left" vertical="center"/>
    </xf>
    <xf numFmtId="165" fontId="3" fillId="0" borderId="2" xfId="2" applyNumberFormat="1" applyFont="1" applyFill="1" applyBorder="1" applyAlignment="1">
      <alignment horizontal="right" vertical="center"/>
    </xf>
    <xf numFmtId="165" fontId="3" fillId="0" borderId="2" xfId="2" applyNumberFormat="1" applyFont="1" applyFill="1" applyBorder="1"/>
    <xf numFmtId="0" fontId="4" fillId="0" borderId="3" xfId="4" applyFont="1" applyBorder="1" applyAlignment="1">
      <alignment horizontal="left" vertical="center"/>
    </xf>
    <xf numFmtId="165" fontId="3" fillId="0" borderId="3" xfId="2" applyNumberFormat="1" applyFont="1" applyFill="1" applyBorder="1" applyAlignment="1">
      <alignment horizontal="right" vertical="center"/>
    </xf>
    <xf numFmtId="165" fontId="3" fillId="0" borderId="3" xfId="2" applyNumberFormat="1" applyFont="1" applyFill="1" applyBorder="1"/>
    <xf numFmtId="0" fontId="4" fillId="0" borderId="0" xfId="4" applyFont="1" applyAlignment="1">
      <alignment vertical="center"/>
    </xf>
    <xf numFmtId="165" fontId="4" fillId="0" borderId="0" xfId="2" applyNumberFormat="1" applyFont="1" applyFill="1" applyBorder="1" applyAlignment="1">
      <alignment horizontal="right" vertical="center"/>
    </xf>
    <xf numFmtId="165" fontId="4" fillId="0" borderId="3" xfId="2" applyNumberFormat="1" applyFont="1" applyFill="1" applyBorder="1" applyAlignment="1">
      <alignment horizontal="right" vertical="center"/>
    </xf>
    <xf numFmtId="0" fontId="4" fillId="0" borderId="0" xfId="4" applyFont="1" applyAlignment="1">
      <alignment horizontal="left" vertical="center"/>
    </xf>
    <xf numFmtId="165" fontId="3" fillId="0" borderId="0" xfId="2" applyNumberFormat="1" applyFont="1" applyFill="1" applyBorder="1" applyAlignment="1">
      <alignment horizontal="right" vertical="center"/>
    </xf>
    <xf numFmtId="165" fontId="3" fillId="0" borderId="0" xfId="2" applyNumberFormat="1" applyFont="1" applyFill="1"/>
    <xf numFmtId="0" fontId="3" fillId="0" borderId="0" xfId="4" applyAlignment="1">
      <alignment horizontal="left" vertical="center" indent="1"/>
    </xf>
    <xf numFmtId="0" fontId="3" fillId="0" borderId="0" xfId="4" applyAlignment="1">
      <alignment horizontal="left" vertical="center" indent="2"/>
    </xf>
    <xf numFmtId="0" fontId="3" fillId="0" borderId="3" xfId="4" applyBorder="1" applyAlignment="1">
      <alignment horizontal="left" vertical="center" indent="1"/>
    </xf>
    <xf numFmtId="0" fontId="4" fillId="0" borderId="1" xfId="4" applyFont="1" applyBorder="1" applyAlignment="1">
      <alignment horizontal="left" vertical="center"/>
    </xf>
    <xf numFmtId="165" fontId="3" fillId="0" borderId="1" xfId="2" applyNumberFormat="1" applyFont="1" applyFill="1" applyBorder="1" applyAlignment="1">
      <alignment horizontal="right" vertical="center"/>
    </xf>
    <xf numFmtId="165" fontId="3" fillId="0" borderId="1" xfId="2" applyNumberFormat="1" applyFont="1" applyFill="1" applyBorder="1"/>
    <xf numFmtId="0" fontId="12" fillId="0" borderId="0" xfId="0" applyFont="1"/>
    <xf numFmtId="0" fontId="2" fillId="2" borderId="1" xfId="0" applyFont="1" applyFill="1" applyBorder="1"/>
    <xf numFmtId="0" fontId="4" fillId="2" borderId="1" xfId="4" applyFont="1" applyFill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164" fontId="3" fillId="0" borderId="2" xfId="2" applyFont="1" applyFill="1" applyBorder="1" applyAlignment="1">
      <alignment horizontal="right" vertical="center"/>
    </xf>
    <xf numFmtId="164" fontId="3" fillId="0" borderId="3" xfId="2" applyFont="1" applyFill="1" applyBorder="1" applyAlignment="1">
      <alignment horizontal="right" vertical="center"/>
    </xf>
    <xf numFmtId="164" fontId="4" fillId="0" borderId="0" xfId="2" applyFont="1" applyFill="1" applyBorder="1" applyAlignment="1">
      <alignment horizontal="right" vertical="center"/>
    </xf>
    <xf numFmtId="164" fontId="4" fillId="0" borderId="3" xfId="2" applyFont="1" applyFill="1" applyBorder="1" applyAlignment="1">
      <alignment horizontal="right" vertical="center"/>
    </xf>
    <xf numFmtId="164" fontId="3" fillId="0" borderId="0" xfId="2" applyFont="1" applyFill="1" applyBorder="1" applyAlignment="1">
      <alignment horizontal="right" vertical="center"/>
    </xf>
    <xf numFmtId="164" fontId="3" fillId="0" borderId="1" xfId="2" applyFont="1" applyFill="1" applyBorder="1" applyAlignment="1">
      <alignment horizontal="right" vertical="center"/>
    </xf>
    <xf numFmtId="0" fontId="1" fillId="0" borderId="1" xfId="0" applyFont="1" applyBorder="1"/>
    <xf numFmtId="164" fontId="2" fillId="0" borderId="0" xfId="2" applyFont="1"/>
    <xf numFmtId="0" fontId="1" fillId="0" borderId="3" xfId="0" applyFont="1" applyBorder="1"/>
    <xf numFmtId="10" fontId="2" fillId="0" borderId="3" xfId="3" applyNumberFormat="1" applyFont="1" applyBorder="1"/>
    <xf numFmtId="0" fontId="2" fillId="0" borderId="1" xfId="0" applyFont="1" applyBorder="1"/>
    <xf numFmtId="0" fontId="1" fillId="2" borderId="1" xfId="0" applyFont="1" applyFill="1" applyBorder="1"/>
    <xf numFmtId="165" fontId="2" fillId="0" borderId="0" xfId="2" applyNumberFormat="1" applyFont="1"/>
    <xf numFmtId="165" fontId="2" fillId="0" borderId="3" xfId="2" applyNumberFormat="1" applyFont="1" applyBorder="1"/>
    <xf numFmtId="165" fontId="2" fillId="0" borderId="1" xfId="0" applyNumberFormat="1" applyFont="1" applyBorder="1"/>
    <xf numFmtId="164" fontId="2" fillId="0" borderId="1" xfId="2" applyFont="1" applyBorder="1"/>
    <xf numFmtId="0" fontId="1" fillId="2" borderId="1" xfId="0" applyFont="1" applyFill="1" applyBorder="1" applyAlignment="1">
      <alignment horizontal="left"/>
    </xf>
    <xf numFmtId="0" fontId="13" fillId="0" borderId="0" xfId="0" applyFont="1" applyAlignment="1">
      <alignment horizontal="left" indent="2"/>
    </xf>
    <xf numFmtId="0" fontId="2" fillId="0" borderId="3" xfId="0" applyFont="1" applyBorder="1"/>
    <xf numFmtId="0" fontId="2" fillId="0" borderId="0" xfId="2" applyNumberFormat="1" applyFont="1"/>
    <xf numFmtId="166" fontId="2" fillId="0" borderId="0" xfId="2" applyNumberFormat="1" applyFont="1"/>
    <xf numFmtId="164" fontId="2" fillId="0" borderId="3" xfId="2" applyFont="1" applyBorder="1"/>
    <xf numFmtId="165" fontId="2" fillId="0" borderId="0" xfId="2" applyNumberFormat="1" applyFont="1" applyFill="1" applyBorder="1"/>
    <xf numFmtId="165" fontId="2" fillId="0" borderId="0" xfId="2" applyNumberFormat="1" applyFont="1" applyFill="1"/>
    <xf numFmtId="165" fontId="2" fillId="0" borderId="0" xfId="0" applyNumberFormat="1" applyFont="1"/>
    <xf numFmtId="165" fontId="1" fillId="0" borderId="1" xfId="2" applyNumberFormat="1" applyFont="1" applyFill="1" applyBorder="1"/>
    <xf numFmtId="165" fontId="1" fillId="0" borderId="1" xfId="2" applyNumberFormat="1" applyFont="1" applyBorder="1"/>
    <xf numFmtId="165" fontId="1" fillId="0" borderId="1" xfId="0" applyNumberFormat="1" applyFont="1" applyBorder="1"/>
    <xf numFmtId="0" fontId="2" fillId="0" borderId="2" xfId="0" applyFont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2" xfId="2" applyFont="1" applyBorder="1"/>
    <xf numFmtId="164" fontId="2" fillId="0" borderId="1" xfId="0" applyNumberFormat="1" applyFont="1" applyBorder="1"/>
    <xf numFmtId="164" fontId="2" fillId="0" borderId="0" xfId="0" applyNumberFormat="1" applyFont="1"/>
    <xf numFmtId="164" fontId="2" fillId="0" borderId="2" xfId="0" applyNumberFormat="1" applyFont="1" applyBorder="1"/>
    <xf numFmtId="10" fontId="2" fillId="0" borderId="0" xfId="3" applyNumberFormat="1" applyFont="1"/>
    <xf numFmtId="10" fontId="2" fillId="0" borderId="1" xfId="3" applyNumberFormat="1" applyFont="1" applyBorder="1"/>
    <xf numFmtId="0" fontId="4" fillId="0" borderId="3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3" fillId="0" borderId="0" xfId="4"/>
    <xf numFmtId="0" fontId="4" fillId="0" borderId="3" xfId="4" applyFont="1" applyBorder="1"/>
    <xf numFmtId="0" fontId="3" fillId="0" borderId="0" xfId="4" applyAlignment="1">
      <alignment horizontal="left" vertical="center"/>
    </xf>
    <xf numFmtId="167" fontId="3" fillId="0" borderId="0" xfId="4" applyNumberFormat="1" applyAlignment="1">
      <alignment horizontal="center"/>
    </xf>
    <xf numFmtId="167" fontId="3" fillId="0" borderId="0" xfId="5" applyNumberFormat="1" applyFont="1" applyFill="1" applyBorder="1" applyAlignment="1">
      <alignment horizontal="center"/>
    </xf>
    <xf numFmtId="167" fontId="4" fillId="0" borderId="0" xfId="4" applyNumberFormat="1" applyFont="1"/>
    <xf numFmtId="168" fontId="4" fillId="0" borderId="0" xfId="4" applyNumberFormat="1" applyFont="1"/>
    <xf numFmtId="167" fontId="4" fillId="0" borderId="3" xfId="6" applyNumberFormat="1" applyFont="1" applyFill="1" applyBorder="1" applyAlignment="1">
      <alignment vertical="center"/>
    </xf>
    <xf numFmtId="168" fontId="4" fillId="0" borderId="3" xfId="4" applyNumberFormat="1" applyFont="1" applyBorder="1" applyAlignment="1">
      <alignment vertical="center"/>
    </xf>
    <xf numFmtId="167" fontId="3" fillId="0" borderId="3" xfId="4" applyNumberFormat="1" applyBorder="1" applyAlignment="1">
      <alignment horizontal="center"/>
    </xf>
    <xf numFmtId="0" fontId="4" fillId="2" borderId="1" xfId="4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right"/>
    </xf>
    <xf numFmtId="0" fontId="3" fillId="0" borderId="3" xfId="4" applyBorder="1" applyAlignment="1">
      <alignment horizontal="left" vertical="center"/>
    </xf>
    <xf numFmtId="165" fontId="3" fillId="0" borderId="3" xfId="2" applyNumberFormat="1" applyFont="1" applyFill="1" applyBorder="1" applyAlignment="1">
      <alignment horizontal="right"/>
    </xf>
    <xf numFmtId="0" fontId="14" fillId="0" borderId="0" xfId="4" applyFont="1" applyAlignment="1">
      <alignment vertical="center"/>
    </xf>
    <xf numFmtId="165" fontId="14" fillId="0" borderId="0" xfId="2" applyNumberFormat="1" applyFont="1" applyFill="1" applyBorder="1" applyAlignment="1">
      <alignment horizontal="right"/>
    </xf>
    <xf numFmtId="165" fontId="3" fillId="0" borderId="0" xfId="2" applyNumberFormat="1" applyFont="1" applyFill="1" applyBorder="1"/>
    <xf numFmtId="165" fontId="4" fillId="0" borderId="3" xfId="2" applyNumberFormat="1" applyFont="1" applyFill="1" applyBorder="1" applyAlignment="1">
      <alignment horizontal="center"/>
    </xf>
    <xf numFmtId="165" fontId="3" fillId="0" borderId="2" xfId="2" applyNumberFormat="1" applyFont="1" applyFill="1" applyBorder="1" applyAlignment="1">
      <alignment horizontal="right"/>
    </xf>
    <xf numFmtId="0" fontId="3" fillId="0" borderId="2" xfId="4" applyBorder="1" applyAlignment="1">
      <alignment horizontal="left" vertical="center"/>
    </xf>
    <xf numFmtId="0" fontId="2" fillId="0" borderId="0" xfId="0" quotePrefix="1" applyFont="1"/>
    <xf numFmtId="0" fontId="2" fillId="0" borderId="0" xfId="0" applyFont="1" applyAlignment="1">
      <alignment horizontal="center" vertical="center"/>
    </xf>
    <xf numFmtId="10" fontId="2" fillId="3" borderId="0" xfId="3" applyNumberFormat="1" applyFont="1" applyFill="1"/>
    <xf numFmtId="0" fontId="1" fillId="0" borderId="0" xfId="0" applyFont="1"/>
    <xf numFmtId="10" fontId="1" fillId="0" borderId="1" xfId="3" applyNumberFormat="1" applyFont="1" applyBorder="1"/>
    <xf numFmtId="0" fontId="13" fillId="0" borderId="0" xfId="0" applyFont="1"/>
    <xf numFmtId="10" fontId="2" fillId="0" borderId="0" xfId="3" applyNumberFormat="1" applyFont="1" applyBorder="1"/>
    <xf numFmtId="164" fontId="3" fillId="0" borderId="0" xfId="2" applyFont="1" applyBorder="1" applyAlignment="1">
      <alignment horizontal="center" vertical="center"/>
    </xf>
    <xf numFmtId="0" fontId="4" fillId="0" borderId="1" xfId="0" applyFont="1" applyBorder="1"/>
    <xf numFmtId="10" fontId="4" fillId="0" borderId="1" xfId="3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9" fontId="2" fillId="0" borderId="0" xfId="3" applyFont="1" applyBorder="1" applyAlignment="1">
      <alignment horizontal="center" vertical="center"/>
    </xf>
    <xf numFmtId="167" fontId="2" fillId="0" borderId="0" xfId="0" applyNumberFormat="1" applyFont="1"/>
    <xf numFmtId="2" fontId="2" fillId="0" borderId="0" xfId="0" applyNumberFormat="1" applyFont="1"/>
    <xf numFmtId="2" fontId="4" fillId="2" borderId="1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9" fontId="2" fillId="0" borderId="2" xfId="3" applyFont="1" applyBorder="1" applyAlignment="1">
      <alignment horizontal="center" vertical="center"/>
    </xf>
    <xf numFmtId="9" fontId="2" fillId="0" borderId="3" xfId="3" applyFont="1" applyBorder="1" applyAlignment="1">
      <alignment horizontal="center" vertical="center"/>
    </xf>
    <xf numFmtId="9" fontId="2" fillId="0" borderId="2" xfId="3" applyFont="1" applyFill="1" applyBorder="1" applyAlignment="1">
      <alignment horizontal="center" vertical="center"/>
    </xf>
    <xf numFmtId="9" fontId="2" fillId="0" borderId="0" xfId="3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2" fontId="4" fillId="0" borderId="0" xfId="2" applyNumberFormat="1" applyFont="1" applyBorder="1" applyAlignment="1">
      <alignment horizontal="center" vertical="center"/>
    </xf>
    <xf numFmtId="167" fontId="4" fillId="0" borderId="0" xfId="3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67" fontId="4" fillId="0" borderId="3" xfId="3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horizontal="left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169" fontId="2" fillId="0" borderId="0" xfId="0" applyNumberFormat="1" applyFont="1" applyAlignment="1">
      <alignment horizontal="center" vertical="center" wrapText="1"/>
    </xf>
    <xf numFmtId="169" fontId="2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 wrapText="1"/>
    </xf>
    <xf numFmtId="16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1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10" fontId="2" fillId="0" borderId="0" xfId="3" applyNumberFormat="1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3" applyNumberFormat="1" applyFont="1" applyFill="1" applyBorder="1" applyAlignment="1">
      <alignment horizontal="center" vertical="center" wrapText="1"/>
    </xf>
    <xf numFmtId="9" fontId="2" fillId="0" borderId="0" xfId="3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70" fontId="4" fillId="0" borderId="1" xfId="8" applyNumberFormat="1" applyFont="1" applyFill="1" applyBorder="1" applyAlignment="1">
      <alignment horizontal="left"/>
    </xf>
    <xf numFmtId="170" fontId="4" fillId="0" borderId="1" xfId="8" applyNumberFormat="1" applyFont="1" applyFill="1" applyBorder="1" applyAlignment="1">
      <alignment horizontal="center"/>
    </xf>
    <xf numFmtId="170" fontId="15" fillId="0" borderId="0" xfId="8" applyNumberFormat="1" applyFont="1" applyFill="1" applyBorder="1" applyAlignment="1">
      <alignment horizontal="left"/>
    </xf>
    <xf numFmtId="170" fontId="15" fillId="0" borderId="0" xfId="8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10" fontId="4" fillId="0" borderId="1" xfId="3" applyNumberFormat="1" applyFont="1" applyFill="1" applyBorder="1" applyAlignment="1">
      <alignment wrapText="1"/>
    </xf>
    <xf numFmtId="10" fontId="2" fillId="0" borderId="0" xfId="0" applyNumberFormat="1" applyFont="1" applyAlignment="1">
      <alignment horizontal="center" vertical="center"/>
    </xf>
    <xf numFmtId="2" fontId="2" fillId="0" borderId="0" xfId="2" applyNumberFormat="1" applyFont="1" applyBorder="1" applyAlignment="1">
      <alignment horizontal="center" vertical="center"/>
    </xf>
    <xf numFmtId="0" fontId="2" fillId="0" borderId="0" xfId="0" applyFont="1" applyAlignment="1">
      <alignment horizontal="left" indent="2"/>
    </xf>
    <xf numFmtId="9" fontId="2" fillId="0" borderId="0" xfId="0" applyNumberFormat="1" applyFont="1" applyAlignment="1">
      <alignment horizontal="center" vertical="center"/>
    </xf>
    <xf numFmtId="10" fontId="1" fillId="0" borderId="0" xfId="2" applyNumberFormat="1" applyFont="1" applyBorder="1" applyAlignment="1">
      <alignment horizontal="center" vertical="center"/>
    </xf>
    <xf numFmtId="167" fontId="2" fillId="0" borderId="0" xfId="3" applyNumberFormat="1" applyFont="1" applyBorder="1" applyAlignment="1">
      <alignment horizontal="center" vertical="center"/>
    </xf>
    <xf numFmtId="10" fontId="4" fillId="2" borderId="1" xfId="3" applyNumberFormat="1" applyFont="1" applyFill="1" applyBorder="1" applyAlignment="1">
      <alignment horizontal="center" vertical="center"/>
    </xf>
    <xf numFmtId="171" fontId="3" fillId="0" borderId="0" xfId="2" applyNumberFormat="1" applyFont="1" applyFill="1" applyBorder="1" applyAlignment="1">
      <alignment horizontal="right"/>
    </xf>
    <xf numFmtId="171" fontId="3" fillId="0" borderId="3" xfId="2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center" vertical="center" wrapText="1"/>
    </xf>
    <xf numFmtId="4" fontId="2" fillId="0" borderId="0" xfId="3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10" fontId="2" fillId="0" borderId="0" xfId="3" applyNumberFormat="1" applyFont="1" applyFill="1" applyBorder="1" applyAlignment="1">
      <alignment horizontal="center" vertical="center" wrapText="1"/>
    </xf>
    <xf numFmtId="167" fontId="2" fillId="0" borderId="0" xfId="3" applyNumberFormat="1" applyFont="1" applyFill="1" applyBorder="1" applyAlignment="1">
      <alignment horizontal="center" vertical="center" wrapText="1"/>
    </xf>
    <xf numFmtId="167" fontId="2" fillId="0" borderId="0" xfId="3" applyNumberFormat="1" applyFont="1" applyBorder="1" applyAlignment="1">
      <alignment horizontal="center" vertical="center" wrapText="1"/>
    </xf>
    <xf numFmtId="172" fontId="2" fillId="0" borderId="0" xfId="3" applyNumberFormat="1" applyFont="1" applyBorder="1" applyAlignment="1">
      <alignment horizontal="center" vertical="center" wrapText="1"/>
    </xf>
    <xf numFmtId="172" fontId="2" fillId="0" borderId="0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10" fontId="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0" xfId="3" applyNumberFormat="1" applyFont="1" applyBorder="1" applyAlignment="1">
      <alignment horizontal="center" vertical="center" wrapText="1"/>
    </xf>
    <xf numFmtId="10" fontId="1" fillId="0" borderId="0" xfId="3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0" fontId="1" fillId="0" borderId="1" xfId="3" applyNumberFormat="1" applyFont="1" applyFill="1" applyBorder="1" applyAlignment="1">
      <alignment horizontal="center" vertical="center" wrapText="1"/>
    </xf>
    <xf numFmtId="10" fontId="1" fillId="0" borderId="1" xfId="3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0" fontId="1" fillId="0" borderId="3" xfId="0" applyNumberFormat="1" applyFont="1" applyBorder="1" applyAlignment="1">
      <alignment wrapText="1"/>
    </xf>
    <xf numFmtId="10" fontId="2" fillId="0" borderId="1" xfId="3" applyNumberFormat="1" applyFont="1" applyBorder="1" applyAlignment="1">
      <alignment horizontal="right"/>
    </xf>
    <xf numFmtId="10" fontId="1" fillId="0" borderId="1" xfId="0" applyNumberFormat="1" applyFont="1" applyBorder="1"/>
    <xf numFmtId="10" fontId="2" fillId="0" borderId="0" xfId="0" quotePrefix="1" applyNumberFormat="1" applyFont="1"/>
    <xf numFmtId="164" fontId="3" fillId="0" borderId="0" xfId="2" applyFont="1" applyFill="1" applyBorder="1" applyAlignment="1">
      <alignment horizontal="right"/>
    </xf>
    <xf numFmtId="171" fontId="3" fillId="0" borderId="2" xfId="2" applyNumberFormat="1" applyFont="1" applyFill="1" applyBorder="1" applyAlignment="1">
      <alignment horizontal="right"/>
    </xf>
    <xf numFmtId="10" fontId="1" fillId="0" borderId="3" xfId="3" applyNumberFormat="1" applyFont="1" applyBorder="1"/>
    <xf numFmtId="0" fontId="13" fillId="0" borderId="0" xfId="0" applyFont="1" applyAlignment="1">
      <alignment horizontal="left" indent="5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1" fillId="0" borderId="0" xfId="0" applyFont="1" applyAlignment="1">
      <alignment horizontal="left"/>
    </xf>
    <xf numFmtId="171" fontId="3" fillId="0" borderId="1" xfId="2" applyNumberFormat="1" applyFont="1" applyFill="1" applyBorder="1" applyAlignment="1">
      <alignment horizontal="right"/>
    </xf>
    <xf numFmtId="165" fontId="3" fillId="0" borderId="1" xfId="2" applyNumberFormat="1" applyFont="1" applyFill="1" applyBorder="1" applyAlignment="1">
      <alignment horizontal="right"/>
    </xf>
    <xf numFmtId="10" fontId="1" fillId="0" borderId="3" xfId="3" applyNumberFormat="1" applyFont="1" applyFill="1" applyBorder="1"/>
    <xf numFmtId="164" fontId="3" fillId="0" borderId="0" xfId="2" applyFont="1" applyFill="1" applyBorder="1"/>
    <xf numFmtId="0" fontId="3" fillId="0" borderId="0" xfId="0" applyFont="1" applyAlignment="1">
      <alignment horizontal="left" indent="6"/>
    </xf>
    <xf numFmtId="0" fontId="3" fillId="0" borderId="0" xfId="4" applyAlignment="1">
      <alignment horizontal="center" vertical="center"/>
    </xf>
    <xf numFmtId="0" fontId="3" fillId="0" borderId="3" xfId="4" applyBorder="1" applyAlignment="1">
      <alignment horizontal="center" vertical="center"/>
    </xf>
    <xf numFmtId="0" fontId="3" fillId="0" borderId="2" xfId="4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1" xfId="4" applyBorder="1" applyAlignment="1">
      <alignment horizontal="center" vertical="center"/>
    </xf>
    <xf numFmtId="1" fontId="3" fillId="0" borderId="0" xfId="4" applyNumberFormat="1" applyAlignment="1">
      <alignment horizontal="center"/>
    </xf>
    <xf numFmtId="1" fontId="4" fillId="0" borderId="0" xfId="4" applyNumberFormat="1" applyFont="1" applyAlignment="1">
      <alignment vertical="center"/>
    </xf>
    <xf numFmtId="1" fontId="3" fillId="0" borderId="3" xfId="4" applyNumberFormat="1" applyBorder="1" applyAlignment="1">
      <alignment horizontal="center"/>
    </xf>
    <xf numFmtId="0" fontId="5" fillId="0" borderId="0" xfId="4" applyFont="1" applyAlignment="1">
      <alignment horizontal="left" vertical="center"/>
    </xf>
    <xf numFmtId="0" fontId="17" fillId="0" borderId="0" xfId="0" applyFont="1"/>
    <xf numFmtId="165" fontId="2" fillId="0" borderId="2" xfId="0" applyNumberFormat="1" applyFont="1" applyBorder="1"/>
    <xf numFmtId="165" fontId="2" fillId="0" borderId="3" xfId="0" applyNumberFormat="1" applyFont="1" applyBorder="1"/>
    <xf numFmtId="0" fontId="2" fillId="0" borderId="2" xfId="0" applyFont="1" applyBorder="1" applyAlignment="1">
      <alignment horizontal="left"/>
    </xf>
    <xf numFmtId="4" fontId="2" fillId="0" borderId="2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4" fontId="2" fillId="0" borderId="3" xfId="3" applyNumberFormat="1" applyFont="1" applyFill="1" applyBorder="1" applyAlignment="1">
      <alignment horizontal="center" vertical="center" wrapText="1"/>
    </xf>
    <xf numFmtId="43" fontId="2" fillId="0" borderId="0" xfId="0" applyNumberFormat="1" applyFont="1"/>
    <xf numFmtId="173" fontId="2" fillId="0" borderId="0" xfId="2" applyNumberFormat="1" applyFont="1"/>
    <xf numFmtId="0" fontId="4" fillId="4" borderId="0" xfId="4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167" fontId="2" fillId="0" borderId="2" xfId="3" applyNumberFormat="1" applyFont="1" applyBorder="1"/>
    <xf numFmtId="174" fontId="2" fillId="0" borderId="2" xfId="0" applyNumberFormat="1" applyFont="1" applyBorder="1"/>
    <xf numFmtId="167" fontId="2" fillId="0" borderId="0" xfId="3" applyNumberFormat="1" applyFont="1" applyBorder="1"/>
    <xf numFmtId="174" fontId="2" fillId="0" borderId="0" xfId="0" applyNumberFormat="1" applyFont="1"/>
    <xf numFmtId="167" fontId="2" fillId="0" borderId="3" xfId="3" applyNumberFormat="1" applyFont="1" applyBorder="1"/>
    <xf numFmtId="174" fontId="2" fillId="0" borderId="3" xfId="0" applyNumberFormat="1" applyFont="1" applyBorder="1"/>
    <xf numFmtId="2" fontId="3" fillId="0" borderId="0" xfId="0" applyNumberFormat="1" applyFont="1" applyAlignment="1">
      <alignment horizontal="center" vertical="center"/>
    </xf>
    <xf numFmtId="9" fontId="2" fillId="0" borderId="0" xfId="3" applyFont="1" applyFill="1" applyBorder="1" applyAlignment="1">
      <alignment horizontal="right" vertical="center"/>
    </xf>
    <xf numFmtId="2" fontId="3" fillId="0" borderId="0" xfId="2" applyNumberFormat="1" applyFont="1" applyFill="1" applyAlignment="1">
      <alignment horizontal="center" vertical="center"/>
    </xf>
    <xf numFmtId="2" fontId="3" fillId="0" borderId="0" xfId="2" applyNumberFormat="1" applyFont="1" applyFill="1" applyBorder="1" applyAlignment="1">
      <alignment horizontal="center"/>
    </xf>
    <xf numFmtId="2" fontId="3" fillId="0" borderId="3" xfId="2" applyNumberFormat="1" applyFont="1" applyFill="1" applyBorder="1" applyAlignment="1">
      <alignment horizontal="center" vertical="center"/>
    </xf>
    <xf numFmtId="2" fontId="3" fillId="0" borderId="3" xfId="2" applyNumberFormat="1" applyFont="1" applyFill="1" applyBorder="1" applyAlignment="1">
      <alignment horizontal="center"/>
    </xf>
    <xf numFmtId="10" fontId="2" fillId="3" borderId="3" xfId="3" applyNumberFormat="1" applyFont="1" applyFill="1" applyBorder="1"/>
    <xf numFmtId="10" fontId="2" fillId="3" borderId="0" xfId="3" applyNumberFormat="1" applyFont="1" applyFill="1" applyBorder="1"/>
    <xf numFmtId="0" fontId="1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6">
    <cellStyle name="Hipervínculo" xfId="1" builtinId="8"/>
    <cellStyle name="Millares" xfId="2" builtinId="3"/>
    <cellStyle name="Millares 2" xfId="8" xr:uid="{00000000-0005-0000-0000-000002000000}"/>
    <cellStyle name="Millares 2 2" xfId="10" xr:uid="{5DA748EA-8CE7-44A5-B18D-76B726647E38}"/>
    <cellStyle name="Millares 3" xfId="12" xr:uid="{2CC28A15-D051-44D7-A1BD-67D64E4FD20C}"/>
    <cellStyle name="Millares 3 10" xfId="7" xr:uid="{00000000-0005-0000-0000-000003000000}"/>
    <cellStyle name="Millares 4" xfId="13" xr:uid="{A3EABBBA-9069-4679-92B5-629AEF13CB8C}"/>
    <cellStyle name="Millares 5" xfId="14" xr:uid="{D13EE96E-DDD0-495A-8E7B-099A8CE9C702}"/>
    <cellStyle name="Normal" xfId="0" builtinId="0"/>
    <cellStyle name="Normal 2" xfId="4" xr:uid="{00000000-0005-0000-0000-000005000000}"/>
    <cellStyle name="Normal 4" xfId="11" xr:uid="{A17A0A5E-CE31-4192-B5A8-2AB415876BBE}"/>
    <cellStyle name="Normal 4 2" xfId="15" xr:uid="{8C94A1AE-4A01-4F30-B877-41E5553A56B0}"/>
    <cellStyle name="Porcentaje" xfId="3" builtinId="5"/>
    <cellStyle name="Porcentaje 2" xfId="9" xr:uid="{D5F4FE25-A5DE-480C-9F59-AF9902E55B47}"/>
    <cellStyle name="Porcentaje 5" xfId="6" xr:uid="{00000000-0005-0000-0000-000007000000}"/>
    <cellStyle name="Porcentual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C31"/>
  <sheetViews>
    <sheetView showGridLines="0" tabSelected="1" zoomScale="90" zoomScaleNormal="90" workbookViewId="0"/>
  </sheetViews>
  <sheetFormatPr defaultColWidth="0" defaultRowHeight="13.15" zeroHeight="1"/>
  <cols>
    <col min="1" max="1" width="7.140625" style="2" customWidth="1"/>
    <col min="2" max="2" width="70.5703125" style="2" customWidth="1"/>
    <col min="3" max="3" width="9.140625" style="2" customWidth="1"/>
    <col min="4" max="4" width="9.140625" style="2" hidden="1" customWidth="1"/>
    <col min="5" max="16384" width="9.140625" style="2" hidden="1"/>
  </cols>
  <sheetData>
    <row r="1" spans="2:2"/>
    <row r="2" spans="2:2">
      <c r="B2" s="1" t="s">
        <v>0</v>
      </c>
    </row>
    <row r="3" spans="2:2">
      <c r="B3" s="1"/>
    </row>
    <row r="4" spans="2:2">
      <c r="B4" s="17" t="s">
        <v>1</v>
      </c>
    </row>
    <row r="5" spans="2:2">
      <c r="B5" s="17" t="s">
        <v>2</v>
      </c>
    </row>
    <row r="6" spans="2:2">
      <c r="B6" s="19" t="s">
        <v>3</v>
      </c>
    </row>
    <row r="7" spans="2:2">
      <c r="B7" s="20" t="s">
        <v>4</v>
      </c>
    </row>
    <row r="8" spans="2:2">
      <c r="B8" s="20" t="s">
        <v>5</v>
      </c>
    </row>
    <row r="9" spans="2:2">
      <c r="B9" s="20" t="s">
        <v>6</v>
      </c>
    </row>
    <row r="10" spans="2:2">
      <c r="B10" s="19" t="s">
        <v>7</v>
      </c>
    </row>
    <row r="11" spans="2:2">
      <c r="B11" s="20" t="s">
        <v>8</v>
      </c>
    </row>
    <row r="12" spans="2:2">
      <c r="B12" s="20" t="s">
        <v>9</v>
      </c>
    </row>
    <row r="13" spans="2:2">
      <c r="B13" s="246" t="s">
        <v>10</v>
      </c>
    </row>
    <row r="14" spans="2:2">
      <c r="B14" s="21" t="s">
        <v>11</v>
      </c>
    </row>
    <row r="15" spans="2:2">
      <c r="B15" s="21" t="s">
        <v>12</v>
      </c>
    </row>
    <row r="16" spans="2:2">
      <c r="B16" s="21" t="s">
        <v>13</v>
      </c>
    </row>
    <row r="17" spans="2:2">
      <c r="B17" s="21" t="s">
        <v>14</v>
      </c>
    </row>
    <row r="18" spans="2:2">
      <c r="B18" s="21" t="s">
        <v>15</v>
      </c>
    </row>
    <row r="19" spans="2:2">
      <c r="B19" s="21" t="s">
        <v>16</v>
      </c>
    </row>
    <row r="20" spans="2:2">
      <c r="B20" s="21" t="s">
        <v>17</v>
      </c>
    </row>
    <row r="21" spans="2:2">
      <c r="B21" s="21" t="s">
        <v>18</v>
      </c>
    </row>
    <row r="22" spans="2:2">
      <c r="B22" s="21" t="s">
        <v>19</v>
      </c>
    </row>
    <row r="23" spans="2:2">
      <c r="B23" s="17" t="s">
        <v>20</v>
      </c>
    </row>
    <row r="24" spans="2:2">
      <c r="B24" s="17" t="s">
        <v>21</v>
      </c>
    </row>
    <row r="25" spans="2:2">
      <c r="B25" s="17" t="s">
        <v>22</v>
      </c>
    </row>
    <row r="26" spans="2:2">
      <c r="B26" s="3" t="s">
        <v>23</v>
      </c>
    </row>
    <row r="27" spans="2:2">
      <c r="B27" s="19" t="s">
        <v>24</v>
      </c>
    </row>
    <row r="28" spans="2:2">
      <c r="B28" s="19" t="s">
        <v>25</v>
      </c>
    </row>
    <row r="29" spans="2:2">
      <c r="B29" s="19" t="s">
        <v>26</v>
      </c>
    </row>
    <row r="30" spans="2:2">
      <c r="B30" s="19" t="s">
        <v>27</v>
      </c>
    </row>
    <row r="31" spans="2:2"/>
  </sheetData>
  <hyperlinks>
    <hyperlink ref="B4" location="'1. Factor X'!A1" display="1. Factor de Productividad (Factor X)" xr:uid="{00000000-0004-0000-0000-000000000000}"/>
    <hyperlink ref="B5" location="'2.PTFEmpresa'!A1" display="2. Productividad Total de Factores de la Empresa" xr:uid="{00000000-0004-0000-0000-000001000000}"/>
    <hyperlink ref="B6" location="'2.1.ÍndCantProd'!A1" display="2.1. Índice de Cantidades de productos" xr:uid="{00000000-0004-0000-0000-000002000000}"/>
    <hyperlink ref="B7" location="'2.1.1.IngresosServ'!A1" display="2.1.1. Ingresos" xr:uid="{00000000-0004-0000-0000-000003000000}"/>
    <hyperlink ref="B8" location="'2.1.2.CantidadesServ'!A1" display="2.1.2. Cantidades" xr:uid="{00000000-0004-0000-0000-000004000000}"/>
    <hyperlink ref="B9" location="'2.1.3.PrecioServ'!A1" display="2.1.3. Precio Implícito" xr:uid="{00000000-0004-0000-0000-000005000000}"/>
    <hyperlink ref="B10" location="'2.2.ÍndCantInsum'!A1" display="2.2. Índice de Cantidades de insumos" xr:uid="{00000000-0004-0000-0000-000006000000}"/>
    <hyperlink ref="B11" location="'2.2.1.ManoObra'!A1" display="2.2.1. Mano de Obra" xr:uid="{00000000-0004-0000-0000-000007000000}"/>
    <hyperlink ref="B12" location="'2.2.2.ProdIntermed'!A1" display="2.2.2. Productos intermedios (Materiales)" xr:uid="{00000000-0004-0000-0000-000008000000}"/>
    <hyperlink ref="B14" location="'2.2.3.1.TasasDeprec'!A1" display="2.2.3.1. Tasas de depreciación" xr:uid="{00000000-0004-0000-0000-000009000000}"/>
    <hyperlink ref="B15" location="'2.2.3.2.Inv-Depr-Ajus'!A1" display="2.2.3.2. Inversión, Depreciación Acumulada y Ajustes Contables" xr:uid="{00000000-0004-0000-0000-00000A000000}"/>
    <hyperlink ref="B16" location="'2.2.3.3.StockCapSinActIni'!A1" display="2.2.3.3. Stock de Capital a fin de año sin activos iniciales" xr:uid="{00000000-0004-0000-0000-00000B000000}"/>
    <hyperlink ref="B17" location="'2.2.3.4.ActivosIniciales'!A1" display="2.2.3.4. Activos iniciales" xr:uid="{00000000-0004-0000-0000-00000C000000}"/>
    <hyperlink ref="B18" location="'2.2.3.5.StockCapTotal'!A1" display="2.2.3.5. Stock de Capital total anual" xr:uid="{00000000-0004-0000-0000-00000D000000}"/>
    <hyperlink ref="B19" location="'2.2.3.6.StockCapTotalDef'!A1" display="2.2.3.6. Stock de Capital total anual deflactado" xr:uid="{00000000-0004-0000-0000-00000E000000}"/>
    <hyperlink ref="B20" location="'2.2.3.7.CantidadCap'!A1" display="2.2.3.7. Cantidad de capital" xr:uid="{00000000-0004-0000-0000-00000F000000}"/>
    <hyperlink ref="B21" location="'2.2.3.8.WACC'!A1" display="2.2.3.8. Costo Promedio Ponderado de Capital (WACC)" xr:uid="{00000000-0004-0000-0000-000010000000}"/>
    <hyperlink ref="B22" location="'2.2.3.9.PrecioCapital'!A1" display="2.2.3.9. Precio implícito de capital" xr:uid="{00000000-0004-0000-0000-000011000000}"/>
    <hyperlink ref="B23" location="'3.ÍndPrecioInsumEmp'!A1" display="3. Índice de precios de insumos de la empresa" xr:uid="{00000000-0004-0000-0000-000012000000}"/>
    <hyperlink ref="B24" location="'4.PTFEconomía'!A1" display="4. Productividad Total de Factores de la Economía" xr:uid="{00000000-0004-0000-0000-000013000000}"/>
    <hyperlink ref="B25" location="'5.InsumosEconomía'!A1" display="5. Variación del precio de insumos de la economía" xr:uid="{00000000-0004-0000-0000-000014000000}"/>
    <hyperlink ref="B27" location="'6.1.IPM'!A1" display="6.1. Índice de Precios al por Mayor (IPM)" xr:uid="{00000000-0004-0000-0000-000015000000}"/>
    <hyperlink ref="B28" location="'6.2.IPC'!A1" display="6.2. Índice de Precios al Consumidor (IPC)" xr:uid="{00000000-0004-0000-0000-000016000000}"/>
    <hyperlink ref="B29" location="'6.3.IPME'!A1" display="6.3. Índice de Precios de Maquinaria y Equipo (IPME)" xr:uid="{00000000-0004-0000-0000-000017000000}"/>
    <hyperlink ref="B30" location="'6.4.TasaImpuestos'!A1" display="6.4. Tasa Efectiva de Impuestos" xr:uid="{00000000-0004-0000-0000-000018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</sheetPr>
  <dimension ref="A1:AC40"/>
  <sheetViews>
    <sheetView showGridLines="0" zoomScale="90" zoomScaleNormal="90" workbookViewId="0"/>
  </sheetViews>
  <sheetFormatPr defaultColWidth="0" defaultRowHeight="13.15" zeroHeight="1"/>
  <cols>
    <col min="1" max="1" width="11.42578125" style="2" customWidth="1"/>
    <col min="2" max="2" width="44.28515625" style="2" bestFit="1" customWidth="1"/>
    <col min="3" max="28" width="12.85546875" style="2" customWidth="1"/>
    <col min="29" max="29" width="11.42578125" style="2" customWidth="1"/>
    <col min="30" max="16384" width="11.42578125" style="2" hidden="1"/>
  </cols>
  <sheetData>
    <row r="1" spans="1:28"/>
    <row r="2" spans="1:28">
      <c r="A2" s="18" t="s">
        <v>28</v>
      </c>
    </row>
    <row r="3" spans="1:28"/>
    <row r="4" spans="1:28">
      <c r="B4" s="22" t="s">
        <v>9</v>
      </c>
    </row>
    <row r="5" spans="1:28"/>
    <row r="6" spans="1:28"/>
    <row r="7" spans="1:28">
      <c r="B7" s="42" t="s">
        <v>114</v>
      </c>
    </row>
    <row r="8" spans="1:28"/>
    <row r="9" spans="1:28">
      <c r="B9" s="283" t="s">
        <v>115</v>
      </c>
      <c r="C9" s="283">
        <v>2000</v>
      </c>
      <c r="D9" s="283">
        <v>2001</v>
      </c>
      <c r="E9" s="283">
        <v>2002</v>
      </c>
      <c r="F9" s="283">
        <v>2003</v>
      </c>
      <c r="G9" s="283">
        <v>2004</v>
      </c>
      <c r="H9" s="283">
        <v>2005</v>
      </c>
      <c r="I9" s="283">
        <v>2006</v>
      </c>
      <c r="J9" s="283">
        <v>2007</v>
      </c>
      <c r="K9" s="283">
        <v>2008</v>
      </c>
      <c r="L9" s="283">
        <v>2009</v>
      </c>
      <c r="M9" s="283">
        <v>2010</v>
      </c>
      <c r="N9" s="283" t="s">
        <v>78</v>
      </c>
      <c r="O9" s="283">
        <v>2011</v>
      </c>
      <c r="P9" s="283">
        <v>2012</v>
      </c>
      <c r="Q9" s="283">
        <v>2013</v>
      </c>
      <c r="R9" s="283">
        <v>2014</v>
      </c>
      <c r="S9" s="283">
        <v>2015</v>
      </c>
      <c r="T9" s="283">
        <v>2016</v>
      </c>
      <c r="U9" s="283">
        <v>2017</v>
      </c>
      <c r="V9" s="283">
        <v>2018</v>
      </c>
      <c r="W9" s="283" t="s">
        <v>81</v>
      </c>
      <c r="X9" s="283">
        <v>2019</v>
      </c>
      <c r="Y9" s="283">
        <v>2020</v>
      </c>
      <c r="Z9" s="283">
        <v>2021</v>
      </c>
      <c r="AA9" s="283">
        <v>2022</v>
      </c>
      <c r="AB9" s="283">
        <v>2023</v>
      </c>
    </row>
    <row r="10" spans="1:28">
      <c r="B10" s="2" t="s">
        <v>116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31027.951405413645</v>
      </c>
      <c r="O10" s="68">
        <v>200500.76045038836</v>
      </c>
      <c r="P10" s="68">
        <v>218825.55009882536</v>
      </c>
      <c r="Q10" s="68">
        <v>295679.46790491283</v>
      </c>
      <c r="R10" s="68">
        <v>196224.97584051575</v>
      </c>
      <c r="S10" s="68">
        <v>368571.37322654814</v>
      </c>
      <c r="T10" s="68">
        <v>429978.24999999988</v>
      </c>
      <c r="U10" s="68">
        <v>376591</v>
      </c>
      <c r="V10" s="68">
        <v>258199</v>
      </c>
      <c r="W10" s="68">
        <f>+V10</f>
        <v>258199</v>
      </c>
      <c r="X10" s="68">
        <v>304274.74</v>
      </c>
      <c r="Y10" s="68">
        <v>283539.49752615555</v>
      </c>
      <c r="Z10" s="68">
        <v>284709.33000000037</v>
      </c>
      <c r="AA10" s="68">
        <v>329131.05000000173</v>
      </c>
      <c r="AB10" s="68">
        <v>308779.24999999994</v>
      </c>
    </row>
    <row r="11" spans="1:28">
      <c r="B11" s="2" t="s">
        <v>117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30256.45830789402</v>
      </c>
      <c r="O11" s="68">
        <v>53371.554007159328</v>
      </c>
      <c r="P11" s="68">
        <v>26595.076604393893</v>
      </c>
      <c r="Q11" s="68">
        <v>11183.004108581184</v>
      </c>
      <c r="R11" s="68">
        <v>65860.054164294997</v>
      </c>
      <c r="S11" s="68">
        <v>549238.57092593366</v>
      </c>
      <c r="T11" s="68">
        <v>570899.24999999988</v>
      </c>
      <c r="U11" s="68">
        <v>1042672</v>
      </c>
      <c r="V11" s="68">
        <v>649763</v>
      </c>
      <c r="W11" s="68">
        <f t="shared" ref="W11:W20" si="0">+V11</f>
        <v>649763</v>
      </c>
      <c r="X11" s="68">
        <v>1128613.4699999997</v>
      </c>
      <c r="Y11" s="68">
        <v>1051702.4718681911</v>
      </c>
      <c r="Z11" s="68">
        <v>200608.25000000003</v>
      </c>
      <c r="AA11" s="68">
        <v>439250.81999999995</v>
      </c>
      <c r="AB11" s="68">
        <v>220097.69</v>
      </c>
    </row>
    <row r="12" spans="1:28">
      <c r="B12" s="2" t="s">
        <v>118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1371735.3980860959</v>
      </c>
      <c r="O12" s="68">
        <v>1628112.6043967623</v>
      </c>
      <c r="P12" s="68">
        <v>1143259.4928694249</v>
      </c>
      <c r="Q12" s="68">
        <v>1228541.1413209226</v>
      </c>
      <c r="R12" s="68">
        <v>1699199.9738019425</v>
      </c>
      <c r="S12" s="68">
        <v>1460928.7236965846</v>
      </c>
      <c r="T12" s="68">
        <v>2640702.1849815319</v>
      </c>
      <c r="U12" s="68">
        <v>2586987</v>
      </c>
      <c r="V12" s="68">
        <v>2814198</v>
      </c>
      <c r="W12" s="68">
        <f t="shared" si="0"/>
        <v>2814198</v>
      </c>
      <c r="X12" s="68">
        <v>4159576.0200000005</v>
      </c>
      <c r="Y12" s="68">
        <v>3627802.549999997</v>
      </c>
      <c r="Z12" s="68">
        <v>3946666.0599999516</v>
      </c>
      <c r="AA12" s="68">
        <v>3512437.6600000155</v>
      </c>
      <c r="AB12" s="68">
        <v>4097254.62</v>
      </c>
    </row>
    <row r="13" spans="1:28">
      <c r="B13" s="2" t="s">
        <v>119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182385.76662011773</v>
      </c>
      <c r="O13" s="68">
        <v>185406.70304509968</v>
      </c>
      <c r="P13" s="68">
        <v>182646.50574955714</v>
      </c>
      <c r="Q13" s="68">
        <v>216626.08960127726</v>
      </c>
      <c r="R13" s="68">
        <v>898434.05736859236</v>
      </c>
      <c r="S13" s="68">
        <v>3108300.3253303943</v>
      </c>
      <c r="T13" s="68">
        <v>3288933.4100000006</v>
      </c>
      <c r="U13" s="68">
        <v>1695944</v>
      </c>
      <c r="V13" s="68">
        <v>2407856</v>
      </c>
      <c r="W13" s="68">
        <f t="shared" si="0"/>
        <v>2407856</v>
      </c>
      <c r="X13" s="68">
        <v>2548427.7599999998</v>
      </c>
      <c r="Y13" s="68">
        <v>2315600.6141752801</v>
      </c>
      <c r="Z13" s="68">
        <v>1318158.49</v>
      </c>
      <c r="AA13" s="68">
        <v>1129126.1599999999</v>
      </c>
      <c r="AB13" s="68">
        <v>2088845.9399999997</v>
      </c>
    </row>
    <row r="14" spans="1:28">
      <c r="B14" s="2" t="s">
        <v>120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352261.88091111125</v>
      </c>
      <c r="O14" s="68">
        <v>569978.23049424065</v>
      </c>
      <c r="P14" s="68">
        <v>793231.4411693447</v>
      </c>
      <c r="Q14" s="68">
        <v>574939.81798214023</v>
      </c>
      <c r="R14" s="68">
        <v>645214.93308428884</v>
      </c>
      <c r="S14" s="68">
        <v>622295.36705442972</v>
      </c>
      <c r="T14" s="68">
        <v>1205654.7777712462</v>
      </c>
      <c r="U14" s="68">
        <v>1314316</v>
      </c>
      <c r="V14" s="68">
        <v>1525583</v>
      </c>
      <c r="W14" s="68">
        <f t="shared" si="0"/>
        <v>1525583</v>
      </c>
      <c r="X14" s="68">
        <v>1312305.2299999995</v>
      </c>
      <c r="Y14" s="68">
        <v>1201903.4927845136</v>
      </c>
      <c r="Z14" s="68">
        <v>1038922.5</v>
      </c>
      <c r="AA14" s="68">
        <v>865492.53157555859</v>
      </c>
      <c r="AB14" s="68">
        <v>841336.89</v>
      </c>
    </row>
    <row r="15" spans="1:28">
      <c r="B15" s="2" t="s">
        <v>121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84139.945528963799</v>
      </c>
      <c r="O15" s="68">
        <v>111826.83041818232</v>
      </c>
      <c r="P15" s="68">
        <v>86984.944043783617</v>
      </c>
      <c r="Q15" s="68">
        <v>142856.61631394835</v>
      </c>
      <c r="R15" s="68">
        <v>109104.82714404661</v>
      </c>
      <c r="S15" s="68">
        <v>101018.35071401742</v>
      </c>
      <c r="T15" s="68">
        <v>229287.06</v>
      </c>
      <c r="U15" s="68">
        <v>193577</v>
      </c>
      <c r="V15" s="68">
        <v>116460</v>
      </c>
      <c r="W15" s="68">
        <f t="shared" si="0"/>
        <v>116460</v>
      </c>
      <c r="X15" s="68">
        <v>288672.73000000004</v>
      </c>
      <c r="Y15" s="68">
        <v>269000.92907530337</v>
      </c>
      <c r="Z15" s="68">
        <v>114449.74</v>
      </c>
      <c r="AA15" s="68">
        <v>164042.01784862971</v>
      </c>
      <c r="AB15" s="68">
        <v>154282.53000000003</v>
      </c>
    </row>
    <row r="16" spans="1:28">
      <c r="B16" s="2" t="s">
        <v>122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1874189.3802868852</v>
      </c>
      <c r="O16" s="68">
        <v>2314342.2900081775</v>
      </c>
      <c r="P16" s="68">
        <v>3248631.8561541145</v>
      </c>
      <c r="Q16" s="68">
        <v>4675682.8140975665</v>
      </c>
      <c r="R16" s="68">
        <v>4538290.8634882635</v>
      </c>
      <c r="S16" s="68">
        <v>2247506.2289293921</v>
      </c>
      <c r="T16" s="68">
        <v>3402690.4167918321</v>
      </c>
      <c r="U16" s="68">
        <v>3346733</v>
      </c>
      <c r="V16" s="68">
        <v>3129297</v>
      </c>
      <c r="W16" s="68">
        <f t="shared" si="0"/>
        <v>3129297</v>
      </c>
      <c r="X16" s="68">
        <v>2647670.1100000003</v>
      </c>
      <c r="Y16" s="68">
        <v>1300906.6676515732</v>
      </c>
      <c r="Z16" s="68">
        <v>3232446.7500000014</v>
      </c>
      <c r="AA16" s="68">
        <v>3468503.1404594611</v>
      </c>
      <c r="AB16" s="68">
        <v>3631682.21</v>
      </c>
    </row>
    <row r="17" spans="2:28">
      <c r="B17" s="2" t="s">
        <v>123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522820.73001240921</v>
      </c>
      <c r="O17" s="68">
        <v>651697.08468846057</v>
      </c>
      <c r="P17" s="68">
        <v>727204.74266132282</v>
      </c>
      <c r="Q17" s="68">
        <v>699427.55811485043</v>
      </c>
      <c r="R17" s="68">
        <v>775390.49609160761</v>
      </c>
      <c r="S17" s="68">
        <v>1035656.3672379549</v>
      </c>
      <c r="T17" s="68">
        <v>2093694.2</v>
      </c>
      <c r="U17" s="68">
        <v>1980241</v>
      </c>
      <c r="V17" s="68">
        <v>1961076</v>
      </c>
      <c r="W17" s="68">
        <f t="shared" si="0"/>
        <v>1961076</v>
      </c>
      <c r="X17" s="68">
        <v>1943535.4493396729</v>
      </c>
      <c r="Y17" s="68">
        <v>1979568.8299999991</v>
      </c>
      <c r="Z17" s="68">
        <v>2198687.8100000033</v>
      </c>
      <c r="AA17" s="68">
        <v>2372009.0799999991</v>
      </c>
      <c r="AB17" s="68">
        <v>2427538.75</v>
      </c>
    </row>
    <row r="18" spans="2:28">
      <c r="B18" s="2" t="s">
        <v>124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359748.5123612124</v>
      </c>
      <c r="P18" s="68">
        <v>482184.11517510348</v>
      </c>
      <c r="Q18" s="68">
        <v>0</v>
      </c>
      <c r="R18" s="68">
        <v>830883.28334285377</v>
      </c>
      <c r="S18" s="68">
        <v>645065.82522693451</v>
      </c>
      <c r="T18" s="68">
        <v>602281.31282542879</v>
      </c>
      <c r="U18" s="68">
        <v>794982</v>
      </c>
      <c r="V18" s="68">
        <v>834171</v>
      </c>
      <c r="W18" s="68">
        <f t="shared" si="0"/>
        <v>834171</v>
      </c>
      <c r="X18" s="68">
        <v>809406.31</v>
      </c>
      <c r="Y18" s="68">
        <v>755545.53026045533</v>
      </c>
      <c r="Z18" s="68">
        <v>996331.66999999969</v>
      </c>
      <c r="AA18" s="68">
        <v>1238758.22</v>
      </c>
      <c r="AB18" s="68">
        <v>1212741.8300000017</v>
      </c>
    </row>
    <row r="19" spans="2:28">
      <c r="B19" s="2" t="s">
        <v>125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153993.37287167826</v>
      </c>
      <c r="P19" s="68">
        <v>195641.76940131467</v>
      </c>
      <c r="Q19" s="68">
        <v>958258.78092107084</v>
      </c>
      <c r="R19" s="68">
        <v>117757.17915982346</v>
      </c>
      <c r="S19" s="69">
        <v>0</v>
      </c>
      <c r="T19" s="69">
        <v>0</v>
      </c>
      <c r="U19" s="68">
        <v>231011</v>
      </c>
      <c r="V19" s="68">
        <v>257271</v>
      </c>
      <c r="W19" s="68">
        <f t="shared" si="0"/>
        <v>257271</v>
      </c>
      <c r="X19" s="68">
        <v>257898.15000000011</v>
      </c>
      <c r="Y19" s="68">
        <v>240323.307363356</v>
      </c>
      <c r="Z19" s="68">
        <v>0</v>
      </c>
      <c r="AA19" s="68">
        <v>778.64</v>
      </c>
      <c r="AB19" s="68">
        <v>63356.019999999975</v>
      </c>
    </row>
    <row r="20" spans="2:28">
      <c r="B20" s="2" t="s">
        <v>126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818552.92872849037</v>
      </c>
      <c r="O20" s="68">
        <v>803201.5364536884</v>
      </c>
      <c r="P20" s="68">
        <v>614726.51921934134</v>
      </c>
      <c r="Q20" s="68">
        <v>448593.79073880921</v>
      </c>
      <c r="R20" s="68">
        <v>538864.49516624399</v>
      </c>
      <c r="S20" s="68">
        <v>828878.69586410979</v>
      </c>
      <c r="T20" s="68">
        <v>1353921.0001813786</v>
      </c>
      <c r="U20" s="68">
        <v>1205767</v>
      </c>
      <c r="V20" s="68">
        <v>1878887</v>
      </c>
      <c r="W20" s="68">
        <f t="shared" si="0"/>
        <v>1878887</v>
      </c>
      <c r="X20" s="68">
        <v>2071172.4699999993</v>
      </c>
      <c r="Y20" s="68">
        <v>1296175.3084849489</v>
      </c>
      <c r="Z20" s="68">
        <v>1341138.6199999973</v>
      </c>
      <c r="AA20" s="68">
        <v>1335457.9852664978</v>
      </c>
      <c r="AB20" s="68">
        <v>1949869.96</v>
      </c>
    </row>
    <row r="21" spans="2:28">
      <c r="B21" s="52" t="s">
        <v>127</v>
      </c>
      <c r="C21" s="71">
        <v>2432179.3416572078</v>
      </c>
      <c r="D21" s="71">
        <v>2547909.4076655051</v>
      </c>
      <c r="E21" s="71">
        <v>2169570.2671312429</v>
      </c>
      <c r="F21" s="71">
        <v>2959560.9474292314</v>
      </c>
      <c r="G21" s="72">
        <v>3036129.4702600217</v>
      </c>
      <c r="H21" s="72">
        <v>3064530.9846277363</v>
      </c>
      <c r="I21" s="72">
        <v>3327385.5524340095</v>
      </c>
      <c r="J21" s="72">
        <v>4123240.7090157489</v>
      </c>
      <c r="K21" s="72">
        <v>4324100.72</v>
      </c>
      <c r="L21" s="71">
        <v>4662749.2877492877</v>
      </c>
      <c r="M21" s="72">
        <v>5310743.6693124734</v>
      </c>
      <c r="N21" s="71">
        <f t="shared" ref="N21:AB21" si="1">+SUM(N10:N20)</f>
        <v>5267370.4398873812</v>
      </c>
      <c r="O21" s="71">
        <f t="shared" si="1"/>
        <v>7032179.47919505</v>
      </c>
      <c r="P21" s="71">
        <f t="shared" si="1"/>
        <v>7719932.0131465262</v>
      </c>
      <c r="Q21" s="71">
        <f t="shared" si="1"/>
        <v>9251789.0811040811</v>
      </c>
      <c r="R21" s="71">
        <f t="shared" si="1"/>
        <v>10415225.138652474</v>
      </c>
      <c r="S21" s="71">
        <f t="shared" si="1"/>
        <v>10967459.828206301</v>
      </c>
      <c r="T21" s="71">
        <f t="shared" si="1"/>
        <v>15818041.862551417</v>
      </c>
      <c r="U21" s="71">
        <f t="shared" si="1"/>
        <v>14768821</v>
      </c>
      <c r="V21" s="71">
        <f t="shared" si="1"/>
        <v>15832761</v>
      </c>
      <c r="W21" s="71">
        <f t="shared" si="1"/>
        <v>15832761</v>
      </c>
      <c r="X21" s="71">
        <f t="shared" si="1"/>
        <v>17471552.439339671</v>
      </c>
      <c r="Y21" s="71">
        <f t="shared" si="1"/>
        <v>14322069.199189773</v>
      </c>
      <c r="Z21" s="71">
        <f t="shared" si="1"/>
        <v>14672119.219999956</v>
      </c>
      <c r="AA21" s="71">
        <f t="shared" si="1"/>
        <v>14854987.305150162</v>
      </c>
      <c r="AB21" s="71">
        <f t="shared" si="1"/>
        <v>16995785.690000001</v>
      </c>
    </row>
    <row r="22" spans="2:28" ht="5.25" customHeight="1"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</row>
    <row r="23" spans="2:28">
      <c r="B23" s="52" t="s">
        <v>128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71">
        <v>0</v>
      </c>
      <c r="T23" s="73">
        <v>303072</v>
      </c>
      <c r="U23" s="73">
        <v>1393935</v>
      </c>
      <c r="V23" s="73">
        <v>1142872</v>
      </c>
      <c r="W23" s="73">
        <f>+V23</f>
        <v>1142872</v>
      </c>
      <c r="X23" s="73">
        <v>1326013.4799999997</v>
      </c>
      <c r="Y23" s="73">
        <v>949365.08000000019</v>
      </c>
      <c r="Z23" s="73">
        <v>911487.25</v>
      </c>
      <c r="AA23" s="73">
        <v>921057.31</v>
      </c>
      <c r="AB23" s="73">
        <v>1466317</v>
      </c>
    </row>
    <row r="24" spans="2:28">
      <c r="B24" s="52" t="s">
        <v>129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  <c r="U24" s="71">
        <v>0</v>
      </c>
      <c r="V24" s="71">
        <v>0</v>
      </c>
      <c r="W24" s="73">
        <f>(0.824835450315101%*W21)</f>
        <v>130594.22549166369</v>
      </c>
      <c r="X24" s="73">
        <v>119584.66000000085</v>
      </c>
      <c r="Y24" s="73">
        <v>207515.47999999917</v>
      </c>
      <c r="Z24" s="73">
        <v>145741.90999999922</v>
      </c>
      <c r="AA24" s="73">
        <v>98204.749999999884</v>
      </c>
      <c r="AB24" s="73">
        <v>50784.740000000224</v>
      </c>
    </row>
    <row r="25" spans="2:28" ht="6" customHeight="1"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</row>
    <row r="26" spans="2:28">
      <c r="B26" s="52" t="s">
        <v>130</v>
      </c>
      <c r="C26" s="73">
        <f>+C21-C23-C24</f>
        <v>2432179.3416572078</v>
      </c>
      <c r="D26" s="73">
        <f t="shared" ref="D26:AA26" si="2">+D21-D23-D24</f>
        <v>2547909.4076655051</v>
      </c>
      <c r="E26" s="73">
        <f t="shared" si="2"/>
        <v>2169570.2671312429</v>
      </c>
      <c r="F26" s="73">
        <f t="shared" si="2"/>
        <v>2959560.9474292314</v>
      </c>
      <c r="G26" s="73">
        <f t="shared" si="2"/>
        <v>3036129.4702600217</v>
      </c>
      <c r="H26" s="73">
        <f t="shared" si="2"/>
        <v>3064530.9846277363</v>
      </c>
      <c r="I26" s="73">
        <f t="shared" si="2"/>
        <v>3327385.5524340095</v>
      </c>
      <c r="J26" s="73">
        <f t="shared" si="2"/>
        <v>4123240.7090157489</v>
      </c>
      <c r="K26" s="73">
        <f t="shared" si="2"/>
        <v>4324100.72</v>
      </c>
      <c r="L26" s="73">
        <f t="shared" si="2"/>
        <v>4662749.2877492877</v>
      </c>
      <c r="M26" s="73">
        <f t="shared" si="2"/>
        <v>5310743.6693124734</v>
      </c>
      <c r="N26" s="73">
        <f t="shared" si="2"/>
        <v>5267370.4398873812</v>
      </c>
      <c r="O26" s="73">
        <f t="shared" si="2"/>
        <v>7032179.47919505</v>
      </c>
      <c r="P26" s="73">
        <f t="shared" si="2"/>
        <v>7719932.0131465262</v>
      </c>
      <c r="Q26" s="73">
        <f t="shared" si="2"/>
        <v>9251789.0811040811</v>
      </c>
      <c r="R26" s="73">
        <f t="shared" si="2"/>
        <v>10415225.138652474</v>
      </c>
      <c r="S26" s="73">
        <f t="shared" si="2"/>
        <v>10967459.828206301</v>
      </c>
      <c r="T26" s="73">
        <f t="shared" si="2"/>
        <v>15514969.862551417</v>
      </c>
      <c r="U26" s="73">
        <f t="shared" si="2"/>
        <v>13374886</v>
      </c>
      <c r="V26" s="73">
        <f t="shared" si="2"/>
        <v>14689889</v>
      </c>
      <c r="W26" s="73">
        <f>+W21-W23-W24</f>
        <v>14559294.774508337</v>
      </c>
      <c r="X26" s="73">
        <f t="shared" si="2"/>
        <v>16025954.299339671</v>
      </c>
      <c r="Y26" s="73">
        <f t="shared" si="2"/>
        <v>13165188.639189774</v>
      </c>
      <c r="Z26" s="73">
        <f t="shared" si="2"/>
        <v>13614890.059999958</v>
      </c>
      <c r="AA26" s="73">
        <f t="shared" si="2"/>
        <v>13835725.245150162</v>
      </c>
      <c r="AB26" s="73">
        <f>+AB21-AB23-AB24</f>
        <v>15478683.950000001</v>
      </c>
    </row>
    <row r="27" spans="2:28"/>
    <row r="28" spans="2:28"/>
    <row r="29" spans="2:28">
      <c r="B29" s="42" t="s">
        <v>131</v>
      </c>
    </row>
    <row r="30" spans="2:28"/>
    <row r="31" spans="2:28">
      <c r="B31" s="283"/>
      <c r="C31" s="283">
        <v>2000</v>
      </c>
      <c r="D31" s="283">
        <v>2001</v>
      </c>
      <c r="E31" s="283">
        <v>2002</v>
      </c>
      <c r="F31" s="283">
        <v>2003</v>
      </c>
      <c r="G31" s="283">
        <v>2004</v>
      </c>
      <c r="H31" s="283">
        <v>2005</v>
      </c>
      <c r="I31" s="283">
        <v>2006</v>
      </c>
      <c r="J31" s="283">
        <v>2007</v>
      </c>
      <c r="K31" s="283">
        <v>2008</v>
      </c>
      <c r="L31" s="283">
        <v>2009</v>
      </c>
      <c r="M31" s="283">
        <v>2010</v>
      </c>
      <c r="N31" s="283" t="s">
        <v>78</v>
      </c>
      <c r="O31" s="283">
        <v>2011</v>
      </c>
      <c r="P31" s="283">
        <v>2012</v>
      </c>
      <c r="Q31" s="283">
        <v>2013</v>
      </c>
      <c r="R31" s="283">
        <v>2014</v>
      </c>
      <c r="S31" s="283">
        <v>2015</v>
      </c>
      <c r="T31" s="283">
        <v>2016</v>
      </c>
      <c r="U31" s="283">
        <v>2017</v>
      </c>
      <c r="V31" s="283">
        <v>2018</v>
      </c>
      <c r="W31" s="283" t="s">
        <v>81</v>
      </c>
      <c r="X31" s="283">
        <v>2019</v>
      </c>
      <c r="Y31" s="283">
        <v>2020</v>
      </c>
      <c r="Z31" s="283">
        <v>2021</v>
      </c>
      <c r="AA31" s="283">
        <v>2022</v>
      </c>
      <c r="AB31" s="283">
        <v>2023</v>
      </c>
    </row>
    <row r="32" spans="2:28">
      <c r="B32" s="56" t="s">
        <v>89</v>
      </c>
      <c r="C32" s="78">
        <f>+'6.2.IPC'!C16</f>
        <v>1</v>
      </c>
      <c r="D32" s="78">
        <f>+'6.2.IPC'!D16</f>
        <v>1.0145163276152436</v>
      </c>
      <c r="E32" s="78">
        <f>+'6.2.IPC'!E16</f>
        <v>1.0136609914337493</v>
      </c>
      <c r="F32" s="78">
        <f>+'6.2.IPC'!F16</f>
        <v>1.0480282182928504</v>
      </c>
      <c r="G32" s="78">
        <f>+'6.2.IPC'!G16</f>
        <v>1.1072059868016273</v>
      </c>
      <c r="H32" s="78">
        <f>+'6.2.IPC'!H16</f>
        <v>1.1650869535576271</v>
      </c>
      <c r="I32" s="78">
        <f>+'6.2.IPC'!I16</f>
        <v>1.196438445627928</v>
      </c>
      <c r="J32" s="78">
        <f>+'6.2.IPC'!J16</f>
        <v>1.2743849125210573</v>
      </c>
      <c r="K32" s="78">
        <f>+'6.2.IPC'!K16</f>
        <v>1.4417003425334023</v>
      </c>
      <c r="L32" s="78">
        <f>+'6.2.IPC'!L16</f>
        <v>1.4415087471536876</v>
      </c>
      <c r="M32" s="78">
        <f>+'6.2.IPC'!M16</f>
        <v>1.5601088343794121</v>
      </c>
      <c r="N32" s="78">
        <f>+M32</f>
        <v>1.5601088343794121</v>
      </c>
      <c r="O32" s="78">
        <f>+'6.2.IPC'!N16</f>
        <v>1.6542789656569634</v>
      </c>
      <c r="P32" s="78">
        <f>+'6.2.IPC'!O16</f>
        <v>1.790470206778876</v>
      </c>
      <c r="Q32" s="78">
        <f>+'6.2.IPC'!P16</f>
        <v>1.7967427643066731</v>
      </c>
      <c r="R32" s="78">
        <f>+'6.2.IPC'!Q16</f>
        <v>1.7658194625315509</v>
      </c>
      <c r="S32" s="78">
        <f>+'6.2.IPC'!R16</f>
        <v>1.6294888230303113</v>
      </c>
      <c r="T32" s="78">
        <f>+'6.2.IPC'!S16</f>
        <v>1.5925481987876111</v>
      </c>
      <c r="U32" s="78">
        <f>+'6.2.IPC'!T16</f>
        <v>1.6949045234220663</v>
      </c>
      <c r="V32" s="78">
        <f>+'6.2.IPC'!U16</f>
        <v>1.7036592793557563</v>
      </c>
      <c r="W32" s="78">
        <f>+V32</f>
        <v>1.7036592793557563</v>
      </c>
      <c r="X32" s="78">
        <f>+'6.2.IPC'!V16</f>
        <v>1.7136640148482327</v>
      </c>
      <c r="Y32" s="78">
        <f>+'6.2.IPC'!W16</f>
        <v>1.6659193411821507</v>
      </c>
      <c r="Z32" s="78">
        <f>+'6.2.IPC'!X16</f>
        <v>1.5596289535268368</v>
      </c>
      <c r="AA32" s="78">
        <f>+'6.2.IPC'!Y16</f>
        <v>1.7021137068209737</v>
      </c>
      <c r="AB32" s="78">
        <f>+'6.2.IPC'!Z16</f>
        <v>1.8531424115485988</v>
      </c>
    </row>
    <row r="33" spans="2:28"/>
    <row r="34" spans="2:28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</row>
    <row r="35" spans="2:28">
      <c r="B35" s="42" t="s">
        <v>132</v>
      </c>
    </row>
    <row r="36" spans="2:28"/>
    <row r="37" spans="2:28">
      <c r="B37" s="283"/>
      <c r="C37" s="283">
        <v>2000</v>
      </c>
      <c r="D37" s="283">
        <v>2001</v>
      </c>
      <c r="E37" s="283">
        <v>2002</v>
      </c>
      <c r="F37" s="283">
        <v>2003</v>
      </c>
      <c r="G37" s="283">
        <v>2004</v>
      </c>
      <c r="H37" s="283">
        <v>2005</v>
      </c>
      <c r="I37" s="283">
        <v>2006</v>
      </c>
      <c r="J37" s="283">
        <v>2007</v>
      </c>
      <c r="K37" s="283">
        <v>2008</v>
      </c>
      <c r="L37" s="283">
        <v>2009</v>
      </c>
      <c r="M37" s="283">
        <v>2010</v>
      </c>
      <c r="N37" s="283" t="s">
        <v>78</v>
      </c>
      <c r="O37" s="283">
        <v>2011</v>
      </c>
      <c r="P37" s="283">
        <v>2012</v>
      </c>
      <c r="Q37" s="283">
        <v>2013</v>
      </c>
      <c r="R37" s="283">
        <v>2014</v>
      </c>
      <c r="S37" s="283">
        <v>2015</v>
      </c>
      <c r="T37" s="283">
        <v>2016</v>
      </c>
      <c r="U37" s="283">
        <v>2017</v>
      </c>
      <c r="V37" s="283">
        <v>2018</v>
      </c>
      <c r="W37" s="283" t="s">
        <v>81</v>
      </c>
      <c r="X37" s="283">
        <v>2019</v>
      </c>
      <c r="Y37" s="283">
        <v>2020</v>
      </c>
      <c r="Z37" s="283">
        <v>2021</v>
      </c>
      <c r="AA37" s="283">
        <v>2022</v>
      </c>
      <c r="AB37" s="283">
        <v>2023</v>
      </c>
    </row>
    <row r="38" spans="2:28">
      <c r="B38" s="56" t="s">
        <v>133</v>
      </c>
      <c r="C38" s="60">
        <f>+C26/C32</f>
        <v>2432179.3416572078</v>
      </c>
      <c r="D38" s="60">
        <f t="shared" ref="D38:AB38" si="3">+D26/D32</f>
        <v>2511452.3426692472</v>
      </c>
      <c r="E38" s="60">
        <f t="shared" si="3"/>
        <v>2140331.2206604145</v>
      </c>
      <c r="F38" s="60">
        <f t="shared" si="3"/>
        <v>2823932.5008348599</v>
      </c>
      <c r="G38" s="60">
        <f t="shared" si="3"/>
        <v>2742154.1307146042</v>
      </c>
      <c r="H38" s="60">
        <f t="shared" si="3"/>
        <v>2630302.3780929837</v>
      </c>
      <c r="I38" s="60">
        <f t="shared" si="3"/>
        <v>2781075.4197953697</v>
      </c>
      <c r="J38" s="60">
        <f t="shared" si="3"/>
        <v>3235475.1445220192</v>
      </c>
      <c r="K38" s="60">
        <f t="shared" si="3"/>
        <v>2999306.1612245655</v>
      </c>
      <c r="L38" s="60">
        <f t="shared" si="3"/>
        <v>3234631.2826447003</v>
      </c>
      <c r="M38" s="60">
        <f t="shared" si="3"/>
        <v>3404085.3767904006</v>
      </c>
      <c r="N38" s="60">
        <f t="shared" si="3"/>
        <v>3376283.9641778339</v>
      </c>
      <c r="O38" s="60">
        <f t="shared" si="3"/>
        <v>4250903.0370233608</v>
      </c>
      <c r="P38" s="60">
        <f t="shared" si="3"/>
        <v>4311678.5657299357</v>
      </c>
      <c r="Q38" s="60">
        <f t="shared" si="3"/>
        <v>5149200.6896569636</v>
      </c>
      <c r="R38" s="60">
        <f t="shared" si="3"/>
        <v>5898238.9534436222</v>
      </c>
      <c r="S38" s="60">
        <f t="shared" si="3"/>
        <v>6730613.7195899542</v>
      </c>
      <c r="T38" s="60">
        <f t="shared" si="3"/>
        <v>9742229.3870683406</v>
      </c>
      <c r="U38" s="60">
        <f t="shared" si="3"/>
        <v>7891232.7008223906</v>
      </c>
      <c r="V38" s="60">
        <f t="shared" si="3"/>
        <v>8622550.9865769781</v>
      </c>
      <c r="W38" s="60">
        <f t="shared" si="3"/>
        <v>8545895.8554283082</v>
      </c>
      <c r="X38" s="60">
        <f>+X26/X32</f>
        <v>9351864.8699400835</v>
      </c>
      <c r="Y38" s="60">
        <f t="shared" si="3"/>
        <v>7902656.6975611458</v>
      </c>
      <c r="Z38" s="60">
        <f t="shared" si="3"/>
        <v>8729569.9590676297</v>
      </c>
      <c r="AA38" s="60">
        <f t="shared" si="3"/>
        <v>8128555.2132654246</v>
      </c>
      <c r="AB38" s="60">
        <f t="shared" si="3"/>
        <v>8352668.3397554262</v>
      </c>
    </row>
    <row r="39" spans="2:28"/>
    <row r="40" spans="2:28"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</row>
  </sheetData>
  <hyperlinks>
    <hyperlink ref="A2" location="Índice!A1" display="Índice" xr:uid="{00000000-0004-0000-0900-000000000000}"/>
  </hyperlinks>
  <pageMargins left="0.7" right="0.7" top="0.75" bottom="0.75" header="0.3" footer="0.3"/>
  <ignoredErrors>
    <ignoredError sqref="O21:V2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</sheetPr>
  <dimension ref="A1:E32"/>
  <sheetViews>
    <sheetView showGridLines="0" zoomScale="90" zoomScaleNormal="90" workbookViewId="0"/>
  </sheetViews>
  <sheetFormatPr defaultColWidth="0" defaultRowHeight="13.15" zeroHeight="1"/>
  <cols>
    <col min="1" max="1" width="11.42578125" style="2" customWidth="1"/>
    <col min="2" max="2" width="51.85546875" style="2" customWidth="1"/>
    <col min="3" max="4" width="19.5703125" style="2" customWidth="1"/>
    <col min="5" max="5" width="11.42578125" style="2" customWidth="1"/>
    <col min="6" max="16384" width="11.42578125" style="2" hidden="1"/>
  </cols>
  <sheetData>
    <row r="1" spans="1:4"/>
    <row r="2" spans="1:4">
      <c r="A2" s="18" t="s">
        <v>28</v>
      </c>
    </row>
    <row r="3" spans="1:4"/>
    <row r="4" spans="1:4">
      <c r="B4" s="22" t="s">
        <v>11</v>
      </c>
    </row>
    <row r="5" spans="1:4">
      <c r="B5" s="22"/>
    </row>
    <row r="6" spans="1:4">
      <c r="B6" s="22"/>
    </row>
    <row r="7" spans="1:4">
      <c r="B7" s="95" t="s">
        <v>134</v>
      </c>
      <c r="C7" s="95" t="s">
        <v>135</v>
      </c>
      <c r="D7" s="95" t="s">
        <v>136</v>
      </c>
    </row>
    <row r="8" spans="1:4">
      <c r="B8" s="84"/>
      <c r="C8" s="84"/>
      <c r="D8" s="85"/>
    </row>
    <row r="9" spans="1:4">
      <c r="B9" s="23" t="s">
        <v>137</v>
      </c>
      <c r="C9" s="86"/>
      <c r="D9" s="86"/>
    </row>
    <row r="10" spans="1:4">
      <c r="B10" s="87" t="s">
        <v>138</v>
      </c>
      <c r="C10" s="88">
        <v>0.03</v>
      </c>
      <c r="D10" s="254">
        <f t="shared" ref="D10:D15" si="0">1/C10</f>
        <v>33.333333333333336</v>
      </c>
    </row>
    <row r="11" spans="1:4">
      <c r="B11" s="87" t="s">
        <v>93</v>
      </c>
      <c r="C11" s="88">
        <v>0.1</v>
      </c>
      <c r="D11" s="254">
        <f t="shared" si="0"/>
        <v>10</v>
      </c>
    </row>
    <row r="12" spans="1:4">
      <c r="B12" s="87" t="s">
        <v>94</v>
      </c>
      <c r="C12" s="88">
        <v>0.2</v>
      </c>
      <c r="D12" s="254">
        <f t="shared" si="0"/>
        <v>5</v>
      </c>
    </row>
    <row r="13" spans="1:4">
      <c r="B13" s="87" t="s">
        <v>95</v>
      </c>
      <c r="C13" s="89">
        <v>0.1</v>
      </c>
      <c r="D13" s="254">
        <f t="shared" si="0"/>
        <v>10</v>
      </c>
    </row>
    <row r="14" spans="1:4">
      <c r="B14" s="87" t="s">
        <v>96</v>
      </c>
      <c r="C14" s="89">
        <v>0.25</v>
      </c>
      <c r="D14" s="254">
        <f t="shared" si="0"/>
        <v>4</v>
      </c>
    </row>
    <row r="15" spans="1:4">
      <c r="B15" s="87" t="s">
        <v>97</v>
      </c>
      <c r="C15" s="88">
        <v>0.1</v>
      </c>
      <c r="D15" s="254">
        <f t="shared" si="0"/>
        <v>10</v>
      </c>
    </row>
    <row r="16" spans="1:4">
      <c r="B16" s="30"/>
      <c r="C16" s="90"/>
      <c r="D16" s="91"/>
    </row>
    <row r="17" spans="2:4">
      <c r="B17" s="23" t="s">
        <v>139</v>
      </c>
      <c r="C17" s="92"/>
      <c r="D17" s="93"/>
    </row>
    <row r="18" spans="2:4">
      <c r="B18" s="87" t="s">
        <v>99</v>
      </c>
      <c r="C18" s="88">
        <v>0.1</v>
      </c>
      <c r="D18" s="254">
        <f>1/C18</f>
        <v>10</v>
      </c>
    </row>
    <row r="19" spans="2:4">
      <c r="B19" s="257" t="s">
        <v>100</v>
      </c>
      <c r="C19" s="89">
        <v>0.2</v>
      </c>
      <c r="D19" s="254">
        <f>1/C19</f>
        <v>5</v>
      </c>
    </row>
    <row r="20" spans="2:4">
      <c r="B20" s="87" t="s">
        <v>101</v>
      </c>
      <c r="C20" s="89">
        <f>1/D20</f>
        <v>3.3333333333333333E-2</v>
      </c>
      <c r="D20" s="254">
        <v>30</v>
      </c>
    </row>
    <row r="21" spans="2:4">
      <c r="B21" s="30"/>
      <c r="C21" s="30"/>
      <c r="D21" s="255"/>
    </row>
    <row r="22" spans="2:4">
      <c r="B22" s="27" t="s">
        <v>140</v>
      </c>
      <c r="C22" s="94">
        <v>3.3333333333000002E-2</v>
      </c>
      <c r="D22" s="256">
        <f>1/C22</f>
        <v>30.000000000299998</v>
      </c>
    </row>
    <row r="23" spans="2:4">
      <c r="B23" s="3"/>
      <c r="C23" s="3"/>
      <c r="D23" s="3"/>
    </row>
    <row r="24" spans="2:4">
      <c r="B24" s="23" t="s">
        <v>141</v>
      </c>
      <c r="C24" s="92"/>
      <c r="D24" s="93"/>
    </row>
    <row r="25" spans="2:4">
      <c r="B25" s="87" t="s">
        <v>142</v>
      </c>
      <c r="C25" s="88">
        <f>1/D25</f>
        <v>0.2</v>
      </c>
      <c r="D25" s="254">
        <v>5</v>
      </c>
    </row>
    <row r="26" spans="2:4">
      <c r="B26" s="87" t="s">
        <v>104</v>
      </c>
      <c r="C26" s="88">
        <f t="shared" ref="C26:C27" si="1">1/D26</f>
        <v>0.25</v>
      </c>
      <c r="D26" s="254">
        <v>4</v>
      </c>
    </row>
    <row r="27" spans="2:4">
      <c r="B27" s="97" t="s">
        <v>105</v>
      </c>
      <c r="C27" s="94">
        <f t="shared" si="1"/>
        <v>0.25</v>
      </c>
      <c r="D27" s="256">
        <v>4</v>
      </c>
    </row>
    <row r="28" spans="2:4"/>
    <row r="29" spans="2:4"/>
    <row r="30" spans="2:4"/>
    <row r="31" spans="2:4"/>
    <row r="32" spans="2:4"/>
  </sheetData>
  <hyperlinks>
    <hyperlink ref="A2" location="Índice!A1" display="Índice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-0.249977111117893"/>
  </sheetPr>
  <dimension ref="A1:AC77"/>
  <sheetViews>
    <sheetView showGridLines="0" zoomScale="90" zoomScaleNormal="90" workbookViewId="0"/>
  </sheetViews>
  <sheetFormatPr defaultColWidth="0" defaultRowHeight="13.15" zeroHeight="1"/>
  <cols>
    <col min="1" max="1" width="11.42578125" style="2" customWidth="1"/>
    <col min="2" max="2" width="37" style="2" customWidth="1"/>
    <col min="3" max="28" width="12.85546875" style="2" customWidth="1"/>
    <col min="29" max="29" width="11.42578125" style="2" customWidth="1"/>
    <col min="30" max="16384" width="11.42578125" style="2" hidden="1"/>
  </cols>
  <sheetData>
    <row r="1" spans="1:28"/>
    <row r="2" spans="1:28">
      <c r="A2" s="18" t="s">
        <v>28</v>
      </c>
    </row>
    <row r="3" spans="1:28"/>
    <row r="4" spans="1:28">
      <c r="B4" s="22" t="s">
        <v>12</v>
      </c>
    </row>
    <row r="5" spans="1:28"/>
    <row r="6" spans="1:28"/>
    <row r="7" spans="1:28">
      <c r="B7" s="42" t="s">
        <v>143</v>
      </c>
    </row>
    <row r="8" spans="1:28"/>
    <row r="9" spans="1:28">
      <c r="B9" s="57"/>
      <c r="C9" s="95">
        <v>1999</v>
      </c>
      <c r="D9" s="95">
        <v>2000</v>
      </c>
      <c r="E9" s="95">
        <v>2001</v>
      </c>
      <c r="F9" s="95">
        <v>2002</v>
      </c>
      <c r="G9" s="95">
        <v>2003</v>
      </c>
      <c r="H9" s="95">
        <v>2004</v>
      </c>
      <c r="I9" s="95">
        <v>2005</v>
      </c>
      <c r="J9" s="95">
        <v>2006</v>
      </c>
      <c r="K9" s="95">
        <v>2007</v>
      </c>
      <c r="L9" s="95">
        <v>2008</v>
      </c>
      <c r="M9" s="95">
        <v>2009</v>
      </c>
      <c r="N9" s="95">
        <v>2010</v>
      </c>
      <c r="O9" s="95" t="s">
        <v>79</v>
      </c>
      <c r="P9" s="95">
        <v>2011</v>
      </c>
      <c r="Q9" s="95">
        <v>2012</v>
      </c>
      <c r="R9" s="95">
        <v>2013</v>
      </c>
      <c r="S9" s="95">
        <v>2014</v>
      </c>
      <c r="T9" s="95">
        <v>2015</v>
      </c>
      <c r="U9" s="95">
        <v>2016</v>
      </c>
      <c r="V9" s="95">
        <v>2017</v>
      </c>
      <c r="W9" s="95">
        <v>2018</v>
      </c>
      <c r="X9" s="95">
        <v>2019</v>
      </c>
      <c r="Y9" s="95">
        <v>2020</v>
      </c>
      <c r="Z9" s="95">
        <v>2021</v>
      </c>
      <c r="AA9" s="95">
        <v>2022</v>
      </c>
      <c r="AB9" s="95">
        <v>2023</v>
      </c>
    </row>
    <row r="10" spans="1:28"/>
    <row r="11" spans="1:28">
      <c r="B11" s="83" t="s">
        <v>91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>
      <c r="B12" s="87" t="s">
        <v>92</v>
      </c>
      <c r="C12" s="96">
        <v>1325.54</v>
      </c>
      <c r="D12" s="96">
        <v>69859</v>
      </c>
      <c r="E12" s="96">
        <v>811064.27</v>
      </c>
      <c r="F12" s="96">
        <v>15238</v>
      </c>
      <c r="G12" s="96">
        <v>4021.75</v>
      </c>
      <c r="H12" s="96">
        <v>14399</v>
      </c>
      <c r="I12" s="96">
        <v>24467</v>
      </c>
      <c r="J12" s="96">
        <v>920</v>
      </c>
      <c r="K12" s="96">
        <v>44100</v>
      </c>
      <c r="L12" s="96">
        <v>158157.47999999998</v>
      </c>
      <c r="M12" s="96">
        <v>121753.64</v>
      </c>
      <c r="N12" s="96">
        <v>455332</v>
      </c>
      <c r="O12" s="96">
        <v>431085.25</v>
      </c>
      <c r="P12" s="96">
        <v>431085.25</v>
      </c>
      <c r="Q12" s="96">
        <v>0</v>
      </c>
      <c r="R12" s="96">
        <v>0</v>
      </c>
      <c r="S12" s="35">
        <v>0</v>
      </c>
      <c r="T12" s="35">
        <v>0</v>
      </c>
      <c r="U12" s="35">
        <v>0</v>
      </c>
      <c r="V12" s="96">
        <v>27249.85</v>
      </c>
      <c r="W12" s="96">
        <v>36677.769999999975</v>
      </c>
      <c r="X12" s="96">
        <v>22275.83</v>
      </c>
      <c r="Y12" s="96">
        <v>0</v>
      </c>
      <c r="Z12" s="96">
        <v>0</v>
      </c>
      <c r="AA12" s="96">
        <v>0</v>
      </c>
      <c r="AB12" s="96">
        <v>0</v>
      </c>
    </row>
    <row r="13" spans="1:28">
      <c r="B13" s="87" t="s">
        <v>93</v>
      </c>
      <c r="C13" s="96">
        <v>0</v>
      </c>
      <c r="D13" s="96">
        <v>47526</v>
      </c>
      <c r="E13" s="96">
        <v>246212.77</v>
      </c>
      <c r="F13" s="96">
        <v>2015143</v>
      </c>
      <c r="G13" s="96">
        <v>86819.87</v>
      </c>
      <c r="H13" s="96">
        <v>1413958</v>
      </c>
      <c r="I13" s="96">
        <v>190830</v>
      </c>
      <c r="J13" s="96">
        <v>14425534</v>
      </c>
      <c r="K13" s="96">
        <v>1670159</v>
      </c>
      <c r="L13" s="96">
        <v>1176094.76</v>
      </c>
      <c r="M13" s="96">
        <v>1776748</v>
      </c>
      <c r="N13" s="96">
        <v>376598</v>
      </c>
      <c r="O13" s="96">
        <v>4534186.1500000004</v>
      </c>
      <c r="P13" s="96">
        <v>4305355.1500000004</v>
      </c>
      <c r="Q13" s="96">
        <v>530282</v>
      </c>
      <c r="R13" s="96">
        <v>826483</v>
      </c>
      <c r="S13" s="96">
        <v>295225.80964970065</v>
      </c>
      <c r="T13" s="96">
        <v>3107926.6</v>
      </c>
      <c r="U13" s="96">
        <v>824908.0199999999</v>
      </c>
      <c r="V13" s="96">
        <v>482173.18</v>
      </c>
      <c r="W13" s="96">
        <v>167466.03999999998</v>
      </c>
      <c r="X13" s="96">
        <v>961312.61</v>
      </c>
      <c r="Y13" s="96">
        <v>1515388.74</v>
      </c>
      <c r="Z13" s="96">
        <v>185559.32000000007</v>
      </c>
      <c r="AA13" s="96">
        <v>366305.91000000009</v>
      </c>
      <c r="AB13" s="96">
        <v>2606034.16</v>
      </c>
    </row>
    <row r="14" spans="1:28">
      <c r="B14" s="87" t="s">
        <v>94</v>
      </c>
      <c r="C14" s="96">
        <v>108571.27</v>
      </c>
      <c r="D14" s="96">
        <v>36971</v>
      </c>
      <c r="E14" s="96">
        <v>18503</v>
      </c>
      <c r="F14" s="96">
        <v>16785</v>
      </c>
      <c r="G14" s="96">
        <v>7132.42</v>
      </c>
      <c r="H14" s="96">
        <v>45378</v>
      </c>
      <c r="I14" s="96">
        <v>-41423</v>
      </c>
      <c r="J14" s="96">
        <v>18585</v>
      </c>
      <c r="K14" s="96">
        <v>0</v>
      </c>
      <c r="L14" s="96">
        <v>114995.84</v>
      </c>
      <c r="M14" s="96">
        <v>63061.68</v>
      </c>
      <c r="N14" s="96">
        <v>64660.179999999993</v>
      </c>
      <c r="O14" s="96">
        <v>96747.47</v>
      </c>
      <c r="P14" s="96">
        <v>96747.47</v>
      </c>
      <c r="Q14" s="96">
        <v>281200</v>
      </c>
      <c r="R14" s="96">
        <v>11406</v>
      </c>
      <c r="S14" s="96">
        <v>271536.2104932107</v>
      </c>
      <c r="T14" s="96">
        <v>111147.29</v>
      </c>
      <c r="U14" s="96">
        <v>187885.30000000002</v>
      </c>
      <c r="V14" s="96">
        <v>359614.80000000005</v>
      </c>
      <c r="W14" s="96">
        <v>5709.1100000000006</v>
      </c>
      <c r="X14" s="96">
        <v>175685.56000000003</v>
      </c>
      <c r="Y14" s="96">
        <v>2760.56</v>
      </c>
      <c r="Z14" s="96">
        <v>3548.55</v>
      </c>
      <c r="AA14" s="96">
        <v>38008.909999999996</v>
      </c>
      <c r="AB14" s="96">
        <v>8192.61</v>
      </c>
    </row>
    <row r="15" spans="1:28">
      <c r="B15" s="87" t="s">
        <v>95</v>
      </c>
      <c r="C15" s="96">
        <v>140545.35</v>
      </c>
      <c r="D15" s="96">
        <v>59988</v>
      </c>
      <c r="E15" s="96">
        <v>14811</v>
      </c>
      <c r="F15" s="96">
        <v>8875</v>
      </c>
      <c r="G15" s="96">
        <v>10488.380000000001</v>
      </c>
      <c r="H15" s="96">
        <v>24130</v>
      </c>
      <c r="I15" s="96">
        <v>4440</v>
      </c>
      <c r="J15" s="96">
        <v>7493</v>
      </c>
      <c r="K15" s="96">
        <v>104345</v>
      </c>
      <c r="L15" s="96">
        <v>64070.58</v>
      </c>
      <c r="M15" s="96">
        <v>77989</v>
      </c>
      <c r="N15" s="96">
        <v>99783</v>
      </c>
      <c r="O15" s="96">
        <v>104570.72999999998</v>
      </c>
      <c r="P15" s="96">
        <v>104570.72999999998</v>
      </c>
      <c r="Q15" s="96">
        <v>272164</v>
      </c>
      <c r="R15" s="96">
        <v>108393.57</v>
      </c>
      <c r="S15" s="96">
        <v>189954.49253563758</v>
      </c>
      <c r="T15" s="96">
        <v>41535.840000000004</v>
      </c>
      <c r="U15" s="96">
        <v>6486.7200000000303</v>
      </c>
      <c r="V15" s="96">
        <v>153152.72</v>
      </c>
      <c r="W15" s="96">
        <v>0</v>
      </c>
      <c r="X15" s="96">
        <v>177827.11000000002</v>
      </c>
      <c r="Y15" s="96">
        <v>45406.95999999997</v>
      </c>
      <c r="Z15" s="96">
        <v>7873.9100000000008</v>
      </c>
      <c r="AA15" s="96">
        <v>101063.2399999999</v>
      </c>
      <c r="AB15" s="96">
        <v>13932.48</v>
      </c>
    </row>
    <row r="16" spans="1:28">
      <c r="B16" s="87" t="s">
        <v>96</v>
      </c>
      <c r="C16" s="96">
        <v>76482</v>
      </c>
      <c r="D16" s="96">
        <v>19206</v>
      </c>
      <c r="E16" s="96">
        <v>23986</v>
      </c>
      <c r="F16" s="96">
        <v>37970</v>
      </c>
      <c r="G16" s="96">
        <v>18171</v>
      </c>
      <c r="H16" s="96">
        <v>21194</v>
      </c>
      <c r="I16" s="96">
        <v>11065</v>
      </c>
      <c r="J16" s="96">
        <v>93562</v>
      </c>
      <c r="K16" s="96">
        <v>37430</v>
      </c>
      <c r="L16" s="96">
        <v>88727.09</v>
      </c>
      <c r="M16" s="96">
        <v>0</v>
      </c>
      <c r="N16" s="96">
        <v>158602</v>
      </c>
      <c r="O16" s="96">
        <v>131012.94</v>
      </c>
      <c r="P16" s="96">
        <v>131012.94</v>
      </c>
      <c r="Q16" s="96">
        <v>197064</v>
      </c>
      <c r="R16" s="96">
        <v>84305.98</v>
      </c>
      <c r="S16" s="96">
        <v>39656.243458652272</v>
      </c>
      <c r="T16" s="96">
        <v>92483.439999999988</v>
      </c>
      <c r="U16" s="96">
        <v>15229.42</v>
      </c>
      <c r="V16" s="96">
        <v>43327.040000000001</v>
      </c>
      <c r="W16" s="96">
        <v>54009.349999999991</v>
      </c>
      <c r="X16" s="96">
        <v>206515.78000000006</v>
      </c>
      <c r="Y16" s="96">
        <v>78801.620000000054</v>
      </c>
      <c r="Z16" s="96">
        <v>100253.24999999994</v>
      </c>
      <c r="AA16" s="96">
        <v>266247.07000000007</v>
      </c>
      <c r="AB16" s="96">
        <v>190558.67</v>
      </c>
    </row>
    <row r="17" spans="2:28">
      <c r="B17" s="97" t="s">
        <v>97</v>
      </c>
      <c r="C17" s="98">
        <v>173.98</v>
      </c>
      <c r="D17" s="98">
        <v>1975</v>
      </c>
      <c r="E17" s="98">
        <v>2323</v>
      </c>
      <c r="F17" s="98">
        <v>0</v>
      </c>
      <c r="G17" s="98">
        <v>0</v>
      </c>
      <c r="H17" s="98">
        <v>9772</v>
      </c>
      <c r="I17" s="98">
        <v>3921</v>
      </c>
      <c r="J17" s="98">
        <v>2998</v>
      </c>
      <c r="K17" s="98">
        <v>205513</v>
      </c>
      <c r="L17" s="98">
        <v>53848</v>
      </c>
      <c r="M17" s="98">
        <v>34021</v>
      </c>
      <c r="N17" s="98">
        <v>85984</v>
      </c>
      <c r="O17" s="98">
        <v>104523.22</v>
      </c>
      <c r="P17" s="98">
        <v>104523.22</v>
      </c>
      <c r="Q17" s="98">
        <v>103843</v>
      </c>
      <c r="R17" s="98">
        <v>167522</v>
      </c>
      <c r="S17" s="98">
        <v>145436.0458365613</v>
      </c>
      <c r="T17" s="98">
        <v>164020.03</v>
      </c>
      <c r="U17" s="98">
        <v>207391.86</v>
      </c>
      <c r="V17" s="98">
        <v>473130.18000000005</v>
      </c>
      <c r="W17" s="98">
        <v>293743.99000000005</v>
      </c>
      <c r="X17" s="98">
        <v>700221.06</v>
      </c>
      <c r="Y17" s="98">
        <v>605757.61000000022</v>
      </c>
      <c r="Z17" s="98">
        <v>162835.80999999994</v>
      </c>
      <c r="AA17" s="98">
        <v>376345.06999999972</v>
      </c>
      <c r="AB17" s="98">
        <v>334116.71999999997</v>
      </c>
    </row>
    <row r="18" spans="2:28">
      <c r="B18" s="99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</row>
    <row r="19" spans="2:28">
      <c r="B19" s="83" t="s">
        <v>98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</row>
    <row r="20" spans="2:28">
      <c r="B20" s="87" t="s">
        <v>99</v>
      </c>
      <c r="C20" s="101">
        <v>0</v>
      </c>
      <c r="D20" s="101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96">
        <v>0</v>
      </c>
      <c r="N20" s="96">
        <v>0</v>
      </c>
      <c r="O20" s="96">
        <v>0</v>
      </c>
      <c r="P20" s="96">
        <v>228831</v>
      </c>
      <c r="Q20" s="96">
        <v>7515104</v>
      </c>
      <c r="R20" s="96">
        <v>2953470</v>
      </c>
      <c r="S20" s="96">
        <v>4837667.4497129219</v>
      </c>
      <c r="T20" s="96">
        <v>2095023.93</v>
      </c>
      <c r="U20" s="96">
        <v>41498728.890000001</v>
      </c>
      <c r="V20" s="96">
        <v>2541302.96</v>
      </c>
      <c r="W20" s="96">
        <v>2875019.7899999982</v>
      </c>
      <c r="X20" s="96">
        <v>2016545.9699999997</v>
      </c>
      <c r="Y20" s="96">
        <v>11368170.999999996</v>
      </c>
      <c r="Z20" s="96">
        <v>2021524.1300000008</v>
      </c>
      <c r="AA20" s="96">
        <v>1973839.8299999998</v>
      </c>
      <c r="AB20" s="96">
        <v>778340.96999999974</v>
      </c>
    </row>
    <row r="21" spans="2:28">
      <c r="B21" s="87" t="s">
        <v>100</v>
      </c>
      <c r="C21" s="96">
        <v>0</v>
      </c>
      <c r="D21" s="96">
        <v>0</v>
      </c>
      <c r="E21" s="96">
        <v>106346</v>
      </c>
      <c r="F21" s="96">
        <v>0</v>
      </c>
      <c r="G21" s="96">
        <v>0</v>
      </c>
      <c r="H21" s="96">
        <v>0</v>
      </c>
      <c r="I21" s="96">
        <v>0</v>
      </c>
      <c r="J21" s="96">
        <v>118587</v>
      </c>
      <c r="K21" s="96">
        <v>103008</v>
      </c>
      <c r="L21" s="96">
        <v>127033.42</v>
      </c>
      <c r="M21" s="96">
        <v>71126.010000000009</v>
      </c>
      <c r="N21" s="96">
        <v>102483</v>
      </c>
      <c r="O21" s="96">
        <v>87719.9</v>
      </c>
      <c r="P21" s="96">
        <v>87719.9</v>
      </c>
      <c r="Q21" s="96">
        <v>88313</v>
      </c>
      <c r="R21" s="96">
        <v>16889</v>
      </c>
      <c r="S21" s="96">
        <v>293066.00143061503</v>
      </c>
      <c r="T21" s="96">
        <v>75507.240000000005</v>
      </c>
      <c r="U21" s="96">
        <v>153694.57999999999</v>
      </c>
      <c r="V21" s="96">
        <v>186508.51</v>
      </c>
      <c r="W21" s="96">
        <v>24239.279999999999</v>
      </c>
      <c r="X21" s="96">
        <v>290412.61</v>
      </c>
      <c r="Y21" s="96">
        <v>94422.040000000008</v>
      </c>
      <c r="Z21" s="96">
        <v>119640.51000000001</v>
      </c>
      <c r="AA21" s="96">
        <v>167180.03000000003</v>
      </c>
      <c r="AB21" s="96">
        <v>111790.45</v>
      </c>
    </row>
    <row r="22" spans="2:28">
      <c r="B22" s="97" t="s">
        <v>101</v>
      </c>
      <c r="C22" s="98">
        <v>10204604</v>
      </c>
      <c r="D22" s="98">
        <v>0</v>
      </c>
      <c r="E22" s="98">
        <v>0</v>
      </c>
      <c r="F22" s="98">
        <v>0</v>
      </c>
      <c r="G22" s="98">
        <v>0</v>
      </c>
      <c r="H22" s="98">
        <v>0</v>
      </c>
      <c r="I22" s="98">
        <v>151262.01999999999</v>
      </c>
      <c r="J22" s="98">
        <v>0</v>
      </c>
      <c r="K22" s="98">
        <v>0</v>
      </c>
      <c r="L22" s="98">
        <v>0</v>
      </c>
      <c r="M22" s="98">
        <v>0</v>
      </c>
      <c r="N22" s="98">
        <v>0</v>
      </c>
      <c r="O22" s="98">
        <v>0</v>
      </c>
      <c r="P22" s="98">
        <v>0</v>
      </c>
      <c r="Q22" s="98">
        <v>0</v>
      </c>
      <c r="R22" s="98">
        <v>0</v>
      </c>
      <c r="S22" s="98">
        <v>0</v>
      </c>
      <c r="T22" s="98">
        <v>0</v>
      </c>
      <c r="U22" s="98">
        <v>0</v>
      </c>
      <c r="V22" s="98">
        <v>0</v>
      </c>
      <c r="W22" s="98">
        <v>0</v>
      </c>
      <c r="X22" s="98">
        <v>0</v>
      </c>
      <c r="Y22" s="98">
        <v>0</v>
      </c>
      <c r="Z22" s="98">
        <v>0</v>
      </c>
      <c r="AA22" s="98">
        <v>0</v>
      </c>
      <c r="AB22" s="98">
        <v>0</v>
      </c>
    </row>
    <row r="23" spans="2:28">
      <c r="B23" s="87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</row>
    <row r="24" spans="2:28">
      <c r="B24" s="1" t="s">
        <v>102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</row>
    <row r="25" spans="2:28">
      <c r="B25" s="74" t="s">
        <v>103</v>
      </c>
      <c r="C25" s="103">
        <v>0</v>
      </c>
      <c r="D25" s="103">
        <v>0</v>
      </c>
      <c r="E25" s="103">
        <v>0</v>
      </c>
      <c r="F25" s="103">
        <v>0</v>
      </c>
      <c r="G25" s="103">
        <v>0</v>
      </c>
      <c r="H25" s="103">
        <v>0</v>
      </c>
      <c r="I25" s="103">
        <v>0</v>
      </c>
      <c r="J25" s="103">
        <v>0</v>
      </c>
      <c r="K25" s="103">
        <v>0</v>
      </c>
      <c r="L25" s="103">
        <v>0</v>
      </c>
      <c r="M25" s="103">
        <v>0</v>
      </c>
      <c r="N25" s="103">
        <v>0</v>
      </c>
      <c r="O25" s="103">
        <v>0</v>
      </c>
      <c r="P25" s="103">
        <v>0</v>
      </c>
      <c r="Q25" s="103">
        <v>0</v>
      </c>
      <c r="R25" s="103">
        <v>0</v>
      </c>
      <c r="S25" s="103">
        <v>0</v>
      </c>
      <c r="T25" s="103">
        <v>0</v>
      </c>
      <c r="U25" s="103">
        <v>0</v>
      </c>
      <c r="V25" s="103">
        <v>0</v>
      </c>
      <c r="W25" s="103">
        <v>0</v>
      </c>
      <c r="X25" s="103">
        <v>248000</v>
      </c>
      <c r="Y25" s="103">
        <v>8000</v>
      </c>
      <c r="Z25" s="103">
        <v>0</v>
      </c>
      <c r="AA25" s="103">
        <v>343424.16</v>
      </c>
      <c r="AB25" s="103">
        <v>0</v>
      </c>
    </row>
    <row r="26" spans="2:28">
      <c r="B26" s="2" t="s">
        <v>104</v>
      </c>
      <c r="C26" s="96">
        <v>0</v>
      </c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96">
        <v>0</v>
      </c>
      <c r="J26" s="96">
        <v>0</v>
      </c>
      <c r="K26" s="96">
        <v>0</v>
      </c>
      <c r="L26" s="96">
        <v>0</v>
      </c>
      <c r="M26" s="96">
        <v>0</v>
      </c>
      <c r="N26" s="96">
        <v>0</v>
      </c>
      <c r="O26" s="96">
        <v>0</v>
      </c>
      <c r="P26" s="96">
        <v>0</v>
      </c>
      <c r="Q26" s="96">
        <v>0</v>
      </c>
      <c r="R26" s="96">
        <v>0</v>
      </c>
      <c r="S26" s="96">
        <v>0</v>
      </c>
      <c r="T26" s="96">
        <v>0</v>
      </c>
      <c r="U26" s="96">
        <v>0</v>
      </c>
      <c r="V26" s="96">
        <v>0</v>
      </c>
      <c r="W26" s="96">
        <v>0</v>
      </c>
      <c r="X26" s="96">
        <v>681000</v>
      </c>
      <c r="Y26" s="96">
        <v>0</v>
      </c>
      <c r="Z26" s="96">
        <v>840806.99</v>
      </c>
      <c r="AA26" s="96">
        <v>0</v>
      </c>
      <c r="AB26" s="96">
        <v>839245.02</v>
      </c>
    </row>
    <row r="27" spans="2:28">
      <c r="B27" s="64" t="s">
        <v>105</v>
      </c>
      <c r="C27" s="98">
        <v>0</v>
      </c>
      <c r="D27" s="98">
        <v>0</v>
      </c>
      <c r="E27" s="98">
        <v>0</v>
      </c>
      <c r="F27" s="98">
        <v>0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  <c r="L27" s="98">
        <v>0</v>
      </c>
      <c r="M27" s="98">
        <v>0</v>
      </c>
      <c r="N27" s="98">
        <v>0</v>
      </c>
      <c r="O27" s="98">
        <v>0</v>
      </c>
      <c r="P27" s="98">
        <v>0</v>
      </c>
      <c r="Q27" s="98">
        <v>0</v>
      </c>
      <c r="R27" s="98">
        <v>0</v>
      </c>
      <c r="S27" s="98">
        <v>0</v>
      </c>
      <c r="T27" s="98">
        <v>0</v>
      </c>
      <c r="U27" s="98">
        <v>0</v>
      </c>
      <c r="V27" s="98">
        <v>0</v>
      </c>
      <c r="W27" s="98">
        <v>0</v>
      </c>
      <c r="X27" s="98">
        <v>52144.48000000001</v>
      </c>
      <c r="Y27" s="98">
        <v>0</v>
      </c>
      <c r="Z27" s="98">
        <v>0</v>
      </c>
      <c r="AA27" s="98">
        <v>130417.38</v>
      </c>
      <c r="AB27" s="98">
        <v>514763.38999999996</v>
      </c>
    </row>
    <row r="28" spans="2:28"/>
    <row r="29" spans="2:28">
      <c r="B29" s="42" t="s">
        <v>144</v>
      </c>
    </row>
    <row r="30" spans="2:28"/>
    <row r="31" spans="2:28">
      <c r="B31" s="57"/>
      <c r="C31" s="95">
        <v>1999</v>
      </c>
      <c r="D31" s="95">
        <v>2000</v>
      </c>
      <c r="E31" s="95">
        <v>2001</v>
      </c>
      <c r="F31" s="95">
        <v>2002</v>
      </c>
      <c r="G31" s="95">
        <v>2003</v>
      </c>
      <c r="H31" s="95">
        <v>2004</v>
      </c>
      <c r="I31" s="95">
        <v>2005</v>
      </c>
      <c r="J31" s="95">
        <v>2006</v>
      </c>
      <c r="K31" s="95">
        <v>2007</v>
      </c>
      <c r="L31" s="95">
        <v>2008</v>
      </c>
      <c r="M31" s="95">
        <v>2009</v>
      </c>
      <c r="N31" s="95">
        <v>2010</v>
      </c>
      <c r="O31" s="95" t="s">
        <v>79</v>
      </c>
      <c r="P31" s="95">
        <v>2011</v>
      </c>
      <c r="Q31" s="95">
        <v>2012</v>
      </c>
      <c r="R31" s="95">
        <v>2013</v>
      </c>
      <c r="S31" s="95">
        <v>2014</v>
      </c>
      <c r="T31" s="95">
        <v>2015</v>
      </c>
      <c r="U31" s="95">
        <v>2016</v>
      </c>
      <c r="V31" s="95">
        <v>2017</v>
      </c>
      <c r="W31" s="95">
        <v>2018</v>
      </c>
      <c r="X31" s="95">
        <v>2019</v>
      </c>
      <c r="Y31" s="95">
        <v>2020</v>
      </c>
      <c r="Z31" s="95">
        <v>2021</v>
      </c>
      <c r="AA31" s="95">
        <v>2022</v>
      </c>
      <c r="AB31" s="95">
        <v>2023</v>
      </c>
    </row>
    <row r="32" spans="2:28"/>
    <row r="33" spans="2:28">
      <c r="B33" s="83" t="s">
        <v>91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2:28">
      <c r="B34" s="87" t="s">
        <v>92</v>
      </c>
      <c r="C34" s="96">
        <v>0</v>
      </c>
      <c r="D34" s="96">
        <v>-686</v>
      </c>
      <c r="E34" s="96">
        <v>-16511</v>
      </c>
      <c r="F34" s="96">
        <v>-51507</v>
      </c>
      <c r="G34" s="96">
        <v>-88523</v>
      </c>
      <c r="H34" s="96">
        <v>-130560</v>
      </c>
      <c r="I34" s="96">
        <v>-173472</v>
      </c>
      <c r="J34" s="96">
        <v>-216689</v>
      </c>
      <c r="K34" s="96">
        <v>-260989</v>
      </c>
      <c r="L34" s="96">
        <v>-295073.34999999998</v>
      </c>
      <c r="M34" s="96">
        <v>-232201.34999999998</v>
      </c>
      <c r="N34" s="96">
        <v>-275757.34999999998</v>
      </c>
      <c r="O34" s="96">
        <v>-161244.57</v>
      </c>
      <c r="P34" s="96">
        <v>-161244.57</v>
      </c>
      <c r="Q34" s="96">
        <v>0</v>
      </c>
      <c r="R34" s="96">
        <v>-154559.82117310446</v>
      </c>
      <c r="S34" s="35">
        <v>-166807.92000000001</v>
      </c>
      <c r="T34" s="35">
        <v>-179038.43000000002</v>
      </c>
      <c r="U34" s="35">
        <v>-191268.92</v>
      </c>
      <c r="V34" s="96">
        <v>-203470.12000000002</v>
      </c>
      <c r="W34" s="96">
        <v>-219019.18000000002</v>
      </c>
      <c r="X34" s="96">
        <v>-244560.38000000003</v>
      </c>
      <c r="Y34" s="96">
        <v>-269912.77</v>
      </c>
      <c r="Z34" s="96">
        <v>-294674.61000000004</v>
      </c>
      <c r="AA34" s="96">
        <v>-318938.18000000005</v>
      </c>
      <c r="AB34" s="96">
        <v>-343134.96000000008</v>
      </c>
    </row>
    <row r="35" spans="2:28">
      <c r="B35" s="87" t="s">
        <v>93</v>
      </c>
      <c r="C35" s="96">
        <v>0</v>
      </c>
      <c r="D35" s="96">
        <v>-14119</v>
      </c>
      <c r="E35" s="96">
        <v>-35486</v>
      </c>
      <c r="F35" s="96">
        <v>-81225</v>
      </c>
      <c r="G35" s="96">
        <v>-386107</v>
      </c>
      <c r="H35" s="96">
        <v>-903387</v>
      </c>
      <c r="I35" s="96">
        <v>-1526287</v>
      </c>
      <c r="J35" s="96">
        <v>-2216625</v>
      </c>
      <c r="K35" s="96">
        <v>-3607134</v>
      </c>
      <c r="L35" s="96">
        <v>-5284834.71</v>
      </c>
      <c r="M35" s="96">
        <v>-6937102.71</v>
      </c>
      <c r="N35" s="96">
        <v>-8698744.7100000009</v>
      </c>
      <c r="O35" s="96">
        <v>-10142387.32</v>
      </c>
      <c r="P35" s="96">
        <v>-1273072.83</v>
      </c>
      <c r="Q35" s="96">
        <v>-1670860</v>
      </c>
      <c r="R35" s="96">
        <v>-2238169.2238912713</v>
      </c>
      <c r="S35" s="96">
        <v>-2718677.2400000012</v>
      </c>
      <c r="T35" s="96">
        <v>-3353721.6600000015</v>
      </c>
      <c r="U35" s="96">
        <v>-4013253.3999999976</v>
      </c>
      <c r="V35" s="96">
        <v>-4764057.2699999986</v>
      </c>
      <c r="W35" s="96">
        <v>-5592414.2199999988</v>
      </c>
      <c r="X35" s="96">
        <v>-6534066.2199999988</v>
      </c>
      <c r="Y35" s="96">
        <v>-7711339.7799999993</v>
      </c>
      <c r="Z35" s="96">
        <v>-8740224.129999999</v>
      </c>
      <c r="AA35" s="96">
        <v>-9784502.3499999996</v>
      </c>
      <c r="AB35" s="96">
        <v>-10850915.809999999</v>
      </c>
    </row>
    <row r="36" spans="2:28">
      <c r="B36" s="87" t="s">
        <v>94</v>
      </c>
      <c r="C36" s="96">
        <v>-7704.78</v>
      </c>
      <c r="D36" s="96">
        <v>-30505</v>
      </c>
      <c r="E36" s="96">
        <v>-60574</v>
      </c>
      <c r="F36" s="96">
        <v>-93857</v>
      </c>
      <c r="G36" s="96">
        <v>-133169</v>
      </c>
      <c r="H36" s="96">
        <v>-170711</v>
      </c>
      <c r="I36" s="96">
        <v>-202556</v>
      </c>
      <c r="J36" s="96">
        <v>-193591.31</v>
      </c>
      <c r="K36" s="96">
        <v>-218122.31</v>
      </c>
      <c r="L36" s="96">
        <v>-238356.2</v>
      </c>
      <c r="M36" s="96">
        <v>-229725.2</v>
      </c>
      <c r="N36" s="96">
        <v>-266508.46000000002</v>
      </c>
      <c r="O36" s="96">
        <v>-240806.17</v>
      </c>
      <c r="P36" s="96">
        <v>-240806.17</v>
      </c>
      <c r="Q36" s="96">
        <v>-307362.44</v>
      </c>
      <c r="R36" s="96">
        <v>-418557.44635193126</v>
      </c>
      <c r="S36" s="96">
        <v>-330817.79999999993</v>
      </c>
      <c r="T36" s="96">
        <v>-481071.16999999993</v>
      </c>
      <c r="U36" s="96">
        <v>-613779.32000000007</v>
      </c>
      <c r="V36" s="96">
        <v>-780584.84000000008</v>
      </c>
      <c r="W36" s="96">
        <v>-966011.46000000008</v>
      </c>
      <c r="X36" s="96">
        <v>-1198670.3</v>
      </c>
      <c r="Y36" s="96">
        <v>-1419346.84</v>
      </c>
      <c r="Z36" s="96">
        <v>-1482940.9500000002</v>
      </c>
      <c r="AA36" s="96">
        <v>-1545252.1900000002</v>
      </c>
      <c r="AB36" s="96">
        <v>-1595731.0400000003</v>
      </c>
    </row>
    <row r="37" spans="2:28">
      <c r="B37" s="87" t="s">
        <v>95</v>
      </c>
      <c r="C37" s="96">
        <v>-3385.1928571428571</v>
      </c>
      <c r="D37" s="96">
        <v>-5952</v>
      </c>
      <c r="E37" s="96">
        <v>-16667</v>
      </c>
      <c r="F37" s="96">
        <v>-28429</v>
      </c>
      <c r="G37" s="96">
        <v>-40958</v>
      </c>
      <c r="H37" s="96">
        <v>-55292</v>
      </c>
      <c r="I37" s="96">
        <v>-71649</v>
      </c>
      <c r="J37" s="96">
        <v>-88184</v>
      </c>
      <c r="K37" s="96">
        <v>-107355</v>
      </c>
      <c r="L37" s="96">
        <v>-136599.91999999998</v>
      </c>
      <c r="M37" s="96">
        <v>-167429.91999999998</v>
      </c>
      <c r="N37" s="96">
        <v>-208472.91999999998</v>
      </c>
      <c r="O37" s="96">
        <v>-263428.13</v>
      </c>
      <c r="P37" s="96">
        <v>-263428.13</v>
      </c>
      <c r="Q37" s="96">
        <v>-293914.63</v>
      </c>
      <c r="R37" s="96">
        <v>-357888.77324749652</v>
      </c>
      <c r="S37" s="96">
        <v>-502697.67000000057</v>
      </c>
      <c r="T37" s="96">
        <v>-595777.54000000062</v>
      </c>
      <c r="U37" s="96">
        <v>-459138.17000000086</v>
      </c>
      <c r="V37" s="96">
        <v>-574961.52999999735</v>
      </c>
      <c r="W37" s="96">
        <v>-685848.73999999755</v>
      </c>
      <c r="X37" s="96">
        <v>-811746.21999999741</v>
      </c>
      <c r="Y37" s="96">
        <v>-946720.16999999736</v>
      </c>
      <c r="Z37" s="96">
        <v>-1083256.4099999974</v>
      </c>
      <c r="AA37" s="96">
        <v>-1215732.8099999973</v>
      </c>
      <c r="AB37" s="96">
        <v>-1336984.5899999973</v>
      </c>
    </row>
    <row r="38" spans="2:28">
      <c r="B38" s="87" t="s">
        <v>96</v>
      </c>
      <c r="C38" s="96">
        <v>-4598.2571428571428</v>
      </c>
      <c r="D38" s="96">
        <v>-25694</v>
      </c>
      <c r="E38" s="96">
        <v>-53380</v>
      </c>
      <c r="F38" s="96">
        <v>-87353</v>
      </c>
      <c r="G38" s="96">
        <v>-118377</v>
      </c>
      <c r="H38" s="96">
        <v>-137564</v>
      </c>
      <c r="I38" s="96">
        <v>-156785</v>
      </c>
      <c r="J38" s="96">
        <v>-180542</v>
      </c>
      <c r="K38" s="96">
        <v>-214058</v>
      </c>
      <c r="L38" s="96">
        <v>-276156.71000000002</v>
      </c>
      <c r="M38" s="96">
        <v>-219483.44</v>
      </c>
      <c r="N38" s="96">
        <v>-309425.44</v>
      </c>
      <c r="O38" s="96">
        <v>-442572</v>
      </c>
      <c r="P38" s="96">
        <v>-442572</v>
      </c>
      <c r="Q38" s="96">
        <v>-573506.68999999994</v>
      </c>
      <c r="R38" s="96">
        <v>-742474.59942775476</v>
      </c>
      <c r="S38" s="96">
        <v>-855798.66999999771</v>
      </c>
      <c r="T38" s="96">
        <v>-974089.12999999779</v>
      </c>
      <c r="U38" s="96">
        <v>-468159.1</v>
      </c>
      <c r="V38" s="96">
        <v>-757344.13000000024</v>
      </c>
      <c r="W38" s="96">
        <v>-795818.69000000029</v>
      </c>
      <c r="X38" s="96">
        <v>-851820.53000000038</v>
      </c>
      <c r="Y38" s="96">
        <v>-942054.93000000063</v>
      </c>
      <c r="Z38" s="96">
        <v>-1046330.6500000006</v>
      </c>
      <c r="AA38" s="96">
        <v>-1162089.3700000006</v>
      </c>
      <c r="AB38" s="96">
        <v>-1303455.1900000006</v>
      </c>
    </row>
    <row r="39" spans="2:28">
      <c r="B39" s="97" t="s">
        <v>97</v>
      </c>
      <c r="C39" s="98">
        <v>-1.59</v>
      </c>
      <c r="D39" s="98">
        <v>-127</v>
      </c>
      <c r="E39" s="98">
        <v>-387.36999999999989</v>
      </c>
      <c r="F39" s="98">
        <v>-834.36999999999989</v>
      </c>
      <c r="G39" s="98">
        <v>-1281.3699999999999</v>
      </c>
      <c r="H39" s="98">
        <v>-2194.369999999999</v>
      </c>
      <c r="I39" s="98">
        <v>-3809.369999999999</v>
      </c>
      <c r="J39" s="98">
        <v>-5675.369999999999</v>
      </c>
      <c r="K39" s="98">
        <v>-9446.3700000000008</v>
      </c>
      <c r="L39" s="98">
        <v>-41623.369999999995</v>
      </c>
      <c r="M39" s="98">
        <v>-77227.37</v>
      </c>
      <c r="N39" s="98">
        <v>-117747.37</v>
      </c>
      <c r="O39" s="98">
        <v>-133850.15</v>
      </c>
      <c r="P39" s="98">
        <v>-133850.15</v>
      </c>
      <c r="Q39" s="98">
        <v>-241941</v>
      </c>
      <c r="R39" s="98">
        <v>-345243.32260371989</v>
      </c>
      <c r="S39" s="98">
        <v>-425944.56</v>
      </c>
      <c r="T39" s="98">
        <v>-519260.08999999997</v>
      </c>
      <c r="U39" s="98">
        <v>-683873.27999999782</v>
      </c>
      <c r="V39" s="98">
        <v>-592994.5699999996</v>
      </c>
      <c r="W39" s="98">
        <v>-728204.18999999959</v>
      </c>
      <c r="X39" s="98">
        <v>-930260.17999999959</v>
      </c>
      <c r="Y39" s="98">
        <v>-1212846.6799999997</v>
      </c>
      <c r="Z39" s="98">
        <v>-1554457.0899999996</v>
      </c>
      <c r="AA39" s="98">
        <v>-1912761.7799999996</v>
      </c>
      <c r="AB39" s="98">
        <v>-2345819.4499999983</v>
      </c>
    </row>
    <row r="40" spans="2:28">
      <c r="B40" s="99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</row>
    <row r="41" spans="2:28">
      <c r="B41" s="83" t="s">
        <v>98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</row>
    <row r="42" spans="2:28">
      <c r="B42" s="87" t="s">
        <v>99</v>
      </c>
      <c r="C42" s="101">
        <v>0</v>
      </c>
      <c r="D42" s="101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96">
        <v>0</v>
      </c>
      <c r="N42" s="96">
        <v>0</v>
      </c>
      <c r="O42" s="96">
        <v>0</v>
      </c>
      <c r="P42" s="96">
        <v>-8869314.4900000002</v>
      </c>
      <c r="Q42" s="96">
        <v>-10066553</v>
      </c>
      <c r="R42" s="96">
        <v>-13809251.051502099</v>
      </c>
      <c r="S42" s="96">
        <v>-15545478.354596609</v>
      </c>
      <c r="T42" s="96">
        <v>-17620005.434596609</v>
      </c>
      <c r="U42" s="96">
        <v>-25234177.474596612</v>
      </c>
      <c r="V42" s="96">
        <v>-34563063.16459661</v>
      </c>
      <c r="W42" s="96">
        <v>-43270691.524596639</v>
      </c>
      <c r="X42" s="96">
        <v>-53167200.714596651</v>
      </c>
      <c r="Y42" s="96">
        <v>-63275026.944596648</v>
      </c>
      <c r="Z42" s="96">
        <v>-73306081.544596642</v>
      </c>
      <c r="AA42" s="96">
        <v>-83400139.894596636</v>
      </c>
      <c r="AB42" s="96">
        <v>-93555003.344596639</v>
      </c>
    </row>
    <row r="43" spans="2:28">
      <c r="B43" s="87" t="s">
        <v>100</v>
      </c>
      <c r="C43" s="96">
        <v>0</v>
      </c>
      <c r="D43" s="96">
        <v>0</v>
      </c>
      <c r="E43" s="96">
        <v>0</v>
      </c>
      <c r="F43" s="96">
        <v>-21269</v>
      </c>
      <c r="G43" s="96">
        <v>-42538</v>
      </c>
      <c r="H43" s="96">
        <v>-63807</v>
      </c>
      <c r="I43" s="96">
        <v>-85076</v>
      </c>
      <c r="J43" s="96">
        <v>-106345</v>
      </c>
      <c r="K43" s="96">
        <v>-140038.99</v>
      </c>
      <c r="L43" s="96">
        <v>-199925.06</v>
      </c>
      <c r="M43" s="96">
        <v>-262305.24</v>
      </c>
      <c r="N43" s="96">
        <v>-358576.85</v>
      </c>
      <c r="O43" s="96">
        <v>-471073.85</v>
      </c>
      <c r="P43" s="96">
        <v>-471073.85</v>
      </c>
      <c r="Q43" s="96">
        <v>-595381.17000000004</v>
      </c>
      <c r="R43" s="96">
        <v>-783536.49141630903</v>
      </c>
      <c r="S43" s="96">
        <v>-854477.47496423463</v>
      </c>
      <c r="T43" s="96">
        <v>-919766.0649642346</v>
      </c>
      <c r="U43" s="96">
        <v>-1032626.2349642345</v>
      </c>
      <c r="V43" s="96">
        <v>-1092960.4549642345</v>
      </c>
      <c r="W43" s="96">
        <v>-1164243.3349642344</v>
      </c>
      <c r="X43" s="96">
        <v>-1262756.2649642343</v>
      </c>
      <c r="Y43" s="96">
        <v>-1394885.8049642344</v>
      </c>
      <c r="Z43" s="96">
        <v>-1550548.2549642343</v>
      </c>
      <c r="AA43" s="96">
        <v>-1720732.5449642343</v>
      </c>
      <c r="AB43" s="96">
        <v>-1910926.6749642342</v>
      </c>
    </row>
    <row r="44" spans="2:28">
      <c r="B44" s="97" t="s">
        <v>101</v>
      </c>
      <c r="C44" s="98">
        <v>-250076</v>
      </c>
      <c r="D44" s="98">
        <v>-930392</v>
      </c>
      <c r="E44" s="98">
        <v>-1610708</v>
      </c>
      <c r="F44" s="98">
        <v>-2291024</v>
      </c>
      <c r="G44" s="98">
        <v>-2971340</v>
      </c>
      <c r="H44" s="98">
        <v>-3651656</v>
      </c>
      <c r="I44" s="98">
        <v>-4331972</v>
      </c>
      <c r="J44" s="98">
        <v>-5029095</v>
      </c>
      <c r="K44" s="98">
        <v>-5722784.4999999991</v>
      </c>
      <c r="L44" s="98">
        <v>-6416474</v>
      </c>
      <c r="M44" s="98">
        <v>-7110163.5099999998</v>
      </c>
      <c r="N44" s="98">
        <v>-7803853.0099999988</v>
      </c>
      <c r="O44" s="98">
        <v>-4314271.4300000006</v>
      </c>
      <c r="P44" s="98">
        <v>-4314271.54</v>
      </c>
      <c r="Q44" s="98">
        <v>-4671808.4800000004</v>
      </c>
      <c r="R44" s="98">
        <v>-6789392.5751072997</v>
      </c>
      <c r="S44" s="98">
        <v>-7272269.2417739667</v>
      </c>
      <c r="T44" s="98">
        <v>-7734650.5317739667</v>
      </c>
      <c r="U44" s="98">
        <v>-8197031.8217739658</v>
      </c>
      <c r="V44" s="98">
        <v>-8659413.1117739659</v>
      </c>
      <c r="W44" s="98">
        <v>-9083262.6317739654</v>
      </c>
      <c r="X44" s="98">
        <v>-9521217.8517739661</v>
      </c>
      <c r="Y44" s="98">
        <v>-9959173.061773967</v>
      </c>
      <c r="Z44" s="98">
        <v>-10397128.281773968</v>
      </c>
      <c r="AA44" s="98">
        <v>-10835083.491773969</v>
      </c>
      <c r="AB44" s="98">
        <v>-11273038.711773969</v>
      </c>
    </row>
    <row r="45" spans="2:28">
      <c r="B45" s="87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</row>
    <row r="46" spans="2:28">
      <c r="B46" s="1" t="s">
        <v>102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</row>
    <row r="47" spans="2:28">
      <c r="B47" s="74" t="s">
        <v>103</v>
      </c>
      <c r="C47" s="103">
        <v>0</v>
      </c>
      <c r="D47" s="103">
        <v>0</v>
      </c>
      <c r="E47" s="103">
        <v>0</v>
      </c>
      <c r="F47" s="103">
        <v>0</v>
      </c>
      <c r="G47" s="103">
        <v>0</v>
      </c>
      <c r="H47" s="103">
        <v>0</v>
      </c>
      <c r="I47" s="103">
        <v>0</v>
      </c>
      <c r="J47" s="103">
        <v>0</v>
      </c>
      <c r="K47" s="103">
        <v>0</v>
      </c>
      <c r="L47" s="103">
        <v>0</v>
      </c>
      <c r="M47" s="103">
        <v>0</v>
      </c>
      <c r="N47" s="103">
        <v>0</v>
      </c>
      <c r="O47" s="103">
        <v>0</v>
      </c>
      <c r="P47" s="103">
        <v>0</v>
      </c>
      <c r="Q47" s="103">
        <v>0</v>
      </c>
      <c r="R47" s="103">
        <v>0</v>
      </c>
      <c r="S47" s="103">
        <v>0</v>
      </c>
      <c r="T47" s="103">
        <v>0</v>
      </c>
      <c r="U47" s="103">
        <v>0</v>
      </c>
      <c r="V47" s="103">
        <v>0</v>
      </c>
      <c r="W47" s="103">
        <v>0</v>
      </c>
      <c r="X47" s="103">
        <v>-69000</v>
      </c>
      <c r="Y47" s="103">
        <v>-136840.59</v>
      </c>
      <c r="Z47" s="103">
        <v>-200075.35</v>
      </c>
      <c r="AA47" s="103">
        <v>-263506.79000000004</v>
      </c>
      <c r="AB47" s="103">
        <v>-332191.62000000005</v>
      </c>
    </row>
    <row r="48" spans="2:28">
      <c r="B48" s="2" t="s">
        <v>104</v>
      </c>
      <c r="C48" s="96">
        <v>0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J48" s="96">
        <v>0</v>
      </c>
      <c r="K48" s="96">
        <v>0</v>
      </c>
      <c r="L48" s="96">
        <v>0</v>
      </c>
      <c r="M48" s="96">
        <v>0</v>
      </c>
      <c r="N48" s="96">
        <v>0</v>
      </c>
      <c r="O48" s="96">
        <v>0</v>
      </c>
      <c r="P48" s="96">
        <v>0</v>
      </c>
      <c r="Q48" s="96">
        <v>0</v>
      </c>
      <c r="R48" s="96">
        <v>0</v>
      </c>
      <c r="S48" s="96">
        <v>0</v>
      </c>
      <c r="T48" s="96">
        <v>0</v>
      </c>
      <c r="U48" s="96">
        <v>0</v>
      </c>
      <c r="V48" s="96">
        <v>0</v>
      </c>
      <c r="W48" s="96">
        <v>0</v>
      </c>
      <c r="X48" s="96">
        <v>-345000</v>
      </c>
      <c r="Y48" s="96">
        <v>-681000</v>
      </c>
      <c r="Z48" s="96">
        <v>-923185.95</v>
      </c>
      <c r="AA48" s="96">
        <v>-1250606.3799999999</v>
      </c>
      <c r="AB48" s="96">
        <v>-1654308.0399999998</v>
      </c>
    </row>
    <row r="49" spans="2:28">
      <c r="B49" s="64" t="s">
        <v>105</v>
      </c>
      <c r="C49" s="98">
        <v>0</v>
      </c>
      <c r="D49" s="98">
        <v>0</v>
      </c>
      <c r="E49" s="98">
        <v>0</v>
      </c>
      <c r="F49" s="98">
        <v>0</v>
      </c>
      <c r="G49" s="98">
        <v>0</v>
      </c>
      <c r="H49" s="98">
        <v>0</v>
      </c>
      <c r="I49" s="98">
        <v>0</v>
      </c>
      <c r="J49" s="98">
        <v>0</v>
      </c>
      <c r="K49" s="98">
        <v>0</v>
      </c>
      <c r="L49" s="98">
        <v>0</v>
      </c>
      <c r="M49" s="98">
        <v>0</v>
      </c>
      <c r="N49" s="98">
        <v>0</v>
      </c>
      <c r="O49" s="98">
        <v>0</v>
      </c>
      <c r="P49" s="98">
        <v>0</v>
      </c>
      <c r="Q49" s="98">
        <v>0</v>
      </c>
      <c r="R49" s="98">
        <v>0</v>
      </c>
      <c r="S49" s="98">
        <v>0</v>
      </c>
      <c r="T49" s="98">
        <v>0</v>
      </c>
      <c r="U49" s="98">
        <v>0</v>
      </c>
      <c r="V49" s="98">
        <v>0</v>
      </c>
      <c r="W49" s="98">
        <v>0</v>
      </c>
      <c r="X49" s="98">
        <v>-5000</v>
      </c>
      <c r="Y49" s="98">
        <v>-18036.120000000003</v>
      </c>
      <c r="Z49" s="98">
        <v>-31072.240000000005</v>
      </c>
      <c r="AA49" s="98">
        <v>-46825.41</v>
      </c>
      <c r="AB49" s="98">
        <v>-165834.65000000002</v>
      </c>
    </row>
    <row r="50" spans="2:28"/>
    <row r="51" spans="2:28">
      <c r="B51" s="42" t="s">
        <v>145</v>
      </c>
    </row>
    <row r="52" spans="2:28"/>
    <row r="53" spans="2:28">
      <c r="B53" s="57"/>
      <c r="C53" s="95">
        <v>1999</v>
      </c>
      <c r="D53" s="95">
        <v>2000</v>
      </c>
      <c r="E53" s="95">
        <v>2001</v>
      </c>
      <c r="F53" s="95">
        <v>2002</v>
      </c>
      <c r="G53" s="95">
        <v>2003</v>
      </c>
      <c r="H53" s="95">
        <v>2004</v>
      </c>
      <c r="I53" s="95">
        <v>2005</v>
      </c>
      <c r="J53" s="95">
        <v>2006</v>
      </c>
      <c r="K53" s="95">
        <v>2007</v>
      </c>
      <c r="L53" s="95">
        <v>2008</v>
      </c>
      <c r="M53" s="95">
        <v>2009</v>
      </c>
      <c r="N53" s="95">
        <v>2010</v>
      </c>
      <c r="O53" s="95" t="s">
        <v>79</v>
      </c>
      <c r="P53" s="95">
        <v>2011</v>
      </c>
      <c r="Q53" s="95">
        <v>2012</v>
      </c>
      <c r="R53" s="95">
        <v>2013</v>
      </c>
      <c r="S53" s="95">
        <v>2014</v>
      </c>
      <c r="T53" s="95">
        <v>2015</v>
      </c>
      <c r="U53" s="95">
        <v>2016</v>
      </c>
      <c r="V53" s="95">
        <v>2017</v>
      </c>
      <c r="W53" s="95">
        <v>2018</v>
      </c>
      <c r="X53" s="95">
        <v>2019</v>
      </c>
      <c r="Y53" s="95">
        <v>2020</v>
      </c>
      <c r="Z53" s="95">
        <v>2021</v>
      </c>
      <c r="AA53" s="95">
        <v>2022</v>
      </c>
      <c r="AB53" s="95">
        <v>2023</v>
      </c>
    </row>
    <row r="54" spans="2:28"/>
    <row r="55" spans="2:28">
      <c r="B55" s="83" t="s">
        <v>91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</row>
    <row r="56" spans="2:28">
      <c r="B56" s="87" t="s">
        <v>92</v>
      </c>
      <c r="C56" s="96">
        <v>0</v>
      </c>
      <c r="D56" s="96">
        <v>0</v>
      </c>
      <c r="E56" s="96">
        <v>108969.73</v>
      </c>
      <c r="F56" s="96">
        <v>0</v>
      </c>
      <c r="G56" s="96">
        <v>215654.26</v>
      </c>
      <c r="H56" s="96">
        <v>0</v>
      </c>
      <c r="I56" s="96">
        <v>0</v>
      </c>
      <c r="J56" s="96">
        <v>0</v>
      </c>
      <c r="K56" s="96">
        <v>0</v>
      </c>
      <c r="L56" s="96">
        <v>0</v>
      </c>
      <c r="M56" s="96">
        <v>95812</v>
      </c>
      <c r="N56" s="96">
        <v>0</v>
      </c>
      <c r="O56" s="96">
        <v>-959352.10000000009</v>
      </c>
      <c r="P56" s="96">
        <v>-959352.10000000009</v>
      </c>
      <c r="Q56" s="96">
        <v>-1612806.5</v>
      </c>
      <c r="R56" s="96">
        <v>0</v>
      </c>
      <c r="S56" s="35">
        <v>33677.11463519308</v>
      </c>
      <c r="T56" s="35">
        <v>0</v>
      </c>
      <c r="U56" s="35">
        <v>0</v>
      </c>
      <c r="V56" s="96">
        <v>0</v>
      </c>
      <c r="W56" s="96">
        <v>85247.030000000028</v>
      </c>
      <c r="X56" s="96">
        <v>-22818.21</v>
      </c>
      <c r="Y56" s="96">
        <v>0</v>
      </c>
      <c r="Z56" s="96">
        <v>-534.53000000000065</v>
      </c>
      <c r="AA56" s="96">
        <v>0</v>
      </c>
      <c r="AB56" s="96">
        <v>0</v>
      </c>
    </row>
    <row r="57" spans="2:28">
      <c r="B57" s="87" t="s">
        <v>93</v>
      </c>
      <c r="C57" s="96">
        <v>0</v>
      </c>
      <c r="D57" s="96">
        <v>103282.35</v>
      </c>
      <c r="E57" s="96">
        <v>53473.23</v>
      </c>
      <c r="F57" s="96">
        <v>0</v>
      </c>
      <c r="G57" s="96">
        <v>2764890.58</v>
      </c>
      <c r="H57" s="96">
        <v>-61.800000000745058</v>
      </c>
      <c r="I57" s="96">
        <v>0</v>
      </c>
      <c r="J57" s="96">
        <v>0</v>
      </c>
      <c r="K57" s="96">
        <v>0</v>
      </c>
      <c r="L57" s="96">
        <v>0</v>
      </c>
      <c r="M57" s="96">
        <v>0</v>
      </c>
      <c r="N57" s="96">
        <v>0</v>
      </c>
      <c r="O57" s="96">
        <v>59990.629999998957</v>
      </c>
      <c r="P57" s="96">
        <v>-23988450.32</v>
      </c>
      <c r="Q57" s="96">
        <v>-57108</v>
      </c>
      <c r="R57" s="96">
        <v>-78835.81</v>
      </c>
      <c r="S57" s="96">
        <v>139389.18223176058</v>
      </c>
      <c r="T57" s="96">
        <v>0</v>
      </c>
      <c r="U57" s="96">
        <v>0</v>
      </c>
      <c r="V57" s="96">
        <v>0</v>
      </c>
      <c r="W57" s="96">
        <v>0</v>
      </c>
      <c r="X57" s="96">
        <v>0</v>
      </c>
      <c r="Y57" s="96">
        <v>0</v>
      </c>
      <c r="Z57" s="96">
        <v>-130956.98999999999</v>
      </c>
      <c r="AA57" s="96">
        <v>-394625.93</v>
      </c>
      <c r="AB57" s="96">
        <v>-123073.73</v>
      </c>
    </row>
    <row r="58" spans="2:28">
      <c r="B58" s="87" t="s">
        <v>94</v>
      </c>
      <c r="C58" s="96">
        <v>0</v>
      </c>
      <c r="D58" s="96">
        <v>0</v>
      </c>
      <c r="E58" s="96">
        <v>0</v>
      </c>
      <c r="F58" s="96">
        <v>0</v>
      </c>
      <c r="G58" s="96">
        <v>20051.98</v>
      </c>
      <c r="H58" s="96">
        <v>0</v>
      </c>
      <c r="I58" s="96">
        <v>0</v>
      </c>
      <c r="J58" s="96">
        <v>0</v>
      </c>
      <c r="K58" s="96">
        <v>0</v>
      </c>
      <c r="L58" s="96">
        <v>-23004</v>
      </c>
      <c r="M58" s="96">
        <v>59251</v>
      </c>
      <c r="N58" s="96">
        <v>0</v>
      </c>
      <c r="O58" s="96">
        <v>-40673.83</v>
      </c>
      <c r="P58" s="96">
        <v>-40673.83</v>
      </c>
      <c r="Q58" s="96">
        <v>20735.14</v>
      </c>
      <c r="R58" s="96">
        <v>-72070.34</v>
      </c>
      <c r="S58" s="96">
        <v>13225.913419170072</v>
      </c>
      <c r="T58" s="96">
        <v>0</v>
      </c>
      <c r="U58" s="96">
        <v>0</v>
      </c>
      <c r="V58" s="96">
        <v>0</v>
      </c>
      <c r="W58" s="96">
        <v>-21994.510000000002</v>
      </c>
      <c r="X58" s="96">
        <v>0</v>
      </c>
      <c r="Y58" s="96">
        <v>0</v>
      </c>
      <c r="Z58" s="96">
        <v>-619.47999999999593</v>
      </c>
      <c r="AA58" s="96">
        <v>0</v>
      </c>
      <c r="AB58" s="96">
        <v>-65045.45</v>
      </c>
    </row>
    <row r="59" spans="2:28">
      <c r="B59" s="87" t="s">
        <v>95</v>
      </c>
      <c r="C59" s="96">
        <v>0</v>
      </c>
      <c r="D59" s="96">
        <v>-103282.35</v>
      </c>
      <c r="E59" s="96">
        <v>0</v>
      </c>
      <c r="F59" s="96">
        <v>0</v>
      </c>
      <c r="G59" s="96">
        <v>1787.51</v>
      </c>
      <c r="H59" s="96">
        <v>0</v>
      </c>
      <c r="I59" s="96">
        <v>0</v>
      </c>
      <c r="J59" s="96">
        <v>0</v>
      </c>
      <c r="K59" s="96">
        <v>0</v>
      </c>
      <c r="L59" s="96">
        <v>0</v>
      </c>
      <c r="M59" s="96">
        <v>37259</v>
      </c>
      <c r="N59" s="96">
        <v>0</v>
      </c>
      <c r="O59" s="96">
        <v>7489.99</v>
      </c>
      <c r="P59" s="96">
        <v>7489.99</v>
      </c>
      <c r="Q59" s="96">
        <v>-54330.73</v>
      </c>
      <c r="R59" s="96">
        <v>0</v>
      </c>
      <c r="S59" s="96">
        <v>35316.88585121592</v>
      </c>
      <c r="T59" s="96">
        <v>0</v>
      </c>
      <c r="U59" s="96">
        <v>239918.4</v>
      </c>
      <c r="V59" s="96">
        <v>0</v>
      </c>
      <c r="W59" s="96">
        <v>-7663.6299999999983</v>
      </c>
      <c r="X59" s="96">
        <v>0</v>
      </c>
      <c r="Y59" s="96">
        <v>0</v>
      </c>
      <c r="Z59" s="96">
        <v>-3438.6299999999974</v>
      </c>
      <c r="AA59" s="96">
        <v>-2451.6200000000026</v>
      </c>
      <c r="AB59" s="96">
        <v>-8655.0300000000898</v>
      </c>
    </row>
    <row r="60" spans="2:28">
      <c r="B60" s="87" t="s">
        <v>96</v>
      </c>
      <c r="C60" s="96">
        <v>0</v>
      </c>
      <c r="D60" s="96">
        <v>0</v>
      </c>
      <c r="E60" s="96">
        <v>0</v>
      </c>
      <c r="F60" s="96">
        <v>0</v>
      </c>
      <c r="G60" s="96">
        <v>0</v>
      </c>
      <c r="H60" s="96">
        <v>0</v>
      </c>
      <c r="I60" s="96">
        <v>0</v>
      </c>
      <c r="J60" s="96">
        <v>0</v>
      </c>
      <c r="K60" s="96">
        <v>0</v>
      </c>
      <c r="L60" s="96">
        <v>0</v>
      </c>
      <c r="M60" s="96">
        <v>-38348.269999999997</v>
      </c>
      <c r="N60" s="96">
        <v>0</v>
      </c>
      <c r="O60" s="96">
        <v>0</v>
      </c>
      <c r="P60" s="96">
        <v>0</v>
      </c>
      <c r="Q60" s="96">
        <v>44288</v>
      </c>
      <c r="R60" s="96">
        <v>0</v>
      </c>
      <c r="S60" s="96">
        <v>55700.977195996675</v>
      </c>
      <c r="T60" s="96">
        <v>0</v>
      </c>
      <c r="U60" s="96">
        <v>-5106.7800000000279</v>
      </c>
      <c r="V60" s="96">
        <v>0</v>
      </c>
      <c r="W60" s="96">
        <v>0</v>
      </c>
      <c r="X60" s="96">
        <v>0</v>
      </c>
      <c r="Y60" s="96">
        <v>-2323.6100000002189</v>
      </c>
      <c r="Z60" s="96">
        <v>-5875.049999999992</v>
      </c>
      <c r="AA60" s="96">
        <v>-2798.1199999999953</v>
      </c>
      <c r="AB60" s="96">
        <v>-3055.52</v>
      </c>
    </row>
    <row r="61" spans="2:28">
      <c r="B61" s="97" t="s">
        <v>97</v>
      </c>
      <c r="C61" s="98">
        <v>0</v>
      </c>
      <c r="D61" s="98">
        <v>0</v>
      </c>
      <c r="E61" s="98">
        <v>0</v>
      </c>
      <c r="F61" s="98">
        <v>0</v>
      </c>
      <c r="G61" s="98">
        <v>0</v>
      </c>
      <c r="H61" s="98">
        <v>0</v>
      </c>
      <c r="I61" s="98">
        <v>0</v>
      </c>
      <c r="J61" s="98">
        <v>0</v>
      </c>
      <c r="K61" s="98">
        <v>0</v>
      </c>
      <c r="L61" s="98">
        <v>0</v>
      </c>
      <c r="M61" s="98">
        <v>0</v>
      </c>
      <c r="N61" s="98">
        <v>0</v>
      </c>
      <c r="O61" s="98">
        <v>18013.849999999999</v>
      </c>
      <c r="P61" s="98">
        <v>18013.849999999999</v>
      </c>
      <c r="Q61" s="98">
        <v>-28888</v>
      </c>
      <c r="R61" s="98">
        <v>0</v>
      </c>
      <c r="S61" s="98">
        <v>40310.764635193424</v>
      </c>
      <c r="T61" s="98">
        <v>0</v>
      </c>
      <c r="U61" s="98">
        <v>-104680.47999999998</v>
      </c>
      <c r="V61" s="98">
        <v>0</v>
      </c>
      <c r="W61" s="98">
        <v>0</v>
      </c>
      <c r="X61" s="98">
        <v>-396.29999999999563</v>
      </c>
      <c r="Y61" s="98">
        <v>0</v>
      </c>
      <c r="Z61" s="98">
        <v>-54271.360000000001</v>
      </c>
      <c r="AA61" s="98">
        <v>-2455.5</v>
      </c>
      <c r="AB61" s="98">
        <v>-10366.120000000001</v>
      </c>
    </row>
    <row r="62" spans="2:28">
      <c r="B62" s="99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</row>
    <row r="63" spans="2:28">
      <c r="B63" s="83" t="s">
        <v>98</v>
      </c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</row>
    <row r="64" spans="2:28">
      <c r="B64" s="87" t="s">
        <v>99</v>
      </c>
      <c r="C64" s="101">
        <v>0</v>
      </c>
      <c r="D64" s="101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96">
        <v>0</v>
      </c>
      <c r="N64" s="96">
        <v>0</v>
      </c>
      <c r="O64" s="96">
        <v>0</v>
      </c>
      <c r="P64" s="96">
        <v>24048440.949999999</v>
      </c>
      <c r="Q64" s="96">
        <v>0</v>
      </c>
      <c r="R64" s="96">
        <v>0</v>
      </c>
      <c r="S64" s="96">
        <v>4384651.6053362023</v>
      </c>
      <c r="T64" s="96">
        <v>2318118.6500000004</v>
      </c>
      <c r="U64" s="96">
        <v>197693268.47999999</v>
      </c>
      <c r="V64" s="96">
        <v>0</v>
      </c>
      <c r="W64" s="96">
        <v>0</v>
      </c>
      <c r="X64" s="96">
        <v>-227231.18999999997</v>
      </c>
      <c r="Y64" s="96">
        <v>-83244.03</v>
      </c>
      <c r="Z64" s="96">
        <v>-68480.180000000008</v>
      </c>
      <c r="AA64" s="96">
        <v>-179.21999999999997</v>
      </c>
      <c r="AB64" s="96">
        <v>193225.81</v>
      </c>
    </row>
    <row r="65" spans="2:28">
      <c r="B65" s="87" t="s">
        <v>100</v>
      </c>
      <c r="C65" s="96">
        <v>0</v>
      </c>
      <c r="D65" s="96">
        <v>0</v>
      </c>
      <c r="E65" s="96">
        <v>0</v>
      </c>
      <c r="F65" s="96">
        <v>0</v>
      </c>
      <c r="G65" s="96">
        <v>0</v>
      </c>
      <c r="H65" s="96">
        <v>0</v>
      </c>
      <c r="I65" s="96">
        <v>0</v>
      </c>
      <c r="J65" s="96">
        <v>0</v>
      </c>
      <c r="K65" s="96">
        <v>0</v>
      </c>
      <c r="L65" s="96">
        <v>0</v>
      </c>
      <c r="M65" s="96">
        <v>0</v>
      </c>
      <c r="N65" s="96">
        <v>0</v>
      </c>
      <c r="O65" s="96">
        <v>0</v>
      </c>
      <c r="P65" s="96">
        <v>0</v>
      </c>
      <c r="Q65" s="96">
        <v>0</v>
      </c>
      <c r="R65" s="96">
        <v>0</v>
      </c>
      <c r="S65" s="96">
        <v>74631.198183118366</v>
      </c>
      <c r="T65" s="96">
        <v>0</v>
      </c>
      <c r="U65" s="96">
        <v>0</v>
      </c>
      <c r="V65" s="96">
        <v>0</v>
      </c>
      <c r="W65" s="96">
        <v>0</v>
      </c>
      <c r="X65" s="96">
        <v>0</v>
      </c>
      <c r="Y65" s="96">
        <v>0</v>
      </c>
      <c r="Z65" s="96">
        <v>0</v>
      </c>
      <c r="AA65" s="96">
        <v>0</v>
      </c>
      <c r="AB65" s="96">
        <v>0</v>
      </c>
    </row>
    <row r="66" spans="2:28">
      <c r="B66" s="97" t="s">
        <v>101</v>
      </c>
      <c r="C66" s="98">
        <v>0</v>
      </c>
      <c r="D66" s="98">
        <v>0</v>
      </c>
      <c r="E66" s="98">
        <v>0</v>
      </c>
      <c r="F66" s="98">
        <v>0</v>
      </c>
      <c r="G66" s="98">
        <v>0</v>
      </c>
      <c r="H66" s="98">
        <v>0</v>
      </c>
      <c r="I66" s="98">
        <v>0</v>
      </c>
      <c r="J66" s="98">
        <v>0</v>
      </c>
      <c r="K66" s="98">
        <v>0</v>
      </c>
      <c r="L66" s="98">
        <v>0</v>
      </c>
      <c r="M66" s="98">
        <v>0</v>
      </c>
      <c r="N66" s="98">
        <v>0</v>
      </c>
      <c r="O66" s="98">
        <v>0</v>
      </c>
      <c r="P66" s="98">
        <v>0</v>
      </c>
      <c r="Q66" s="98">
        <v>0</v>
      </c>
      <c r="R66" s="98">
        <v>0</v>
      </c>
      <c r="S66" s="98">
        <v>3659463.6620529862</v>
      </c>
      <c r="T66" s="98">
        <v>0</v>
      </c>
      <c r="U66" s="98">
        <v>0</v>
      </c>
      <c r="V66" s="98">
        <v>0</v>
      </c>
      <c r="W66" s="98">
        <v>0</v>
      </c>
      <c r="X66" s="98">
        <v>0</v>
      </c>
      <c r="Y66" s="98">
        <v>0</v>
      </c>
      <c r="Z66" s="98">
        <v>0</v>
      </c>
      <c r="AA66" s="98">
        <v>0</v>
      </c>
      <c r="AB66" s="98">
        <v>0</v>
      </c>
    </row>
    <row r="67" spans="2:28">
      <c r="B67" s="87"/>
    </row>
    <row r="68" spans="2:28">
      <c r="B68" s="1" t="s">
        <v>102</v>
      </c>
    </row>
    <row r="69" spans="2:28">
      <c r="B69" s="74" t="s">
        <v>103</v>
      </c>
      <c r="C69" s="259">
        <v>0</v>
      </c>
      <c r="D69" s="259">
        <v>0</v>
      </c>
      <c r="E69" s="259">
        <v>0</v>
      </c>
      <c r="F69" s="259">
        <v>0</v>
      </c>
      <c r="G69" s="259">
        <v>0</v>
      </c>
      <c r="H69" s="259">
        <v>0</v>
      </c>
      <c r="I69" s="259">
        <v>0</v>
      </c>
      <c r="J69" s="259">
        <v>0</v>
      </c>
      <c r="K69" s="259">
        <v>0</v>
      </c>
      <c r="L69" s="259">
        <v>0</v>
      </c>
      <c r="M69" s="259">
        <v>0</v>
      </c>
      <c r="N69" s="259">
        <v>0</v>
      </c>
      <c r="O69" s="259">
        <v>0</v>
      </c>
      <c r="P69" s="259">
        <v>0</v>
      </c>
      <c r="Q69" s="259">
        <v>0</v>
      </c>
      <c r="R69" s="259">
        <v>0</v>
      </c>
      <c r="S69" s="259">
        <v>0</v>
      </c>
      <c r="T69" s="259">
        <v>0</v>
      </c>
      <c r="U69" s="259">
        <v>0</v>
      </c>
      <c r="V69" s="259">
        <v>0</v>
      </c>
      <c r="W69" s="259">
        <v>0</v>
      </c>
      <c r="X69" s="259">
        <v>0</v>
      </c>
      <c r="Y69" s="259">
        <v>0</v>
      </c>
      <c r="Z69" s="259">
        <v>-3941</v>
      </c>
      <c r="AA69" s="259">
        <v>0</v>
      </c>
      <c r="AB69" s="259">
        <v>0</v>
      </c>
    </row>
    <row r="70" spans="2:28">
      <c r="B70" s="2" t="s">
        <v>104</v>
      </c>
      <c r="C70" s="70">
        <v>0</v>
      </c>
      <c r="D70" s="70">
        <v>0</v>
      </c>
      <c r="E70" s="70">
        <v>0</v>
      </c>
      <c r="F70" s="70">
        <v>0</v>
      </c>
      <c r="G70" s="70">
        <v>0</v>
      </c>
      <c r="H70" s="70">
        <v>0</v>
      </c>
      <c r="I70" s="70">
        <v>0</v>
      </c>
      <c r="J70" s="70">
        <v>0</v>
      </c>
      <c r="K70" s="70">
        <v>0</v>
      </c>
      <c r="L70" s="70">
        <v>0</v>
      </c>
      <c r="M70" s="70">
        <v>0</v>
      </c>
      <c r="N70" s="70">
        <v>0</v>
      </c>
      <c r="O70" s="70">
        <v>0</v>
      </c>
      <c r="P70" s="70">
        <v>0</v>
      </c>
      <c r="Q70" s="70">
        <v>0</v>
      </c>
      <c r="R70" s="70">
        <v>0</v>
      </c>
      <c r="S70" s="70">
        <v>0</v>
      </c>
      <c r="T70" s="70">
        <v>0</v>
      </c>
      <c r="U70" s="70">
        <v>0</v>
      </c>
      <c r="V70" s="70">
        <v>0</v>
      </c>
      <c r="W70" s="70">
        <v>0</v>
      </c>
      <c r="X70" s="70">
        <v>0</v>
      </c>
      <c r="Y70" s="70">
        <v>0</v>
      </c>
      <c r="Z70" s="70">
        <v>0</v>
      </c>
      <c r="AA70" s="70">
        <v>0</v>
      </c>
      <c r="AB70" s="70">
        <v>0</v>
      </c>
    </row>
    <row r="71" spans="2:28">
      <c r="B71" s="64" t="s">
        <v>105</v>
      </c>
      <c r="C71" s="260">
        <v>0</v>
      </c>
      <c r="D71" s="260">
        <v>0</v>
      </c>
      <c r="E71" s="260">
        <v>0</v>
      </c>
      <c r="F71" s="260">
        <v>0</v>
      </c>
      <c r="G71" s="260">
        <v>0</v>
      </c>
      <c r="H71" s="260">
        <v>0</v>
      </c>
      <c r="I71" s="260">
        <v>0</v>
      </c>
      <c r="J71" s="260">
        <v>0</v>
      </c>
      <c r="K71" s="260">
        <v>0</v>
      </c>
      <c r="L71" s="260">
        <v>0</v>
      </c>
      <c r="M71" s="260">
        <v>0</v>
      </c>
      <c r="N71" s="260">
        <v>0</v>
      </c>
      <c r="O71" s="260">
        <v>0</v>
      </c>
      <c r="P71" s="260">
        <v>0</v>
      </c>
      <c r="Q71" s="260">
        <v>0</v>
      </c>
      <c r="R71" s="260">
        <v>0</v>
      </c>
      <c r="S71" s="260">
        <v>0</v>
      </c>
      <c r="T71" s="260">
        <v>0</v>
      </c>
      <c r="U71" s="260">
        <v>0</v>
      </c>
      <c r="V71" s="260">
        <v>0</v>
      </c>
      <c r="W71" s="260">
        <v>0</v>
      </c>
      <c r="X71" s="260">
        <v>0</v>
      </c>
      <c r="Y71" s="260">
        <v>0</v>
      </c>
      <c r="Z71" s="260">
        <v>0</v>
      </c>
      <c r="AA71" s="260">
        <v>0</v>
      </c>
      <c r="AB71" s="260">
        <v>0</v>
      </c>
    </row>
    <row r="72" spans="2:28"/>
    <row r="73" spans="2:28"/>
    <row r="74" spans="2:28"/>
    <row r="75" spans="2:28"/>
    <row r="76" spans="2:28"/>
    <row r="77" spans="2:28"/>
  </sheetData>
  <hyperlinks>
    <hyperlink ref="A2" location="Índice!A1" display="Índice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-0.249977111117893"/>
  </sheetPr>
  <dimension ref="A1:AC29"/>
  <sheetViews>
    <sheetView showGridLines="0" zoomScale="90" zoomScaleNormal="90" workbookViewId="0"/>
  </sheetViews>
  <sheetFormatPr defaultColWidth="0" defaultRowHeight="13.15" zeroHeight="1"/>
  <cols>
    <col min="1" max="1" width="11.42578125" style="2" customWidth="1"/>
    <col min="2" max="2" width="37.28515625" style="2" customWidth="1"/>
    <col min="3" max="28" width="12.85546875" style="2" customWidth="1"/>
    <col min="29" max="29" width="11.42578125" style="2" customWidth="1"/>
    <col min="30" max="16384" width="11.42578125" style="2" hidden="1"/>
  </cols>
  <sheetData>
    <row r="1" spans="1:28"/>
    <row r="2" spans="1:28">
      <c r="A2" s="18" t="s">
        <v>28</v>
      </c>
    </row>
    <row r="3" spans="1:28"/>
    <row r="4" spans="1:28">
      <c r="B4" s="22" t="s">
        <v>146</v>
      </c>
    </row>
    <row r="5" spans="1:28"/>
    <row r="6" spans="1:28"/>
    <row r="7" spans="1:28">
      <c r="B7" s="57"/>
      <c r="C7" s="95">
        <v>1999</v>
      </c>
      <c r="D7" s="95">
        <v>2000</v>
      </c>
      <c r="E7" s="95">
        <v>2001</v>
      </c>
      <c r="F7" s="95">
        <v>2002</v>
      </c>
      <c r="G7" s="95">
        <v>2003</v>
      </c>
      <c r="H7" s="95">
        <v>2004</v>
      </c>
      <c r="I7" s="95">
        <v>2005</v>
      </c>
      <c r="J7" s="95">
        <v>2006</v>
      </c>
      <c r="K7" s="95">
        <v>2007</v>
      </c>
      <c r="L7" s="95">
        <v>2008</v>
      </c>
      <c r="M7" s="95">
        <v>2009</v>
      </c>
      <c r="N7" s="95">
        <v>2010</v>
      </c>
      <c r="O7" s="95" t="s">
        <v>79</v>
      </c>
      <c r="P7" s="95">
        <v>2011</v>
      </c>
      <c r="Q7" s="95">
        <v>2012</v>
      </c>
      <c r="R7" s="95">
        <v>2013</v>
      </c>
      <c r="S7" s="95">
        <v>2014</v>
      </c>
      <c r="T7" s="95">
        <v>2015</v>
      </c>
      <c r="U7" s="95">
        <v>2016</v>
      </c>
      <c r="V7" s="95">
        <v>2017</v>
      </c>
      <c r="W7" s="95">
        <v>2018</v>
      </c>
      <c r="X7" s="95">
        <v>2019</v>
      </c>
      <c r="Y7" s="95">
        <v>2020</v>
      </c>
      <c r="Z7" s="95">
        <v>2021</v>
      </c>
      <c r="AA7" s="95">
        <v>2022</v>
      </c>
      <c r="AB7" s="95">
        <v>2023</v>
      </c>
    </row>
    <row r="8" spans="1:28"/>
    <row r="9" spans="1:28">
      <c r="B9" s="83" t="s">
        <v>91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</row>
    <row r="10" spans="1:28">
      <c r="B10" s="87" t="s">
        <v>92</v>
      </c>
      <c r="C10" s="103">
        <f>+'2.2.3.2.Inv-Depr-Ajus'!C12+'2.2.3.2.Inv-Depr-Ajus'!C34+'2.2.3.2.Inv-Depr-Ajus'!C56</f>
        <v>1325.54</v>
      </c>
      <c r="D10" s="103">
        <f>+C10+'2.2.3.2.Inv-Depr-Ajus'!D12+'2.2.3.2.Inv-Depr-Ajus'!D34-'2.2.3.2.Inv-Depr-Ajus'!C34+'2.2.3.2.Inv-Depr-Ajus'!D56</f>
        <v>70498.539999999994</v>
      </c>
      <c r="E10" s="103">
        <f>+D10+'2.2.3.2.Inv-Depr-Ajus'!E12+'2.2.3.2.Inv-Depr-Ajus'!E34-'2.2.3.2.Inv-Depr-Ajus'!D34+'2.2.3.2.Inv-Depr-Ajus'!E56</f>
        <v>974707.54</v>
      </c>
      <c r="F10" s="103">
        <f>+E10+'2.2.3.2.Inv-Depr-Ajus'!F12+'2.2.3.2.Inv-Depr-Ajus'!F34-'2.2.3.2.Inv-Depr-Ajus'!E34+'2.2.3.2.Inv-Depr-Ajus'!F56</f>
        <v>954949.54</v>
      </c>
      <c r="G10" s="103">
        <f>+F10+'2.2.3.2.Inv-Depr-Ajus'!G12+'2.2.3.2.Inv-Depr-Ajus'!G34-'2.2.3.2.Inv-Depr-Ajus'!F34+'2.2.3.2.Inv-Depr-Ajus'!G56</f>
        <v>1137609.55</v>
      </c>
      <c r="H10" s="103">
        <f>+G10+'2.2.3.2.Inv-Depr-Ajus'!H12+'2.2.3.2.Inv-Depr-Ajus'!H34-'2.2.3.2.Inv-Depr-Ajus'!G34+'2.2.3.2.Inv-Depr-Ajus'!H56</f>
        <v>1109971.55</v>
      </c>
      <c r="I10" s="103">
        <f>+H10+'2.2.3.2.Inv-Depr-Ajus'!I12+'2.2.3.2.Inv-Depr-Ajus'!I34-'2.2.3.2.Inv-Depr-Ajus'!H34+'2.2.3.2.Inv-Depr-Ajus'!I56</f>
        <v>1091526.55</v>
      </c>
      <c r="J10" s="103">
        <f>+I10+'2.2.3.2.Inv-Depr-Ajus'!J12+'2.2.3.2.Inv-Depr-Ajus'!J34-'2.2.3.2.Inv-Depr-Ajus'!I34+'2.2.3.2.Inv-Depr-Ajus'!J56</f>
        <v>1049229.55</v>
      </c>
      <c r="K10" s="103">
        <f>+J10+'2.2.3.2.Inv-Depr-Ajus'!K12+'2.2.3.2.Inv-Depr-Ajus'!K34-'2.2.3.2.Inv-Depr-Ajus'!J34+'2.2.3.2.Inv-Depr-Ajus'!K56</f>
        <v>1049029.55</v>
      </c>
      <c r="L10" s="103">
        <f>+K10+'2.2.3.2.Inv-Depr-Ajus'!L12+'2.2.3.2.Inv-Depr-Ajus'!L34-'2.2.3.2.Inv-Depr-Ajus'!K34+'2.2.3.2.Inv-Depr-Ajus'!L56</f>
        <v>1173102.6800000002</v>
      </c>
      <c r="M10" s="103">
        <f>+L10+'2.2.3.2.Inv-Depr-Ajus'!M12+'2.2.3.2.Inv-Depr-Ajus'!M34-'2.2.3.2.Inv-Depr-Ajus'!L34+'2.2.3.2.Inv-Depr-Ajus'!M56</f>
        <v>1453540.3200000003</v>
      </c>
      <c r="N10" s="103">
        <f>+M10+'2.2.3.2.Inv-Depr-Ajus'!N12+'2.2.3.2.Inv-Depr-Ajus'!N34-'2.2.3.2.Inv-Depr-Ajus'!M34+'2.2.3.2.Inv-Depr-Ajus'!N56</f>
        <v>1865316.3200000003</v>
      </c>
      <c r="O10" s="103">
        <f>+N10+'2.2.3.2.Inv-Depr-Ajus'!O12+'2.2.3.2.Inv-Depr-Ajus'!O34-'2.2.3.2.Inv-Depr-Ajus'!N34+'2.2.3.2.Inv-Depr-Ajus'!O56</f>
        <v>1451562.2500000005</v>
      </c>
      <c r="P10" s="103">
        <f>+N10+'2.2.3.2.Inv-Depr-Ajus'!P12+'2.2.3.2.Inv-Depr-Ajus'!P34-'2.2.3.2.Inv-Depr-Ajus'!N34+'2.2.3.2.Inv-Depr-Ajus'!P56</f>
        <v>1451562.2500000005</v>
      </c>
      <c r="Q10" s="103">
        <f>+P10+'2.2.3.2.Inv-Depr-Ajus'!Q12+'2.2.3.2.Inv-Depr-Ajus'!Q34-'2.2.3.2.Inv-Depr-Ajus'!P34+'2.2.3.2.Inv-Depr-Ajus'!Q56</f>
        <v>0.32000000053085387</v>
      </c>
      <c r="R10" s="103">
        <f>+Q10+'2.2.3.2.Inv-Depr-Ajus'!R12+'2.2.3.2.Inv-Depr-Ajus'!R34-'2.2.3.2.Inv-Depr-Ajus'!Q34+'2.2.3.2.Inv-Depr-Ajus'!R56</f>
        <v>-154559.50117310393</v>
      </c>
      <c r="S10" s="103">
        <f>+R10+'2.2.3.2.Inv-Depr-Ajus'!S12+'2.2.3.2.Inv-Depr-Ajus'!S34-'2.2.3.2.Inv-Depr-Ajus'!R34+'2.2.3.2.Inv-Depr-Ajus'!S56</f>
        <v>-133130.48536480643</v>
      </c>
      <c r="T10" s="103">
        <f>+S10+'2.2.3.2.Inv-Depr-Ajus'!T12+'2.2.3.2.Inv-Depr-Ajus'!T34-'2.2.3.2.Inv-Depr-Ajus'!S34+'2.2.3.2.Inv-Depr-Ajus'!T56</f>
        <v>-145360.99536480641</v>
      </c>
      <c r="U10" s="103">
        <f>+T10+'2.2.3.2.Inv-Depr-Ajus'!U12+'2.2.3.2.Inv-Depr-Ajus'!U34-'2.2.3.2.Inv-Depr-Ajus'!T34+'2.2.3.2.Inv-Depr-Ajus'!U56</f>
        <v>-157591.4853648064</v>
      </c>
      <c r="V10" s="103">
        <f>+U10+'2.2.3.2.Inv-Depr-Ajus'!V12+'2.2.3.2.Inv-Depr-Ajus'!V34-'2.2.3.2.Inv-Depr-Ajus'!U34+'2.2.3.2.Inv-Depr-Ajus'!V56</f>
        <v>-142542.83536480638</v>
      </c>
      <c r="W10" s="103">
        <f>+V10+'2.2.3.2.Inv-Depr-Ajus'!W12+'2.2.3.2.Inv-Depr-Ajus'!W34-'2.2.3.2.Inv-Depr-Ajus'!V34+'2.2.3.2.Inv-Depr-Ajus'!W56</f>
        <v>-36167.095364806388</v>
      </c>
      <c r="X10" s="103">
        <f>+W10+'2.2.3.2.Inv-Depr-Ajus'!X12+'2.2.3.2.Inv-Depr-Ajus'!X34-'2.2.3.2.Inv-Depr-Ajus'!W34+'2.2.3.2.Inv-Depr-Ajus'!X56</f>
        <v>-62250.675364806382</v>
      </c>
      <c r="Y10" s="103">
        <f>+X10+'2.2.3.2.Inv-Depr-Ajus'!Y12+'2.2.3.2.Inv-Depr-Ajus'!Y34-'2.2.3.2.Inv-Depr-Ajus'!X34+'2.2.3.2.Inv-Depr-Ajus'!Y56</f>
        <v>-87603.06536480636</v>
      </c>
      <c r="Z10" s="103">
        <f>+Y10+'2.2.3.2.Inv-Depr-Ajus'!Z12+'2.2.3.2.Inv-Depr-Ajus'!Z34-'2.2.3.2.Inv-Depr-Ajus'!Y34+'2.2.3.2.Inv-Depr-Ajus'!Z56</f>
        <v>-112899.43536480641</v>
      </c>
      <c r="AA10" s="103">
        <f>+Z10+'2.2.3.2.Inv-Depr-Ajus'!AA12+'2.2.3.2.Inv-Depr-Ajus'!AA34-'2.2.3.2.Inv-Depr-Ajus'!Z34+'2.2.3.2.Inv-Depr-Ajus'!AA56</f>
        <v>-137163.00536480645</v>
      </c>
      <c r="AB10" s="103">
        <f>+AA10+'2.2.3.2.Inv-Depr-Ajus'!AB12+'2.2.3.2.Inv-Depr-Ajus'!AB34-'2.2.3.2.Inv-Depr-Ajus'!AA34+'2.2.3.2.Inv-Depr-Ajus'!AB56</f>
        <v>-161359.78536480648</v>
      </c>
    </row>
    <row r="11" spans="1:28">
      <c r="B11" s="87" t="s">
        <v>93</v>
      </c>
      <c r="C11" s="96">
        <f>+'2.2.3.2.Inv-Depr-Ajus'!C13+'2.2.3.2.Inv-Depr-Ajus'!C35+'2.2.3.2.Inv-Depr-Ajus'!C57</f>
        <v>0</v>
      </c>
      <c r="D11" s="96">
        <f>+C11+'2.2.3.2.Inv-Depr-Ajus'!D13+'2.2.3.2.Inv-Depr-Ajus'!D35-'2.2.3.2.Inv-Depr-Ajus'!C35+'2.2.3.2.Inv-Depr-Ajus'!D57</f>
        <v>136689.35</v>
      </c>
      <c r="E11" s="96">
        <f>+D11+'2.2.3.2.Inv-Depr-Ajus'!E13+'2.2.3.2.Inv-Depr-Ajus'!E35-'2.2.3.2.Inv-Depr-Ajus'!D35+'2.2.3.2.Inv-Depr-Ajus'!E57</f>
        <v>415008.35</v>
      </c>
      <c r="F11" s="96">
        <f>+E11+'2.2.3.2.Inv-Depr-Ajus'!F13+'2.2.3.2.Inv-Depr-Ajus'!F35-'2.2.3.2.Inv-Depr-Ajus'!E35+'2.2.3.2.Inv-Depr-Ajus'!F57</f>
        <v>2384412.35</v>
      </c>
      <c r="G11" s="96">
        <f>+F11+'2.2.3.2.Inv-Depr-Ajus'!G13+'2.2.3.2.Inv-Depr-Ajus'!G35-'2.2.3.2.Inv-Depr-Ajus'!F35+'2.2.3.2.Inv-Depr-Ajus'!G57</f>
        <v>4931240.8000000007</v>
      </c>
      <c r="H11" s="96">
        <f>+G11+'2.2.3.2.Inv-Depr-Ajus'!H13+'2.2.3.2.Inv-Depr-Ajus'!H35-'2.2.3.2.Inv-Depr-Ajus'!G35+'2.2.3.2.Inv-Depr-Ajus'!H57</f>
        <v>5827857</v>
      </c>
      <c r="I11" s="96">
        <f>+H11+'2.2.3.2.Inv-Depr-Ajus'!I13+'2.2.3.2.Inv-Depr-Ajus'!I35-'2.2.3.2.Inv-Depr-Ajus'!H35+'2.2.3.2.Inv-Depr-Ajus'!I57</f>
        <v>5395787</v>
      </c>
      <c r="J11" s="96">
        <f>+I11+'2.2.3.2.Inv-Depr-Ajus'!J13+'2.2.3.2.Inv-Depr-Ajus'!J35-'2.2.3.2.Inv-Depr-Ajus'!I35+'2.2.3.2.Inv-Depr-Ajus'!J57</f>
        <v>19130983</v>
      </c>
      <c r="K11" s="96">
        <f>+J11+'2.2.3.2.Inv-Depr-Ajus'!K13+'2.2.3.2.Inv-Depr-Ajus'!K35-'2.2.3.2.Inv-Depr-Ajus'!J35+'2.2.3.2.Inv-Depr-Ajus'!K57</f>
        <v>19410633</v>
      </c>
      <c r="L11" s="96">
        <f>+K11+'2.2.3.2.Inv-Depr-Ajus'!L13+'2.2.3.2.Inv-Depr-Ajus'!L35-'2.2.3.2.Inv-Depr-Ajus'!K35+'2.2.3.2.Inv-Depr-Ajus'!L57</f>
        <v>18909027.050000001</v>
      </c>
      <c r="M11" s="96">
        <f>+L11+'2.2.3.2.Inv-Depr-Ajus'!M13+'2.2.3.2.Inv-Depr-Ajus'!M35-'2.2.3.2.Inv-Depr-Ajus'!L35+'2.2.3.2.Inv-Depr-Ajus'!M57</f>
        <v>19033507.050000001</v>
      </c>
      <c r="N11" s="96">
        <f>+M11+'2.2.3.2.Inv-Depr-Ajus'!N13+'2.2.3.2.Inv-Depr-Ajus'!N35-'2.2.3.2.Inv-Depr-Ajus'!M35+'2.2.3.2.Inv-Depr-Ajus'!N57</f>
        <v>17648463.050000001</v>
      </c>
      <c r="O11" s="96">
        <f>+N11+'2.2.3.2.Inv-Depr-Ajus'!O13+'2.2.3.2.Inv-Depr-Ajus'!O35-'2.2.3.2.Inv-Depr-Ajus'!N35+'2.2.3.2.Inv-Depr-Ajus'!O57</f>
        <v>20798997.220000003</v>
      </c>
      <c r="P11" s="96">
        <f>+N11+'2.2.3.2.Inv-Depr-Ajus'!P13+'2.2.3.2.Inv-Depr-Ajus'!P35-'2.2.3.2.Inv-Depr-Ajus'!N35+'2.2.3.2.Inv-Depr-Ajus'!P57</f>
        <v>5391039.7600000054</v>
      </c>
      <c r="Q11" s="96">
        <f>+P11+'2.2.3.2.Inv-Depr-Ajus'!Q13+'2.2.3.2.Inv-Depr-Ajus'!Q35-'2.2.3.2.Inv-Depr-Ajus'!P35+'2.2.3.2.Inv-Depr-Ajus'!Q57</f>
        <v>5466426.5900000054</v>
      </c>
      <c r="R11" s="96">
        <f>+Q11+'2.2.3.2.Inv-Depr-Ajus'!R13+'2.2.3.2.Inv-Depr-Ajus'!R35-'2.2.3.2.Inv-Depr-Ajus'!Q35+'2.2.3.2.Inv-Depr-Ajus'!R57</f>
        <v>5646764.5561087346</v>
      </c>
      <c r="S11" s="96">
        <f>+R11+'2.2.3.2.Inv-Depr-Ajus'!S13+'2.2.3.2.Inv-Depr-Ajus'!S35-'2.2.3.2.Inv-Depr-Ajus'!R35+'2.2.3.2.Inv-Depr-Ajus'!S57</f>
        <v>5600871.5318814656</v>
      </c>
      <c r="T11" s="96">
        <f>+S11+'2.2.3.2.Inv-Depr-Ajus'!T13+'2.2.3.2.Inv-Depr-Ajus'!T35-'2.2.3.2.Inv-Depr-Ajus'!S35+'2.2.3.2.Inv-Depr-Ajus'!T57</f>
        <v>8073753.7118814653</v>
      </c>
      <c r="U11" s="96">
        <f>+T11+'2.2.3.2.Inv-Depr-Ajus'!U13+'2.2.3.2.Inv-Depr-Ajus'!U35-'2.2.3.2.Inv-Depr-Ajus'!T35+'2.2.3.2.Inv-Depr-Ajus'!U57</f>
        <v>8239129.9918814693</v>
      </c>
      <c r="V11" s="96">
        <f>+U11+'2.2.3.2.Inv-Depr-Ajus'!V13+'2.2.3.2.Inv-Depr-Ajus'!V35-'2.2.3.2.Inv-Depr-Ajus'!U35+'2.2.3.2.Inv-Depr-Ajus'!V57</f>
        <v>7970499.3018814679</v>
      </c>
      <c r="W11" s="96">
        <f>+V11+'2.2.3.2.Inv-Depr-Ajus'!W13+'2.2.3.2.Inv-Depr-Ajus'!W35-'2.2.3.2.Inv-Depr-Ajus'!V35+'2.2.3.2.Inv-Depr-Ajus'!W57</f>
        <v>7309608.3918814678</v>
      </c>
      <c r="X11" s="96">
        <f>+W11+'2.2.3.2.Inv-Depr-Ajus'!X13+'2.2.3.2.Inv-Depr-Ajus'!X35-'2.2.3.2.Inv-Depr-Ajus'!W35+'2.2.3.2.Inv-Depr-Ajus'!X57</f>
        <v>7329269.0018814681</v>
      </c>
      <c r="Y11" s="96">
        <f>+X11+'2.2.3.2.Inv-Depr-Ajus'!Y13+'2.2.3.2.Inv-Depr-Ajus'!Y35-'2.2.3.2.Inv-Depr-Ajus'!X35+'2.2.3.2.Inv-Depr-Ajus'!Y57</f>
        <v>7667384.1818814669</v>
      </c>
      <c r="Z11" s="96">
        <f>+Y11+'2.2.3.2.Inv-Depr-Ajus'!Z13+'2.2.3.2.Inv-Depr-Ajus'!Z35-'2.2.3.2.Inv-Depr-Ajus'!Y35+'2.2.3.2.Inv-Depr-Ajus'!Z57</f>
        <v>6693102.1618814673</v>
      </c>
      <c r="AA11" s="96">
        <f>+Z11+'2.2.3.2.Inv-Depr-Ajus'!AA13+'2.2.3.2.Inv-Depr-Ajus'!AA35-'2.2.3.2.Inv-Depr-Ajus'!Z35+'2.2.3.2.Inv-Depr-Ajus'!AA57</f>
        <v>5620503.9218814671</v>
      </c>
      <c r="AB11" s="96">
        <f>+AA11+'2.2.3.2.Inv-Depr-Ajus'!AB13+'2.2.3.2.Inv-Depr-Ajus'!AB35-'2.2.3.2.Inv-Depr-Ajus'!AA35+'2.2.3.2.Inv-Depr-Ajus'!AB57</f>
        <v>7037050.8918814678</v>
      </c>
    </row>
    <row r="12" spans="1:28">
      <c r="B12" s="87" t="s">
        <v>94</v>
      </c>
      <c r="C12" s="96">
        <f>+'2.2.3.2.Inv-Depr-Ajus'!C14+'2.2.3.2.Inv-Depr-Ajus'!C36+'2.2.3.2.Inv-Depr-Ajus'!C58</f>
        <v>100866.49</v>
      </c>
      <c r="D12" s="96">
        <f>+C12+'2.2.3.2.Inv-Depr-Ajus'!D14+'2.2.3.2.Inv-Depr-Ajus'!D36-'2.2.3.2.Inv-Depr-Ajus'!C36+'2.2.3.2.Inv-Depr-Ajus'!D58</f>
        <v>115037.26999999999</v>
      </c>
      <c r="E12" s="96">
        <f>+D12+'2.2.3.2.Inv-Depr-Ajus'!E14+'2.2.3.2.Inv-Depr-Ajus'!E36-'2.2.3.2.Inv-Depr-Ajus'!D36+'2.2.3.2.Inv-Depr-Ajus'!E58</f>
        <v>103471.26999999999</v>
      </c>
      <c r="F12" s="96">
        <f>+E12+'2.2.3.2.Inv-Depr-Ajus'!F14+'2.2.3.2.Inv-Depr-Ajus'!F36-'2.2.3.2.Inv-Depr-Ajus'!E36+'2.2.3.2.Inv-Depr-Ajus'!F58</f>
        <v>86973.26999999999</v>
      </c>
      <c r="G12" s="96">
        <f>+F12+'2.2.3.2.Inv-Depr-Ajus'!G14+'2.2.3.2.Inv-Depr-Ajus'!G36-'2.2.3.2.Inv-Depr-Ajus'!F36+'2.2.3.2.Inv-Depr-Ajus'!G58</f>
        <v>74845.669999999984</v>
      </c>
      <c r="H12" s="96">
        <f>+G12+'2.2.3.2.Inv-Depr-Ajus'!H14+'2.2.3.2.Inv-Depr-Ajus'!H36-'2.2.3.2.Inv-Depr-Ajus'!G36+'2.2.3.2.Inv-Depr-Ajus'!H58</f>
        <v>82681.669999999984</v>
      </c>
      <c r="I12" s="96">
        <f>+H12+'2.2.3.2.Inv-Depr-Ajus'!I14+'2.2.3.2.Inv-Depr-Ajus'!I36-'2.2.3.2.Inv-Depr-Ajus'!H36+'2.2.3.2.Inv-Depr-Ajus'!I58</f>
        <v>9413.6699999999837</v>
      </c>
      <c r="J12" s="96">
        <f>+I12+'2.2.3.2.Inv-Depr-Ajus'!J14+'2.2.3.2.Inv-Depr-Ajus'!J36-'2.2.3.2.Inv-Depr-Ajus'!I36+'2.2.3.2.Inv-Depr-Ajus'!J58</f>
        <v>36963.359999999986</v>
      </c>
      <c r="K12" s="96">
        <f>+J12+'2.2.3.2.Inv-Depr-Ajus'!K14+'2.2.3.2.Inv-Depr-Ajus'!K36-'2.2.3.2.Inv-Depr-Ajus'!J36+'2.2.3.2.Inv-Depr-Ajus'!K58</f>
        <v>12432.359999999986</v>
      </c>
      <c r="L12" s="96">
        <f>+K12+'2.2.3.2.Inv-Depr-Ajus'!L14+'2.2.3.2.Inv-Depr-Ajus'!L36-'2.2.3.2.Inv-Depr-Ajus'!K36+'2.2.3.2.Inv-Depr-Ajus'!L58</f>
        <v>84190.309999999969</v>
      </c>
      <c r="M12" s="96">
        <f>+L12+'2.2.3.2.Inv-Depr-Ajus'!M14+'2.2.3.2.Inv-Depr-Ajus'!M36-'2.2.3.2.Inv-Depr-Ajus'!L36+'2.2.3.2.Inv-Depr-Ajus'!M58</f>
        <v>215133.98999999996</v>
      </c>
      <c r="N12" s="96">
        <f>+M12+'2.2.3.2.Inv-Depr-Ajus'!N14+'2.2.3.2.Inv-Depr-Ajus'!N36-'2.2.3.2.Inv-Depr-Ajus'!M36+'2.2.3.2.Inv-Depr-Ajus'!N58</f>
        <v>243010.90999999992</v>
      </c>
      <c r="O12" s="96">
        <f>+N12+'2.2.3.2.Inv-Depr-Ajus'!O14+'2.2.3.2.Inv-Depr-Ajus'!O36-'2.2.3.2.Inv-Depr-Ajus'!N36+'2.2.3.2.Inv-Depr-Ajus'!O58</f>
        <v>324786.83999999991</v>
      </c>
      <c r="P12" s="96">
        <f>+N12+'2.2.3.2.Inv-Depr-Ajus'!P14+'2.2.3.2.Inv-Depr-Ajus'!P36-'2.2.3.2.Inv-Depr-Ajus'!N36+'2.2.3.2.Inv-Depr-Ajus'!P58</f>
        <v>324786.83999999991</v>
      </c>
      <c r="Q12" s="96">
        <f>+P12+'2.2.3.2.Inv-Depr-Ajus'!Q14+'2.2.3.2.Inv-Depr-Ajus'!Q36-'2.2.3.2.Inv-Depr-Ajus'!P36+'2.2.3.2.Inv-Depr-Ajus'!Q58</f>
        <v>560165.70999999985</v>
      </c>
      <c r="R12" s="96">
        <f>+Q12+'2.2.3.2.Inv-Depr-Ajus'!R14+'2.2.3.2.Inv-Depr-Ajus'!R36-'2.2.3.2.Inv-Depr-Ajus'!Q36+'2.2.3.2.Inv-Depr-Ajus'!R58</f>
        <v>388306.36364806863</v>
      </c>
      <c r="S12" s="96">
        <f>+R12+'2.2.3.2.Inv-Depr-Ajus'!S14+'2.2.3.2.Inv-Depr-Ajus'!S36-'2.2.3.2.Inv-Depr-Ajus'!R36+'2.2.3.2.Inv-Depr-Ajus'!S58</f>
        <v>760808.13391238078</v>
      </c>
      <c r="T12" s="96">
        <f>+S12+'2.2.3.2.Inv-Depr-Ajus'!T14+'2.2.3.2.Inv-Depr-Ajus'!T36-'2.2.3.2.Inv-Depr-Ajus'!S36+'2.2.3.2.Inv-Depr-Ajus'!T58</f>
        <v>721702.05391238083</v>
      </c>
      <c r="U12" s="96">
        <f>+T12+'2.2.3.2.Inv-Depr-Ajus'!U14+'2.2.3.2.Inv-Depr-Ajus'!U36-'2.2.3.2.Inv-Depr-Ajus'!T36+'2.2.3.2.Inv-Depr-Ajus'!U58</f>
        <v>776879.20391238073</v>
      </c>
      <c r="V12" s="96">
        <f>+U12+'2.2.3.2.Inv-Depr-Ajus'!V14+'2.2.3.2.Inv-Depr-Ajus'!V36-'2.2.3.2.Inv-Depr-Ajus'!U36+'2.2.3.2.Inv-Depr-Ajus'!V58</f>
        <v>969688.48391238088</v>
      </c>
      <c r="W12" s="96">
        <f>+V12+'2.2.3.2.Inv-Depr-Ajus'!W14+'2.2.3.2.Inv-Depr-Ajus'!W36-'2.2.3.2.Inv-Depr-Ajus'!V36+'2.2.3.2.Inv-Depr-Ajus'!W58</f>
        <v>767976.46391238086</v>
      </c>
      <c r="X12" s="96">
        <f>+W12+'2.2.3.2.Inv-Depr-Ajus'!X14+'2.2.3.2.Inv-Depr-Ajus'!X36-'2.2.3.2.Inv-Depr-Ajus'!W36+'2.2.3.2.Inv-Depr-Ajus'!X58</f>
        <v>711003.18391238095</v>
      </c>
      <c r="Y12" s="96">
        <f>+X12+'2.2.3.2.Inv-Depr-Ajus'!Y14+'2.2.3.2.Inv-Depr-Ajus'!Y36-'2.2.3.2.Inv-Depr-Ajus'!X36+'2.2.3.2.Inv-Depr-Ajus'!Y58</f>
        <v>493087.20391238097</v>
      </c>
      <c r="Z12" s="96">
        <f>+Y12+'2.2.3.2.Inv-Depr-Ajus'!Z14+'2.2.3.2.Inv-Depr-Ajus'!Z36-'2.2.3.2.Inv-Depr-Ajus'!Y36+'2.2.3.2.Inv-Depr-Ajus'!Z58</f>
        <v>432422.16391238081</v>
      </c>
      <c r="AA12" s="96">
        <f>+Z12+'2.2.3.2.Inv-Depr-Ajus'!AA14+'2.2.3.2.Inv-Depr-Ajus'!AA36-'2.2.3.2.Inv-Depr-Ajus'!Z36+'2.2.3.2.Inv-Depr-Ajus'!AA58</f>
        <v>408119.83391238074</v>
      </c>
      <c r="AB12" s="96">
        <f>+AA12+'2.2.3.2.Inv-Depr-Ajus'!AB14+'2.2.3.2.Inv-Depr-Ajus'!AB36-'2.2.3.2.Inv-Depr-Ajus'!AA36+'2.2.3.2.Inv-Depr-Ajus'!AB58</f>
        <v>300788.1439123805</v>
      </c>
    </row>
    <row r="13" spans="1:28">
      <c r="B13" s="87" t="s">
        <v>95</v>
      </c>
      <c r="C13" s="96">
        <f>+'2.2.3.2.Inv-Depr-Ajus'!C15+'2.2.3.2.Inv-Depr-Ajus'!C37+'2.2.3.2.Inv-Depr-Ajus'!C59</f>
        <v>137160.15714285715</v>
      </c>
      <c r="D13" s="96">
        <f>+C13+'2.2.3.2.Inv-Depr-Ajus'!D15+'2.2.3.2.Inv-Depr-Ajus'!D37-'2.2.3.2.Inv-Depr-Ajus'!C37+'2.2.3.2.Inv-Depr-Ajus'!D59</f>
        <v>91299</v>
      </c>
      <c r="E13" s="96">
        <f>+D13+'2.2.3.2.Inv-Depr-Ajus'!E15+'2.2.3.2.Inv-Depr-Ajus'!E37-'2.2.3.2.Inv-Depr-Ajus'!D37+'2.2.3.2.Inv-Depr-Ajus'!E59</f>
        <v>95395</v>
      </c>
      <c r="F13" s="96">
        <f>+E13+'2.2.3.2.Inv-Depr-Ajus'!F15+'2.2.3.2.Inv-Depr-Ajus'!F37-'2.2.3.2.Inv-Depr-Ajus'!E37+'2.2.3.2.Inv-Depr-Ajus'!F59</f>
        <v>92508</v>
      </c>
      <c r="G13" s="96">
        <f>+F13+'2.2.3.2.Inv-Depr-Ajus'!G15+'2.2.3.2.Inv-Depr-Ajus'!G37-'2.2.3.2.Inv-Depr-Ajus'!F37+'2.2.3.2.Inv-Depr-Ajus'!G59</f>
        <v>92254.89</v>
      </c>
      <c r="H13" s="96">
        <f>+G13+'2.2.3.2.Inv-Depr-Ajus'!H15+'2.2.3.2.Inv-Depr-Ajus'!H37-'2.2.3.2.Inv-Depr-Ajus'!G37+'2.2.3.2.Inv-Depr-Ajus'!H59</f>
        <v>102050.89</v>
      </c>
      <c r="I13" s="96">
        <f>+H13+'2.2.3.2.Inv-Depr-Ajus'!I15+'2.2.3.2.Inv-Depr-Ajus'!I37-'2.2.3.2.Inv-Depr-Ajus'!H37+'2.2.3.2.Inv-Depr-Ajus'!I59</f>
        <v>90133.89</v>
      </c>
      <c r="J13" s="96">
        <f>+I13+'2.2.3.2.Inv-Depr-Ajus'!J15+'2.2.3.2.Inv-Depr-Ajus'!J37-'2.2.3.2.Inv-Depr-Ajus'!I37+'2.2.3.2.Inv-Depr-Ajus'!J59</f>
        <v>81091.89</v>
      </c>
      <c r="K13" s="96">
        <f>+J13+'2.2.3.2.Inv-Depr-Ajus'!K15+'2.2.3.2.Inv-Depr-Ajus'!K37-'2.2.3.2.Inv-Depr-Ajus'!J37+'2.2.3.2.Inv-Depr-Ajus'!K59</f>
        <v>166265.89000000001</v>
      </c>
      <c r="L13" s="96">
        <f>+K13+'2.2.3.2.Inv-Depr-Ajus'!L15+'2.2.3.2.Inv-Depr-Ajus'!L37-'2.2.3.2.Inv-Depr-Ajus'!K37+'2.2.3.2.Inv-Depr-Ajus'!L59</f>
        <v>201091.55000000005</v>
      </c>
      <c r="M13" s="96">
        <f>+L13+'2.2.3.2.Inv-Depr-Ajus'!M15+'2.2.3.2.Inv-Depr-Ajus'!M37-'2.2.3.2.Inv-Depr-Ajus'!L37+'2.2.3.2.Inv-Depr-Ajus'!M59</f>
        <v>285509.55000000005</v>
      </c>
      <c r="N13" s="96">
        <f>+M13+'2.2.3.2.Inv-Depr-Ajus'!N15+'2.2.3.2.Inv-Depr-Ajus'!N37-'2.2.3.2.Inv-Depr-Ajus'!M37+'2.2.3.2.Inv-Depr-Ajus'!N59</f>
        <v>344249.55000000005</v>
      </c>
      <c r="O13" s="96">
        <f>+N13+'2.2.3.2.Inv-Depr-Ajus'!O15+'2.2.3.2.Inv-Depr-Ajus'!O37-'2.2.3.2.Inv-Depr-Ajus'!N37+'2.2.3.2.Inv-Depr-Ajus'!O59</f>
        <v>401355.06</v>
      </c>
      <c r="P13" s="96">
        <f>+N13+'2.2.3.2.Inv-Depr-Ajus'!P15+'2.2.3.2.Inv-Depr-Ajus'!P37-'2.2.3.2.Inv-Depr-Ajus'!N37+'2.2.3.2.Inv-Depr-Ajus'!P59</f>
        <v>401355.06</v>
      </c>
      <c r="Q13" s="96">
        <f>+P13+'2.2.3.2.Inv-Depr-Ajus'!Q15+'2.2.3.2.Inv-Depr-Ajus'!Q37-'2.2.3.2.Inv-Depr-Ajus'!P37+'2.2.3.2.Inv-Depr-Ajus'!Q59</f>
        <v>588701.83000000007</v>
      </c>
      <c r="R13" s="96">
        <f>+Q13+'2.2.3.2.Inv-Depr-Ajus'!R15+'2.2.3.2.Inv-Depr-Ajus'!R37-'2.2.3.2.Inv-Depr-Ajus'!Q37+'2.2.3.2.Inv-Depr-Ajus'!R59</f>
        <v>633121.25675250357</v>
      </c>
      <c r="S13" s="96">
        <f>+R13+'2.2.3.2.Inv-Depr-Ajus'!S15+'2.2.3.2.Inv-Depr-Ajus'!S37-'2.2.3.2.Inv-Depr-Ajus'!R37+'2.2.3.2.Inv-Depr-Ajus'!S59</f>
        <v>713583.73838685302</v>
      </c>
      <c r="T13" s="96">
        <f>+S13+'2.2.3.2.Inv-Depr-Ajus'!T15+'2.2.3.2.Inv-Depr-Ajus'!T37-'2.2.3.2.Inv-Depr-Ajus'!S37+'2.2.3.2.Inv-Depr-Ajus'!T59</f>
        <v>662039.70838685287</v>
      </c>
      <c r="U13" s="96">
        <f>+T13+'2.2.3.2.Inv-Depr-Ajus'!U15+'2.2.3.2.Inv-Depr-Ajus'!U37-'2.2.3.2.Inv-Depr-Ajus'!T37+'2.2.3.2.Inv-Depr-Ajus'!U59</f>
        <v>1045084.1983868526</v>
      </c>
      <c r="V13" s="96">
        <f>+U13+'2.2.3.2.Inv-Depr-Ajus'!V15+'2.2.3.2.Inv-Depr-Ajus'!V37-'2.2.3.2.Inv-Depr-Ajus'!U37+'2.2.3.2.Inv-Depr-Ajus'!V59</f>
        <v>1082413.5583868562</v>
      </c>
      <c r="W13" s="96">
        <f>+V13+'2.2.3.2.Inv-Depr-Ajus'!W15+'2.2.3.2.Inv-Depr-Ajus'!W37-'2.2.3.2.Inv-Depr-Ajus'!V37+'2.2.3.2.Inv-Depr-Ajus'!W59</f>
        <v>963862.71838685602</v>
      </c>
      <c r="X13" s="96">
        <f>+W13+'2.2.3.2.Inv-Depr-Ajus'!X15+'2.2.3.2.Inv-Depr-Ajus'!X37-'2.2.3.2.Inv-Depr-Ajus'!W37+'2.2.3.2.Inv-Depr-Ajus'!X59</f>
        <v>1015792.3483868561</v>
      </c>
      <c r="Y13" s="96">
        <f>+X13+'2.2.3.2.Inv-Depr-Ajus'!Y15+'2.2.3.2.Inv-Depr-Ajus'!Y37-'2.2.3.2.Inv-Depr-Ajus'!X37+'2.2.3.2.Inv-Depr-Ajus'!Y59</f>
        <v>926225.35838685627</v>
      </c>
      <c r="Z13" s="96">
        <f>+Y13+'2.2.3.2.Inv-Depr-Ajus'!Z15+'2.2.3.2.Inv-Depr-Ajus'!Z37-'2.2.3.2.Inv-Depr-Ajus'!Y37+'2.2.3.2.Inv-Depr-Ajus'!Z59</f>
        <v>794124.39838685631</v>
      </c>
      <c r="AA13" s="96">
        <f>+Z13+'2.2.3.2.Inv-Depr-Ajus'!AA15+'2.2.3.2.Inv-Depr-Ajus'!AA37-'2.2.3.2.Inv-Depr-Ajus'!Z37+'2.2.3.2.Inv-Depr-Ajus'!AA59</f>
        <v>760259.61838685628</v>
      </c>
      <c r="AB13" s="96">
        <f>+AA13+'2.2.3.2.Inv-Depr-Ajus'!AB15+'2.2.3.2.Inv-Depr-Ajus'!AB37-'2.2.3.2.Inv-Depr-Ajus'!AA37+'2.2.3.2.Inv-Depr-Ajus'!AB59</f>
        <v>644285.28838685609</v>
      </c>
    </row>
    <row r="14" spans="1:28">
      <c r="B14" s="87" t="s">
        <v>96</v>
      </c>
      <c r="C14" s="96">
        <f>+'2.2.3.2.Inv-Depr-Ajus'!C16+'2.2.3.2.Inv-Depr-Ajus'!C38+'2.2.3.2.Inv-Depr-Ajus'!C60</f>
        <v>71883.742857142861</v>
      </c>
      <c r="D14" s="96">
        <f>+C14+'2.2.3.2.Inv-Depr-Ajus'!D16+'2.2.3.2.Inv-Depr-Ajus'!D38-'2.2.3.2.Inv-Depr-Ajus'!C38+'2.2.3.2.Inv-Depr-Ajus'!D60</f>
        <v>69994</v>
      </c>
      <c r="E14" s="96">
        <f>+D14+'2.2.3.2.Inv-Depr-Ajus'!E16+'2.2.3.2.Inv-Depr-Ajus'!E38-'2.2.3.2.Inv-Depr-Ajus'!D38+'2.2.3.2.Inv-Depr-Ajus'!E60</f>
        <v>66294</v>
      </c>
      <c r="F14" s="96">
        <f>+E14+'2.2.3.2.Inv-Depr-Ajus'!F16+'2.2.3.2.Inv-Depr-Ajus'!F38-'2.2.3.2.Inv-Depr-Ajus'!E38+'2.2.3.2.Inv-Depr-Ajus'!F60</f>
        <v>70291</v>
      </c>
      <c r="G14" s="96">
        <f>+F14+'2.2.3.2.Inv-Depr-Ajus'!G16+'2.2.3.2.Inv-Depr-Ajus'!G38-'2.2.3.2.Inv-Depr-Ajus'!F38+'2.2.3.2.Inv-Depr-Ajus'!G60</f>
        <v>57438</v>
      </c>
      <c r="H14" s="96">
        <f>+G14+'2.2.3.2.Inv-Depr-Ajus'!H16+'2.2.3.2.Inv-Depr-Ajus'!H38-'2.2.3.2.Inv-Depr-Ajus'!G38+'2.2.3.2.Inv-Depr-Ajus'!H60</f>
        <v>59445</v>
      </c>
      <c r="I14" s="96">
        <f>+H14+'2.2.3.2.Inv-Depr-Ajus'!I16+'2.2.3.2.Inv-Depr-Ajus'!I38-'2.2.3.2.Inv-Depr-Ajus'!H38+'2.2.3.2.Inv-Depr-Ajus'!I60</f>
        <v>51289</v>
      </c>
      <c r="J14" s="96">
        <f>+I14+'2.2.3.2.Inv-Depr-Ajus'!J16+'2.2.3.2.Inv-Depr-Ajus'!J38-'2.2.3.2.Inv-Depr-Ajus'!I38+'2.2.3.2.Inv-Depr-Ajus'!J60</f>
        <v>121094</v>
      </c>
      <c r="K14" s="96">
        <f>+J14+'2.2.3.2.Inv-Depr-Ajus'!K16+'2.2.3.2.Inv-Depr-Ajus'!K38-'2.2.3.2.Inv-Depr-Ajus'!J38+'2.2.3.2.Inv-Depr-Ajus'!K60</f>
        <v>125008</v>
      </c>
      <c r="L14" s="96">
        <f>+K14+'2.2.3.2.Inv-Depr-Ajus'!L16+'2.2.3.2.Inv-Depr-Ajus'!L38-'2.2.3.2.Inv-Depr-Ajus'!K38+'2.2.3.2.Inv-Depr-Ajus'!L60</f>
        <v>151636.37999999998</v>
      </c>
      <c r="M14" s="96">
        <f>+L14+'2.2.3.2.Inv-Depr-Ajus'!M16+'2.2.3.2.Inv-Depr-Ajus'!M38-'2.2.3.2.Inv-Depr-Ajus'!L38+'2.2.3.2.Inv-Depr-Ajus'!M60</f>
        <v>169961.38</v>
      </c>
      <c r="N14" s="96">
        <f>+M14+'2.2.3.2.Inv-Depr-Ajus'!N16+'2.2.3.2.Inv-Depr-Ajus'!N38-'2.2.3.2.Inv-Depr-Ajus'!M38+'2.2.3.2.Inv-Depr-Ajus'!N60</f>
        <v>238621.38</v>
      </c>
      <c r="O14" s="96">
        <f>+N14+'2.2.3.2.Inv-Depr-Ajus'!O16+'2.2.3.2.Inv-Depr-Ajus'!O38-'2.2.3.2.Inv-Depr-Ajus'!N38+'2.2.3.2.Inv-Depr-Ajus'!O60</f>
        <v>236487.76</v>
      </c>
      <c r="P14" s="96">
        <f>+N14+'2.2.3.2.Inv-Depr-Ajus'!P16+'2.2.3.2.Inv-Depr-Ajus'!P38-'2.2.3.2.Inv-Depr-Ajus'!N38+'2.2.3.2.Inv-Depr-Ajus'!P60</f>
        <v>236487.76</v>
      </c>
      <c r="Q14" s="96">
        <f>+P14+'2.2.3.2.Inv-Depr-Ajus'!Q16+'2.2.3.2.Inv-Depr-Ajus'!Q38-'2.2.3.2.Inv-Depr-Ajus'!P38+'2.2.3.2.Inv-Depr-Ajus'!Q60</f>
        <v>346905.07000000007</v>
      </c>
      <c r="R14" s="96">
        <f>+Q14+'2.2.3.2.Inv-Depr-Ajus'!R16+'2.2.3.2.Inv-Depr-Ajus'!R38-'2.2.3.2.Inv-Depr-Ajus'!Q38+'2.2.3.2.Inv-Depr-Ajus'!R60</f>
        <v>262243.14057224523</v>
      </c>
      <c r="S14" s="96">
        <f>+R14+'2.2.3.2.Inv-Depr-Ajus'!S16+'2.2.3.2.Inv-Depr-Ajus'!S38-'2.2.3.2.Inv-Depr-Ajus'!R38+'2.2.3.2.Inv-Depr-Ajus'!S60</f>
        <v>244276.29065465124</v>
      </c>
      <c r="T14" s="96">
        <f>+S14+'2.2.3.2.Inv-Depr-Ajus'!T16+'2.2.3.2.Inv-Depr-Ajus'!T38-'2.2.3.2.Inv-Depr-Ajus'!S38+'2.2.3.2.Inv-Depr-Ajus'!T60</f>
        <v>218469.27065465122</v>
      </c>
      <c r="U14" s="96">
        <f>+T14+'2.2.3.2.Inv-Depr-Ajus'!U16+'2.2.3.2.Inv-Depr-Ajus'!U38-'2.2.3.2.Inv-Depr-Ajus'!T38+'2.2.3.2.Inv-Depr-Ajus'!U60</f>
        <v>734521.94065464905</v>
      </c>
      <c r="V14" s="96">
        <f>+U14+'2.2.3.2.Inv-Depr-Ajus'!V16+'2.2.3.2.Inv-Depr-Ajus'!V38-'2.2.3.2.Inv-Depr-Ajus'!U38+'2.2.3.2.Inv-Depr-Ajus'!V60</f>
        <v>488663.95065464883</v>
      </c>
      <c r="W14" s="96">
        <f>+V14+'2.2.3.2.Inv-Depr-Ajus'!W16+'2.2.3.2.Inv-Depr-Ajus'!W38-'2.2.3.2.Inv-Depr-Ajus'!V38+'2.2.3.2.Inv-Depr-Ajus'!W60</f>
        <v>504198.74065464875</v>
      </c>
      <c r="X14" s="96">
        <f>+W14+'2.2.3.2.Inv-Depr-Ajus'!X16+'2.2.3.2.Inv-Depr-Ajus'!X38-'2.2.3.2.Inv-Depr-Ajus'!W38+'2.2.3.2.Inv-Depr-Ajus'!X60</f>
        <v>654712.68065464869</v>
      </c>
      <c r="Y14" s="96">
        <f>+X14+'2.2.3.2.Inv-Depr-Ajus'!Y16+'2.2.3.2.Inv-Depr-Ajus'!Y38-'2.2.3.2.Inv-Depr-Ajus'!X38+'2.2.3.2.Inv-Depr-Ajus'!Y60</f>
        <v>640956.29065464833</v>
      </c>
      <c r="Z14" s="96">
        <f>+Y14+'2.2.3.2.Inv-Depr-Ajus'!Z16+'2.2.3.2.Inv-Depr-Ajus'!Z38-'2.2.3.2.Inv-Depr-Ajus'!Y38+'2.2.3.2.Inv-Depr-Ajus'!Z60</f>
        <v>631058.77065464831</v>
      </c>
      <c r="AA14" s="96">
        <f>+Z14+'2.2.3.2.Inv-Depr-Ajus'!AA16+'2.2.3.2.Inv-Depr-Ajus'!AA38-'2.2.3.2.Inv-Depr-Ajus'!Z38+'2.2.3.2.Inv-Depr-Ajus'!AA60</f>
        <v>778749.00065464841</v>
      </c>
      <c r="AB14" s="96">
        <f>+AA14+'2.2.3.2.Inv-Depr-Ajus'!AB16+'2.2.3.2.Inv-Depr-Ajus'!AB38-'2.2.3.2.Inv-Depr-Ajus'!AA38+'2.2.3.2.Inv-Depr-Ajus'!AB60</f>
        <v>824886.33065464837</v>
      </c>
    </row>
    <row r="15" spans="1:28">
      <c r="B15" s="97" t="s">
        <v>97</v>
      </c>
      <c r="C15" s="98">
        <f>+'2.2.3.2.Inv-Depr-Ajus'!C17+'2.2.3.2.Inv-Depr-Ajus'!C39+'2.2.3.2.Inv-Depr-Ajus'!C61</f>
        <v>172.39</v>
      </c>
      <c r="D15" s="98">
        <f>+C15+'2.2.3.2.Inv-Depr-Ajus'!D17+'2.2.3.2.Inv-Depr-Ajus'!D39-'2.2.3.2.Inv-Depr-Ajus'!C39+'2.2.3.2.Inv-Depr-Ajus'!D61</f>
        <v>2021.9799999999998</v>
      </c>
      <c r="E15" s="98">
        <f>+D15+'2.2.3.2.Inv-Depr-Ajus'!E17+'2.2.3.2.Inv-Depr-Ajus'!E39-'2.2.3.2.Inv-Depr-Ajus'!D39+'2.2.3.2.Inv-Depr-Ajus'!E61</f>
        <v>4084.6099999999997</v>
      </c>
      <c r="F15" s="98">
        <f>+E15+'2.2.3.2.Inv-Depr-Ajus'!F17+'2.2.3.2.Inv-Depr-Ajus'!F39-'2.2.3.2.Inv-Depr-Ajus'!E39+'2.2.3.2.Inv-Depr-Ajus'!F61</f>
        <v>3637.6099999999997</v>
      </c>
      <c r="G15" s="98">
        <f>+F15+'2.2.3.2.Inv-Depr-Ajus'!G17+'2.2.3.2.Inv-Depr-Ajus'!G39-'2.2.3.2.Inv-Depr-Ajus'!F39+'2.2.3.2.Inv-Depr-Ajus'!G61</f>
        <v>3190.6099999999997</v>
      </c>
      <c r="H15" s="98">
        <f>+G15+'2.2.3.2.Inv-Depr-Ajus'!H17+'2.2.3.2.Inv-Depr-Ajus'!H39-'2.2.3.2.Inv-Depr-Ajus'!G39+'2.2.3.2.Inv-Depr-Ajus'!H61</f>
        <v>12049.61</v>
      </c>
      <c r="I15" s="98">
        <f>+H15+'2.2.3.2.Inv-Depr-Ajus'!I17+'2.2.3.2.Inv-Depr-Ajus'!I39-'2.2.3.2.Inv-Depr-Ajus'!H39+'2.2.3.2.Inv-Depr-Ajus'!I61</f>
        <v>14355.61</v>
      </c>
      <c r="J15" s="98">
        <f>+I15+'2.2.3.2.Inv-Depr-Ajus'!J17+'2.2.3.2.Inv-Depr-Ajus'!J39-'2.2.3.2.Inv-Depr-Ajus'!I39+'2.2.3.2.Inv-Depr-Ajus'!J61</f>
        <v>15487.61</v>
      </c>
      <c r="K15" s="98">
        <f>+J15+'2.2.3.2.Inv-Depr-Ajus'!K17+'2.2.3.2.Inv-Depr-Ajus'!K39-'2.2.3.2.Inv-Depr-Ajus'!J39+'2.2.3.2.Inv-Depr-Ajus'!K61</f>
        <v>217229.61</v>
      </c>
      <c r="L15" s="98">
        <f>+K15+'2.2.3.2.Inv-Depr-Ajus'!L17+'2.2.3.2.Inv-Depr-Ajus'!L39-'2.2.3.2.Inv-Depr-Ajus'!K39+'2.2.3.2.Inv-Depr-Ajus'!L61</f>
        <v>238900.61</v>
      </c>
      <c r="M15" s="98">
        <f>+L15+'2.2.3.2.Inv-Depr-Ajus'!M17+'2.2.3.2.Inv-Depr-Ajus'!M39-'2.2.3.2.Inv-Depr-Ajus'!L39+'2.2.3.2.Inv-Depr-Ajus'!M61</f>
        <v>237317.61</v>
      </c>
      <c r="N15" s="98">
        <f>+M15+'2.2.3.2.Inv-Depr-Ajus'!N17+'2.2.3.2.Inv-Depr-Ajus'!N39-'2.2.3.2.Inv-Depr-Ajus'!M39+'2.2.3.2.Inv-Depr-Ajus'!N61</f>
        <v>282781.61</v>
      </c>
      <c r="O15" s="98">
        <f>+N15+'2.2.3.2.Inv-Depr-Ajus'!O17+'2.2.3.2.Inv-Depr-Ajus'!O39-'2.2.3.2.Inv-Depr-Ajus'!N39+'2.2.3.2.Inv-Depr-Ajus'!O61</f>
        <v>389215.89999999991</v>
      </c>
      <c r="P15" s="98">
        <f>+N15+'2.2.3.2.Inv-Depr-Ajus'!P17+'2.2.3.2.Inv-Depr-Ajus'!P39-'2.2.3.2.Inv-Depr-Ajus'!N39+'2.2.3.2.Inv-Depr-Ajus'!P61</f>
        <v>389215.89999999991</v>
      </c>
      <c r="Q15" s="98">
        <f>+P15+'2.2.3.2.Inv-Depr-Ajus'!Q17+'2.2.3.2.Inv-Depr-Ajus'!Q39-'2.2.3.2.Inv-Depr-Ajus'!P39+'2.2.3.2.Inv-Depr-Ajus'!Q61</f>
        <v>356080.04999999993</v>
      </c>
      <c r="R15" s="98">
        <f>+Q15+'2.2.3.2.Inv-Depr-Ajus'!R17+'2.2.3.2.Inv-Depr-Ajus'!R39-'2.2.3.2.Inv-Depr-Ajus'!Q39+'2.2.3.2.Inv-Depr-Ajus'!R61</f>
        <v>420299.72739628004</v>
      </c>
      <c r="S15" s="98">
        <f>+R15+'2.2.3.2.Inv-Depr-Ajus'!S17+'2.2.3.2.Inv-Depr-Ajus'!S39-'2.2.3.2.Inv-Depr-Ajus'!R39+'2.2.3.2.Inv-Depr-Ajus'!S61</f>
        <v>525345.30047175474</v>
      </c>
      <c r="T15" s="98">
        <f>+S15+'2.2.3.2.Inv-Depr-Ajus'!T17+'2.2.3.2.Inv-Depr-Ajus'!T39-'2.2.3.2.Inv-Depr-Ajus'!S39+'2.2.3.2.Inv-Depr-Ajus'!T61</f>
        <v>596049.80047175474</v>
      </c>
      <c r="U15" s="98">
        <f>+T15+'2.2.3.2.Inv-Depr-Ajus'!U17+'2.2.3.2.Inv-Depr-Ajus'!U39-'2.2.3.2.Inv-Depr-Ajus'!T39+'2.2.3.2.Inv-Depr-Ajus'!U61</f>
        <v>534147.9904717569</v>
      </c>
      <c r="V15" s="98">
        <f>+U15+'2.2.3.2.Inv-Depr-Ajus'!V17+'2.2.3.2.Inv-Depr-Ajus'!V39-'2.2.3.2.Inv-Depr-Ajus'!U39+'2.2.3.2.Inv-Depr-Ajus'!V61</f>
        <v>1098156.8804717553</v>
      </c>
      <c r="W15" s="98">
        <f>+V15+'2.2.3.2.Inv-Depr-Ajus'!W17+'2.2.3.2.Inv-Depr-Ajus'!W39-'2.2.3.2.Inv-Depr-Ajus'!V39+'2.2.3.2.Inv-Depr-Ajus'!W61</f>
        <v>1256691.2504717554</v>
      </c>
      <c r="X15" s="98">
        <f>+W15+'2.2.3.2.Inv-Depr-Ajus'!X17+'2.2.3.2.Inv-Depr-Ajus'!X39-'2.2.3.2.Inv-Depr-Ajus'!W39+'2.2.3.2.Inv-Depr-Ajus'!X61</f>
        <v>1754460.0204717554</v>
      </c>
      <c r="Y15" s="98">
        <f>+X15+'2.2.3.2.Inv-Depr-Ajus'!Y17+'2.2.3.2.Inv-Depr-Ajus'!Y39-'2.2.3.2.Inv-Depr-Ajus'!X39+'2.2.3.2.Inv-Depr-Ajus'!Y61</f>
        <v>2077631.1304717558</v>
      </c>
      <c r="Z15" s="98">
        <f>+Y15+'2.2.3.2.Inv-Depr-Ajus'!Z17+'2.2.3.2.Inv-Depr-Ajus'!Z39-'2.2.3.2.Inv-Depr-Ajus'!Y39+'2.2.3.2.Inv-Depr-Ajus'!Z61</f>
        <v>1844585.1704717558</v>
      </c>
      <c r="AA15" s="98">
        <f>+Z15+'2.2.3.2.Inv-Depr-Ajus'!AA17+'2.2.3.2.Inv-Depr-Ajus'!AA39-'2.2.3.2.Inv-Depr-Ajus'!Z39+'2.2.3.2.Inv-Depr-Ajus'!AA61</f>
        <v>1860170.0504717557</v>
      </c>
      <c r="AB15" s="98">
        <f>+AA15+'2.2.3.2.Inv-Depr-Ajus'!AB17+'2.2.3.2.Inv-Depr-Ajus'!AB39-'2.2.3.2.Inv-Depr-Ajus'!AA39+'2.2.3.2.Inv-Depr-Ajus'!AB61</f>
        <v>1750862.9804717565</v>
      </c>
    </row>
    <row r="16" spans="1:28">
      <c r="B16" s="99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</row>
    <row r="17" spans="2:28">
      <c r="B17" s="84" t="s">
        <v>98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</row>
    <row r="18" spans="2:28">
      <c r="B18" s="104" t="s">
        <v>99</v>
      </c>
      <c r="C18" s="103">
        <f>+'2.2.3.2.Inv-Depr-Ajus'!C20+'2.2.3.2.Inv-Depr-Ajus'!C42+'2.2.3.2.Inv-Depr-Ajus'!C64</f>
        <v>0</v>
      </c>
      <c r="D18" s="103">
        <f>+C18+'2.2.3.2.Inv-Depr-Ajus'!D20+'2.2.3.2.Inv-Depr-Ajus'!D42-'2.2.3.2.Inv-Depr-Ajus'!C42+'2.2.3.2.Inv-Depr-Ajus'!D64</f>
        <v>0</v>
      </c>
      <c r="E18" s="103">
        <f>+D18+'2.2.3.2.Inv-Depr-Ajus'!E20+'2.2.3.2.Inv-Depr-Ajus'!E42-'2.2.3.2.Inv-Depr-Ajus'!D42+'2.2.3.2.Inv-Depr-Ajus'!E64</f>
        <v>0</v>
      </c>
      <c r="F18" s="103">
        <f>+E18+'2.2.3.2.Inv-Depr-Ajus'!F20+'2.2.3.2.Inv-Depr-Ajus'!F42-'2.2.3.2.Inv-Depr-Ajus'!E42+'2.2.3.2.Inv-Depr-Ajus'!F64</f>
        <v>0</v>
      </c>
      <c r="G18" s="103">
        <f>+F18+'2.2.3.2.Inv-Depr-Ajus'!G20+'2.2.3.2.Inv-Depr-Ajus'!G42-'2.2.3.2.Inv-Depr-Ajus'!F42+'2.2.3.2.Inv-Depr-Ajus'!G64</f>
        <v>0</v>
      </c>
      <c r="H18" s="103">
        <f>+G18+'2.2.3.2.Inv-Depr-Ajus'!H20+'2.2.3.2.Inv-Depr-Ajus'!H42-'2.2.3.2.Inv-Depr-Ajus'!G42+'2.2.3.2.Inv-Depr-Ajus'!H64</f>
        <v>0</v>
      </c>
      <c r="I18" s="103">
        <f>+H18+'2.2.3.2.Inv-Depr-Ajus'!I20+'2.2.3.2.Inv-Depr-Ajus'!I42-'2.2.3.2.Inv-Depr-Ajus'!H42+'2.2.3.2.Inv-Depr-Ajus'!I64</f>
        <v>0</v>
      </c>
      <c r="J18" s="103">
        <f>+I18+'2.2.3.2.Inv-Depr-Ajus'!J20+'2.2.3.2.Inv-Depr-Ajus'!J42-'2.2.3.2.Inv-Depr-Ajus'!I42+'2.2.3.2.Inv-Depr-Ajus'!J64</f>
        <v>0</v>
      </c>
      <c r="K18" s="103">
        <f>+J18+'2.2.3.2.Inv-Depr-Ajus'!K20+'2.2.3.2.Inv-Depr-Ajus'!K42-'2.2.3.2.Inv-Depr-Ajus'!J42+'2.2.3.2.Inv-Depr-Ajus'!K64</f>
        <v>0</v>
      </c>
      <c r="L18" s="103">
        <f>+K18+'2.2.3.2.Inv-Depr-Ajus'!L20+'2.2.3.2.Inv-Depr-Ajus'!L42-'2.2.3.2.Inv-Depr-Ajus'!K42+'2.2.3.2.Inv-Depr-Ajus'!L64</f>
        <v>0</v>
      </c>
      <c r="M18" s="103">
        <f>+L18+'2.2.3.2.Inv-Depr-Ajus'!M20+'2.2.3.2.Inv-Depr-Ajus'!M42-'2.2.3.2.Inv-Depr-Ajus'!L42+'2.2.3.2.Inv-Depr-Ajus'!M64</f>
        <v>0</v>
      </c>
      <c r="N18" s="103">
        <f>+M18+'2.2.3.2.Inv-Depr-Ajus'!N20+'2.2.3.2.Inv-Depr-Ajus'!N42-'2.2.3.2.Inv-Depr-Ajus'!M42+'2.2.3.2.Inv-Depr-Ajus'!N64</f>
        <v>0</v>
      </c>
      <c r="O18" s="103">
        <f>+N18+'2.2.3.2.Inv-Depr-Ajus'!O20+'2.2.3.2.Inv-Depr-Ajus'!O42-'2.2.3.2.Inv-Depr-Ajus'!N42+'2.2.3.2.Inv-Depr-Ajus'!O64</f>
        <v>0</v>
      </c>
      <c r="P18" s="103">
        <f>+N18+'2.2.3.2.Inv-Depr-Ajus'!P20+'2.2.3.2.Inv-Depr-Ajus'!P42-'2.2.3.2.Inv-Depr-Ajus'!N42+'2.2.3.2.Inv-Depr-Ajus'!P64</f>
        <v>15407957.459999999</v>
      </c>
      <c r="Q18" s="103">
        <f>+P18+'2.2.3.2.Inv-Depr-Ajus'!Q20+'2.2.3.2.Inv-Depr-Ajus'!Q42-'2.2.3.2.Inv-Depr-Ajus'!P42+'2.2.3.2.Inv-Depr-Ajus'!Q64</f>
        <v>21725822.950000003</v>
      </c>
      <c r="R18" s="103">
        <f>+Q18+'2.2.3.2.Inv-Depr-Ajus'!R20+'2.2.3.2.Inv-Depr-Ajus'!R42-'2.2.3.2.Inv-Depr-Ajus'!Q42+'2.2.3.2.Inv-Depr-Ajus'!R64</f>
        <v>20936594.898497902</v>
      </c>
      <c r="S18" s="103">
        <f>+R18+'2.2.3.2.Inv-Depr-Ajus'!S20+'2.2.3.2.Inv-Depr-Ajus'!S42-'2.2.3.2.Inv-Depr-Ajus'!R42+'2.2.3.2.Inv-Depr-Ajus'!S64</f>
        <v>28422686.650452517</v>
      </c>
      <c r="T18" s="103">
        <f>+S18+'2.2.3.2.Inv-Depr-Ajus'!T20+'2.2.3.2.Inv-Depr-Ajus'!T42-'2.2.3.2.Inv-Depr-Ajus'!S42+'2.2.3.2.Inv-Depr-Ajus'!T64</f>
        <v>30761302.150452517</v>
      </c>
      <c r="U18" s="103">
        <f>+T18+'2.2.3.2.Inv-Depr-Ajus'!U20+'2.2.3.2.Inv-Depr-Ajus'!U42-'2.2.3.2.Inv-Depr-Ajus'!T42+'2.2.3.2.Inv-Depr-Ajus'!U64</f>
        <v>262339127.48045248</v>
      </c>
      <c r="V18" s="103">
        <f>+U18+'2.2.3.2.Inv-Depr-Ajus'!V20+'2.2.3.2.Inv-Depr-Ajus'!V42-'2.2.3.2.Inv-Depr-Ajus'!U42+'2.2.3.2.Inv-Depr-Ajus'!V64</f>
        <v>255551544.75045249</v>
      </c>
      <c r="W18" s="103">
        <f>+V18+'2.2.3.2.Inv-Depr-Ajus'!W20+'2.2.3.2.Inv-Depr-Ajus'!W42-'2.2.3.2.Inv-Depr-Ajus'!V42+'2.2.3.2.Inv-Depr-Ajus'!W64</f>
        <v>249718936.18045247</v>
      </c>
      <c r="X18" s="103">
        <f>+W18+'2.2.3.2.Inv-Depr-Ajus'!X20+'2.2.3.2.Inv-Depr-Ajus'!X42-'2.2.3.2.Inv-Depr-Ajus'!W42+'2.2.3.2.Inv-Depr-Ajus'!X64</f>
        <v>241611741.77045244</v>
      </c>
      <c r="Y18" s="103">
        <f>+X18+'2.2.3.2.Inv-Depr-Ajus'!Y20+'2.2.3.2.Inv-Depr-Ajus'!Y42-'2.2.3.2.Inv-Depr-Ajus'!X42+'2.2.3.2.Inv-Depr-Ajus'!Y64</f>
        <v>242788842.51045245</v>
      </c>
      <c r="Z18" s="103">
        <f>+Y18+'2.2.3.2.Inv-Depr-Ajus'!Z20+'2.2.3.2.Inv-Depr-Ajus'!Z42-'2.2.3.2.Inv-Depr-Ajus'!Y42+'2.2.3.2.Inv-Depr-Ajus'!Z64</f>
        <v>234710831.86045244</v>
      </c>
      <c r="AA18" s="103">
        <f>+Z18+'2.2.3.2.Inv-Depr-Ajus'!AA20+'2.2.3.2.Inv-Depr-Ajus'!AA42-'2.2.3.2.Inv-Depr-Ajus'!Z42+'2.2.3.2.Inv-Depr-Ajus'!AA64</f>
        <v>226590434.12045246</v>
      </c>
      <c r="AB18" s="103">
        <f>+AA18+'2.2.3.2.Inv-Depr-Ajus'!AB20+'2.2.3.2.Inv-Depr-Ajus'!AB42-'2.2.3.2.Inv-Depr-Ajus'!AA42+'2.2.3.2.Inv-Depr-Ajus'!AB64</f>
        <v>217407137.45045245</v>
      </c>
    </row>
    <row r="19" spans="2:28">
      <c r="B19" s="257" t="s">
        <v>100</v>
      </c>
      <c r="C19" s="96">
        <f>+'2.2.3.2.Inv-Depr-Ajus'!C21+'2.2.3.2.Inv-Depr-Ajus'!C43+'2.2.3.2.Inv-Depr-Ajus'!C65</f>
        <v>0</v>
      </c>
      <c r="D19" s="96">
        <f>+C19+'2.2.3.2.Inv-Depr-Ajus'!D21+'2.2.3.2.Inv-Depr-Ajus'!D43-'2.2.3.2.Inv-Depr-Ajus'!C43+'2.2.3.2.Inv-Depr-Ajus'!D65</f>
        <v>0</v>
      </c>
      <c r="E19" s="96">
        <f>+D19+'2.2.3.2.Inv-Depr-Ajus'!E21+'2.2.3.2.Inv-Depr-Ajus'!E43-'2.2.3.2.Inv-Depr-Ajus'!D43+'2.2.3.2.Inv-Depr-Ajus'!E65</f>
        <v>106346</v>
      </c>
      <c r="F19" s="96">
        <f>+E19+'2.2.3.2.Inv-Depr-Ajus'!F21+'2.2.3.2.Inv-Depr-Ajus'!F43-'2.2.3.2.Inv-Depr-Ajus'!E43+'2.2.3.2.Inv-Depr-Ajus'!F65</f>
        <v>85077</v>
      </c>
      <c r="G19" s="96">
        <f>+F19+'2.2.3.2.Inv-Depr-Ajus'!G21+'2.2.3.2.Inv-Depr-Ajus'!G43-'2.2.3.2.Inv-Depr-Ajus'!F43+'2.2.3.2.Inv-Depr-Ajus'!G65</f>
        <v>63808</v>
      </c>
      <c r="H19" s="96">
        <f>+G19+'2.2.3.2.Inv-Depr-Ajus'!H21+'2.2.3.2.Inv-Depr-Ajus'!H43-'2.2.3.2.Inv-Depr-Ajus'!G43+'2.2.3.2.Inv-Depr-Ajus'!H65</f>
        <v>42539</v>
      </c>
      <c r="I19" s="96">
        <f>+H19+'2.2.3.2.Inv-Depr-Ajus'!I21+'2.2.3.2.Inv-Depr-Ajus'!I43-'2.2.3.2.Inv-Depr-Ajus'!H43+'2.2.3.2.Inv-Depr-Ajus'!I65</f>
        <v>21270</v>
      </c>
      <c r="J19" s="96">
        <f>+I19+'2.2.3.2.Inv-Depr-Ajus'!J21+'2.2.3.2.Inv-Depr-Ajus'!J43-'2.2.3.2.Inv-Depr-Ajus'!I43+'2.2.3.2.Inv-Depr-Ajus'!J65</f>
        <v>118588</v>
      </c>
      <c r="K19" s="96">
        <f>+J19+'2.2.3.2.Inv-Depr-Ajus'!K21+'2.2.3.2.Inv-Depr-Ajus'!K43-'2.2.3.2.Inv-Depr-Ajus'!J43+'2.2.3.2.Inv-Depr-Ajus'!K65</f>
        <v>187902.01</v>
      </c>
      <c r="L19" s="96">
        <f>+K19+'2.2.3.2.Inv-Depr-Ajus'!L21+'2.2.3.2.Inv-Depr-Ajus'!L43-'2.2.3.2.Inv-Depr-Ajus'!K43+'2.2.3.2.Inv-Depr-Ajus'!L65</f>
        <v>255049.36</v>
      </c>
      <c r="M19" s="96">
        <f>+L19+'2.2.3.2.Inv-Depr-Ajus'!M21+'2.2.3.2.Inv-Depr-Ajus'!M43-'2.2.3.2.Inv-Depr-Ajus'!L43+'2.2.3.2.Inv-Depr-Ajus'!M65</f>
        <v>263795.19</v>
      </c>
      <c r="N19" s="96">
        <f>+M19+'2.2.3.2.Inv-Depr-Ajus'!N21+'2.2.3.2.Inv-Depr-Ajus'!N43-'2.2.3.2.Inv-Depr-Ajus'!M43+'2.2.3.2.Inv-Depr-Ajus'!N65</f>
        <v>270006.58</v>
      </c>
      <c r="O19" s="96">
        <f>+N19+'2.2.3.2.Inv-Depr-Ajus'!O21+'2.2.3.2.Inv-Depr-Ajus'!O43-'2.2.3.2.Inv-Depr-Ajus'!N43+'2.2.3.2.Inv-Depr-Ajus'!O65</f>
        <v>245229.47999999998</v>
      </c>
      <c r="P19" s="96">
        <f>+N19+'2.2.3.2.Inv-Depr-Ajus'!P21+'2.2.3.2.Inv-Depr-Ajus'!P43-'2.2.3.2.Inv-Depr-Ajus'!N43+'2.2.3.2.Inv-Depr-Ajus'!P65</f>
        <v>245229.47999999998</v>
      </c>
      <c r="Q19" s="96">
        <f>+P19+'2.2.3.2.Inv-Depr-Ajus'!Q21+'2.2.3.2.Inv-Depr-Ajus'!Q43-'2.2.3.2.Inv-Depr-Ajus'!P43+'2.2.3.2.Inv-Depr-Ajus'!Q65</f>
        <v>209235.15999999992</v>
      </c>
      <c r="R19" s="96">
        <f>+Q19+'2.2.3.2.Inv-Depr-Ajus'!R21+'2.2.3.2.Inv-Depr-Ajus'!R43-'2.2.3.2.Inv-Depr-Ajus'!Q43+'2.2.3.2.Inv-Depr-Ajus'!R65</f>
        <v>37968.838583690929</v>
      </c>
      <c r="S19" s="96">
        <f>+R19+'2.2.3.2.Inv-Depr-Ajus'!S21+'2.2.3.2.Inv-Depr-Ajus'!S43-'2.2.3.2.Inv-Depr-Ajus'!R43+'2.2.3.2.Inv-Depr-Ajus'!S65</f>
        <v>334725.05464949872</v>
      </c>
      <c r="T19" s="96">
        <f>+S19+'2.2.3.2.Inv-Depr-Ajus'!T21+'2.2.3.2.Inv-Depr-Ajus'!T43-'2.2.3.2.Inv-Depr-Ajus'!S43+'2.2.3.2.Inv-Depr-Ajus'!T65</f>
        <v>344943.70464949874</v>
      </c>
      <c r="U19" s="96">
        <f>+T19+'2.2.3.2.Inv-Depr-Ajus'!U21+'2.2.3.2.Inv-Depr-Ajus'!U43-'2.2.3.2.Inv-Depr-Ajus'!T43+'2.2.3.2.Inv-Depr-Ajus'!U65</f>
        <v>385778.11464949884</v>
      </c>
      <c r="V19" s="96">
        <f>+U19+'2.2.3.2.Inv-Depr-Ajus'!V21+'2.2.3.2.Inv-Depr-Ajus'!V43-'2.2.3.2.Inv-Depr-Ajus'!U43+'2.2.3.2.Inv-Depr-Ajus'!V65</f>
        <v>511952.40464949887</v>
      </c>
      <c r="W19" s="96">
        <f>+V19+'2.2.3.2.Inv-Depr-Ajus'!W21+'2.2.3.2.Inv-Depr-Ajus'!W43-'2.2.3.2.Inv-Depr-Ajus'!V43+'2.2.3.2.Inv-Depr-Ajus'!W65</f>
        <v>464908.80464949901</v>
      </c>
      <c r="X19" s="96">
        <f>+W19+'2.2.3.2.Inv-Depr-Ajus'!X21+'2.2.3.2.Inv-Depr-Ajus'!X43-'2.2.3.2.Inv-Depr-Ajus'!W43+'2.2.3.2.Inv-Depr-Ajus'!X65</f>
        <v>656808.48464949906</v>
      </c>
      <c r="Y19" s="96">
        <f>+X19+'2.2.3.2.Inv-Depr-Ajus'!Y21+'2.2.3.2.Inv-Depr-Ajus'!Y43-'2.2.3.2.Inv-Depr-Ajus'!X43+'2.2.3.2.Inv-Depr-Ajus'!Y65</f>
        <v>619100.98464949906</v>
      </c>
      <c r="Z19" s="96">
        <f>+Y19+'2.2.3.2.Inv-Depr-Ajus'!Z21+'2.2.3.2.Inv-Depr-Ajus'!Z43-'2.2.3.2.Inv-Depr-Ajus'!Y43+'2.2.3.2.Inv-Depr-Ajus'!Z65</f>
        <v>583079.04464949912</v>
      </c>
      <c r="AA19" s="96">
        <f>+Z19+'2.2.3.2.Inv-Depr-Ajus'!AA21+'2.2.3.2.Inv-Depr-Ajus'!AA43-'2.2.3.2.Inv-Depr-Ajus'!Z43+'2.2.3.2.Inv-Depr-Ajus'!AA65</f>
        <v>580074.78464949911</v>
      </c>
      <c r="AB19" s="96">
        <f>+AA19+'2.2.3.2.Inv-Depr-Ajus'!AB21+'2.2.3.2.Inv-Depr-Ajus'!AB43-'2.2.3.2.Inv-Depr-Ajus'!AA43+'2.2.3.2.Inv-Depr-Ajus'!AB65</f>
        <v>501671.10464949906</v>
      </c>
    </row>
    <row r="20" spans="2:28">
      <c r="B20" s="97" t="s">
        <v>101</v>
      </c>
      <c r="C20" s="98">
        <f>+'2.2.3.2.Inv-Depr-Ajus'!C22+'2.2.3.2.Inv-Depr-Ajus'!C44+'2.2.3.2.Inv-Depr-Ajus'!C66</f>
        <v>9954528</v>
      </c>
      <c r="D20" s="98">
        <f>+C20+'2.2.3.2.Inv-Depr-Ajus'!D22+'2.2.3.2.Inv-Depr-Ajus'!D44-'2.2.3.2.Inv-Depr-Ajus'!C44+'2.2.3.2.Inv-Depr-Ajus'!D66</f>
        <v>9274212</v>
      </c>
      <c r="E20" s="98">
        <f>+D20+'2.2.3.2.Inv-Depr-Ajus'!E22+'2.2.3.2.Inv-Depr-Ajus'!E44-'2.2.3.2.Inv-Depr-Ajus'!D44+'2.2.3.2.Inv-Depr-Ajus'!E66</f>
        <v>8593896</v>
      </c>
      <c r="F20" s="98">
        <f>+E20+'2.2.3.2.Inv-Depr-Ajus'!F22+'2.2.3.2.Inv-Depr-Ajus'!F44-'2.2.3.2.Inv-Depr-Ajus'!E44+'2.2.3.2.Inv-Depr-Ajus'!F66</f>
        <v>7913580</v>
      </c>
      <c r="G20" s="98">
        <f>+F20+'2.2.3.2.Inv-Depr-Ajus'!G22+'2.2.3.2.Inv-Depr-Ajus'!G44-'2.2.3.2.Inv-Depr-Ajus'!F44+'2.2.3.2.Inv-Depr-Ajus'!G66</f>
        <v>7233264</v>
      </c>
      <c r="H20" s="98">
        <f>+G20+'2.2.3.2.Inv-Depr-Ajus'!H22+'2.2.3.2.Inv-Depr-Ajus'!H44-'2.2.3.2.Inv-Depr-Ajus'!G44+'2.2.3.2.Inv-Depr-Ajus'!H66</f>
        <v>6552948</v>
      </c>
      <c r="I20" s="98">
        <f>+H20+'2.2.3.2.Inv-Depr-Ajus'!I22+'2.2.3.2.Inv-Depr-Ajus'!I44-'2.2.3.2.Inv-Depr-Ajus'!H44+'2.2.3.2.Inv-Depr-Ajus'!I66</f>
        <v>6023894.0199999996</v>
      </c>
      <c r="J20" s="98">
        <f>+I20+'2.2.3.2.Inv-Depr-Ajus'!J22+'2.2.3.2.Inv-Depr-Ajus'!J44-'2.2.3.2.Inv-Depr-Ajus'!I44+'2.2.3.2.Inv-Depr-Ajus'!J66</f>
        <v>5326771.0199999996</v>
      </c>
      <c r="K20" s="98">
        <f>+J20+'2.2.3.2.Inv-Depr-Ajus'!K22+'2.2.3.2.Inv-Depr-Ajus'!K44-'2.2.3.2.Inv-Depr-Ajus'!J44+'2.2.3.2.Inv-Depr-Ajus'!K66</f>
        <v>4633081.5200000005</v>
      </c>
      <c r="L20" s="98">
        <f>+K20+'2.2.3.2.Inv-Depr-Ajus'!L22+'2.2.3.2.Inv-Depr-Ajus'!L44-'2.2.3.2.Inv-Depr-Ajus'!K44+'2.2.3.2.Inv-Depr-Ajus'!L66</f>
        <v>3939392.0199999996</v>
      </c>
      <c r="M20" s="98">
        <f>+L20+'2.2.3.2.Inv-Depr-Ajus'!M22+'2.2.3.2.Inv-Depr-Ajus'!M44-'2.2.3.2.Inv-Depr-Ajus'!L44+'2.2.3.2.Inv-Depr-Ajus'!M66</f>
        <v>3245702.51</v>
      </c>
      <c r="N20" s="98">
        <f>+M20+'2.2.3.2.Inv-Depr-Ajus'!N22+'2.2.3.2.Inv-Depr-Ajus'!N44-'2.2.3.2.Inv-Depr-Ajus'!M44+'2.2.3.2.Inv-Depr-Ajus'!N66</f>
        <v>2552013.0100000007</v>
      </c>
      <c r="O20" s="98">
        <f>+N20+'2.2.3.2.Inv-Depr-Ajus'!O22+'2.2.3.2.Inv-Depr-Ajus'!O44-'2.2.3.2.Inv-Depr-Ajus'!N44+'2.2.3.2.Inv-Depr-Ajus'!O66</f>
        <v>6041594.5899999989</v>
      </c>
      <c r="P20" s="98">
        <f>+N20+'2.2.3.2.Inv-Depr-Ajus'!P22+'2.2.3.2.Inv-Depr-Ajus'!P44-'2.2.3.2.Inv-Depr-Ajus'!N44+'2.2.3.2.Inv-Depr-Ajus'!P66</f>
        <v>6041594.4799999995</v>
      </c>
      <c r="Q20" s="98">
        <f>+P20+'2.2.3.2.Inv-Depr-Ajus'!Q22+'2.2.3.2.Inv-Depr-Ajus'!Q44-'2.2.3.2.Inv-Depr-Ajus'!P44+'2.2.3.2.Inv-Depr-Ajus'!Q66</f>
        <v>5684057.5399999991</v>
      </c>
      <c r="R20" s="98">
        <f>+Q20+'2.2.3.2.Inv-Depr-Ajus'!R22+'2.2.3.2.Inv-Depr-Ajus'!R44-'2.2.3.2.Inv-Depr-Ajus'!Q44+'2.2.3.2.Inv-Depr-Ajus'!R66</f>
        <v>3566473.4448926998</v>
      </c>
      <c r="S20" s="98">
        <f>+R20+'2.2.3.2.Inv-Depr-Ajus'!S22+'2.2.3.2.Inv-Depr-Ajus'!S44-'2.2.3.2.Inv-Depr-Ajus'!R44+'2.2.3.2.Inv-Depr-Ajus'!S66</f>
        <v>6743060.4402790191</v>
      </c>
      <c r="T20" s="98">
        <f>+S20+'2.2.3.2.Inv-Depr-Ajus'!T22+'2.2.3.2.Inv-Depr-Ajus'!T44-'2.2.3.2.Inv-Depr-Ajus'!S44+'2.2.3.2.Inv-Depr-Ajus'!T66</f>
        <v>6280679.150279019</v>
      </c>
      <c r="U20" s="98">
        <f>+T20+'2.2.3.2.Inv-Depr-Ajus'!U22+'2.2.3.2.Inv-Depr-Ajus'!U44-'2.2.3.2.Inv-Depr-Ajus'!T44+'2.2.3.2.Inv-Depr-Ajus'!U66</f>
        <v>5818297.8602790199</v>
      </c>
      <c r="V20" s="98">
        <f>+U20+'2.2.3.2.Inv-Depr-Ajus'!V22+'2.2.3.2.Inv-Depr-Ajus'!V44-'2.2.3.2.Inv-Depr-Ajus'!U44+'2.2.3.2.Inv-Depr-Ajus'!V66</f>
        <v>5355916.5702790199</v>
      </c>
      <c r="W20" s="98">
        <f>+V20+'2.2.3.2.Inv-Depr-Ajus'!W22+'2.2.3.2.Inv-Depr-Ajus'!W44-'2.2.3.2.Inv-Depr-Ajus'!V44+'2.2.3.2.Inv-Depr-Ajus'!W66</f>
        <v>4932067.0502790203</v>
      </c>
      <c r="X20" s="98">
        <f>+W20+'2.2.3.2.Inv-Depr-Ajus'!X22+'2.2.3.2.Inv-Depr-Ajus'!X44-'2.2.3.2.Inv-Depr-Ajus'!W44+'2.2.3.2.Inv-Depr-Ajus'!X66</f>
        <v>4494111.8302790197</v>
      </c>
      <c r="Y20" s="98">
        <f>+X20+'2.2.3.2.Inv-Depr-Ajus'!Y22+'2.2.3.2.Inv-Depr-Ajus'!Y44-'2.2.3.2.Inv-Depr-Ajus'!X44+'2.2.3.2.Inv-Depr-Ajus'!Y66</f>
        <v>4056156.6202790188</v>
      </c>
      <c r="Z20" s="98">
        <f>+Y20+'2.2.3.2.Inv-Depr-Ajus'!Z22+'2.2.3.2.Inv-Depr-Ajus'!Z44-'2.2.3.2.Inv-Depr-Ajus'!Y44+'2.2.3.2.Inv-Depr-Ajus'!Z66</f>
        <v>3618201.4002790181</v>
      </c>
      <c r="AA20" s="98">
        <f>+Z20+'2.2.3.2.Inv-Depr-Ajus'!AA22+'2.2.3.2.Inv-Depr-Ajus'!AA44-'2.2.3.2.Inv-Depr-Ajus'!Z44+'2.2.3.2.Inv-Depr-Ajus'!AA66</f>
        <v>3180246.1902790172</v>
      </c>
      <c r="AB20" s="98">
        <f>+AA20+'2.2.3.2.Inv-Depr-Ajus'!AB22+'2.2.3.2.Inv-Depr-Ajus'!AB44-'2.2.3.2.Inv-Depr-Ajus'!AA44+'2.2.3.2.Inv-Depr-Ajus'!AB66</f>
        <v>2742290.9702790165</v>
      </c>
    </row>
    <row r="21" spans="2:28"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</row>
    <row r="22" spans="2:28">
      <c r="B22" s="1" t="s">
        <v>102</v>
      </c>
      <c r="C22" s="98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</row>
    <row r="23" spans="2:28">
      <c r="B23" s="74" t="s">
        <v>103</v>
      </c>
      <c r="C23" s="96">
        <f>+'2.2.3.2.Inv-Depr-Ajus'!C25+'2.2.3.2.Inv-Depr-Ajus'!C47+'2.2.3.2.Inv-Depr-Ajus'!C69</f>
        <v>0</v>
      </c>
      <c r="D23" s="103">
        <f>+'2.2.3.2.Inv-Depr-Ajus'!D25+'2.2.3.2.Inv-Depr-Ajus'!D47+'2.2.3.2.Inv-Depr-Ajus'!D69</f>
        <v>0</v>
      </c>
      <c r="E23" s="103">
        <f>+'2.2.3.2.Inv-Depr-Ajus'!E25+'2.2.3.2.Inv-Depr-Ajus'!E47+'2.2.3.2.Inv-Depr-Ajus'!E69</f>
        <v>0</v>
      </c>
      <c r="F23" s="103">
        <f>+'2.2.3.2.Inv-Depr-Ajus'!F25+'2.2.3.2.Inv-Depr-Ajus'!F47+'2.2.3.2.Inv-Depr-Ajus'!F69</f>
        <v>0</v>
      </c>
      <c r="G23" s="103">
        <f>+'2.2.3.2.Inv-Depr-Ajus'!G25+'2.2.3.2.Inv-Depr-Ajus'!G47+'2.2.3.2.Inv-Depr-Ajus'!G69</f>
        <v>0</v>
      </c>
      <c r="H23" s="103">
        <f>+'2.2.3.2.Inv-Depr-Ajus'!H25+'2.2.3.2.Inv-Depr-Ajus'!H47+'2.2.3.2.Inv-Depr-Ajus'!H69</f>
        <v>0</v>
      </c>
      <c r="I23" s="103">
        <f>+'2.2.3.2.Inv-Depr-Ajus'!I25+'2.2.3.2.Inv-Depr-Ajus'!I47+'2.2.3.2.Inv-Depr-Ajus'!I69</f>
        <v>0</v>
      </c>
      <c r="J23" s="103">
        <f>+'2.2.3.2.Inv-Depr-Ajus'!J25+'2.2.3.2.Inv-Depr-Ajus'!J47+'2.2.3.2.Inv-Depr-Ajus'!J69</f>
        <v>0</v>
      </c>
      <c r="K23" s="103">
        <f>+'2.2.3.2.Inv-Depr-Ajus'!K25+'2.2.3.2.Inv-Depr-Ajus'!K47+'2.2.3.2.Inv-Depr-Ajus'!K69</f>
        <v>0</v>
      </c>
      <c r="L23" s="103">
        <f>+'2.2.3.2.Inv-Depr-Ajus'!L25+'2.2.3.2.Inv-Depr-Ajus'!L47+'2.2.3.2.Inv-Depr-Ajus'!L69</f>
        <v>0</v>
      </c>
      <c r="M23" s="103">
        <f>+'2.2.3.2.Inv-Depr-Ajus'!M25+'2.2.3.2.Inv-Depr-Ajus'!M47+'2.2.3.2.Inv-Depr-Ajus'!M69</f>
        <v>0</v>
      </c>
      <c r="N23" s="103">
        <f>+'2.2.3.2.Inv-Depr-Ajus'!N25+'2.2.3.2.Inv-Depr-Ajus'!N47+'2.2.3.2.Inv-Depr-Ajus'!N69</f>
        <v>0</v>
      </c>
      <c r="O23" s="103">
        <f>+'2.2.3.2.Inv-Depr-Ajus'!O25+'2.2.3.2.Inv-Depr-Ajus'!O47+'2.2.3.2.Inv-Depr-Ajus'!O69</f>
        <v>0</v>
      </c>
      <c r="P23" s="103">
        <f>+'2.2.3.2.Inv-Depr-Ajus'!P25+'2.2.3.2.Inv-Depr-Ajus'!P47+'2.2.3.2.Inv-Depr-Ajus'!P69</f>
        <v>0</v>
      </c>
      <c r="Q23" s="103">
        <f>+'2.2.3.2.Inv-Depr-Ajus'!Q25+'2.2.3.2.Inv-Depr-Ajus'!Q47+'2.2.3.2.Inv-Depr-Ajus'!Q69</f>
        <v>0</v>
      </c>
      <c r="R23" s="103">
        <f>+'2.2.3.2.Inv-Depr-Ajus'!R25+'2.2.3.2.Inv-Depr-Ajus'!R47+'2.2.3.2.Inv-Depr-Ajus'!R69</f>
        <v>0</v>
      </c>
      <c r="S23" s="103">
        <f>+'2.2.3.2.Inv-Depr-Ajus'!S25+'2.2.3.2.Inv-Depr-Ajus'!S47+'2.2.3.2.Inv-Depr-Ajus'!S69</f>
        <v>0</v>
      </c>
      <c r="T23" s="103">
        <f>+'2.2.3.2.Inv-Depr-Ajus'!T25+'2.2.3.2.Inv-Depr-Ajus'!T47+'2.2.3.2.Inv-Depr-Ajus'!T69</f>
        <v>0</v>
      </c>
      <c r="U23" s="103">
        <f>+'2.2.3.2.Inv-Depr-Ajus'!U25+'2.2.3.2.Inv-Depr-Ajus'!U47+'2.2.3.2.Inv-Depr-Ajus'!U69</f>
        <v>0</v>
      </c>
      <c r="V23" s="103">
        <f>+'2.2.3.2.Inv-Depr-Ajus'!V25+'2.2.3.2.Inv-Depr-Ajus'!V47+'2.2.3.2.Inv-Depr-Ajus'!V69</f>
        <v>0</v>
      </c>
      <c r="W23" s="103">
        <f>+'2.2.3.2.Inv-Depr-Ajus'!W25+'2.2.3.2.Inv-Depr-Ajus'!W47+'2.2.3.2.Inv-Depr-Ajus'!W69</f>
        <v>0</v>
      </c>
      <c r="X23" s="103">
        <f>+'2.2.3.2.Inv-Depr-Ajus'!X25+'2.2.3.2.Inv-Depr-Ajus'!X47+'2.2.3.2.Inv-Depr-Ajus'!X69</f>
        <v>179000</v>
      </c>
      <c r="Y23" s="103">
        <f>X23+'2.2.3.2.Inv-Depr-Ajus'!Y25+'2.2.3.2.Inv-Depr-Ajus'!Y47-'2.2.3.2.Inv-Depr-Ajus'!X47+'2.2.3.2.Inv-Depr-Ajus'!Y69</f>
        <v>119159.41</v>
      </c>
      <c r="Z23" s="103">
        <f>Y23+'2.2.3.2.Inv-Depr-Ajus'!Z25+'2.2.3.2.Inv-Depr-Ajus'!Z47-'2.2.3.2.Inv-Depr-Ajus'!Y47+'2.2.3.2.Inv-Depr-Ajus'!Z69</f>
        <v>51983.649999999994</v>
      </c>
      <c r="AA23" s="103">
        <f>Z23+'2.2.3.2.Inv-Depr-Ajus'!AA25+'2.2.3.2.Inv-Depr-Ajus'!AA47-'2.2.3.2.Inv-Depr-Ajus'!Z47+'2.2.3.2.Inv-Depr-Ajus'!AA69</f>
        <v>331976.36999999988</v>
      </c>
      <c r="AB23" s="103">
        <f>AA23+'2.2.3.2.Inv-Depr-Ajus'!AB25+'2.2.3.2.Inv-Depr-Ajus'!AB47-'2.2.3.2.Inv-Depr-Ajus'!AA47+'2.2.3.2.Inv-Depr-Ajus'!AB69</f>
        <v>263291.53999999986</v>
      </c>
    </row>
    <row r="24" spans="2:28">
      <c r="B24" s="2" t="s">
        <v>104</v>
      </c>
      <c r="C24" s="96">
        <f>+'2.2.3.2.Inv-Depr-Ajus'!C26+'2.2.3.2.Inv-Depr-Ajus'!C48+'2.2.3.2.Inv-Depr-Ajus'!C70</f>
        <v>0</v>
      </c>
      <c r="D24" s="96">
        <f>+'2.2.3.2.Inv-Depr-Ajus'!D26+'2.2.3.2.Inv-Depr-Ajus'!D48+'2.2.3.2.Inv-Depr-Ajus'!D70</f>
        <v>0</v>
      </c>
      <c r="E24" s="96">
        <f>+'2.2.3.2.Inv-Depr-Ajus'!E26+'2.2.3.2.Inv-Depr-Ajus'!E48+'2.2.3.2.Inv-Depr-Ajus'!E70</f>
        <v>0</v>
      </c>
      <c r="F24" s="96">
        <f>+'2.2.3.2.Inv-Depr-Ajus'!F26+'2.2.3.2.Inv-Depr-Ajus'!F48+'2.2.3.2.Inv-Depr-Ajus'!F70</f>
        <v>0</v>
      </c>
      <c r="G24" s="96">
        <f>+'2.2.3.2.Inv-Depr-Ajus'!G26+'2.2.3.2.Inv-Depr-Ajus'!G48+'2.2.3.2.Inv-Depr-Ajus'!G70</f>
        <v>0</v>
      </c>
      <c r="H24" s="96">
        <f>+'2.2.3.2.Inv-Depr-Ajus'!H26+'2.2.3.2.Inv-Depr-Ajus'!H48+'2.2.3.2.Inv-Depr-Ajus'!H70</f>
        <v>0</v>
      </c>
      <c r="I24" s="96">
        <f>+'2.2.3.2.Inv-Depr-Ajus'!I26+'2.2.3.2.Inv-Depr-Ajus'!I48+'2.2.3.2.Inv-Depr-Ajus'!I70</f>
        <v>0</v>
      </c>
      <c r="J24" s="96">
        <f>+'2.2.3.2.Inv-Depr-Ajus'!J26+'2.2.3.2.Inv-Depr-Ajus'!J48+'2.2.3.2.Inv-Depr-Ajus'!J70</f>
        <v>0</v>
      </c>
      <c r="K24" s="96">
        <f>+'2.2.3.2.Inv-Depr-Ajus'!K26+'2.2.3.2.Inv-Depr-Ajus'!K48+'2.2.3.2.Inv-Depr-Ajus'!K70</f>
        <v>0</v>
      </c>
      <c r="L24" s="96">
        <f>+'2.2.3.2.Inv-Depr-Ajus'!L26+'2.2.3.2.Inv-Depr-Ajus'!L48+'2.2.3.2.Inv-Depr-Ajus'!L70</f>
        <v>0</v>
      </c>
      <c r="M24" s="96">
        <f>+'2.2.3.2.Inv-Depr-Ajus'!M26+'2.2.3.2.Inv-Depr-Ajus'!M48+'2.2.3.2.Inv-Depr-Ajus'!M70</f>
        <v>0</v>
      </c>
      <c r="N24" s="96">
        <f>+'2.2.3.2.Inv-Depr-Ajus'!N26+'2.2.3.2.Inv-Depr-Ajus'!N48+'2.2.3.2.Inv-Depr-Ajus'!N70</f>
        <v>0</v>
      </c>
      <c r="O24" s="96">
        <f>+'2.2.3.2.Inv-Depr-Ajus'!O26+'2.2.3.2.Inv-Depr-Ajus'!O48+'2.2.3.2.Inv-Depr-Ajus'!O70</f>
        <v>0</v>
      </c>
      <c r="P24" s="96">
        <f>+'2.2.3.2.Inv-Depr-Ajus'!P26+'2.2.3.2.Inv-Depr-Ajus'!P48+'2.2.3.2.Inv-Depr-Ajus'!P70</f>
        <v>0</v>
      </c>
      <c r="Q24" s="96">
        <f>+'2.2.3.2.Inv-Depr-Ajus'!Q26+'2.2.3.2.Inv-Depr-Ajus'!Q48+'2.2.3.2.Inv-Depr-Ajus'!Q70</f>
        <v>0</v>
      </c>
      <c r="R24" s="96">
        <f>+'2.2.3.2.Inv-Depr-Ajus'!R26+'2.2.3.2.Inv-Depr-Ajus'!R48+'2.2.3.2.Inv-Depr-Ajus'!R70</f>
        <v>0</v>
      </c>
      <c r="S24" s="96">
        <f>+'2.2.3.2.Inv-Depr-Ajus'!S26+'2.2.3.2.Inv-Depr-Ajus'!S48+'2.2.3.2.Inv-Depr-Ajus'!S70</f>
        <v>0</v>
      </c>
      <c r="T24" s="96">
        <f>+'2.2.3.2.Inv-Depr-Ajus'!T26+'2.2.3.2.Inv-Depr-Ajus'!T48+'2.2.3.2.Inv-Depr-Ajus'!T70</f>
        <v>0</v>
      </c>
      <c r="U24" s="96">
        <f>+'2.2.3.2.Inv-Depr-Ajus'!U26+'2.2.3.2.Inv-Depr-Ajus'!U48+'2.2.3.2.Inv-Depr-Ajus'!U70</f>
        <v>0</v>
      </c>
      <c r="V24" s="96">
        <f>+'2.2.3.2.Inv-Depr-Ajus'!V26+'2.2.3.2.Inv-Depr-Ajus'!V48+'2.2.3.2.Inv-Depr-Ajus'!V70</f>
        <v>0</v>
      </c>
      <c r="W24" s="96">
        <f>+'2.2.3.2.Inv-Depr-Ajus'!W26+'2.2.3.2.Inv-Depr-Ajus'!W48+'2.2.3.2.Inv-Depr-Ajus'!W70</f>
        <v>0</v>
      </c>
      <c r="X24" s="96">
        <f>+'2.2.3.2.Inv-Depr-Ajus'!X26+'2.2.3.2.Inv-Depr-Ajus'!X48+'2.2.3.2.Inv-Depr-Ajus'!X70</f>
        <v>336000</v>
      </c>
      <c r="Y24" s="96">
        <f>X24+'2.2.3.2.Inv-Depr-Ajus'!Y26+'2.2.3.2.Inv-Depr-Ajus'!Y48-'2.2.3.2.Inv-Depr-Ajus'!X48+'2.2.3.2.Inv-Depr-Ajus'!Y70</f>
        <v>0</v>
      </c>
      <c r="Z24" s="96">
        <f>Y24+'2.2.3.2.Inv-Depr-Ajus'!Z26+'2.2.3.2.Inv-Depr-Ajus'!Z48-'2.2.3.2.Inv-Depr-Ajus'!Y48+'2.2.3.2.Inv-Depr-Ajus'!Z70</f>
        <v>598621.04</v>
      </c>
      <c r="AA24" s="96">
        <f>Z24+'2.2.3.2.Inv-Depr-Ajus'!AA26+'2.2.3.2.Inv-Depr-Ajus'!AA48-'2.2.3.2.Inv-Depr-Ajus'!Z48+'2.2.3.2.Inv-Depr-Ajus'!AA70</f>
        <v>271200.6100000001</v>
      </c>
      <c r="AB24" s="96">
        <f>AA24+'2.2.3.2.Inv-Depr-Ajus'!AB26+'2.2.3.2.Inv-Depr-Ajus'!AB48-'2.2.3.2.Inv-Depr-Ajus'!AA48+'2.2.3.2.Inv-Depr-Ajus'!AB70</f>
        <v>706743.9700000002</v>
      </c>
    </row>
    <row r="25" spans="2:28">
      <c r="B25" s="64" t="s">
        <v>105</v>
      </c>
      <c r="C25" s="98">
        <f>+'2.2.3.2.Inv-Depr-Ajus'!C27+'2.2.3.2.Inv-Depr-Ajus'!C49+'2.2.3.2.Inv-Depr-Ajus'!C71</f>
        <v>0</v>
      </c>
      <c r="D25" s="98">
        <f>+'2.2.3.2.Inv-Depr-Ajus'!D27+'2.2.3.2.Inv-Depr-Ajus'!D49+'2.2.3.2.Inv-Depr-Ajus'!D71</f>
        <v>0</v>
      </c>
      <c r="E25" s="98">
        <f>+'2.2.3.2.Inv-Depr-Ajus'!E27+'2.2.3.2.Inv-Depr-Ajus'!E49+'2.2.3.2.Inv-Depr-Ajus'!E71</f>
        <v>0</v>
      </c>
      <c r="F25" s="98">
        <f>+'2.2.3.2.Inv-Depr-Ajus'!F27+'2.2.3.2.Inv-Depr-Ajus'!F49+'2.2.3.2.Inv-Depr-Ajus'!F71</f>
        <v>0</v>
      </c>
      <c r="G25" s="98">
        <f>+'2.2.3.2.Inv-Depr-Ajus'!G27+'2.2.3.2.Inv-Depr-Ajus'!G49+'2.2.3.2.Inv-Depr-Ajus'!G71</f>
        <v>0</v>
      </c>
      <c r="H25" s="98">
        <f>+'2.2.3.2.Inv-Depr-Ajus'!H27+'2.2.3.2.Inv-Depr-Ajus'!H49+'2.2.3.2.Inv-Depr-Ajus'!H71</f>
        <v>0</v>
      </c>
      <c r="I25" s="98">
        <f>+'2.2.3.2.Inv-Depr-Ajus'!I27+'2.2.3.2.Inv-Depr-Ajus'!I49+'2.2.3.2.Inv-Depr-Ajus'!I71</f>
        <v>0</v>
      </c>
      <c r="J25" s="98">
        <f>+'2.2.3.2.Inv-Depr-Ajus'!J27+'2.2.3.2.Inv-Depr-Ajus'!J49+'2.2.3.2.Inv-Depr-Ajus'!J71</f>
        <v>0</v>
      </c>
      <c r="K25" s="98">
        <f>+'2.2.3.2.Inv-Depr-Ajus'!K27+'2.2.3.2.Inv-Depr-Ajus'!K49+'2.2.3.2.Inv-Depr-Ajus'!K71</f>
        <v>0</v>
      </c>
      <c r="L25" s="98">
        <f>+'2.2.3.2.Inv-Depr-Ajus'!L27+'2.2.3.2.Inv-Depr-Ajus'!L49+'2.2.3.2.Inv-Depr-Ajus'!L71</f>
        <v>0</v>
      </c>
      <c r="M25" s="98">
        <f>+'2.2.3.2.Inv-Depr-Ajus'!M27+'2.2.3.2.Inv-Depr-Ajus'!M49+'2.2.3.2.Inv-Depr-Ajus'!M71</f>
        <v>0</v>
      </c>
      <c r="N25" s="98">
        <f>+'2.2.3.2.Inv-Depr-Ajus'!N27+'2.2.3.2.Inv-Depr-Ajus'!N49+'2.2.3.2.Inv-Depr-Ajus'!N71</f>
        <v>0</v>
      </c>
      <c r="O25" s="98">
        <f>+'2.2.3.2.Inv-Depr-Ajus'!O27+'2.2.3.2.Inv-Depr-Ajus'!O49+'2.2.3.2.Inv-Depr-Ajus'!O71</f>
        <v>0</v>
      </c>
      <c r="P25" s="98">
        <f>+'2.2.3.2.Inv-Depr-Ajus'!P27+'2.2.3.2.Inv-Depr-Ajus'!P49+'2.2.3.2.Inv-Depr-Ajus'!P71</f>
        <v>0</v>
      </c>
      <c r="Q25" s="98">
        <f>+'2.2.3.2.Inv-Depr-Ajus'!Q27+'2.2.3.2.Inv-Depr-Ajus'!Q49+'2.2.3.2.Inv-Depr-Ajus'!Q71</f>
        <v>0</v>
      </c>
      <c r="R25" s="98">
        <f>+'2.2.3.2.Inv-Depr-Ajus'!R27+'2.2.3.2.Inv-Depr-Ajus'!R49+'2.2.3.2.Inv-Depr-Ajus'!R71</f>
        <v>0</v>
      </c>
      <c r="S25" s="98">
        <f>+'2.2.3.2.Inv-Depr-Ajus'!S27+'2.2.3.2.Inv-Depr-Ajus'!S49+'2.2.3.2.Inv-Depr-Ajus'!S71</f>
        <v>0</v>
      </c>
      <c r="T25" s="98">
        <f>+'2.2.3.2.Inv-Depr-Ajus'!T27+'2.2.3.2.Inv-Depr-Ajus'!T49+'2.2.3.2.Inv-Depr-Ajus'!T71</f>
        <v>0</v>
      </c>
      <c r="U25" s="98">
        <f>+'2.2.3.2.Inv-Depr-Ajus'!U27+'2.2.3.2.Inv-Depr-Ajus'!U49+'2.2.3.2.Inv-Depr-Ajus'!U71</f>
        <v>0</v>
      </c>
      <c r="V25" s="98">
        <f>+'2.2.3.2.Inv-Depr-Ajus'!V27+'2.2.3.2.Inv-Depr-Ajus'!V49+'2.2.3.2.Inv-Depr-Ajus'!V71</f>
        <v>0</v>
      </c>
      <c r="W25" s="98">
        <f>+'2.2.3.2.Inv-Depr-Ajus'!W27+'2.2.3.2.Inv-Depr-Ajus'!W49+'2.2.3.2.Inv-Depr-Ajus'!W71</f>
        <v>0</v>
      </c>
      <c r="X25" s="98">
        <f>+'2.2.3.2.Inv-Depr-Ajus'!X27+'2.2.3.2.Inv-Depr-Ajus'!X49+'2.2.3.2.Inv-Depr-Ajus'!X71</f>
        <v>47144.48000000001</v>
      </c>
      <c r="Y25" s="98">
        <f>X25+'2.2.3.2.Inv-Depr-Ajus'!Y27+'2.2.3.2.Inv-Depr-Ajus'!Y49-'2.2.3.2.Inv-Depr-Ajus'!X49+'2.2.3.2.Inv-Depr-Ajus'!Y71</f>
        <v>34108.360000000008</v>
      </c>
      <c r="Z25" s="98">
        <f>Y25+'2.2.3.2.Inv-Depr-Ajus'!Z27+'2.2.3.2.Inv-Depr-Ajus'!Z49-'2.2.3.2.Inv-Depr-Ajus'!Y49+'2.2.3.2.Inv-Depr-Ajus'!Z71</f>
        <v>21072.240000000005</v>
      </c>
      <c r="AA25" s="98">
        <f>Z25+'2.2.3.2.Inv-Depr-Ajus'!AA27+'2.2.3.2.Inv-Depr-Ajus'!AA49-'2.2.3.2.Inv-Depr-Ajus'!Z49+'2.2.3.2.Inv-Depr-Ajus'!AA71</f>
        <v>135736.45000000001</v>
      </c>
      <c r="AB25" s="98">
        <f>AA25+'2.2.3.2.Inv-Depr-Ajus'!AB27+'2.2.3.2.Inv-Depr-Ajus'!AB49-'2.2.3.2.Inv-Depr-Ajus'!AA49+'2.2.3.2.Inv-Depr-Ajus'!AB71</f>
        <v>531490.6</v>
      </c>
    </row>
    <row r="26" spans="2:28"/>
    <row r="27" spans="2:28"/>
    <row r="28" spans="2:28"/>
    <row r="29" spans="2:28"/>
  </sheetData>
  <hyperlinks>
    <hyperlink ref="A2" location="Índice!A1" display="Índice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-0.249977111117893"/>
  </sheetPr>
  <dimension ref="A1:AC59"/>
  <sheetViews>
    <sheetView showGridLines="0" zoomScale="90" zoomScaleNormal="90" workbookViewId="0"/>
  </sheetViews>
  <sheetFormatPr defaultColWidth="0" defaultRowHeight="13.15" zeroHeight="1"/>
  <cols>
    <col min="1" max="1" width="11.42578125" style="2" customWidth="1"/>
    <col min="2" max="2" width="50.42578125" style="2" customWidth="1"/>
    <col min="3" max="3" width="12.7109375" style="2" customWidth="1"/>
    <col min="4" max="4" width="12" style="2" customWidth="1"/>
    <col min="5" max="28" width="12.5703125" style="2" customWidth="1"/>
    <col min="29" max="29" width="11.42578125" style="2" customWidth="1"/>
    <col min="30" max="16384" width="11.42578125" style="2" hidden="1"/>
  </cols>
  <sheetData>
    <row r="1" spans="1:28"/>
    <row r="2" spans="1:28">
      <c r="A2" s="18" t="s">
        <v>28</v>
      </c>
    </row>
    <row r="3" spans="1:28"/>
    <row r="4" spans="1:28">
      <c r="B4" s="22" t="s">
        <v>14</v>
      </c>
    </row>
    <row r="5" spans="1:28"/>
    <row r="6" spans="1:28"/>
    <row r="7" spans="1:28">
      <c r="B7" s="42" t="s">
        <v>147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</row>
    <row r="8" spans="1:28"/>
    <row r="9" spans="1:28">
      <c r="B9" s="57"/>
      <c r="C9" s="95">
        <v>1999</v>
      </c>
      <c r="D9" s="95">
        <v>2000</v>
      </c>
      <c r="E9" s="95">
        <v>2001</v>
      </c>
      <c r="F9" s="95">
        <v>2002</v>
      </c>
      <c r="G9" s="95">
        <v>2003</v>
      </c>
      <c r="H9" s="95">
        <v>2004</v>
      </c>
      <c r="I9" s="95">
        <v>2005</v>
      </c>
      <c r="J9" s="95">
        <v>2006</v>
      </c>
      <c r="K9" s="95">
        <v>2007</v>
      </c>
      <c r="L9" s="95">
        <v>2008</v>
      </c>
      <c r="M9" s="95">
        <v>2009</v>
      </c>
      <c r="N9" s="95">
        <v>2010</v>
      </c>
      <c r="O9" s="95" t="s">
        <v>79</v>
      </c>
      <c r="P9" s="95">
        <v>2011</v>
      </c>
      <c r="Q9" s="95">
        <v>2012</v>
      </c>
      <c r="R9" s="95">
        <v>2013</v>
      </c>
      <c r="S9" s="95">
        <v>2014</v>
      </c>
      <c r="T9" s="95">
        <v>2015</v>
      </c>
      <c r="U9" s="95">
        <v>2016</v>
      </c>
      <c r="V9" s="95">
        <v>2017</v>
      </c>
      <c r="W9" s="95">
        <v>2018</v>
      </c>
      <c r="X9" s="95">
        <v>2019</v>
      </c>
      <c r="Y9" s="95">
        <v>2020</v>
      </c>
      <c r="Z9" s="95">
        <v>2021</v>
      </c>
      <c r="AA9" s="95">
        <v>2022</v>
      </c>
      <c r="AB9" s="95">
        <v>2023</v>
      </c>
    </row>
    <row r="10" spans="1:28"/>
    <row r="11" spans="1:28">
      <c r="B11" s="83" t="s">
        <v>91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>
      <c r="B12" s="87" t="s">
        <v>92</v>
      </c>
      <c r="C12" s="103">
        <f>+C50+C51</f>
        <v>17502589.631782044</v>
      </c>
      <c r="D12" s="103">
        <f t="shared" ref="D12:AA12" si="0">+D50+D51</f>
        <v>16971042.407945514</v>
      </c>
      <c r="E12" s="103">
        <f t="shared" si="0"/>
        <v>16439495.18410898</v>
      </c>
      <c r="F12" s="103">
        <f t="shared" si="0"/>
        <v>15907947.960272448</v>
      </c>
      <c r="G12" s="103">
        <f t="shared" si="0"/>
        <v>15376400.736435914</v>
      </c>
      <c r="H12" s="103">
        <f t="shared" si="0"/>
        <v>14844853.512599383</v>
      </c>
      <c r="I12" s="103">
        <f t="shared" si="0"/>
        <v>14313306.288762851</v>
      </c>
      <c r="J12" s="103">
        <f t="shared" si="0"/>
        <v>13781759.064926319</v>
      </c>
      <c r="K12" s="103">
        <f t="shared" si="0"/>
        <v>13250211.841089785</v>
      </c>
      <c r="L12" s="103">
        <f t="shared" si="0"/>
        <v>12718664.617253253</v>
      </c>
      <c r="M12" s="103">
        <f t="shared" si="0"/>
        <v>12187117.39341672</v>
      </c>
      <c r="N12" s="103">
        <f t="shared" si="0"/>
        <v>11655570.16958019</v>
      </c>
      <c r="O12" s="103">
        <f t="shared" si="0"/>
        <v>11124022.945743658</v>
      </c>
      <c r="P12" s="103">
        <f t="shared" si="0"/>
        <v>11124022.945743658</v>
      </c>
      <c r="Q12" s="103">
        <f t="shared" si="0"/>
        <v>10592475.721907124</v>
      </c>
      <c r="R12" s="103">
        <f t="shared" si="0"/>
        <v>10060928.498070592</v>
      </c>
      <c r="S12" s="103">
        <f t="shared" si="0"/>
        <v>9529381.2742340602</v>
      </c>
      <c r="T12" s="103">
        <f t="shared" si="0"/>
        <v>8997834.0503975283</v>
      </c>
      <c r="U12" s="103">
        <f t="shared" si="0"/>
        <v>8466286.8265609946</v>
      </c>
      <c r="V12" s="103">
        <f t="shared" si="0"/>
        <v>7934739.6027244627</v>
      </c>
      <c r="W12" s="103">
        <f t="shared" si="0"/>
        <v>7403192.3788879309</v>
      </c>
      <c r="X12" s="103">
        <f t="shared" si="0"/>
        <v>6871645.155051399</v>
      </c>
      <c r="Y12" s="103">
        <f t="shared" si="0"/>
        <v>6340097.9312148662</v>
      </c>
      <c r="Z12" s="103">
        <f t="shared" si="0"/>
        <v>5808550.7073783344</v>
      </c>
      <c r="AA12" s="103">
        <f t="shared" si="0"/>
        <v>5277003.4835418025</v>
      </c>
      <c r="AB12" s="103">
        <f t="shared" ref="AB12" si="1">+AB50+AB51</f>
        <v>4745456.2597052688</v>
      </c>
    </row>
    <row r="13" spans="1:28">
      <c r="B13" s="87" t="s">
        <v>93</v>
      </c>
      <c r="C13" s="96">
        <f>+C52</f>
        <v>278847.69230769231</v>
      </c>
      <c r="D13" s="96">
        <f t="shared" ref="D13:W13" si="2">+D52</f>
        <v>250962.92307692309</v>
      </c>
      <c r="E13" s="96">
        <f t="shared" si="2"/>
        <v>223078.15384615387</v>
      </c>
      <c r="F13" s="96">
        <f t="shared" si="2"/>
        <v>195193.3846153846</v>
      </c>
      <c r="G13" s="96">
        <f t="shared" si="2"/>
        <v>167308.61538461538</v>
      </c>
      <c r="H13" s="96">
        <f t="shared" si="2"/>
        <v>139423.84615384616</v>
      </c>
      <c r="I13" s="96">
        <f t="shared" si="2"/>
        <v>111539.07692307689</v>
      </c>
      <c r="J13" s="96">
        <f t="shared" si="2"/>
        <v>83654.307692307673</v>
      </c>
      <c r="K13" s="96">
        <f t="shared" si="2"/>
        <v>55769.538461538446</v>
      </c>
      <c r="L13" s="96">
        <f t="shared" si="2"/>
        <v>27884.769230769223</v>
      </c>
      <c r="M13" s="96">
        <f t="shared" si="2"/>
        <v>0</v>
      </c>
      <c r="N13" s="96">
        <f t="shared" si="2"/>
        <v>0</v>
      </c>
      <c r="O13" s="96">
        <f t="shared" si="2"/>
        <v>0</v>
      </c>
      <c r="P13" s="96">
        <f t="shared" si="2"/>
        <v>0</v>
      </c>
      <c r="Q13" s="96">
        <f t="shared" si="2"/>
        <v>0</v>
      </c>
      <c r="R13" s="96">
        <f t="shared" si="2"/>
        <v>0</v>
      </c>
      <c r="S13" s="96">
        <f t="shared" si="2"/>
        <v>0</v>
      </c>
      <c r="T13" s="96">
        <f t="shared" si="2"/>
        <v>0</v>
      </c>
      <c r="U13" s="96">
        <f t="shared" si="2"/>
        <v>0</v>
      </c>
      <c r="V13" s="96">
        <f t="shared" si="2"/>
        <v>0</v>
      </c>
      <c r="W13" s="96">
        <f t="shared" si="2"/>
        <v>0</v>
      </c>
      <c r="X13" s="96">
        <f t="shared" ref="X13:AA13" si="3">+X52</f>
        <v>0</v>
      </c>
      <c r="Y13" s="96">
        <f t="shared" si="3"/>
        <v>0</v>
      </c>
      <c r="Z13" s="96">
        <f t="shared" si="3"/>
        <v>0</v>
      </c>
      <c r="AA13" s="96">
        <f t="shared" si="3"/>
        <v>0</v>
      </c>
      <c r="AB13" s="96">
        <f t="shared" ref="AB13" si="4">+AB52</f>
        <v>0</v>
      </c>
    </row>
    <row r="14" spans="1:28">
      <c r="B14" s="87" t="s">
        <v>94</v>
      </c>
      <c r="C14" s="96">
        <v>0</v>
      </c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  <c r="T14" s="96">
        <v>0</v>
      </c>
      <c r="U14" s="96">
        <v>0</v>
      </c>
      <c r="V14" s="96">
        <v>0</v>
      </c>
      <c r="W14" s="96">
        <v>0</v>
      </c>
      <c r="X14" s="96">
        <v>0</v>
      </c>
      <c r="Y14" s="96">
        <v>0</v>
      </c>
      <c r="Z14" s="96">
        <v>0</v>
      </c>
      <c r="AA14" s="96">
        <v>0</v>
      </c>
      <c r="AB14" s="96">
        <v>0</v>
      </c>
    </row>
    <row r="15" spans="1:28">
      <c r="B15" s="87" t="s">
        <v>95</v>
      </c>
      <c r="C15" s="96">
        <v>0</v>
      </c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6">
        <v>0</v>
      </c>
      <c r="O15" s="96">
        <v>0</v>
      </c>
      <c r="P15" s="96">
        <v>0</v>
      </c>
      <c r="Q15" s="96">
        <v>0</v>
      </c>
      <c r="R15" s="96">
        <v>0</v>
      </c>
      <c r="S15" s="96">
        <v>0</v>
      </c>
      <c r="T15" s="96">
        <v>0</v>
      </c>
      <c r="U15" s="96">
        <v>0</v>
      </c>
      <c r="V15" s="96">
        <v>0</v>
      </c>
      <c r="W15" s="96">
        <v>0</v>
      </c>
      <c r="X15" s="96">
        <v>0</v>
      </c>
      <c r="Y15" s="96">
        <v>0</v>
      </c>
      <c r="Z15" s="96">
        <v>0</v>
      </c>
      <c r="AA15" s="96">
        <v>0</v>
      </c>
      <c r="AB15" s="96">
        <v>0</v>
      </c>
    </row>
    <row r="16" spans="1:28">
      <c r="B16" s="87" t="s">
        <v>96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P16" s="96">
        <v>0</v>
      </c>
      <c r="Q16" s="96">
        <v>0</v>
      </c>
      <c r="R16" s="96">
        <v>0</v>
      </c>
      <c r="S16" s="96">
        <v>0</v>
      </c>
      <c r="T16" s="96">
        <v>0</v>
      </c>
      <c r="U16" s="96">
        <v>0</v>
      </c>
      <c r="V16" s="96">
        <v>0</v>
      </c>
      <c r="W16" s="96">
        <v>0</v>
      </c>
      <c r="X16" s="96">
        <v>0</v>
      </c>
      <c r="Y16" s="96">
        <v>0</v>
      </c>
      <c r="Z16" s="96">
        <v>0</v>
      </c>
      <c r="AA16" s="96">
        <v>0</v>
      </c>
      <c r="AB16" s="96">
        <v>0</v>
      </c>
    </row>
    <row r="17" spans="2:29">
      <c r="B17" s="97" t="s">
        <v>97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8">
        <v>0</v>
      </c>
      <c r="N17" s="98">
        <v>0</v>
      </c>
      <c r="O17" s="98">
        <v>0</v>
      </c>
      <c r="P17" s="98">
        <v>0</v>
      </c>
      <c r="Q17" s="98">
        <v>0</v>
      </c>
      <c r="R17" s="98">
        <v>0</v>
      </c>
      <c r="S17" s="98">
        <v>0</v>
      </c>
      <c r="T17" s="98">
        <v>0</v>
      </c>
      <c r="U17" s="98">
        <v>0</v>
      </c>
      <c r="V17" s="98">
        <v>0</v>
      </c>
      <c r="W17" s="98">
        <v>0</v>
      </c>
      <c r="X17" s="98">
        <v>0</v>
      </c>
      <c r="Y17" s="98">
        <v>0</v>
      </c>
      <c r="Z17" s="98">
        <v>0</v>
      </c>
      <c r="AA17" s="98">
        <v>0</v>
      </c>
      <c r="AB17" s="98">
        <v>0</v>
      </c>
    </row>
    <row r="18" spans="2:29">
      <c r="B18" s="99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</row>
    <row r="19" spans="2:29">
      <c r="B19" s="83" t="s">
        <v>98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</row>
    <row r="20" spans="2:29">
      <c r="B20" s="87" t="s">
        <v>99</v>
      </c>
      <c r="C20" s="103">
        <v>0</v>
      </c>
      <c r="D20" s="103">
        <v>0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103">
        <v>0</v>
      </c>
      <c r="K20" s="103">
        <v>0</v>
      </c>
      <c r="L20" s="103">
        <v>0</v>
      </c>
      <c r="M20" s="103">
        <v>0</v>
      </c>
      <c r="N20" s="103">
        <v>0</v>
      </c>
      <c r="O20" s="103">
        <v>0</v>
      </c>
      <c r="P20" s="103">
        <v>0</v>
      </c>
      <c r="Q20" s="103">
        <v>0</v>
      </c>
      <c r="R20" s="103">
        <v>0</v>
      </c>
      <c r="S20" s="103">
        <v>0</v>
      </c>
      <c r="T20" s="103">
        <v>0</v>
      </c>
      <c r="U20" s="103">
        <v>0</v>
      </c>
      <c r="V20" s="103">
        <v>0</v>
      </c>
      <c r="W20" s="103">
        <v>0</v>
      </c>
      <c r="X20" s="103">
        <v>0</v>
      </c>
      <c r="Y20" s="103">
        <v>0</v>
      </c>
      <c r="Z20" s="103">
        <v>0</v>
      </c>
      <c r="AA20" s="103">
        <v>0</v>
      </c>
      <c r="AB20" s="103">
        <v>0</v>
      </c>
    </row>
    <row r="21" spans="2:29">
      <c r="B21" s="257" t="s">
        <v>100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0</v>
      </c>
      <c r="O21" s="96">
        <v>0</v>
      </c>
      <c r="P21" s="96">
        <v>0</v>
      </c>
      <c r="Q21" s="96">
        <v>0</v>
      </c>
      <c r="R21" s="96">
        <v>0</v>
      </c>
      <c r="S21" s="96">
        <v>0</v>
      </c>
      <c r="T21" s="96">
        <v>0</v>
      </c>
      <c r="U21" s="96">
        <v>0</v>
      </c>
      <c r="V21" s="96">
        <v>0</v>
      </c>
      <c r="W21" s="96">
        <v>0</v>
      </c>
      <c r="X21" s="96">
        <v>0</v>
      </c>
      <c r="Y21" s="96">
        <v>0</v>
      </c>
      <c r="Z21" s="96">
        <v>0</v>
      </c>
      <c r="AA21" s="96">
        <v>0</v>
      </c>
      <c r="AB21" s="96">
        <v>0</v>
      </c>
    </row>
    <row r="22" spans="2:29">
      <c r="B22" s="97" t="s">
        <v>101</v>
      </c>
      <c r="C22" s="98">
        <v>0</v>
      </c>
      <c r="D22" s="98">
        <v>0</v>
      </c>
      <c r="E22" s="98">
        <v>0</v>
      </c>
      <c r="F22" s="98">
        <v>0</v>
      </c>
      <c r="G22" s="98">
        <v>0</v>
      </c>
      <c r="H22" s="98">
        <v>0</v>
      </c>
      <c r="I22" s="98">
        <v>0</v>
      </c>
      <c r="J22" s="98">
        <v>0</v>
      </c>
      <c r="K22" s="98">
        <v>0</v>
      </c>
      <c r="L22" s="98">
        <v>0</v>
      </c>
      <c r="M22" s="98">
        <v>0</v>
      </c>
      <c r="N22" s="98">
        <v>0</v>
      </c>
      <c r="O22" s="98">
        <v>0</v>
      </c>
      <c r="P22" s="98">
        <v>0</v>
      </c>
      <c r="Q22" s="98">
        <v>0</v>
      </c>
      <c r="R22" s="98">
        <v>0</v>
      </c>
      <c r="S22" s="98">
        <v>0</v>
      </c>
      <c r="T22" s="98">
        <v>0</v>
      </c>
      <c r="U22" s="98">
        <v>0</v>
      </c>
      <c r="V22" s="98">
        <v>0</v>
      </c>
      <c r="W22" s="98">
        <v>0</v>
      </c>
      <c r="X22" s="98">
        <v>0</v>
      </c>
      <c r="Y22" s="98">
        <v>0</v>
      </c>
      <c r="Z22" s="98">
        <v>0</v>
      </c>
      <c r="AA22" s="98">
        <v>0</v>
      </c>
      <c r="AB22" s="98">
        <v>0</v>
      </c>
    </row>
    <row r="23" spans="2:29"/>
    <row r="24" spans="2:29">
      <c r="B24" s="1" t="s">
        <v>102</v>
      </c>
    </row>
    <row r="25" spans="2:29">
      <c r="B25" s="74" t="s">
        <v>103</v>
      </c>
      <c r="C25" s="259">
        <v>0</v>
      </c>
      <c r="D25" s="259">
        <v>0</v>
      </c>
      <c r="E25" s="259">
        <v>0</v>
      </c>
      <c r="F25" s="259">
        <v>0</v>
      </c>
      <c r="G25" s="259">
        <v>0</v>
      </c>
      <c r="H25" s="259">
        <v>0</v>
      </c>
      <c r="I25" s="259">
        <v>0</v>
      </c>
      <c r="J25" s="259">
        <v>0</v>
      </c>
      <c r="K25" s="259">
        <v>0</v>
      </c>
      <c r="L25" s="259">
        <v>0</v>
      </c>
      <c r="M25" s="259">
        <v>0</v>
      </c>
      <c r="N25" s="259">
        <v>0</v>
      </c>
      <c r="O25" s="259">
        <v>0</v>
      </c>
      <c r="P25" s="259">
        <v>0</v>
      </c>
      <c r="Q25" s="259">
        <v>0</v>
      </c>
      <c r="R25" s="259">
        <v>0</v>
      </c>
      <c r="S25" s="259">
        <v>0</v>
      </c>
      <c r="T25" s="259">
        <v>0</v>
      </c>
      <c r="U25" s="259">
        <v>0</v>
      </c>
      <c r="V25" s="259">
        <v>0</v>
      </c>
      <c r="W25" s="259">
        <v>0</v>
      </c>
      <c r="X25" s="259">
        <v>0</v>
      </c>
      <c r="Y25" s="259">
        <v>0</v>
      </c>
      <c r="Z25" s="259">
        <v>0</v>
      </c>
      <c r="AA25" s="259">
        <v>0</v>
      </c>
      <c r="AB25" s="259">
        <v>0</v>
      </c>
      <c r="AC25" s="70"/>
    </row>
    <row r="26" spans="2:29">
      <c r="B26" s="2" t="s">
        <v>104</v>
      </c>
      <c r="C26" s="70">
        <v>0</v>
      </c>
      <c r="D26" s="70">
        <v>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70">
        <v>0</v>
      </c>
      <c r="S26" s="70">
        <v>0</v>
      </c>
      <c r="T26" s="70">
        <v>0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/>
    </row>
    <row r="27" spans="2:29">
      <c r="B27" s="64" t="s">
        <v>105</v>
      </c>
      <c r="C27" s="260">
        <v>0</v>
      </c>
      <c r="D27" s="260">
        <v>0</v>
      </c>
      <c r="E27" s="260">
        <v>0</v>
      </c>
      <c r="F27" s="260">
        <v>0</v>
      </c>
      <c r="G27" s="260">
        <v>0</v>
      </c>
      <c r="H27" s="260">
        <v>0</v>
      </c>
      <c r="I27" s="260">
        <v>0</v>
      </c>
      <c r="J27" s="260">
        <v>0</v>
      </c>
      <c r="K27" s="260">
        <v>0</v>
      </c>
      <c r="L27" s="260">
        <v>0</v>
      </c>
      <c r="M27" s="260">
        <v>0</v>
      </c>
      <c r="N27" s="260">
        <v>0</v>
      </c>
      <c r="O27" s="260">
        <v>0</v>
      </c>
      <c r="P27" s="260">
        <v>0</v>
      </c>
      <c r="Q27" s="260">
        <v>0</v>
      </c>
      <c r="R27" s="260">
        <v>0</v>
      </c>
      <c r="S27" s="260">
        <v>0</v>
      </c>
      <c r="T27" s="260">
        <v>0</v>
      </c>
      <c r="U27" s="260">
        <v>0</v>
      </c>
      <c r="V27" s="260">
        <v>0</v>
      </c>
      <c r="W27" s="260">
        <v>0</v>
      </c>
      <c r="X27" s="260">
        <v>0</v>
      </c>
      <c r="Y27" s="260">
        <v>0</v>
      </c>
      <c r="Z27" s="260">
        <v>0</v>
      </c>
      <c r="AA27" s="260">
        <v>0</v>
      </c>
      <c r="AB27" s="260">
        <v>0</v>
      </c>
      <c r="AC27" s="70"/>
    </row>
    <row r="28" spans="2:29"/>
    <row r="29" spans="2:29">
      <c r="B29" s="42" t="s">
        <v>148</v>
      </c>
    </row>
    <row r="30" spans="2:29"/>
    <row r="31" spans="2:29">
      <c r="B31" s="283" t="s">
        <v>149</v>
      </c>
      <c r="C31" s="95">
        <v>2000</v>
      </c>
    </row>
    <row r="32" spans="2:29">
      <c r="B32" s="104" t="s">
        <v>138</v>
      </c>
      <c r="C32" s="103">
        <v>14939260</v>
      </c>
    </row>
    <row r="33" spans="2:28">
      <c r="B33" s="87" t="s">
        <v>140</v>
      </c>
      <c r="C33" s="96">
        <v>1854600</v>
      </c>
    </row>
    <row r="34" spans="2:28">
      <c r="B34" s="97" t="s">
        <v>150</v>
      </c>
      <c r="C34" s="98">
        <v>241668</v>
      </c>
    </row>
    <row r="35" spans="2:28"/>
    <row r="36" spans="2:28">
      <c r="B36" s="42" t="s">
        <v>151</v>
      </c>
    </row>
    <row r="37" spans="2:28">
      <c r="E37" s="268">
        <v>0</v>
      </c>
      <c r="F37" s="268">
        <v>-16</v>
      </c>
    </row>
    <row r="38" spans="2:28">
      <c r="B38" s="286" t="s">
        <v>149</v>
      </c>
      <c r="C38" s="289" t="s">
        <v>152</v>
      </c>
      <c r="D38" s="289"/>
      <c r="E38" s="290" t="s">
        <v>153</v>
      </c>
      <c r="F38" s="290"/>
    </row>
    <row r="39" spans="2:28">
      <c r="B39" s="287"/>
      <c r="C39" s="288"/>
      <c r="D39" s="288"/>
      <c r="E39" s="283" t="s">
        <v>154</v>
      </c>
      <c r="F39" s="283" t="s">
        <v>155</v>
      </c>
    </row>
    <row r="40" spans="2:28">
      <c r="B40" s="288"/>
      <c r="C40" s="283" t="s">
        <v>156</v>
      </c>
      <c r="D40" s="283" t="s">
        <v>157</v>
      </c>
      <c r="E40" s="283">
        <v>2000</v>
      </c>
      <c r="F40" s="283">
        <v>1999</v>
      </c>
    </row>
    <row r="41" spans="2:28">
      <c r="B41" s="104" t="s">
        <v>138</v>
      </c>
      <c r="C41" s="269">
        <f>+'2.2.3.1.TasasDeprec'!C10</f>
        <v>0.03</v>
      </c>
      <c r="D41" s="269">
        <f>+C41/12</f>
        <v>2.5000000000000001E-3</v>
      </c>
      <c r="E41" s="259">
        <f>+C32</f>
        <v>14939260</v>
      </c>
      <c r="F41" s="270">
        <f>$E41/(1+F$37*$D41)</f>
        <v>15561729.166666668</v>
      </c>
    </row>
    <row r="42" spans="2:28">
      <c r="B42" s="87" t="s">
        <v>140</v>
      </c>
      <c r="C42" s="271">
        <f>+'2.2.3.1.TasasDeprec'!C22</f>
        <v>3.3333333333000002E-2</v>
      </c>
      <c r="D42" s="271">
        <f t="shared" ref="D42:D43" si="5">+C42/12</f>
        <v>2.7777777777500002E-3</v>
      </c>
      <c r="E42" s="70">
        <f>+C33</f>
        <v>1854600</v>
      </c>
      <c r="F42" s="272">
        <f>$E42/(1+F$37*$D42)</f>
        <v>1940860.4651153763</v>
      </c>
    </row>
    <row r="43" spans="2:28">
      <c r="B43" s="97" t="s">
        <v>150</v>
      </c>
      <c r="C43" s="273">
        <f>+'2.2.3.1.TasasDeprec'!C11</f>
        <v>0.1</v>
      </c>
      <c r="D43" s="273">
        <f t="shared" si="5"/>
        <v>8.3333333333333332E-3</v>
      </c>
      <c r="E43" s="260">
        <f>+C34</f>
        <v>241668</v>
      </c>
      <c r="F43" s="274">
        <f>$E43/(1+F$37*$D43)</f>
        <v>278847.69230769231</v>
      </c>
    </row>
    <row r="44" spans="2:28"/>
    <row r="45" spans="2:28">
      <c r="B45" s="42" t="s">
        <v>158</v>
      </c>
    </row>
    <row r="46" spans="2:28">
      <c r="C46" s="268">
        <v>0</v>
      </c>
      <c r="D46" s="268">
        <f>+C46+1</f>
        <v>1</v>
      </c>
      <c r="E46" s="268">
        <f>+D46+1</f>
        <v>2</v>
      </c>
      <c r="F46" s="268">
        <f t="shared" ref="F46:N46" si="6">+E46+1</f>
        <v>3</v>
      </c>
      <c r="G46" s="268">
        <f t="shared" si="6"/>
        <v>4</v>
      </c>
      <c r="H46" s="268">
        <f t="shared" si="6"/>
        <v>5</v>
      </c>
      <c r="I46" s="268">
        <f t="shared" si="6"/>
        <v>6</v>
      </c>
      <c r="J46" s="268">
        <f t="shared" si="6"/>
        <v>7</v>
      </c>
      <c r="K46" s="268">
        <f t="shared" si="6"/>
        <v>8</v>
      </c>
      <c r="L46" s="268">
        <f t="shared" si="6"/>
        <v>9</v>
      </c>
      <c r="M46" s="268">
        <f t="shared" si="6"/>
        <v>10</v>
      </c>
      <c r="N46" s="268">
        <f t="shared" si="6"/>
        <v>11</v>
      </c>
      <c r="O46" s="268">
        <f>+N46+1</f>
        <v>12</v>
      </c>
      <c r="P46" s="268">
        <f>+N46+1</f>
        <v>12</v>
      </c>
      <c r="Q46" s="268">
        <f>+P46+1</f>
        <v>13</v>
      </c>
      <c r="R46" s="268">
        <f t="shared" ref="R46:AB46" si="7">+Q46+1</f>
        <v>14</v>
      </c>
      <c r="S46" s="268">
        <f t="shared" si="7"/>
        <v>15</v>
      </c>
      <c r="T46" s="268">
        <f t="shared" si="7"/>
        <v>16</v>
      </c>
      <c r="U46" s="268">
        <f t="shared" si="7"/>
        <v>17</v>
      </c>
      <c r="V46" s="268">
        <f t="shared" si="7"/>
        <v>18</v>
      </c>
      <c r="W46" s="268">
        <f t="shared" si="7"/>
        <v>19</v>
      </c>
      <c r="X46" s="268">
        <f t="shared" si="7"/>
        <v>20</v>
      </c>
      <c r="Y46" s="268">
        <f t="shared" si="7"/>
        <v>21</v>
      </c>
      <c r="Z46" s="268">
        <f t="shared" si="7"/>
        <v>22</v>
      </c>
      <c r="AA46" s="268">
        <f t="shared" si="7"/>
        <v>23</v>
      </c>
      <c r="AB46" s="268">
        <f t="shared" si="7"/>
        <v>24</v>
      </c>
    </row>
    <row r="47" spans="2:28">
      <c r="B47" s="57"/>
      <c r="C47" s="95">
        <v>1999</v>
      </c>
      <c r="D47" s="95">
        <v>2000</v>
      </c>
      <c r="E47" s="95">
        <v>2001</v>
      </c>
      <c r="F47" s="95">
        <v>2002</v>
      </c>
      <c r="G47" s="95">
        <v>2003</v>
      </c>
      <c r="H47" s="95">
        <v>2004</v>
      </c>
      <c r="I47" s="95">
        <v>2005</v>
      </c>
      <c r="J47" s="95">
        <v>2006</v>
      </c>
      <c r="K47" s="95">
        <v>2007</v>
      </c>
      <c r="L47" s="95">
        <v>2008</v>
      </c>
      <c r="M47" s="95">
        <v>2009</v>
      </c>
      <c r="N47" s="95">
        <v>2010</v>
      </c>
      <c r="O47" s="95" t="s">
        <v>79</v>
      </c>
      <c r="P47" s="95">
        <v>2011</v>
      </c>
      <c r="Q47" s="95">
        <v>2012</v>
      </c>
      <c r="R47" s="95">
        <v>2013</v>
      </c>
      <c r="S47" s="95">
        <v>2014</v>
      </c>
      <c r="T47" s="95">
        <v>2015</v>
      </c>
      <c r="U47" s="95">
        <v>2016</v>
      </c>
      <c r="V47" s="95">
        <v>2017</v>
      </c>
      <c r="W47" s="95">
        <v>2018</v>
      </c>
      <c r="X47" s="95">
        <v>2019</v>
      </c>
      <c r="Y47" s="95">
        <v>2020</v>
      </c>
      <c r="Z47" s="95">
        <v>2021</v>
      </c>
      <c r="AA47" s="95">
        <v>2022</v>
      </c>
      <c r="AB47" s="95">
        <v>2023</v>
      </c>
    </row>
    <row r="48" spans="2:28"/>
    <row r="49" spans="2:28">
      <c r="B49" s="83" t="s">
        <v>91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</row>
    <row r="50" spans="2:28">
      <c r="B50" s="104" t="s">
        <v>138</v>
      </c>
      <c r="C50" s="103">
        <f>+F41</f>
        <v>15561729.166666668</v>
      </c>
      <c r="D50" s="103">
        <f>IF($C50*(1-D$46*$C41)&gt;0,$C50*(1-D$46*$C41),0)</f>
        <v>15094877.291666668</v>
      </c>
      <c r="E50" s="103">
        <f t="shared" ref="E50:AA50" si="8">IF($C50*(1-E$46*$C41)&gt;0,$C50*(1-E$46*$C41),0)</f>
        <v>14628025.416666668</v>
      </c>
      <c r="F50" s="103">
        <f t="shared" si="8"/>
        <v>14161173.541666668</v>
      </c>
      <c r="G50" s="103">
        <f t="shared" si="8"/>
        <v>13694321.666666668</v>
      </c>
      <c r="H50" s="103">
        <f t="shared" si="8"/>
        <v>13227469.791666668</v>
      </c>
      <c r="I50" s="103">
        <f t="shared" si="8"/>
        <v>12760617.916666668</v>
      </c>
      <c r="J50" s="103">
        <f t="shared" si="8"/>
        <v>12293766.041666668</v>
      </c>
      <c r="K50" s="103">
        <f t="shared" si="8"/>
        <v>11826914.166666668</v>
      </c>
      <c r="L50" s="103">
        <f t="shared" si="8"/>
        <v>11360062.291666668</v>
      </c>
      <c r="M50" s="103">
        <f t="shared" si="8"/>
        <v>10893210.416666666</v>
      </c>
      <c r="N50" s="103">
        <f t="shared" si="8"/>
        <v>10426358.541666668</v>
      </c>
      <c r="O50" s="103">
        <f t="shared" si="8"/>
        <v>9959506.6666666679</v>
      </c>
      <c r="P50" s="103">
        <f t="shared" si="8"/>
        <v>9959506.6666666679</v>
      </c>
      <c r="Q50" s="103">
        <f t="shared" si="8"/>
        <v>9492654.7916666679</v>
      </c>
      <c r="R50" s="103">
        <f t="shared" si="8"/>
        <v>9025802.9166666679</v>
      </c>
      <c r="S50" s="103">
        <f t="shared" si="8"/>
        <v>8558951.0416666679</v>
      </c>
      <c r="T50" s="103">
        <f t="shared" si="8"/>
        <v>8092099.1666666679</v>
      </c>
      <c r="U50" s="103">
        <f t="shared" si="8"/>
        <v>7625247.291666667</v>
      </c>
      <c r="V50" s="103">
        <f t="shared" si="8"/>
        <v>7158395.416666667</v>
      </c>
      <c r="W50" s="103">
        <f t="shared" si="8"/>
        <v>6691543.5416666679</v>
      </c>
      <c r="X50" s="103">
        <f t="shared" si="8"/>
        <v>6224691.6666666679</v>
      </c>
      <c r="Y50" s="103">
        <f t="shared" si="8"/>
        <v>5757839.791666667</v>
      </c>
      <c r="Z50" s="103">
        <f t="shared" si="8"/>
        <v>5290987.9166666679</v>
      </c>
      <c r="AA50" s="103">
        <f t="shared" si="8"/>
        <v>4824136.0416666679</v>
      </c>
      <c r="AB50" s="103">
        <f t="shared" ref="AB50" si="9">IF($C50*(1-AB$46*$C41)&gt;0,$C50*(1-AB$46*$C41),0)</f>
        <v>4357284.166666667</v>
      </c>
    </row>
    <row r="51" spans="2:28">
      <c r="B51" s="87" t="s">
        <v>140</v>
      </c>
      <c r="C51" s="96">
        <f>+F42</f>
        <v>1940860.4651153763</v>
      </c>
      <c r="D51" s="96">
        <f>IF($C51*(1-D$46*$C42)&gt;0,$C51*(1-D$46*$C42),0)</f>
        <v>1876165.116278844</v>
      </c>
      <c r="E51" s="96">
        <f t="shared" ref="E51:AA51" si="10">IF($C51*(1-E$46*$C42)&gt;0,$C51*(1-E$46*$C42),0)</f>
        <v>1811469.7674423119</v>
      </c>
      <c r="F51" s="96">
        <f t="shared" si="10"/>
        <v>1746774.4186057795</v>
      </c>
      <c r="G51" s="96">
        <f t="shared" si="10"/>
        <v>1682079.0697692472</v>
      </c>
      <c r="H51" s="96">
        <f t="shared" si="10"/>
        <v>1617383.7209327149</v>
      </c>
      <c r="I51" s="96">
        <f t="shared" si="10"/>
        <v>1552688.3720961828</v>
      </c>
      <c r="J51" s="96">
        <f t="shared" si="10"/>
        <v>1487993.0232596505</v>
      </c>
      <c r="K51" s="96">
        <f t="shared" si="10"/>
        <v>1423297.6744231181</v>
      </c>
      <c r="L51" s="96">
        <f t="shared" si="10"/>
        <v>1358602.325586586</v>
      </c>
      <c r="M51" s="96">
        <f t="shared" si="10"/>
        <v>1293906.9767500537</v>
      </c>
      <c r="N51" s="96">
        <f t="shared" si="10"/>
        <v>1229211.6279135214</v>
      </c>
      <c r="O51" s="96">
        <f t="shared" si="10"/>
        <v>1164516.2790769893</v>
      </c>
      <c r="P51" s="96">
        <f t="shared" si="10"/>
        <v>1164516.2790769893</v>
      </c>
      <c r="Q51" s="96">
        <f t="shared" si="10"/>
        <v>1099820.9302404569</v>
      </c>
      <c r="R51" s="96">
        <f t="shared" si="10"/>
        <v>1035125.5814039245</v>
      </c>
      <c r="S51" s="96">
        <f t="shared" si="10"/>
        <v>970430.23256739241</v>
      </c>
      <c r="T51" s="96">
        <f t="shared" si="10"/>
        <v>905734.88373086008</v>
      </c>
      <c r="U51" s="96">
        <f t="shared" si="10"/>
        <v>841039.53489432775</v>
      </c>
      <c r="V51" s="96">
        <f t="shared" si="10"/>
        <v>776344.18605779565</v>
      </c>
      <c r="W51" s="96">
        <f t="shared" si="10"/>
        <v>711648.83722126333</v>
      </c>
      <c r="X51" s="96">
        <f t="shared" si="10"/>
        <v>646953.488384731</v>
      </c>
      <c r="Y51" s="96">
        <f t="shared" si="10"/>
        <v>582258.1395481989</v>
      </c>
      <c r="Z51" s="96">
        <f t="shared" si="10"/>
        <v>517562.79071166657</v>
      </c>
      <c r="AA51" s="96">
        <f t="shared" si="10"/>
        <v>452867.44187513425</v>
      </c>
      <c r="AB51" s="96">
        <f t="shared" ref="AB51" si="11">IF($C51*(1-AB$46*$C42)&gt;0,$C51*(1-AB$46*$C42),0)</f>
        <v>388172.09303860215</v>
      </c>
    </row>
    <row r="52" spans="2:28">
      <c r="B52" s="97" t="s">
        <v>150</v>
      </c>
      <c r="C52" s="98">
        <f>+F43</f>
        <v>278847.69230769231</v>
      </c>
      <c r="D52" s="98">
        <f>IF($C52*(1-D$46*$C43)&gt;0,$C52*(1-D$46*$C43),0)</f>
        <v>250962.92307692309</v>
      </c>
      <c r="E52" s="98">
        <f t="shared" ref="E52:AA52" si="12">IF($C52*(1-E$46*$C43)&gt;0,$C52*(1-E$46*$C43),0)</f>
        <v>223078.15384615387</v>
      </c>
      <c r="F52" s="98">
        <f t="shared" si="12"/>
        <v>195193.3846153846</v>
      </c>
      <c r="G52" s="98">
        <f t="shared" si="12"/>
        <v>167308.61538461538</v>
      </c>
      <c r="H52" s="98">
        <f t="shared" si="12"/>
        <v>139423.84615384616</v>
      </c>
      <c r="I52" s="98">
        <f t="shared" si="12"/>
        <v>111539.07692307689</v>
      </c>
      <c r="J52" s="98">
        <f t="shared" si="12"/>
        <v>83654.307692307673</v>
      </c>
      <c r="K52" s="98">
        <f t="shared" si="12"/>
        <v>55769.538461538446</v>
      </c>
      <c r="L52" s="98">
        <f t="shared" si="12"/>
        <v>27884.769230769223</v>
      </c>
      <c r="M52" s="98">
        <f t="shared" si="12"/>
        <v>0</v>
      </c>
      <c r="N52" s="98">
        <f t="shared" si="12"/>
        <v>0</v>
      </c>
      <c r="O52" s="98">
        <f t="shared" si="12"/>
        <v>0</v>
      </c>
      <c r="P52" s="98">
        <f t="shared" si="12"/>
        <v>0</v>
      </c>
      <c r="Q52" s="98">
        <f t="shared" si="12"/>
        <v>0</v>
      </c>
      <c r="R52" s="98">
        <f t="shared" si="12"/>
        <v>0</v>
      </c>
      <c r="S52" s="98">
        <f t="shared" si="12"/>
        <v>0</v>
      </c>
      <c r="T52" s="98">
        <f t="shared" si="12"/>
        <v>0</v>
      </c>
      <c r="U52" s="98">
        <f t="shared" si="12"/>
        <v>0</v>
      </c>
      <c r="V52" s="98">
        <f t="shared" si="12"/>
        <v>0</v>
      </c>
      <c r="W52" s="98">
        <f t="shared" si="12"/>
        <v>0</v>
      </c>
      <c r="X52" s="98">
        <f t="shared" si="12"/>
        <v>0</v>
      </c>
      <c r="Y52" s="98">
        <f t="shared" si="12"/>
        <v>0</v>
      </c>
      <c r="Z52" s="98">
        <f t="shared" si="12"/>
        <v>0</v>
      </c>
      <c r="AA52" s="98">
        <f t="shared" si="12"/>
        <v>0</v>
      </c>
      <c r="AB52" s="98">
        <f t="shared" ref="AB52" si="13">IF($C52*(1-AB$46*$C43)&gt;0,$C52*(1-AB$46*$C43),0)</f>
        <v>0</v>
      </c>
    </row>
    <row r="53" spans="2:28"/>
    <row r="54" spans="2:28"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</row>
    <row r="55" spans="2:28"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</row>
    <row r="56" spans="2:28"/>
    <row r="57" spans="2:28"/>
    <row r="58" spans="2:28"/>
    <row r="59" spans="2:28"/>
  </sheetData>
  <mergeCells count="3">
    <mergeCell ref="B38:B40"/>
    <mergeCell ref="C38:D39"/>
    <mergeCell ref="E38:F38"/>
  </mergeCells>
  <hyperlinks>
    <hyperlink ref="A2" location="Índice!A1" display="Índice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-0.249977111117893"/>
  </sheetPr>
  <dimension ref="A1:AC29"/>
  <sheetViews>
    <sheetView showGridLines="0" zoomScale="90" zoomScaleNormal="90" workbookViewId="0"/>
  </sheetViews>
  <sheetFormatPr defaultColWidth="0" defaultRowHeight="13.15" zeroHeight="1"/>
  <cols>
    <col min="1" max="1" width="11.42578125" style="2" customWidth="1"/>
    <col min="2" max="2" width="37.85546875" style="2" customWidth="1"/>
    <col min="3" max="28" width="13.140625" style="2" customWidth="1"/>
    <col min="29" max="29" width="11.42578125" style="2" customWidth="1"/>
    <col min="30" max="16384" width="11.42578125" style="2" hidden="1"/>
  </cols>
  <sheetData>
    <row r="1" spans="1:28"/>
    <row r="2" spans="1:28">
      <c r="A2" s="18" t="s">
        <v>28</v>
      </c>
    </row>
    <row r="3" spans="1:28"/>
    <row r="4" spans="1:28">
      <c r="B4" s="22" t="s">
        <v>159</v>
      </c>
    </row>
    <row r="5" spans="1:28"/>
    <row r="6" spans="1:28"/>
    <row r="7" spans="1:28">
      <c r="B7" s="57"/>
      <c r="C7" s="95">
        <v>1999</v>
      </c>
      <c r="D7" s="95">
        <v>2000</v>
      </c>
      <c r="E7" s="95">
        <v>2001</v>
      </c>
      <c r="F7" s="95">
        <v>2002</v>
      </c>
      <c r="G7" s="95">
        <v>2003</v>
      </c>
      <c r="H7" s="95">
        <v>2004</v>
      </c>
      <c r="I7" s="95">
        <v>2005</v>
      </c>
      <c r="J7" s="95">
        <v>2006</v>
      </c>
      <c r="K7" s="95">
        <v>2007</v>
      </c>
      <c r="L7" s="95">
        <v>2008</v>
      </c>
      <c r="M7" s="95">
        <v>2009</v>
      </c>
      <c r="N7" s="95">
        <v>2010</v>
      </c>
      <c r="O7" s="95" t="s">
        <v>79</v>
      </c>
      <c r="P7" s="95">
        <v>2011</v>
      </c>
      <c r="Q7" s="95">
        <v>2012</v>
      </c>
      <c r="R7" s="95">
        <v>2013</v>
      </c>
      <c r="S7" s="95">
        <v>2014</v>
      </c>
      <c r="T7" s="95">
        <v>2015</v>
      </c>
      <c r="U7" s="95">
        <v>2016</v>
      </c>
      <c r="V7" s="95">
        <v>2017</v>
      </c>
      <c r="W7" s="95">
        <v>2018</v>
      </c>
      <c r="X7" s="95">
        <v>2019</v>
      </c>
      <c r="Y7" s="95">
        <v>2020</v>
      </c>
      <c r="Z7" s="95">
        <v>2021</v>
      </c>
      <c r="AA7" s="95">
        <v>2022</v>
      </c>
      <c r="AB7" s="95">
        <v>2023</v>
      </c>
    </row>
    <row r="8" spans="1:28"/>
    <row r="9" spans="1:28">
      <c r="B9" s="83" t="s">
        <v>91</v>
      </c>
    </row>
    <row r="10" spans="1:28">
      <c r="B10" s="87" t="s">
        <v>92</v>
      </c>
      <c r="C10" s="103">
        <f>+'2.2.3.3.StockCapSinActIni'!C10+'2.2.3.4.ActivosIniciales'!C12</f>
        <v>17503915.171782043</v>
      </c>
      <c r="D10" s="103">
        <f>+'2.2.3.3.StockCapSinActIni'!D10+'2.2.3.4.ActivosIniciales'!D12</f>
        <v>17041540.947945513</v>
      </c>
      <c r="E10" s="103">
        <f>+'2.2.3.3.StockCapSinActIni'!E10+'2.2.3.4.ActivosIniciales'!E12</f>
        <v>17414202.724108979</v>
      </c>
      <c r="F10" s="103">
        <f>+'2.2.3.3.StockCapSinActIni'!F10+'2.2.3.4.ActivosIniciales'!F12</f>
        <v>16862897.500272449</v>
      </c>
      <c r="G10" s="103">
        <f>+'2.2.3.3.StockCapSinActIni'!G10+'2.2.3.4.ActivosIniciales'!G12</f>
        <v>16514010.286435915</v>
      </c>
      <c r="H10" s="103">
        <f>+'2.2.3.3.StockCapSinActIni'!H10+'2.2.3.4.ActivosIniciales'!H12</f>
        <v>15954825.062599383</v>
      </c>
      <c r="I10" s="103">
        <f>+'2.2.3.3.StockCapSinActIni'!I10+'2.2.3.4.ActivosIniciales'!I12</f>
        <v>15404832.838762851</v>
      </c>
      <c r="J10" s="103">
        <f>+'2.2.3.3.StockCapSinActIni'!J10+'2.2.3.4.ActivosIniciales'!J12</f>
        <v>14830988.61492632</v>
      </c>
      <c r="K10" s="103">
        <f>+'2.2.3.3.StockCapSinActIni'!K10+'2.2.3.4.ActivosIniciales'!K12</f>
        <v>14299241.391089786</v>
      </c>
      <c r="L10" s="103">
        <f>+'2.2.3.3.StockCapSinActIni'!L10+'2.2.3.4.ActivosIniciales'!L12</f>
        <v>13891767.297253253</v>
      </c>
      <c r="M10" s="103">
        <f>+'2.2.3.3.StockCapSinActIni'!M10+'2.2.3.4.ActivosIniciales'!M12</f>
        <v>13640657.71341672</v>
      </c>
      <c r="N10" s="103">
        <f>+'2.2.3.3.StockCapSinActIni'!N10+'2.2.3.4.ActivosIniciales'!N12</f>
        <v>13520886.48958019</v>
      </c>
      <c r="O10" s="103">
        <f>+'2.2.3.3.StockCapSinActIni'!O10+'2.2.3.4.ActivosIniciales'!O12</f>
        <v>12575585.195743658</v>
      </c>
      <c r="P10" s="103">
        <f>+'2.2.3.3.StockCapSinActIni'!P10+'2.2.3.4.ActivosIniciales'!P12</f>
        <v>12575585.195743658</v>
      </c>
      <c r="Q10" s="103">
        <f>+'2.2.3.3.StockCapSinActIni'!Q10+'2.2.3.4.ActivosIniciales'!Q12</f>
        <v>10592476.041907124</v>
      </c>
      <c r="R10" s="103">
        <f>+'2.2.3.3.StockCapSinActIni'!R10+'2.2.3.4.ActivosIniciales'!R12</f>
        <v>9906368.9968974888</v>
      </c>
      <c r="S10" s="103">
        <f>+'2.2.3.3.StockCapSinActIni'!S10+'2.2.3.4.ActivosIniciales'!S12</f>
        <v>9396250.7888692543</v>
      </c>
      <c r="T10" s="103">
        <f>+'2.2.3.3.StockCapSinActIni'!T10+'2.2.3.4.ActivosIniciales'!T12</f>
        <v>8852473.0550327227</v>
      </c>
      <c r="U10" s="103">
        <f>+'2.2.3.3.StockCapSinActIni'!U10+'2.2.3.4.ActivosIniciales'!U12</f>
        <v>8308695.3411961878</v>
      </c>
      <c r="V10" s="103">
        <f>+'2.2.3.3.StockCapSinActIni'!V10+'2.2.3.4.ActivosIniciales'!V12</f>
        <v>7792196.7673596563</v>
      </c>
      <c r="W10" s="103">
        <f>+'2.2.3.3.StockCapSinActIni'!W10+'2.2.3.4.ActivosIniciales'!W12</f>
        <v>7367025.2835231246</v>
      </c>
      <c r="X10" s="103">
        <f>+'2.2.3.3.StockCapSinActIni'!X10+'2.2.3.4.ActivosIniciales'!X12</f>
        <v>6809394.4796865927</v>
      </c>
      <c r="Y10" s="103">
        <f>+'2.2.3.3.StockCapSinActIni'!Y10+'2.2.3.4.ActivosIniciales'!Y12</f>
        <v>6252494.8658500602</v>
      </c>
      <c r="Z10" s="103">
        <f>+'2.2.3.3.StockCapSinActIni'!Z10+'2.2.3.4.ActivosIniciales'!Z12</f>
        <v>5695651.2720135283</v>
      </c>
      <c r="AA10" s="103">
        <f>+'2.2.3.3.StockCapSinActIni'!AA10+'2.2.3.4.ActivosIniciales'!AA12</f>
        <v>5139840.4781769961</v>
      </c>
      <c r="AB10" s="103">
        <f>+'2.2.3.3.StockCapSinActIni'!AB10+'2.2.3.4.ActivosIniciales'!AB12</f>
        <v>4584096.4743404621</v>
      </c>
    </row>
    <row r="11" spans="1:28">
      <c r="B11" s="87" t="s">
        <v>93</v>
      </c>
      <c r="C11" s="96">
        <f>+'2.2.3.3.StockCapSinActIni'!C11+'2.2.3.4.ActivosIniciales'!C13</f>
        <v>278847.69230769231</v>
      </c>
      <c r="D11" s="96">
        <f>+'2.2.3.3.StockCapSinActIni'!D11+'2.2.3.4.ActivosIniciales'!D13</f>
        <v>387652.2730769231</v>
      </c>
      <c r="E11" s="96">
        <f>+'2.2.3.3.StockCapSinActIni'!E11+'2.2.3.4.ActivosIniciales'!E13</f>
        <v>638086.50384615385</v>
      </c>
      <c r="F11" s="96">
        <f>+'2.2.3.3.StockCapSinActIni'!F11+'2.2.3.4.ActivosIniciales'!F13</f>
        <v>2579605.7346153846</v>
      </c>
      <c r="G11" s="96">
        <f>+'2.2.3.3.StockCapSinActIni'!G11+'2.2.3.4.ActivosIniciales'!G13</f>
        <v>5098549.4153846158</v>
      </c>
      <c r="H11" s="96">
        <f>+'2.2.3.3.StockCapSinActIni'!H11+'2.2.3.4.ActivosIniciales'!H13</f>
        <v>5967280.846153846</v>
      </c>
      <c r="I11" s="96">
        <f>+'2.2.3.3.StockCapSinActIni'!I11+'2.2.3.4.ActivosIniciales'!I13</f>
        <v>5507326.076923077</v>
      </c>
      <c r="J11" s="96">
        <f>+'2.2.3.3.StockCapSinActIni'!J11+'2.2.3.4.ActivosIniciales'!J13</f>
        <v>19214637.307692308</v>
      </c>
      <c r="K11" s="96">
        <f>+'2.2.3.3.StockCapSinActIni'!K11+'2.2.3.4.ActivosIniciales'!K13</f>
        <v>19466402.53846154</v>
      </c>
      <c r="L11" s="96">
        <f>+'2.2.3.3.StockCapSinActIni'!L11+'2.2.3.4.ActivosIniciales'!L13</f>
        <v>18936911.819230769</v>
      </c>
      <c r="M11" s="96">
        <f>+'2.2.3.3.StockCapSinActIni'!M11+'2.2.3.4.ActivosIniciales'!M13</f>
        <v>19033507.050000001</v>
      </c>
      <c r="N11" s="96">
        <f>+'2.2.3.3.StockCapSinActIni'!N11+'2.2.3.4.ActivosIniciales'!N13</f>
        <v>17648463.050000001</v>
      </c>
      <c r="O11" s="96">
        <f>+'2.2.3.3.StockCapSinActIni'!O11+'2.2.3.4.ActivosIniciales'!O13</f>
        <v>20798997.220000003</v>
      </c>
      <c r="P11" s="96">
        <f>+'2.2.3.3.StockCapSinActIni'!P11+'2.2.3.4.ActivosIniciales'!P13</f>
        <v>5391039.7600000054</v>
      </c>
      <c r="Q11" s="96">
        <f>+'2.2.3.3.StockCapSinActIni'!Q11+'2.2.3.4.ActivosIniciales'!Q13</f>
        <v>5466426.5900000054</v>
      </c>
      <c r="R11" s="96">
        <f>+'2.2.3.3.StockCapSinActIni'!R11+'2.2.3.4.ActivosIniciales'!R13</f>
        <v>5646764.5561087346</v>
      </c>
      <c r="S11" s="96">
        <f>+'2.2.3.3.StockCapSinActIni'!S11+'2.2.3.4.ActivosIniciales'!S13</f>
        <v>5600871.5318814656</v>
      </c>
      <c r="T11" s="96">
        <f>+'2.2.3.3.StockCapSinActIni'!T11+'2.2.3.4.ActivosIniciales'!T13</f>
        <v>8073753.7118814653</v>
      </c>
      <c r="U11" s="96">
        <f>+'2.2.3.3.StockCapSinActIni'!U11+'2.2.3.4.ActivosIniciales'!U13</f>
        <v>8239129.9918814693</v>
      </c>
      <c r="V11" s="96">
        <f>+'2.2.3.3.StockCapSinActIni'!V11+'2.2.3.4.ActivosIniciales'!V13</f>
        <v>7970499.3018814679</v>
      </c>
      <c r="W11" s="96">
        <f>+'2.2.3.3.StockCapSinActIni'!W11+'2.2.3.4.ActivosIniciales'!W13</f>
        <v>7309608.3918814678</v>
      </c>
      <c r="X11" s="96">
        <f>+'2.2.3.3.StockCapSinActIni'!X11+'2.2.3.4.ActivosIniciales'!X13</f>
        <v>7329269.0018814681</v>
      </c>
      <c r="Y11" s="96">
        <f>+'2.2.3.3.StockCapSinActIni'!Y11+'2.2.3.4.ActivosIniciales'!Y13</f>
        <v>7667384.1818814669</v>
      </c>
      <c r="Z11" s="96">
        <f>+'2.2.3.3.StockCapSinActIni'!Z11+'2.2.3.4.ActivosIniciales'!Z13</f>
        <v>6693102.1618814673</v>
      </c>
      <c r="AA11" s="96">
        <f>+'2.2.3.3.StockCapSinActIni'!AA11+'2.2.3.4.ActivosIniciales'!AA13</f>
        <v>5620503.9218814671</v>
      </c>
      <c r="AB11" s="96">
        <f>+'2.2.3.3.StockCapSinActIni'!AB11+'2.2.3.4.ActivosIniciales'!AB13</f>
        <v>7037050.8918814678</v>
      </c>
    </row>
    <row r="12" spans="1:28">
      <c r="B12" s="87" t="s">
        <v>94</v>
      </c>
      <c r="C12" s="96">
        <f>+'2.2.3.3.StockCapSinActIni'!C12+'2.2.3.4.ActivosIniciales'!C14</f>
        <v>100866.49</v>
      </c>
      <c r="D12" s="96">
        <f>+'2.2.3.3.StockCapSinActIni'!D12+'2.2.3.4.ActivosIniciales'!D14</f>
        <v>115037.26999999999</v>
      </c>
      <c r="E12" s="96">
        <f>+'2.2.3.3.StockCapSinActIni'!E12+'2.2.3.4.ActivosIniciales'!E14</f>
        <v>103471.26999999999</v>
      </c>
      <c r="F12" s="96">
        <f>+'2.2.3.3.StockCapSinActIni'!F12+'2.2.3.4.ActivosIniciales'!F14</f>
        <v>86973.26999999999</v>
      </c>
      <c r="G12" s="96">
        <f>+'2.2.3.3.StockCapSinActIni'!G12+'2.2.3.4.ActivosIniciales'!G14</f>
        <v>74845.669999999984</v>
      </c>
      <c r="H12" s="96">
        <f>+'2.2.3.3.StockCapSinActIni'!H12+'2.2.3.4.ActivosIniciales'!H14</f>
        <v>82681.669999999984</v>
      </c>
      <c r="I12" s="96">
        <f>+'2.2.3.3.StockCapSinActIni'!I12+'2.2.3.4.ActivosIniciales'!I14</f>
        <v>9413.6699999999837</v>
      </c>
      <c r="J12" s="96">
        <f>+'2.2.3.3.StockCapSinActIni'!J12+'2.2.3.4.ActivosIniciales'!J14</f>
        <v>36963.359999999986</v>
      </c>
      <c r="K12" s="96">
        <f>+'2.2.3.3.StockCapSinActIni'!K12+'2.2.3.4.ActivosIniciales'!K14</f>
        <v>12432.359999999986</v>
      </c>
      <c r="L12" s="96">
        <f>+'2.2.3.3.StockCapSinActIni'!L12+'2.2.3.4.ActivosIniciales'!L14</f>
        <v>84190.309999999969</v>
      </c>
      <c r="M12" s="96">
        <f>+'2.2.3.3.StockCapSinActIni'!M12+'2.2.3.4.ActivosIniciales'!M14</f>
        <v>215133.98999999996</v>
      </c>
      <c r="N12" s="96">
        <f>+'2.2.3.3.StockCapSinActIni'!N12+'2.2.3.4.ActivosIniciales'!N14</f>
        <v>243010.90999999992</v>
      </c>
      <c r="O12" s="96">
        <f>+'2.2.3.3.StockCapSinActIni'!O12+'2.2.3.4.ActivosIniciales'!O14</f>
        <v>324786.83999999991</v>
      </c>
      <c r="P12" s="96">
        <f>+'2.2.3.3.StockCapSinActIni'!P12+'2.2.3.4.ActivosIniciales'!P14</f>
        <v>324786.83999999991</v>
      </c>
      <c r="Q12" s="96">
        <f>+'2.2.3.3.StockCapSinActIni'!Q12+'2.2.3.4.ActivosIniciales'!Q14</f>
        <v>560165.70999999985</v>
      </c>
      <c r="R12" s="96">
        <f>+'2.2.3.3.StockCapSinActIni'!R12+'2.2.3.4.ActivosIniciales'!R14</f>
        <v>388306.36364806863</v>
      </c>
      <c r="S12" s="96">
        <f>+'2.2.3.3.StockCapSinActIni'!S12+'2.2.3.4.ActivosIniciales'!S14</f>
        <v>760808.13391238078</v>
      </c>
      <c r="T12" s="96">
        <f>+'2.2.3.3.StockCapSinActIni'!T12+'2.2.3.4.ActivosIniciales'!T14</f>
        <v>721702.05391238083</v>
      </c>
      <c r="U12" s="96">
        <f>+'2.2.3.3.StockCapSinActIni'!U12+'2.2.3.4.ActivosIniciales'!U14</f>
        <v>776879.20391238073</v>
      </c>
      <c r="V12" s="96">
        <f>+'2.2.3.3.StockCapSinActIni'!V12+'2.2.3.4.ActivosIniciales'!V14</f>
        <v>969688.48391238088</v>
      </c>
      <c r="W12" s="96">
        <f>+'2.2.3.3.StockCapSinActIni'!W12+'2.2.3.4.ActivosIniciales'!W14</f>
        <v>767976.46391238086</v>
      </c>
      <c r="X12" s="96">
        <f>+'2.2.3.3.StockCapSinActIni'!X12+'2.2.3.4.ActivosIniciales'!X14</f>
        <v>711003.18391238095</v>
      </c>
      <c r="Y12" s="96">
        <f>+'2.2.3.3.StockCapSinActIni'!Y12+'2.2.3.4.ActivosIniciales'!Y14</f>
        <v>493087.20391238097</v>
      </c>
      <c r="Z12" s="96">
        <f>+'2.2.3.3.StockCapSinActIni'!Z12+'2.2.3.4.ActivosIniciales'!Z14</f>
        <v>432422.16391238081</v>
      </c>
      <c r="AA12" s="96">
        <f>+'2.2.3.3.StockCapSinActIni'!AA12+'2.2.3.4.ActivosIniciales'!AA14</f>
        <v>408119.83391238074</v>
      </c>
      <c r="AB12" s="96">
        <f>+'2.2.3.3.StockCapSinActIni'!AB12+'2.2.3.4.ActivosIniciales'!AB14</f>
        <v>300788.1439123805</v>
      </c>
    </row>
    <row r="13" spans="1:28">
      <c r="B13" s="87" t="s">
        <v>95</v>
      </c>
      <c r="C13" s="96">
        <f>+'2.2.3.3.StockCapSinActIni'!C13+'2.2.3.4.ActivosIniciales'!C15</f>
        <v>137160.15714285715</v>
      </c>
      <c r="D13" s="96">
        <f>+'2.2.3.3.StockCapSinActIni'!D13+'2.2.3.4.ActivosIniciales'!D15</f>
        <v>91299</v>
      </c>
      <c r="E13" s="96">
        <f>+'2.2.3.3.StockCapSinActIni'!E13+'2.2.3.4.ActivosIniciales'!E15</f>
        <v>95395</v>
      </c>
      <c r="F13" s="96">
        <f>+'2.2.3.3.StockCapSinActIni'!F13+'2.2.3.4.ActivosIniciales'!F15</f>
        <v>92508</v>
      </c>
      <c r="G13" s="96">
        <f>+'2.2.3.3.StockCapSinActIni'!G13+'2.2.3.4.ActivosIniciales'!G15</f>
        <v>92254.89</v>
      </c>
      <c r="H13" s="96">
        <f>+'2.2.3.3.StockCapSinActIni'!H13+'2.2.3.4.ActivosIniciales'!H15</f>
        <v>102050.89</v>
      </c>
      <c r="I13" s="96">
        <f>+'2.2.3.3.StockCapSinActIni'!I13+'2.2.3.4.ActivosIniciales'!I15</f>
        <v>90133.89</v>
      </c>
      <c r="J13" s="96">
        <f>+'2.2.3.3.StockCapSinActIni'!J13+'2.2.3.4.ActivosIniciales'!J15</f>
        <v>81091.89</v>
      </c>
      <c r="K13" s="96">
        <f>+'2.2.3.3.StockCapSinActIni'!K13+'2.2.3.4.ActivosIniciales'!K15</f>
        <v>166265.89000000001</v>
      </c>
      <c r="L13" s="96">
        <f>+'2.2.3.3.StockCapSinActIni'!L13+'2.2.3.4.ActivosIniciales'!L15</f>
        <v>201091.55000000005</v>
      </c>
      <c r="M13" s="96">
        <f>+'2.2.3.3.StockCapSinActIni'!M13+'2.2.3.4.ActivosIniciales'!M15</f>
        <v>285509.55000000005</v>
      </c>
      <c r="N13" s="96">
        <f>+'2.2.3.3.StockCapSinActIni'!N13+'2.2.3.4.ActivosIniciales'!N15</f>
        <v>344249.55000000005</v>
      </c>
      <c r="O13" s="96">
        <f>+'2.2.3.3.StockCapSinActIni'!O13+'2.2.3.4.ActivosIniciales'!O15</f>
        <v>401355.06</v>
      </c>
      <c r="P13" s="96">
        <f>+'2.2.3.3.StockCapSinActIni'!P13+'2.2.3.4.ActivosIniciales'!P15</f>
        <v>401355.06</v>
      </c>
      <c r="Q13" s="96">
        <f>+'2.2.3.3.StockCapSinActIni'!Q13+'2.2.3.4.ActivosIniciales'!Q15</f>
        <v>588701.83000000007</v>
      </c>
      <c r="R13" s="96">
        <f>+'2.2.3.3.StockCapSinActIni'!R13+'2.2.3.4.ActivosIniciales'!R15</f>
        <v>633121.25675250357</v>
      </c>
      <c r="S13" s="96">
        <f>+'2.2.3.3.StockCapSinActIni'!S13+'2.2.3.4.ActivosIniciales'!S15</f>
        <v>713583.73838685302</v>
      </c>
      <c r="T13" s="96">
        <f>+'2.2.3.3.StockCapSinActIni'!T13+'2.2.3.4.ActivosIniciales'!T15</f>
        <v>662039.70838685287</v>
      </c>
      <c r="U13" s="96">
        <f>+'2.2.3.3.StockCapSinActIni'!U13+'2.2.3.4.ActivosIniciales'!U15</f>
        <v>1045084.1983868526</v>
      </c>
      <c r="V13" s="96">
        <f>+'2.2.3.3.StockCapSinActIni'!V13+'2.2.3.4.ActivosIniciales'!V15</f>
        <v>1082413.5583868562</v>
      </c>
      <c r="W13" s="96">
        <f>+'2.2.3.3.StockCapSinActIni'!W13+'2.2.3.4.ActivosIniciales'!W15</f>
        <v>963862.71838685602</v>
      </c>
      <c r="X13" s="96">
        <f>+'2.2.3.3.StockCapSinActIni'!X13+'2.2.3.4.ActivosIniciales'!X15</f>
        <v>1015792.3483868561</v>
      </c>
      <c r="Y13" s="96">
        <f>+'2.2.3.3.StockCapSinActIni'!Y13+'2.2.3.4.ActivosIniciales'!Y15</f>
        <v>926225.35838685627</v>
      </c>
      <c r="Z13" s="96">
        <f>+'2.2.3.3.StockCapSinActIni'!Z13+'2.2.3.4.ActivosIniciales'!Z15</f>
        <v>794124.39838685631</v>
      </c>
      <c r="AA13" s="96">
        <f>+'2.2.3.3.StockCapSinActIni'!AA13+'2.2.3.4.ActivosIniciales'!AA15</f>
        <v>760259.61838685628</v>
      </c>
      <c r="AB13" s="96">
        <f>+'2.2.3.3.StockCapSinActIni'!AB13+'2.2.3.4.ActivosIniciales'!AB15</f>
        <v>644285.28838685609</v>
      </c>
    </row>
    <row r="14" spans="1:28">
      <c r="B14" s="87" t="s">
        <v>96</v>
      </c>
      <c r="C14" s="96">
        <f>+'2.2.3.3.StockCapSinActIni'!C14+'2.2.3.4.ActivosIniciales'!C16</f>
        <v>71883.742857142861</v>
      </c>
      <c r="D14" s="96">
        <f>+'2.2.3.3.StockCapSinActIni'!D14+'2.2.3.4.ActivosIniciales'!D16</f>
        <v>69994</v>
      </c>
      <c r="E14" s="96">
        <f>+'2.2.3.3.StockCapSinActIni'!E14+'2.2.3.4.ActivosIniciales'!E16</f>
        <v>66294</v>
      </c>
      <c r="F14" s="96">
        <f>+'2.2.3.3.StockCapSinActIni'!F14+'2.2.3.4.ActivosIniciales'!F16</f>
        <v>70291</v>
      </c>
      <c r="G14" s="96">
        <f>+'2.2.3.3.StockCapSinActIni'!G14+'2.2.3.4.ActivosIniciales'!G16</f>
        <v>57438</v>
      </c>
      <c r="H14" s="96">
        <f>+'2.2.3.3.StockCapSinActIni'!H14+'2.2.3.4.ActivosIniciales'!H16</f>
        <v>59445</v>
      </c>
      <c r="I14" s="96">
        <f>+'2.2.3.3.StockCapSinActIni'!I14+'2.2.3.4.ActivosIniciales'!I16</f>
        <v>51289</v>
      </c>
      <c r="J14" s="96">
        <f>+'2.2.3.3.StockCapSinActIni'!J14+'2.2.3.4.ActivosIniciales'!J16</f>
        <v>121094</v>
      </c>
      <c r="K14" s="96">
        <f>+'2.2.3.3.StockCapSinActIni'!K14+'2.2.3.4.ActivosIniciales'!K16</f>
        <v>125008</v>
      </c>
      <c r="L14" s="96">
        <f>+'2.2.3.3.StockCapSinActIni'!L14+'2.2.3.4.ActivosIniciales'!L16</f>
        <v>151636.37999999998</v>
      </c>
      <c r="M14" s="96">
        <f>+'2.2.3.3.StockCapSinActIni'!M14+'2.2.3.4.ActivosIniciales'!M16</f>
        <v>169961.38</v>
      </c>
      <c r="N14" s="96">
        <f>+'2.2.3.3.StockCapSinActIni'!N14+'2.2.3.4.ActivosIniciales'!N16</f>
        <v>238621.38</v>
      </c>
      <c r="O14" s="96">
        <f>+'2.2.3.3.StockCapSinActIni'!O14+'2.2.3.4.ActivosIniciales'!O16</f>
        <v>236487.76</v>
      </c>
      <c r="P14" s="96">
        <f>+'2.2.3.3.StockCapSinActIni'!P14+'2.2.3.4.ActivosIniciales'!P16</f>
        <v>236487.76</v>
      </c>
      <c r="Q14" s="96">
        <f>+'2.2.3.3.StockCapSinActIni'!Q14+'2.2.3.4.ActivosIniciales'!Q16</f>
        <v>346905.07000000007</v>
      </c>
      <c r="R14" s="96">
        <f>+'2.2.3.3.StockCapSinActIni'!R14+'2.2.3.4.ActivosIniciales'!R16</f>
        <v>262243.14057224523</v>
      </c>
      <c r="S14" s="96">
        <f>+'2.2.3.3.StockCapSinActIni'!S14+'2.2.3.4.ActivosIniciales'!S16</f>
        <v>244276.29065465124</v>
      </c>
      <c r="T14" s="96">
        <f>+'2.2.3.3.StockCapSinActIni'!T14+'2.2.3.4.ActivosIniciales'!T16</f>
        <v>218469.27065465122</v>
      </c>
      <c r="U14" s="96">
        <f>+'2.2.3.3.StockCapSinActIni'!U14+'2.2.3.4.ActivosIniciales'!U16</f>
        <v>734521.94065464905</v>
      </c>
      <c r="V14" s="96">
        <f>+'2.2.3.3.StockCapSinActIni'!V14+'2.2.3.4.ActivosIniciales'!V16</f>
        <v>488663.95065464883</v>
      </c>
      <c r="W14" s="96">
        <f>+'2.2.3.3.StockCapSinActIni'!W14+'2.2.3.4.ActivosIniciales'!W16</f>
        <v>504198.74065464875</v>
      </c>
      <c r="X14" s="96">
        <f>+'2.2.3.3.StockCapSinActIni'!X14+'2.2.3.4.ActivosIniciales'!X16</f>
        <v>654712.68065464869</v>
      </c>
      <c r="Y14" s="96">
        <f>+'2.2.3.3.StockCapSinActIni'!Y14+'2.2.3.4.ActivosIniciales'!Y16</f>
        <v>640956.29065464833</v>
      </c>
      <c r="Z14" s="96">
        <f>+'2.2.3.3.StockCapSinActIni'!Z14+'2.2.3.4.ActivosIniciales'!Z16</f>
        <v>631058.77065464831</v>
      </c>
      <c r="AA14" s="96">
        <f>+'2.2.3.3.StockCapSinActIni'!AA14+'2.2.3.4.ActivosIniciales'!AA16</f>
        <v>778749.00065464841</v>
      </c>
      <c r="AB14" s="96">
        <f>+'2.2.3.3.StockCapSinActIni'!AB14+'2.2.3.4.ActivosIniciales'!AB16</f>
        <v>824886.33065464837</v>
      </c>
    </row>
    <row r="15" spans="1:28">
      <c r="B15" s="97" t="s">
        <v>97</v>
      </c>
      <c r="C15" s="98">
        <f>+'2.2.3.3.StockCapSinActIni'!C15+'2.2.3.4.ActivosIniciales'!C17</f>
        <v>172.39</v>
      </c>
      <c r="D15" s="98">
        <f>+'2.2.3.3.StockCapSinActIni'!D15+'2.2.3.4.ActivosIniciales'!D17</f>
        <v>2021.9799999999998</v>
      </c>
      <c r="E15" s="98">
        <f>+'2.2.3.3.StockCapSinActIni'!E15+'2.2.3.4.ActivosIniciales'!E17</f>
        <v>4084.6099999999997</v>
      </c>
      <c r="F15" s="98">
        <f>+'2.2.3.3.StockCapSinActIni'!F15+'2.2.3.4.ActivosIniciales'!F17</f>
        <v>3637.6099999999997</v>
      </c>
      <c r="G15" s="98">
        <f>+'2.2.3.3.StockCapSinActIni'!G15+'2.2.3.4.ActivosIniciales'!G17</f>
        <v>3190.6099999999997</v>
      </c>
      <c r="H15" s="98">
        <f>+'2.2.3.3.StockCapSinActIni'!H15+'2.2.3.4.ActivosIniciales'!H17</f>
        <v>12049.61</v>
      </c>
      <c r="I15" s="98">
        <f>+'2.2.3.3.StockCapSinActIni'!I15+'2.2.3.4.ActivosIniciales'!I17</f>
        <v>14355.61</v>
      </c>
      <c r="J15" s="98">
        <f>+'2.2.3.3.StockCapSinActIni'!J15+'2.2.3.4.ActivosIniciales'!J17</f>
        <v>15487.61</v>
      </c>
      <c r="K15" s="98">
        <f>+'2.2.3.3.StockCapSinActIni'!K15+'2.2.3.4.ActivosIniciales'!K17</f>
        <v>217229.61</v>
      </c>
      <c r="L15" s="98">
        <f>+'2.2.3.3.StockCapSinActIni'!L15+'2.2.3.4.ActivosIniciales'!L17</f>
        <v>238900.61</v>
      </c>
      <c r="M15" s="98">
        <f>+'2.2.3.3.StockCapSinActIni'!M15+'2.2.3.4.ActivosIniciales'!M17</f>
        <v>237317.61</v>
      </c>
      <c r="N15" s="98">
        <f>+'2.2.3.3.StockCapSinActIni'!N15+'2.2.3.4.ActivosIniciales'!N17</f>
        <v>282781.61</v>
      </c>
      <c r="O15" s="98">
        <f>+'2.2.3.3.StockCapSinActIni'!O15+'2.2.3.4.ActivosIniciales'!O17</f>
        <v>389215.89999999991</v>
      </c>
      <c r="P15" s="98">
        <f>+'2.2.3.3.StockCapSinActIni'!P15+'2.2.3.4.ActivosIniciales'!P17</f>
        <v>389215.89999999991</v>
      </c>
      <c r="Q15" s="98">
        <f>+'2.2.3.3.StockCapSinActIni'!Q15+'2.2.3.4.ActivosIniciales'!Q17</f>
        <v>356080.04999999993</v>
      </c>
      <c r="R15" s="98">
        <f>+'2.2.3.3.StockCapSinActIni'!R15+'2.2.3.4.ActivosIniciales'!R17</f>
        <v>420299.72739628004</v>
      </c>
      <c r="S15" s="98">
        <f>+'2.2.3.3.StockCapSinActIni'!S15+'2.2.3.4.ActivosIniciales'!S17</f>
        <v>525345.30047175474</v>
      </c>
      <c r="T15" s="98">
        <f>+'2.2.3.3.StockCapSinActIni'!T15+'2.2.3.4.ActivosIniciales'!T17</f>
        <v>596049.80047175474</v>
      </c>
      <c r="U15" s="98">
        <f>+'2.2.3.3.StockCapSinActIni'!U15+'2.2.3.4.ActivosIniciales'!U17</f>
        <v>534147.9904717569</v>
      </c>
      <c r="V15" s="98">
        <f>+'2.2.3.3.StockCapSinActIni'!V15+'2.2.3.4.ActivosIniciales'!V17</f>
        <v>1098156.8804717553</v>
      </c>
      <c r="W15" s="98">
        <f>+'2.2.3.3.StockCapSinActIni'!W15+'2.2.3.4.ActivosIniciales'!W17</f>
        <v>1256691.2504717554</v>
      </c>
      <c r="X15" s="98">
        <f>+'2.2.3.3.StockCapSinActIni'!X15+'2.2.3.4.ActivosIniciales'!X17</f>
        <v>1754460.0204717554</v>
      </c>
      <c r="Y15" s="98">
        <f>+'2.2.3.3.StockCapSinActIni'!Y15+'2.2.3.4.ActivosIniciales'!Y17</f>
        <v>2077631.1304717558</v>
      </c>
      <c r="Z15" s="98">
        <f>+'2.2.3.3.StockCapSinActIni'!Z15+'2.2.3.4.ActivosIniciales'!Z17</f>
        <v>1844585.1704717558</v>
      </c>
      <c r="AA15" s="98">
        <f>+'2.2.3.3.StockCapSinActIni'!AA15+'2.2.3.4.ActivosIniciales'!AA17</f>
        <v>1860170.0504717557</v>
      </c>
      <c r="AB15" s="98">
        <f>+'2.2.3.3.StockCapSinActIni'!AB15+'2.2.3.4.ActivosIniciales'!AB17</f>
        <v>1750862.9804717565</v>
      </c>
    </row>
    <row r="16" spans="1:28">
      <c r="B16" s="99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</row>
    <row r="17" spans="2:28">
      <c r="B17" s="84" t="s">
        <v>98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</row>
    <row r="18" spans="2:28">
      <c r="B18" s="104" t="s">
        <v>99</v>
      </c>
      <c r="C18" s="103">
        <f>+'2.2.3.3.StockCapSinActIni'!C18+'2.2.3.4.ActivosIniciales'!C20</f>
        <v>0</v>
      </c>
      <c r="D18" s="103">
        <f>+'2.2.3.3.StockCapSinActIni'!D18+'2.2.3.4.ActivosIniciales'!D20</f>
        <v>0</v>
      </c>
      <c r="E18" s="103">
        <f>+'2.2.3.3.StockCapSinActIni'!E18+'2.2.3.4.ActivosIniciales'!E20</f>
        <v>0</v>
      </c>
      <c r="F18" s="103">
        <f>+'2.2.3.3.StockCapSinActIni'!F18+'2.2.3.4.ActivosIniciales'!F20</f>
        <v>0</v>
      </c>
      <c r="G18" s="103">
        <f>+'2.2.3.3.StockCapSinActIni'!G18+'2.2.3.4.ActivosIniciales'!G20</f>
        <v>0</v>
      </c>
      <c r="H18" s="103">
        <f>+'2.2.3.3.StockCapSinActIni'!H18+'2.2.3.4.ActivosIniciales'!H20</f>
        <v>0</v>
      </c>
      <c r="I18" s="103">
        <f>+'2.2.3.3.StockCapSinActIni'!I18+'2.2.3.4.ActivosIniciales'!I20</f>
        <v>0</v>
      </c>
      <c r="J18" s="103">
        <f>+'2.2.3.3.StockCapSinActIni'!J18+'2.2.3.4.ActivosIniciales'!J20</f>
        <v>0</v>
      </c>
      <c r="K18" s="103">
        <f>+'2.2.3.3.StockCapSinActIni'!K18+'2.2.3.4.ActivosIniciales'!K20</f>
        <v>0</v>
      </c>
      <c r="L18" s="103">
        <f>+'2.2.3.3.StockCapSinActIni'!L18+'2.2.3.4.ActivosIniciales'!L20</f>
        <v>0</v>
      </c>
      <c r="M18" s="103">
        <f>+'2.2.3.3.StockCapSinActIni'!M18+'2.2.3.4.ActivosIniciales'!M20</f>
        <v>0</v>
      </c>
      <c r="N18" s="103">
        <f>+'2.2.3.3.StockCapSinActIni'!N18+'2.2.3.4.ActivosIniciales'!N20</f>
        <v>0</v>
      </c>
      <c r="O18" s="103">
        <f>+'2.2.3.3.StockCapSinActIni'!O18+'2.2.3.4.ActivosIniciales'!O20</f>
        <v>0</v>
      </c>
      <c r="P18" s="103">
        <f>+'2.2.3.3.StockCapSinActIni'!P18+'2.2.3.4.ActivosIniciales'!P20</f>
        <v>15407957.459999999</v>
      </c>
      <c r="Q18" s="103">
        <f>+'2.2.3.3.StockCapSinActIni'!Q18+'2.2.3.4.ActivosIniciales'!Q20</f>
        <v>21725822.950000003</v>
      </c>
      <c r="R18" s="103">
        <f>+'2.2.3.3.StockCapSinActIni'!R18+'2.2.3.4.ActivosIniciales'!R20</f>
        <v>20936594.898497902</v>
      </c>
      <c r="S18" s="103">
        <f>+'2.2.3.3.StockCapSinActIni'!S18+'2.2.3.4.ActivosIniciales'!S20</f>
        <v>28422686.650452517</v>
      </c>
      <c r="T18" s="103">
        <f>+'2.2.3.3.StockCapSinActIni'!T18+'2.2.3.4.ActivosIniciales'!T20</f>
        <v>30761302.150452517</v>
      </c>
      <c r="U18" s="103">
        <f>+'2.2.3.3.StockCapSinActIni'!U18+'2.2.3.4.ActivosIniciales'!U20</f>
        <v>262339127.48045248</v>
      </c>
      <c r="V18" s="103">
        <f>+'2.2.3.3.StockCapSinActIni'!V18+'2.2.3.4.ActivosIniciales'!V20</f>
        <v>255551544.75045249</v>
      </c>
      <c r="W18" s="103">
        <f>+'2.2.3.3.StockCapSinActIni'!W18+'2.2.3.4.ActivosIniciales'!W20</f>
        <v>249718936.18045247</v>
      </c>
      <c r="X18" s="103">
        <f>+'2.2.3.3.StockCapSinActIni'!X18+'2.2.3.4.ActivosIniciales'!X20</f>
        <v>241611741.77045244</v>
      </c>
      <c r="Y18" s="103">
        <f>+'2.2.3.3.StockCapSinActIni'!Y18+'2.2.3.4.ActivosIniciales'!Y20</f>
        <v>242788842.51045245</v>
      </c>
      <c r="Z18" s="103">
        <f>+'2.2.3.3.StockCapSinActIni'!Z18+'2.2.3.4.ActivosIniciales'!Z20</f>
        <v>234710831.86045244</v>
      </c>
      <c r="AA18" s="103">
        <f>+'2.2.3.3.StockCapSinActIni'!AA18+'2.2.3.4.ActivosIniciales'!AA20</f>
        <v>226590434.12045246</v>
      </c>
      <c r="AB18" s="103">
        <f>+'2.2.3.3.StockCapSinActIni'!AB18+'2.2.3.4.ActivosIniciales'!AB20</f>
        <v>217407137.45045245</v>
      </c>
    </row>
    <row r="19" spans="2:28">
      <c r="B19" s="257" t="s">
        <v>100</v>
      </c>
      <c r="C19" s="96">
        <f>+'2.2.3.3.StockCapSinActIni'!C19+'2.2.3.4.ActivosIniciales'!C21</f>
        <v>0</v>
      </c>
      <c r="D19" s="96">
        <f>+'2.2.3.3.StockCapSinActIni'!D19+'2.2.3.4.ActivosIniciales'!D21</f>
        <v>0</v>
      </c>
      <c r="E19" s="96">
        <f>+'2.2.3.3.StockCapSinActIni'!E19+'2.2.3.4.ActivosIniciales'!E21</f>
        <v>106346</v>
      </c>
      <c r="F19" s="96">
        <f>+'2.2.3.3.StockCapSinActIni'!F19+'2.2.3.4.ActivosIniciales'!F21</f>
        <v>85077</v>
      </c>
      <c r="G19" s="96">
        <f>+'2.2.3.3.StockCapSinActIni'!G19+'2.2.3.4.ActivosIniciales'!G21</f>
        <v>63808</v>
      </c>
      <c r="H19" s="96">
        <f>+'2.2.3.3.StockCapSinActIni'!H19+'2.2.3.4.ActivosIniciales'!H21</f>
        <v>42539</v>
      </c>
      <c r="I19" s="96">
        <f>+'2.2.3.3.StockCapSinActIni'!I19+'2.2.3.4.ActivosIniciales'!I21</f>
        <v>21270</v>
      </c>
      <c r="J19" s="96">
        <f>+'2.2.3.3.StockCapSinActIni'!J19+'2.2.3.4.ActivosIniciales'!J21</f>
        <v>118588</v>
      </c>
      <c r="K19" s="96">
        <f>+'2.2.3.3.StockCapSinActIni'!K19+'2.2.3.4.ActivosIniciales'!K21</f>
        <v>187902.01</v>
      </c>
      <c r="L19" s="96">
        <f>+'2.2.3.3.StockCapSinActIni'!L19+'2.2.3.4.ActivosIniciales'!L21</f>
        <v>255049.36</v>
      </c>
      <c r="M19" s="96">
        <f>+'2.2.3.3.StockCapSinActIni'!M19+'2.2.3.4.ActivosIniciales'!M21</f>
        <v>263795.19</v>
      </c>
      <c r="N19" s="96">
        <f>+'2.2.3.3.StockCapSinActIni'!N19+'2.2.3.4.ActivosIniciales'!N21</f>
        <v>270006.58</v>
      </c>
      <c r="O19" s="96">
        <f>+'2.2.3.3.StockCapSinActIni'!O19+'2.2.3.4.ActivosIniciales'!O21</f>
        <v>245229.47999999998</v>
      </c>
      <c r="P19" s="96">
        <f>+'2.2.3.3.StockCapSinActIni'!P19+'2.2.3.4.ActivosIniciales'!P21</f>
        <v>245229.47999999998</v>
      </c>
      <c r="Q19" s="96">
        <f>+'2.2.3.3.StockCapSinActIni'!Q19+'2.2.3.4.ActivosIniciales'!Q21</f>
        <v>209235.15999999992</v>
      </c>
      <c r="R19" s="96">
        <f>+'2.2.3.3.StockCapSinActIni'!R19+'2.2.3.4.ActivosIniciales'!R21</f>
        <v>37968.838583690929</v>
      </c>
      <c r="S19" s="96">
        <f>+'2.2.3.3.StockCapSinActIni'!S19+'2.2.3.4.ActivosIniciales'!S21</f>
        <v>334725.05464949872</v>
      </c>
      <c r="T19" s="96">
        <f>+'2.2.3.3.StockCapSinActIni'!T19+'2.2.3.4.ActivosIniciales'!T21</f>
        <v>344943.70464949874</v>
      </c>
      <c r="U19" s="96">
        <f>+'2.2.3.3.StockCapSinActIni'!U19+'2.2.3.4.ActivosIniciales'!U21</f>
        <v>385778.11464949884</v>
      </c>
      <c r="V19" s="96">
        <f>+'2.2.3.3.StockCapSinActIni'!V19+'2.2.3.4.ActivosIniciales'!V21</f>
        <v>511952.40464949887</v>
      </c>
      <c r="W19" s="96">
        <f>+'2.2.3.3.StockCapSinActIni'!W19+'2.2.3.4.ActivosIniciales'!W21</f>
        <v>464908.80464949901</v>
      </c>
      <c r="X19" s="96">
        <f>+'2.2.3.3.StockCapSinActIni'!X19+'2.2.3.4.ActivosIniciales'!X21</f>
        <v>656808.48464949906</v>
      </c>
      <c r="Y19" s="96">
        <f>+'2.2.3.3.StockCapSinActIni'!Y19+'2.2.3.4.ActivosIniciales'!Y21</f>
        <v>619100.98464949906</v>
      </c>
      <c r="Z19" s="96">
        <f>+'2.2.3.3.StockCapSinActIni'!Z19+'2.2.3.4.ActivosIniciales'!Z21</f>
        <v>583079.04464949912</v>
      </c>
      <c r="AA19" s="96">
        <f>+'2.2.3.3.StockCapSinActIni'!AA19+'2.2.3.4.ActivosIniciales'!AA21</f>
        <v>580074.78464949911</v>
      </c>
      <c r="AB19" s="96">
        <f>+'2.2.3.3.StockCapSinActIni'!AB19+'2.2.3.4.ActivosIniciales'!AB21</f>
        <v>501671.10464949906</v>
      </c>
    </row>
    <row r="20" spans="2:28">
      <c r="B20" s="97" t="s">
        <v>101</v>
      </c>
      <c r="C20" s="98">
        <f>+'2.2.3.3.StockCapSinActIni'!C20+'2.2.3.4.ActivosIniciales'!C22</f>
        <v>9954528</v>
      </c>
      <c r="D20" s="98">
        <f>+'2.2.3.3.StockCapSinActIni'!D20+'2.2.3.4.ActivosIniciales'!D22</f>
        <v>9274212</v>
      </c>
      <c r="E20" s="98">
        <f>+'2.2.3.3.StockCapSinActIni'!E20+'2.2.3.4.ActivosIniciales'!E22</f>
        <v>8593896</v>
      </c>
      <c r="F20" s="98">
        <f>+'2.2.3.3.StockCapSinActIni'!F20+'2.2.3.4.ActivosIniciales'!F22</f>
        <v>7913580</v>
      </c>
      <c r="G20" s="98">
        <f>+'2.2.3.3.StockCapSinActIni'!G20+'2.2.3.4.ActivosIniciales'!G22</f>
        <v>7233264</v>
      </c>
      <c r="H20" s="98">
        <f>+'2.2.3.3.StockCapSinActIni'!H20+'2.2.3.4.ActivosIniciales'!H22</f>
        <v>6552948</v>
      </c>
      <c r="I20" s="98">
        <f>+'2.2.3.3.StockCapSinActIni'!I20+'2.2.3.4.ActivosIniciales'!I22</f>
        <v>6023894.0199999996</v>
      </c>
      <c r="J20" s="98">
        <f>+'2.2.3.3.StockCapSinActIni'!J20+'2.2.3.4.ActivosIniciales'!J22</f>
        <v>5326771.0199999996</v>
      </c>
      <c r="K20" s="98">
        <f>+'2.2.3.3.StockCapSinActIni'!K20+'2.2.3.4.ActivosIniciales'!K22</f>
        <v>4633081.5200000005</v>
      </c>
      <c r="L20" s="98">
        <f>+'2.2.3.3.StockCapSinActIni'!L20+'2.2.3.4.ActivosIniciales'!L22</f>
        <v>3939392.0199999996</v>
      </c>
      <c r="M20" s="98">
        <f>+'2.2.3.3.StockCapSinActIni'!M20+'2.2.3.4.ActivosIniciales'!M22</f>
        <v>3245702.51</v>
      </c>
      <c r="N20" s="98">
        <f>+'2.2.3.3.StockCapSinActIni'!N20+'2.2.3.4.ActivosIniciales'!N22</f>
        <v>2552013.0100000007</v>
      </c>
      <c r="O20" s="98">
        <f>+'2.2.3.3.StockCapSinActIni'!O20+'2.2.3.4.ActivosIniciales'!O22</f>
        <v>6041594.5899999989</v>
      </c>
      <c r="P20" s="98">
        <f>+'2.2.3.3.StockCapSinActIni'!P20+'2.2.3.4.ActivosIniciales'!P22</f>
        <v>6041594.4799999995</v>
      </c>
      <c r="Q20" s="98">
        <f>+'2.2.3.3.StockCapSinActIni'!Q20+'2.2.3.4.ActivosIniciales'!Q22</f>
        <v>5684057.5399999991</v>
      </c>
      <c r="R20" s="98">
        <f>+'2.2.3.3.StockCapSinActIni'!R20+'2.2.3.4.ActivosIniciales'!R22</f>
        <v>3566473.4448926998</v>
      </c>
      <c r="S20" s="98">
        <f>+'2.2.3.3.StockCapSinActIni'!S20+'2.2.3.4.ActivosIniciales'!S22</f>
        <v>6743060.4402790191</v>
      </c>
      <c r="T20" s="98">
        <f>+'2.2.3.3.StockCapSinActIni'!T20+'2.2.3.4.ActivosIniciales'!T22</f>
        <v>6280679.150279019</v>
      </c>
      <c r="U20" s="98">
        <f>+'2.2.3.3.StockCapSinActIni'!U20+'2.2.3.4.ActivosIniciales'!U22</f>
        <v>5818297.8602790199</v>
      </c>
      <c r="V20" s="98">
        <f>+'2.2.3.3.StockCapSinActIni'!V20+'2.2.3.4.ActivosIniciales'!V22</f>
        <v>5355916.5702790199</v>
      </c>
      <c r="W20" s="98">
        <f>+'2.2.3.3.StockCapSinActIni'!W20+'2.2.3.4.ActivosIniciales'!W22</f>
        <v>4932067.0502790203</v>
      </c>
      <c r="X20" s="98">
        <f>+'2.2.3.3.StockCapSinActIni'!X20+'2.2.3.4.ActivosIniciales'!X22</f>
        <v>4494111.8302790197</v>
      </c>
      <c r="Y20" s="98">
        <f>+'2.2.3.3.StockCapSinActIni'!Y20+'2.2.3.4.ActivosIniciales'!Y22</f>
        <v>4056156.6202790188</v>
      </c>
      <c r="Z20" s="98">
        <f>+'2.2.3.3.StockCapSinActIni'!Z20+'2.2.3.4.ActivosIniciales'!Z22</f>
        <v>3618201.4002790181</v>
      </c>
      <c r="AA20" s="98">
        <f>+'2.2.3.3.StockCapSinActIni'!AA20+'2.2.3.4.ActivosIniciales'!AA22</f>
        <v>3180246.1902790172</v>
      </c>
      <c r="AB20" s="98">
        <f>+'2.2.3.3.StockCapSinActIni'!AB20+'2.2.3.4.ActivosIniciales'!AB22</f>
        <v>2742290.9702790165</v>
      </c>
    </row>
    <row r="21" spans="2:28"/>
    <row r="22" spans="2:28">
      <c r="B22" s="1" t="s">
        <v>102</v>
      </c>
    </row>
    <row r="23" spans="2:28">
      <c r="B23" s="74" t="s">
        <v>103</v>
      </c>
      <c r="C23" s="103">
        <f>'2.2.3.3.StockCapSinActIni'!C23+'2.2.3.4.ActivosIniciales'!C25</f>
        <v>0</v>
      </c>
      <c r="D23" s="103">
        <f>'2.2.3.3.StockCapSinActIni'!D23+'2.2.3.4.ActivosIniciales'!D25</f>
        <v>0</v>
      </c>
      <c r="E23" s="103">
        <f>'2.2.3.3.StockCapSinActIni'!E23+'2.2.3.4.ActivosIniciales'!E25</f>
        <v>0</v>
      </c>
      <c r="F23" s="103">
        <f>'2.2.3.3.StockCapSinActIni'!F23+'2.2.3.4.ActivosIniciales'!F25</f>
        <v>0</v>
      </c>
      <c r="G23" s="103">
        <f>'2.2.3.3.StockCapSinActIni'!G23+'2.2.3.4.ActivosIniciales'!G25</f>
        <v>0</v>
      </c>
      <c r="H23" s="103">
        <f>'2.2.3.3.StockCapSinActIni'!H23+'2.2.3.4.ActivosIniciales'!H25</f>
        <v>0</v>
      </c>
      <c r="I23" s="103">
        <f>'2.2.3.3.StockCapSinActIni'!I23+'2.2.3.4.ActivosIniciales'!I25</f>
        <v>0</v>
      </c>
      <c r="J23" s="103">
        <f>'2.2.3.3.StockCapSinActIni'!J23+'2.2.3.4.ActivosIniciales'!J25</f>
        <v>0</v>
      </c>
      <c r="K23" s="103">
        <f>'2.2.3.3.StockCapSinActIni'!K23+'2.2.3.4.ActivosIniciales'!K25</f>
        <v>0</v>
      </c>
      <c r="L23" s="103">
        <f>'2.2.3.3.StockCapSinActIni'!L23+'2.2.3.4.ActivosIniciales'!L25</f>
        <v>0</v>
      </c>
      <c r="M23" s="103">
        <f>'2.2.3.3.StockCapSinActIni'!M23+'2.2.3.4.ActivosIniciales'!M25</f>
        <v>0</v>
      </c>
      <c r="N23" s="103">
        <f>'2.2.3.3.StockCapSinActIni'!N23+'2.2.3.4.ActivosIniciales'!N25</f>
        <v>0</v>
      </c>
      <c r="O23" s="103">
        <f>'2.2.3.3.StockCapSinActIni'!O23+'2.2.3.4.ActivosIniciales'!O25</f>
        <v>0</v>
      </c>
      <c r="P23" s="103">
        <f>'2.2.3.3.StockCapSinActIni'!P23+'2.2.3.4.ActivosIniciales'!P25</f>
        <v>0</v>
      </c>
      <c r="Q23" s="103">
        <f>'2.2.3.3.StockCapSinActIni'!Q23+'2.2.3.4.ActivosIniciales'!Q25</f>
        <v>0</v>
      </c>
      <c r="R23" s="103">
        <f>'2.2.3.3.StockCapSinActIni'!R23+'2.2.3.4.ActivosIniciales'!R25</f>
        <v>0</v>
      </c>
      <c r="S23" s="103">
        <f>'2.2.3.3.StockCapSinActIni'!S23+'2.2.3.4.ActivosIniciales'!S25</f>
        <v>0</v>
      </c>
      <c r="T23" s="103">
        <f>'2.2.3.3.StockCapSinActIni'!T23+'2.2.3.4.ActivosIniciales'!T25</f>
        <v>0</v>
      </c>
      <c r="U23" s="103">
        <f>'2.2.3.3.StockCapSinActIni'!U23+'2.2.3.4.ActivosIniciales'!U25</f>
        <v>0</v>
      </c>
      <c r="V23" s="103">
        <f>'2.2.3.3.StockCapSinActIni'!V23+'2.2.3.4.ActivosIniciales'!V25</f>
        <v>0</v>
      </c>
      <c r="W23" s="103">
        <f>'2.2.3.3.StockCapSinActIni'!W23+'2.2.3.4.ActivosIniciales'!W25</f>
        <v>0</v>
      </c>
      <c r="X23" s="103">
        <f>'2.2.3.3.StockCapSinActIni'!X23+'2.2.3.4.ActivosIniciales'!X25</f>
        <v>179000</v>
      </c>
      <c r="Y23" s="103">
        <f>'2.2.3.3.StockCapSinActIni'!Y23+'2.2.3.4.ActivosIniciales'!Y25</f>
        <v>119159.41</v>
      </c>
      <c r="Z23" s="103">
        <f>'2.2.3.3.StockCapSinActIni'!Z23+'2.2.3.4.ActivosIniciales'!Z25</f>
        <v>51983.649999999994</v>
      </c>
      <c r="AA23" s="103">
        <f>'2.2.3.3.StockCapSinActIni'!AA23+'2.2.3.4.ActivosIniciales'!AA25</f>
        <v>331976.36999999988</v>
      </c>
      <c r="AB23" s="103">
        <f>'2.2.3.3.StockCapSinActIni'!AB23+'2.2.3.4.ActivosIniciales'!AB25</f>
        <v>263291.53999999986</v>
      </c>
    </row>
    <row r="24" spans="2:28">
      <c r="B24" s="2" t="s">
        <v>104</v>
      </c>
      <c r="C24" s="96">
        <f>'2.2.3.3.StockCapSinActIni'!C24+'2.2.3.4.ActivosIniciales'!C26</f>
        <v>0</v>
      </c>
      <c r="D24" s="96">
        <f>'2.2.3.3.StockCapSinActIni'!D24+'2.2.3.4.ActivosIniciales'!D26</f>
        <v>0</v>
      </c>
      <c r="E24" s="96">
        <f>'2.2.3.3.StockCapSinActIni'!E24+'2.2.3.4.ActivosIniciales'!E26</f>
        <v>0</v>
      </c>
      <c r="F24" s="96">
        <f>'2.2.3.3.StockCapSinActIni'!F24+'2.2.3.4.ActivosIniciales'!F26</f>
        <v>0</v>
      </c>
      <c r="G24" s="96">
        <f>'2.2.3.3.StockCapSinActIni'!G24+'2.2.3.4.ActivosIniciales'!G26</f>
        <v>0</v>
      </c>
      <c r="H24" s="96">
        <f>'2.2.3.3.StockCapSinActIni'!H24+'2.2.3.4.ActivosIniciales'!H26</f>
        <v>0</v>
      </c>
      <c r="I24" s="96">
        <f>'2.2.3.3.StockCapSinActIni'!I24+'2.2.3.4.ActivosIniciales'!I26</f>
        <v>0</v>
      </c>
      <c r="J24" s="96">
        <f>'2.2.3.3.StockCapSinActIni'!J24+'2.2.3.4.ActivosIniciales'!J26</f>
        <v>0</v>
      </c>
      <c r="K24" s="96">
        <f>'2.2.3.3.StockCapSinActIni'!K24+'2.2.3.4.ActivosIniciales'!K26</f>
        <v>0</v>
      </c>
      <c r="L24" s="96">
        <f>'2.2.3.3.StockCapSinActIni'!L24+'2.2.3.4.ActivosIniciales'!L26</f>
        <v>0</v>
      </c>
      <c r="M24" s="96">
        <f>'2.2.3.3.StockCapSinActIni'!M24+'2.2.3.4.ActivosIniciales'!M26</f>
        <v>0</v>
      </c>
      <c r="N24" s="96">
        <f>'2.2.3.3.StockCapSinActIni'!N24+'2.2.3.4.ActivosIniciales'!N26</f>
        <v>0</v>
      </c>
      <c r="O24" s="96">
        <f>'2.2.3.3.StockCapSinActIni'!O24+'2.2.3.4.ActivosIniciales'!O26</f>
        <v>0</v>
      </c>
      <c r="P24" s="96">
        <f>'2.2.3.3.StockCapSinActIni'!P24+'2.2.3.4.ActivosIniciales'!P26</f>
        <v>0</v>
      </c>
      <c r="Q24" s="96">
        <f>'2.2.3.3.StockCapSinActIni'!Q24+'2.2.3.4.ActivosIniciales'!Q26</f>
        <v>0</v>
      </c>
      <c r="R24" s="96">
        <f>'2.2.3.3.StockCapSinActIni'!R24+'2.2.3.4.ActivosIniciales'!R26</f>
        <v>0</v>
      </c>
      <c r="S24" s="96">
        <f>'2.2.3.3.StockCapSinActIni'!S24+'2.2.3.4.ActivosIniciales'!S26</f>
        <v>0</v>
      </c>
      <c r="T24" s="96">
        <f>'2.2.3.3.StockCapSinActIni'!T24+'2.2.3.4.ActivosIniciales'!T26</f>
        <v>0</v>
      </c>
      <c r="U24" s="96">
        <f>'2.2.3.3.StockCapSinActIni'!U24+'2.2.3.4.ActivosIniciales'!U26</f>
        <v>0</v>
      </c>
      <c r="V24" s="96">
        <f>'2.2.3.3.StockCapSinActIni'!V24+'2.2.3.4.ActivosIniciales'!V26</f>
        <v>0</v>
      </c>
      <c r="W24" s="96">
        <f>'2.2.3.3.StockCapSinActIni'!W24+'2.2.3.4.ActivosIniciales'!W26</f>
        <v>0</v>
      </c>
      <c r="X24" s="96">
        <f>'2.2.3.3.StockCapSinActIni'!X24+'2.2.3.4.ActivosIniciales'!X26</f>
        <v>336000</v>
      </c>
      <c r="Y24" s="96">
        <f>'2.2.3.3.StockCapSinActIni'!Y24+'2.2.3.4.ActivosIniciales'!Y26</f>
        <v>0</v>
      </c>
      <c r="Z24" s="96">
        <f>'2.2.3.3.StockCapSinActIni'!Z24+'2.2.3.4.ActivosIniciales'!Z26</f>
        <v>598621.04</v>
      </c>
      <c r="AA24" s="96">
        <f>'2.2.3.3.StockCapSinActIni'!AA24+'2.2.3.4.ActivosIniciales'!AA26</f>
        <v>271200.6100000001</v>
      </c>
      <c r="AB24" s="96">
        <f>'2.2.3.3.StockCapSinActIni'!AB24+'2.2.3.4.ActivosIniciales'!AB26</f>
        <v>706743.9700000002</v>
      </c>
    </row>
    <row r="25" spans="2:28">
      <c r="B25" s="64" t="s">
        <v>105</v>
      </c>
      <c r="C25" s="98">
        <f>'2.2.3.3.StockCapSinActIni'!C25+'2.2.3.4.ActivosIniciales'!C27</f>
        <v>0</v>
      </c>
      <c r="D25" s="98">
        <f>'2.2.3.3.StockCapSinActIni'!D25+'2.2.3.4.ActivosIniciales'!D27</f>
        <v>0</v>
      </c>
      <c r="E25" s="98">
        <f>'2.2.3.3.StockCapSinActIni'!E25+'2.2.3.4.ActivosIniciales'!E27</f>
        <v>0</v>
      </c>
      <c r="F25" s="98">
        <f>'2.2.3.3.StockCapSinActIni'!F25+'2.2.3.4.ActivosIniciales'!F27</f>
        <v>0</v>
      </c>
      <c r="G25" s="98">
        <f>'2.2.3.3.StockCapSinActIni'!G25+'2.2.3.4.ActivosIniciales'!G27</f>
        <v>0</v>
      </c>
      <c r="H25" s="98">
        <f>'2.2.3.3.StockCapSinActIni'!H25+'2.2.3.4.ActivosIniciales'!H27</f>
        <v>0</v>
      </c>
      <c r="I25" s="98">
        <f>'2.2.3.3.StockCapSinActIni'!I25+'2.2.3.4.ActivosIniciales'!I27</f>
        <v>0</v>
      </c>
      <c r="J25" s="98">
        <f>'2.2.3.3.StockCapSinActIni'!J25+'2.2.3.4.ActivosIniciales'!J27</f>
        <v>0</v>
      </c>
      <c r="K25" s="98">
        <f>'2.2.3.3.StockCapSinActIni'!K25+'2.2.3.4.ActivosIniciales'!K27</f>
        <v>0</v>
      </c>
      <c r="L25" s="98">
        <f>'2.2.3.3.StockCapSinActIni'!L25+'2.2.3.4.ActivosIniciales'!L27</f>
        <v>0</v>
      </c>
      <c r="M25" s="98">
        <f>'2.2.3.3.StockCapSinActIni'!M25+'2.2.3.4.ActivosIniciales'!M27</f>
        <v>0</v>
      </c>
      <c r="N25" s="98">
        <f>'2.2.3.3.StockCapSinActIni'!N25+'2.2.3.4.ActivosIniciales'!N27</f>
        <v>0</v>
      </c>
      <c r="O25" s="98">
        <f>'2.2.3.3.StockCapSinActIni'!O25+'2.2.3.4.ActivosIniciales'!O27</f>
        <v>0</v>
      </c>
      <c r="P25" s="98">
        <f>'2.2.3.3.StockCapSinActIni'!P25+'2.2.3.4.ActivosIniciales'!P27</f>
        <v>0</v>
      </c>
      <c r="Q25" s="98">
        <f>'2.2.3.3.StockCapSinActIni'!Q25+'2.2.3.4.ActivosIniciales'!Q27</f>
        <v>0</v>
      </c>
      <c r="R25" s="98">
        <f>'2.2.3.3.StockCapSinActIni'!R25+'2.2.3.4.ActivosIniciales'!R27</f>
        <v>0</v>
      </c>
      <c r="S25" s="98">
        <f>'2.2.3.3.StockCapSinActIni'!S25+'2.2.3.4.ActivosIniciales'!S27</f>
        <v>0</v>
      </c>
      <c r="T25" s="98">
        <f>'2.2.3.3.StockCapSinActIni'!T25+'2.2.3.4.ActivosIniciales'!T27</f>
        <v>0</v>
      </c>
      <c r="U25" s="98">
        <f>'2.2.3.3.StockCapSinActIni'!U25+'2.2.3.4.ActivosIniciales'!U27</f>
        <v>0</v>
      </c>
      <c r="V25" s="98">
        <f>'2.2.3.3.StockCapSinActIni'!V25+'2.2.3.4.ActivosIniciales'!V27</f>
        <v>0</v>
      </c>
      <c r="W25" s="98">
        <f>'2.2.3.3.StockCapSinActIni'!W25+'2.2.3.4.ActivosIniciales'!W27</f>
        <v>0</v>
      </c>
      <c r="X25" s="98">
        <f>'2.2.3.3.StockCapSinActIni'!X25+'2.2.3.4.ActivosIniciales'!X27</f>
        <v>47144.48000000001</v>
      </c>
      <c r="Y25" s="98">
        <f>'2.2.3.3.StockCapSinActIni'!Y25+'2.2.3.4.ActivosIniciales'!Y27</f>
        <v>34108.360000000008</v>
      </c>
      <c r="Z25" s="98">
        <f>'2.2.3.3.StockCapSinActIni'!Z25+'2.2.3.4.ActivosIniciales'!Z27</f>
        <v>21072.240000000005</v>
      </c>
      <c r="AA25" s="98">
        <f>'2.2.3.3.StockCapSinActIni'!AA25+'2.2.3.4.ActivosIniciales'!AA27</f>
        <v>135736.45000000001</v>
      </c>
      <c r="AB25" s="98">
        <f>'2.2.3.3.StockCapSinActIni'!AB25+'2.2.3.4.ActivosIniciales'!AB27</f>
        <v>531490.6</v>
      </c>
    </row>
    <row r="26" spans="2:28"/>
    <row r="27" spans="2:28"/>
    <row r="28" spans="2:28"/>
    <row r="29" spans="2:28"/>
  </sheetData>
  <hyperlinks>
    <hyperlink ref="A2" location="Índice!A1" display="Índice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-0.249977111117893"/>
  </sheetPr>
  <dimension ref="A1:AC27"/>
  <sheetViews>
    <sheetView showGridLines="0" zoomScale="90" zoomScaleNormal="90" workbookViewId="0"/>
  </sheetViews>
  <sheetFormatPr defaultColWidth="0" defaultRowHeight="13.15" zeroHeight="1"/>
  <cols>
    <col min="1" max="1" width="11.42578125" style="2" customWidth="1"/>
    <col min="2" max="2" width="36.42578125" style="2" customWidth="1"/>
    <col min="3" max="28" width="13.140625" style="2" customWidth="1"/>
    <col min="29" max="29" width="11.42578125" style="2" customWidth="1"/>
    <col min="30" max="16384" width="11.42578125" style="2" hidden="1"/>
  </cols>
  <sheetData>
    <row r="1" spans="1:28"/>
    <row r="2" spans="1:28">
      <c r="A2" s="18" t="s">
        <v>28</v>
      </c>
    </row>
    <row r="3" spans="1:28"/>
    <row r="4" spans="1:28">
      <c r="B4" s="22" t="s">
        <v>160</v>
      </c>
    </row>
    <row r="5" spans="1:28"/>
    <row r="6" spans="1:28"/>
    <row r="7" spans="1:28">
      <c r="B7" s="57"/>
      <c r="C7" s="95">
        <v>1999</v>
      </c>
      <c r="D7" s="95">
        <v>2000</v>
      </c>
      <c r="E7" s="95">
        <v>2001</v>
      </c>
      <c r="F7" s="95">
        <v>2002</v>
      </c>
      <c r="G7" s="95">
        <v>2003</v>
      </c>
      <c r="H7" s="95">
        <v>2004</v>
      </c>
      <c r="I7" s="95">
        <v>2005</v>
      </c>
      <c r="J7" s="95">
        <v>2006</v>
      </c>
      <c r="K7" s="95">
        <v>2007</v>
      </c>
      <c r="L7" s="95">
        <v>2008</v>
      </c>
      <c r="M7" s="95">
        <v>2009</v>
      </c>
      <c r="N7" s="95">
        <v>2010</v>
      </c>
      <c r="O7" s="95" t="s">
        <v>79</v>
      </c>
      <c r="P7" s="95">
        <v>2011</v>
      </c>
      <c r="Q7" s="95">
        <v>2012</v>
      </c>
      <c r="R7" s="95">
        <v>2013</v>
      </c>
      <c r="S7" s="95">
        <v>2014</v>
      </c>
      <c r="T7" s="95">
        <v>2015</v>
      </c>
      <c r="U7" s="95">
        <v>2016</v>
      </c>
      <c r="V7" s="95">
        <v>2017</v>
      </c>
      <c r="W7" s="95">
        <v>2018</v>
      </c>
      <c r="X7" s="95">
        <v>2019</v>
      </c>
      <c r="Y7" s="95">
        <v>2020</v>
      </c>
      <c r="Z7" s="95">
        <v>2021</v>
      </c>
      <c r="AA7" s="95">
        <v>2022</v>
      </c>
      <c r="AB7" s="95">
        <v>2023</v>
      </c>
    </row>
    <row r="8" spans="1:28"/>
    <row r="9" spans="1:28">
      <c r="B9" s="84" t="s">
        <v>91</v>
      </c>
    </row>
    <row r="10" spans="1:28">
      <c r="B10" s="104" t="s">
        <v>92</v>
      </c>
      <c r="C10" s="103">
        <f>'2.2.3.5.StockCapTotal'!C10/'6.3.IPME'!C22</f>
        <v>17368009.225950576</v>
      </c>
      <c r="D10" s="103">
        <f>'2.2.3.5.StockCapTotal'!D10/'6.3.IPME'!D22</f>
        <v>17041540.947945513</v>
      </c>
      <c r="E10" s="103">
        <f>'2.2.3.5.StockCapTotal'!E10/'6.3.IPME'!E22</f>
        <v>17557362.425869629</v>
      </c>
      <c r="F10" s="103">
        <f>'2.2.3.5.StockCapTotal'!F10/'6.3.IPME'!F22</f>
        <v>17106260.597917125</v>
      </c>
      <c r="G10" s="103">
        <f>'2.2.3.5.StockCapTotal'!G10/'6.3.IPME'!G22</f>
        <v>16829137.765666287</v>
      </c>
      <c r="H10" s="103">
        <f>'2.2.3.5.StockCapTotal'!H10/'6.3.IPME'!H22</f>
        <v>15970862.482877918</v>
      </c>
      <c r="I10" s="103">
        <f>'2.2.3.5.StockCapTotal'!I10/'6.3.IPME'!I22</f>
        <v>15205157.920148021</v>
      </c>
      <c r="J10" s="103">
        <f>'2.2.3.5.StockCapTotal'!J10/'6.3.IPME'!J22</f>
        <v>14433541.550697692</v>
      </c>
      <c r="K10" s="103">
        <f>'2.2.3.5.StockCapTotal'!K10/'6.3.IPME'!K22</f>
        <v>13499555.955093848</v>
      </c>
      <c r="L10" s="103">
        <f>'2.2.3.5.StockCapTotal'!L10/'6.3.IPME'!L22</f>
        <v>12481985.83428403</v>
      </c>
      <c r="M10" s="103">
        <f>'2.2.3.5.StockCapTotal'!M10/'6.3.IPME'!M22</f>
        <v>11974300.098213276</v>
      </c>
      <c r="N10" s="103">
        <f>'2.2.3.5.StockCapTotal'!N10/'6.3.IPME'!N22</f>
        <v>11539993.095244382</v>
      </c>
      <c r="O10" s="103">
        <f>'2.2.3.5.StockCapTotal'!O10/'6.3.IPME'!O22</f>
        <v>10512349.064189779</v>
      </c>
      <c r="P10" s="103">
        <f>'2.2.3.5.StockCapTotal'!P10/'6.3.IPME'!O22</f>
        <v>10512349.064189779</v>
      </c>
      <c r="Q10" s="103">
        <f>'2.2.3.5.StockCapTotal'!Q10/'6.3.IPME'!P22</f>
        <v>8576736.5851707887</v>
      </c>
      <c r="R10" s="103">
        <f>'2.2.3.5.StockCapTotal'!R10/'6.3.IPME'!Q22</f>
        <v>8042864.9871368455</v>
      </c>
      <c r="S10" s="103">
        <f>'2.2.3.5.StockCapTotal'!S10/'6.3.IPME'!R22</f>
        <v>7669348.9328877982</v>
      </c>
      <c r="T10" s="103">
        <f>'2.2.3.5.StockCapTotal'!T10/'6.3.IPME'!S22</f>
        <v>7476640.6635334454</v>
      </c>
      <c r="U10" s="103">
        <f>'2.2.3.5.StockCapTotal'!U10/'6.3.IPME'!T22</f>
        <v>7110526.7776814271</v>
      </c>
      <c r="V10" s="103">
        <f>'2.2.3.5.StockCapTotal'!V10/'6.3.IPME'!U22</f>
        <v>6597426.1670420393</v>
      </c>
      <c r="W10" s="103">
        <f>'2.2.3.5.StockCapTotal'!W10/'6.3.IPME'!V22</f>
        <v>6254323.6331052417</v>
      </c>
      <c r="X10" s="103">
        <f>'2.2.3.5.StockCapTotal'!X10/'6.3.IPME'!W22</f>
        <v>5779711.2961869091</v>
      </c>
      <c r="Y10" s="103">
        <f>'2.2.3.5.StockCapTotal'!Y10/'6.3.IPME'!X22</f>
        <v>5367253.0907286946</v>
      </c>
      <c r="Z10" s="103">
        <f>'2.2.3.5.StockCapTotal'!Z10/'6.3.IPME'!Y22</f>
        <v>4956569.8302770769</v>
      </c>
      <c r="AA10" s="103">
        <f>'2.2.3.5.StockCapTotal'!AA10/'6.3.IPME'!Z22</f>
        <v>4260130.9046062957</v>
      </c>
      <c r="AB10" s="103">
        <f>'2.2.3.5.StockCapTotal'!AB10/'6.3.IPME'!AA22</f>
        <v>3671960.8789008274</v>
      </c>
    </row>
    <row r="11" spans="1:28">
      <c r="B11" s="87" t="s">
        <v>93</v>
      </c>
      <c r="C11" s="96">
        <f>'2.2.3.5.StockCapTotal'!C11/'6.3.IPME'!C22</f>
        <v>276682.63043472962</v>
      </c>
      <c r="D11" s="96">
        <f>'2.2.3.5.StockCapTotal'!D11/'6.3.IPME'!D22</f>
        <v>387652.2730769231</v>
      </c>
      <c r="E11" s="96">
        <f>'2.2.3.5.StockCapTotal'!E11/'6.3.IPME'!E22</f>
        <v>643332.12289833382</v>
      </c>
      <c r="F11" s="96">
        <f>'2.2.3.5.StockCapTotal'!F11/'6.3.IPME'!F22</f>
        <v>2616834.2620536746</v>
      </c>
      <c r="G11" s="96">
        <f>'2.2.3.5.StockCapTotal'!G11/'6.3.IPME'!G22</f>
        <v>5195842.1381777776</v>
      </c>
      <c r="H11" s="96">
        <f>'2.2.3.5.StockCapTotal'!H11/'6.3.IPME'!H22</f>
        <v>5973279.0185232917</v>
      </c>
      <c r="I11" s="96">
        <f>'2.2.3.5.StockCapTotal'!I11/'6.3.IPME'!I22</f>
        <v>5435941.0188893499</v>
      </c>
      <c r="J11" s="96">
        <f>'2.2.3.5.StockCapTotal'!J11/'6.3.IPME'!J22</f>
        <v>18699715.383979529</v>
      </c>
      <c r="K11" s="96">
        <f>'2.2.3.5.StockCapTotal'!K11/'6.3.IPME'!K22</f>
        <v>18377743.484776199</v>
      </c>
      <c r="L11" s="96">
        <f>'2.2.3.5.StockCapTotal'!L11/'6.3.IPME'!L22</f>
        <v>17015132.777199671</v>
      </c>
      <c r="M11" s="96">
        <f>'2.2.3.5.StockCapTotal'!M11/'6.3.IPME'!M22</f>
        <v>16708353.081390409</v>
      </c>
      <c r="N11" s="96">
        <f>'2.2.3.5.StockCapTotal'!N11/'6.3.IPME'!N22</f>
        <v>15062854.191966457</v>
      </c>
      <c r="O11" s="96">
        <f>'2.2.3.5.StockCapTotal'!O11/'6.3.IPME'!O22</f>
        <v>17386572.120377827</v>
      </c>
      <c r="P11" s="96">
        <f>'2.2.3.5.StockCapTotal'!P11/'6.3.IPME'!O22</f>
        <v>4506549.0705933394</v>
      </c>
      <c r="Q11" s="96">
        <f>'2.2.3.5.StockCapTotal'!Q11/'6.3.IPME'!P22</f>
        <v>4426170.1172714848</v>
      </c>
      <c r="R11" s="96">
        <f>'2.2.3.5.StockCapTotal'!R11/'6.3.IPME'!Q22</f>
        <v>4584542.0207096934</v>
      </c>
      <c r="S11" s="96">
        <f>'2.2.3.5.StockCapTotal'!S11/'6.3.IPME'!R22</f>
        <v>4571508.2612695973</v>
      </c>
      <c r="T11" s="96">
        <f>'2.2.3.5.StockCapTotal'!T11/'6.3.IPME'!S22</f>
        <v>6818948.211911154</v>
      </c>
      <c r="U11" s="96">
        <f>'2.2.3.5.StockCapTotal'!U11/'6.3.IPME'!T22</f>
        <v>7050993.2096796595</v>
      </c>
      <c r="V11" s="96">
        <f>'2.2.3.5.StockCapTotal'!V11/'6.3.IPME'!U22</f>
        <v>6748389.7325197002</v>
      </c>
      <c r="W11" s="96">
        <f>'2.2.3.5.StockCapTotal'!W11/'6.3.IPME'!V22</f>
        <v>6205578.8808458699</v>
      </c>
      <c r="X11" s="96">
        <f>'2.2.3.5.StockCapTotal'!X11/'6.3.IPME'!W22</f>
        <v>6220972.946909748</v>
      </c>
      <c r="Y11" s="96">
        <f>'2.2.3.5.StockCapTotal'!Y11/'6.3.IPME'!X22</f>
        <v>6581819.3106844984</v>
      </c>
      <c r="Z11" s="96">
        <f>'2.2.3.5.StockCapTotal'!Z11/'6.3.IPME'!Y22</f>
        <v>5824589.0877402658</v>
      </c>
      <c r="AA11" s="96">
        <f>'2.2.3.5.StockCapTotal'!AA11/'6.3.IPME'!Z22</f>
        <v>4658526.3800950963</v>
      </c>
      <c r="AB11" s="96">
        <f>'2.2.3.5.StockCapTotal'!AB11/'6.3.IPME'!AA22</f>
        <v>5636830.6649873955</v>
      </c>
    </row>
    <row r="12" spans="1:28">
      <c r="B12" s="87" t="s">
        <v>94</v>
      </c>
      <c r="C12" s="96">
        <f>'2.2.3.5.StockCapTotal'!C12/'6.3.IPME'!C22</f>
        <v>100083.33059871077</v>
      </c>
      <c r="D12" s="96">
        <f>'2.2.3.5.StockCapTotal'!D12/'6.3.IPME'!D22</f>
        <v>115037.26999999999</v>
      </c>
      <c r="E12" s="96">
        <f>'2.2.3.5.StockCapTotal'!E12/'6.3.IPME'!E22</f>
        <v>104321.89270083074</v>
      </c>
      <c r="F12" s="96">
        <f>'2.2.3.5.StockCapTotal'!F12/'6.3.IPME'!F22</f>
        <v>88228.456684206816</v>
      </c>
      <c r="G12" s="96">
        <f>'2.2.3.5.StockCapTotal'!G12/'6.3.IPME'!G22</f>
        <v>76273.907412312896</v>
      </c>
      <c r="H12" s="96">
        <f>'2.2.3.5.StockCapTotal'!H12/'6.3.IPME'!H22</f>
        <v>82764.779697907579</v>
      </c>
      <c r="I12" s="96">
        <f>'2.2.3.5.StockCapTotal'!I12/'6.3.IPME'!I22</f>
        <v>9291.6515522316258</v>
      </c>
      <c r="J12" s="96">
        <f>'2.2.3.5.StockCapTotal'!J12/'6.3.IPME'!J22</f>
        <v>35972.800348350029</v>
      </c>
      <c r="K12" s="96">
        <f>'2.2.3.5.StockCapTotal'!K12/'6.3.IPME'!K22</f>
        <v>11737.079952958222</v>
      </c>
      <c r="L12" s="96">
        <f>'2.2.3.5.StockCapTotal'!L12/'6.3.IPME'!L22</f>
        <v>75646.405120229902</v>
      </c>
      <c r="M12" s="96">
        <f>'2.2.3.5.StockCapTotal'!M12/'6.3.IPME'!M22</f>
        <v>188852.98727584269</v>
      </c>
      <c r="N12" s="96">
        <f>'2.2.3.5.StockCapTotal'!N12/'6.3.IPME'!N22</f>
        <v>207408.31051501009</v>
      </c>
      <c r="O12" s="96">
        <f>'2.2.3.5.StockCapTotal'!O12/'6.3.IPME'!O22</f>
        <v>271500.09962882294</v>
      </c>
      <c r="P12" s="96">
        <f>'2.2.3.5.StockCapTotal'!P12/'6.3.IPME'!O22</f>
        <v>271500.09962882294</v>
      </c>
      <c r="Q12" s="96">
        <f>'2.2.3.5.StockCapTotal'!Q12/'6.3.IPME'!P22</f>
        <v>453566.63727229554</v>
      </c>
      <c r="R12" s="96">
        <f>'2.2.3.5.StockCapTotal'!R12/'6.3.IPME'!Q22</f>
        <v>315261.38966210332</v>
      </c>
      <c r="S12" s="96">
        <f>'2.2.3.5.StockCapTotal'!S12/'6.3.IPME'!R22</f>
        <v>620982.04710173002</v>
      </c>
      <c r="T12" s="96">
        <f>'2.2.3.5.StockCapTotal'!T12/'6.3.IPME'!S22</f>
        <v>609536.66728974495</v>
      </c>
      <c r="U12" s="96">
        <f>'2.2.3.5.StockCapTotal'!U12/'6.3.IPME'!T22</f>
        <v>664848.10858975723</v>
      </c>
      <c r="V12" s="96">
        <f>'2.2.3.5.StockCapTotal'!V12/'6.3.IPME'!U22</f>
        <v>821007.01107046171</v>
      </c>
      <c r="W12" s="96">
        <f>'2.2.3.5.StockCapTotal'!W12/'6.3.IPME'!V22</f>
        <v>651982.74243179755</v>
      </c>
      <c r="X12" s="96">
        <f>'2.2.3.5.StockCapTotal'!X12/'6.3.IPME'!W22</f>
        <v>603488.7750947841</v>
      </c>
      <c r="Y12" s="96">
        <f>'2.2.3.5.StockCapTotal'!Y12/'6.3.IPME'!X22</f>
        <v>423274.84883711103</v>
      </c>
      <c r="Z12" s="96">
        <f>'2.2.3.5.StockCapTotal'!Z12/'6.3.IPME'!Y22</f>
        <v>376310.02131798794</v>
      </c>
      <c r="AA12" s="96">
        <f>'2.2.3.5.StockCapTotal'!AA12/'6.3.IPME'!Z22</f>
        <v>338268.06972219219</v>
      </c>
      <c r="AB12" s="96">
        <f>'2.2.3.5.StockCapTotal'!AB12/'6.3.IPME'!AA22</f>
        <v>240937.83877931166</v>
      </c>
    </row>
    <row r="13" spans="1:28">
      <c r="B13" s="87" t="s">
        <v>95</v>
      </c>
      <c r="C13" s="96">
        <f>'2.2.3.5.StockCapTotal'!C13/'6.3.IPME'!C22</f>
        <v>136095.20220540729</v>
      </c>
      <c r="D13" s="96">
        <f>'2.2.3.5.StockCapTotal'!D13/'6.3.IPME'!D22</f>
        <v>91299</v>
      </c>
      <c r="E13" s="96">
        <f>'2.2.3.5.StockCapTotal'!E13/'6.3.IPME'!E22</f>
        <v>96179.228825506332</v>
      </c>
      <c r="F13" s="96">
        <f>'2.2.3.5.StockCapTotal'!F13/'6.3.IPME'!F22</f>
        <v>93843.063172657596</v>
      </c>
      <c r="G13" s="96">
        <f>'2.2.3.5.StockCapTotal'!G13/'6.3.IPME'!G22</f>
        <v>94015.337670076478</v>
      </c>
      <c r="H13" s="96">
        <f>'2.2.3.5.StockCapTotal'!H13/'6.3.IPME'!H22</f>
        <v>102153.46918882264</v>
      </c>
      <c r="I13" s="96">
        <f>'2.2.3.5.StockCapTotal'!I13/'6.3.IPME'!I22</f>
        <v>88965.589289530661</v>
      </c>
      <c r="J13" s="96">
        <f>'2.2.3.5.StockCapTotal'!J13/'6.3.IPME'!J22</f>
        <v>78918.755460552376</v>
      </c>
      <c r="K13" s="96">
        <f>'2.2.3.5.StockCapTotal'!K13/'6.3.IPME'!K22</f>
        <v>156967.46590186894</v>
      </c>
      <c r="L13" s="96">
        <f>'2.2.3.5.StockCapTotal'!L13/'6.3.IPME'!L22</f>
        <v>180684.12929653039</v>
      </c>
      <c r="M13" s="96">
        <f>'2.2.3.5.StockCapTotal'!M13/'6.3.IPME'!M22</f>
        <v>250631.39215370661</v>
      </c>
      <c r="N13" s="96">
        <f>'2.2.3.5.StockCapTotal'!N13/'6.3.IPME'!N22</f>
        <v>293814.86436577077</v>
      </c>
      <c r="O13" s="96">
        <f>'2.2.3.5.StockCapTotal'!O13/'6.3.IPME'!O22</f>
        <v>335506.0161197795</v>
      </c>
      <c r="P13" s="96">
        <f>'2.2.3.5.StockCapTotal'!P13/'6.3.IPME'!O22</f>
        <v>335506.0161197795</v>
      </c>
      <c r="Q13" s="96">
        <f>'2.2.3.5.StockCapTotal'!Q13/'6.3.IPME'!P22</f>
        <v>476672.35716578702</v>
      </c>
      <c r="R13" s="96">
        <f>'2.2.3.5.StockCapTotal'!R13/'6.3.IPME'!Q22</f>
        <v>514023.73464400048</v>
      </c>
      <c r="S13" s="96">
        <f>'2.2.3.5.StockCapTotal'!S13/'6.3.IPME'!R22</f>
        <v>582436.84693965956</v>
      </c>
      <c r="T13" s="96">
        <f>'2.2.3.5.StockCapTotal'!T13/'6.3.IPME'!S22</f>
        <v>559146.91565030371</v>
      </c>
      <c r="U13" s="96">
        <f>'2.2.3.5.StockCapTotal'!U13/'6.3.IPME'!T22</f>
        <v>894376.17729423242</v>
      </c>
      <c r="V13" s="96">
        <f>'2.2.3.5.StockCapTotal'!V13/'6.3.IPME'!U22</f>
        <v>916448.05012826563</v>
      </c>
      <c r="W13" s="96">
        <f>'2.2.3.5.StockCapTotal'!W13/'6.3.IPME'!V22</f>
        <v>818282.70525400771</v>
      </c>
      <c r="X13" s="96">
        <f>'2.2.3.5.StockCapTotal'!X13/'6.3.IPME'!W22</f>
        <v>862189.21933010942</v>
      </c>
      <c r="Y13" s="96">
        <f>'2.2.3.5.StockCapTotal'!Y13/'6.3.IPME'!X22</f>
        <v>795088.36459272716</v>
      </c>
      <c r="Z13" s="96">
        <f>'2.2.3.5.StockCapTotal'!Z13/'6.3.IPME'!Y22</f>
        <v>691076.90175345365</v>
      </c>
      <c r="AA13" s="96">
        <f>'2.2.3.5.StockCapTotal'!AA13/'6.3.IPME'!Z22</f>
        <v>630137.35729066411</v>
      </c>
      <c r="AB13" s="96">
        <f>'2.2.3.5.StockCapTotal'!AB13/'6.3.IPME'!AA22</f>
        <v>516086.51498728583</v>
      </c>
    </row>
    <row r="14" spans="1:28">
      <c r="B14" s="87" t="s">
        <v>96</v>
      </c>
      <c r="C14" s="96">
        <f>'2.2.3.5.StockCapTotal'!C14/'6.3.IPME'!C22</f>
        <v>71325.614691699331</v>
      </c>
      <c r="D14" s="96">
        <f>'2.2.3.5.StockCapTotal'!D14/'6.3.IPME'!D22</f>
        <v>69994</v>
      </c>
      <c r="E14" s="96">
        <f>'2.2.3.5.StockCapTotal'!E14/'6.3.IPME'!E22</f>
        <v>66838.993613482016</v>
      </c>
      <c r="F14" s="96">
        <f>'2.2.3.5.StockCapTotal'!F14/'6.3.IPME'!F22</f>
        <v>71305.430378662117</v>
      </c>
      <c r="G14" s="96">
        <f>'2.2.3.5.StockCapTotal'!G14/'6.3.IPME'!G22</f>
        <v>58534.056732319041</v>
      </c>
      <c r="H14" s="96">
        <f>'2.2.3.5.StockCapTotal'!H14/'6.3.IPME'!H22</f>
        <v>59504.752735910108</v>
      </c>
      <c r="I14" s="96">
        <f>'2.2.3.5.StockCapTotal'!I14/'6.3.IPME'!I22</f>
        <v>50624.200387564968</v>
      </c>
      <c r="J14" s="96">
        <f>'2.2.3.5.StockCapTotal'!J14/'6.3.IPME'!J22</f>
        <v>117848.872109654</v>
      </c>
      <c r="K14" s="96">
        <f>'2.2.3.5.StockCapTotal'!K14/'6.3.IPME'!K22</f>
        <v>118016.92444229439</v>
      </c>
      <c r="L14" s="96">
        <f>'2.2.3.5.StockCapTotal'!L14/'6.3.IPME'!L22</f>
        <v>136247.82985648976</v>
      </c>
      <c r="M14" s="96">
        <f>'2.2.3.5.StockCapTotal'!M14/'6.3.IPME'!M22</f>
        <v>149198.7125536261</v>
      </c>
      <c r="N14" s="96">
        <f>'2.2.3.5.StockCapTotal'!N14/'6.3.IPME'!N22</f>
        <v>203661.87377579155</v>
      </c>
      <c r="O14" s="96">
        <f>'2.2.3.5.StockCapTotal'!O14/'6.3.IPME'!O22</f>
        <v>197687.96790226229</v>
      </c>
      <c r="P14" s="96">
        <f>'2.2.3.5.StockCapTotal'!P14/'6.3.IPME'!O22</f>
        <v>197687.96790226229</v>
      </c>
      <c r="Q14" s="96">
        <f>'2.2.3.5.StockCapTotal'!Q14/'6.3.IPME'!P22</f>
        <v>280889.32121998392</v>
      </c>
      <c r="R14" s="96">
        <f>'2.2.3.5.StockCapTotal'!R14/'6.3.IPME'!Q22</f>
        <v>212912.13501999364</v>
      </c>
      <c r="S14" s="96">
        <f>'2.2.3.5.StockCapTotal'!S14/'6.3.IPME'!R22</f>
        <v>199381.66308644143</v>
      </c>
      <c r="T14" s="96">
        <f>'2.2.3.5.StockCapTotal'!T14/'6.3.IPME'!S22</f>
        <v>184515.24478579973</v>
      </c>
      <c r="U14" s="96">
        <f>'2.2.3.5.StockCapTotal'!U14/'6.3.IPME'!T22</f>
        <v>628599.04152743763</v>
      </c>
      <c r="V14" s="96">
        <f>'2.2.3.5.StockCapTotal'!V14/'6.3.IPME'!U22</f>
        <v>413737.54169602797</v>
      </c>
      <c r="W14" s="96">
        <f>'2.2.3.5.StockCapTotal'!W14/'6.3.IPME'!V22</f>
        <v>428045.51065015653</v>
      </c>
      <c r="X14" s="96">
        <f>'2.2.3.5.StockCapTotal'!X14/'6.3.IPME'!W22</f>
        <v>555710.24522442545</v>
      </c>
      <c r="Y14" s="96">
        <f>'2.2.3.5.StockCapTotal'!Y14/'6.3.IPME'!X22</f>
        <v>550208.30977850803</v>
      </c>
      <c r="Z14" s="96">
        <f>'2.2.3.5.StockCapTotal'!Z14/'6.3.IPME'!Y22</f>
        <v>549171.06304031145</v>
      </c>
      <c r="AA14" s="96">
        <f>'2.2.3.5.StockCapTotal'!AA14/'6.3.IPME'!Z22</f>
        <v>645462.18870139262</v>
      </c>
      <c r="AB14" s="96">
        <f>'2.2.3.5.StockCapTotal'!AB14/'6.3.IPME'!AA22</f>
        <v>660751.87393164798</v>
      </c>
    </row>
    <row r="15" spans="1:28">
      <c r="B15" s="97" t="s">
        <v>97</v>
      </c>
      <c r="C15" s="98">
        <f>'2.2.3.5.StockCapTotal'!C15/'6.3.IPME'!C22</f>
        <v>171.05150939535767</v>
      </c>
      <c r="D15" s="98">
        <f>'2.2.3.5.StockCapTotal'!D15/'6.3.IPME'!D22</f>
        <v>2021.9799999999998</v>
      </c>
      <c r="E15" s="98">
        <f>'2.2.3.5.StockCapTotal'!E15/'6.3.IPME'!E22</f>
        <v>4118.1890020750707</v>
      </c>
      <c r="F15" s="98">
        <f>'2.2.3.5.StockCapTotal'!F15/'6.3.IPME'!F22</f>
        <v>3690.1075045130256</v>
      </c>
      <c r="G15" s="98">
        <f>'2.2.3.5.StockCapTotal'!G15/'6.3.IPME'!G22</f>
        <v>3251.49459853589</v>
      </c>
      <c r="H15" s="98">
        <f>'2.2.3.5.StockCapTotal'!H15/'6.3.IPME'!H22</f>
        <v>12061.721988630665</v>
      </c>
      <c r="I15" s="98">
        <f>'2.2.3.5.StockCapTotal'!I15/'6.3.IPME'!I22</f>
        <v>14169.534935867954</v>
      </c>
      <c r="J15" s="98">
        <f>'2.2.3.5.StockCapTotal'!J15/'6.3.IPME'!J22</f>
        <v>15072.566520010887</v>
      </c>
      <c r="K15" s="98">
        <f>'2.2.3.5.StockCapTotal'!K15/'6.3.IPME'!K22</f>
        <v>205081.0385735239</v>
      </c>
      <c r="L15" s="98">
        <f>'2.2.3.5.StockCapTotal'!L15/'6.3.IPME'!L22</f>
        <v>214656.20363590599</v>
      </c>
      <c r="M15" s="98">
        <f>'2.2.3.5.StockCapTotal'!M15/'6.3.IPME'!M22</f>
        <v>208326.63207549587</v>
      </c>
      <c r="N15" s="98">
        <f>'2.2.3.5.StockCapTotal'!N15/'6.3.IPME'!N22</f>
        <v>241352.35728640537</v>
      </c>
      <c r="O15" s="98">
        <f>'2.2.3.5.StockCapTotal'!O15/'6.3.IPME'!O22</f>
        <v>325358.48936219828</v>
      </c>
      <c r="P15" s="98">
        <f>'2.2.3.5.StockCapTotal'!P15/'6.3.IPME'!O22</f>
        <v>325358.48936219828</v>
      </c>
      <c r="Q15" s="98">
        <f>'2.2.3.5.StockCapTotal'!Q15/'6.3.IPME'!P22</f>
        <v>288318.31009122438</v>
      </c>
      <c r="R15" s="98">
        <f>'2.2.3.5.StockCapTotal'!R15/'6.3.IPME'!Q22</f>
        <v>341236.4270538874</v>
      </c>
      <c r="S15" s="98">
        <f>'2.2.3.5.StockCapTotal'!S15/'6.3.IPME'!R22</f>
        <v>428794.04882886581</v>
      </c>
      <c r="T15" s="98">
        <f>'2.2.3.5.StockCapTotal'!T15/'6.3.IPME'!S22</f>
        <v>503413.01780801016</v>
      </c>
      <c r="U15" s="98">
        <f>'2.2.3.5.StockCapTotal'!U15/'6.3.IPME'!T22</f>
        <v>457120.33400268463</v>
      </c>
      <c r="V15" s="98">
        <f>'2.2.3.5.StockCapTotal'!V15/'6.3.IPME'!U22</f>
        <v>929777.46263927408</v>
      </c>
      <c r="W15" s="98">
        <f>'2.2.3.5.StockCapTotal'!W15/'6.3.IPME'!V22</f>
        <v>1066882.9663067637</v>
      </c>
      <c r="X15" s="98">
        <f>'2.2.3.5.StockCapTotal'!X15/'6.3.IPME'!W22</f>
        <v>1489159.1945919446</v>
      </c>
      <c r="Y15" s="98">
        <f>'2.2.3.5.StockCapTotal'!Y15/'6.3.IPME'!X22</f>
        <v>1783475.6118432449</v>
      </c>
      <c r="Z15" s="98">
        <f>'2.2.3.5.StockCapTotal'!Z15/'6.3.IPME'!Y22</f>
        <v>1605227.3513059786</v>
      </c>
      <c r="AA15" s="98">
        <f>'2.2.3.5.StockCapTotal'!AA15/'6.3.IPME'!Z22</f>
        <v>1541792.5815955428</v>
      </c>
      <c r="AB15" s="98">
        <f>'2.2.3.5.StockCapTotal'!AB15/'6.3.IPME'!AA22</f>
        <v>1402479.2899963958</v>
      </c>
    </row>
    <row r="16" spans="1:28">
      <c r="B16" s="99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</row>
    <row r="17" spans="2:28">
      <c r="B17" s="84" t="s">
        <v>98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</row>
    <row r="18" spans="2:28">
      <c r="B18" s="104" t="s">
        <v>99</v>
      </c>
      <c r="C18" s="103">
        <f>'2.2.3.5.StockCapTotal'!C18/'6.3.IPME'!C22</f>
        <v>0</v>
      </c>
      <c r="D18" s="103">
        <f>'2.2.3.5.StockCapTotal'!D18/'6.3.IPME'!D22</f>
        <v>0</v>
      </c>
      <c r="E18" s="103">
        <f>'2.2.3.5.StockCapTotal'!E18/'6.3.IPME'!E22</f>
        <v>0</v>
      </c>
      <c r="F18" s="103">
        <f>'2.2.3.5.StockCapTotal'!F18/'6.3.IPME'!F22</f>
        <v>0</v>
      </c>
      <c r="G18" s="103">
        <f>'2.2.3.5.StockCapTotal'!G18/'6.3.IPME'!G22</f>
        <v>0</v>
      </c>
      <c r="H18" s="103">
        <f>'2.2.3.5.StockCapTotal'!H18/'6.3.IPME'!H22</f>
        <v>0</v>
      </c>
      <c r="I18" s="103">
        <f>'2.2.3.5.StockCapTotal'!I18/'6.3.IPME'!I22</f>
        <v>0</v>
      </c>
      <c r="J18" s="103">
        <f>'2.2.3.5.StockCapTotal'!J18/'6.3.IPME'!J22</f>
        <v>0</v>
      </c>
      <c r="K18" s="103">
        <f>'2.2.3.5.StockCapTotal'!K18/'6.3.IPME'!K22</f>
        <v>0</v>
      </c>
      <c r="L18" s="103">
        <f>'2.2.3.5.StockCapTotal'!L18/'6.3.IPME'!L22</f>
        <v>0</v>
      </c>
      <c r="M18" s="103">
        <f>'2.2.3.5.StockCapTotal'!M18/'6.3.IPME'!M22</f>
        <v>0</v>
      </c>
      <c r="N18" s="103">
        <f>'2.2.3.5.StockCapTotal'!N18/'6.3.IPME'!N22</f>
        <v>0</v>
      </c>
      <c r="O18" s="103">
        <f>'2.2.3.5.StockCapTotal'!O18/'6.3.IPME'!O22</f>
        <v>0</v>
      </c>
      <c r="P18" s="103">
        <f>'2.2.3.5.StockCapTotal'!P18/'6.3.IPME'!O22</f>
        <v>12880023.049784489</v>
      </c>
      <c r="Q18" s="103">
        <f>'2.2.3.5.StockCapTotal'!Q18/'6.3.IPME'!P22</f>
        <v>17591416.756667893</v>
      </c>
      <c r="R18" s="103">
        <f>'2.2.3.5.StockCapTotal'!R18/'6.3.IPME'!Q22</f>
        <v>16998176.235080048</v>
      </c>
      <c r="S18" s="103">
        <f>'2.2.3.5.StockCapTotal'!S18/'6.3.IPME'!R22</f>
        <v>23198987.17376449</v>
      </c>
      <c r="T18" s="103">
        <f>'2.2.3.5.StockCapTotal'!T18/'6.3.IPME'!S22</f>
        <v>25980446.491227638</v>
      </c>
      <c r="U18" s="103">
        <f>'2.2.3.5.StockCapTotal'!U18/'6.3.IPME'!T22</f>
        <v>224508098.34541184</v>
      </c>
      <c r="V18" s="103">
        <f>'2.2.3.5.StockCapTotal'!V18/'6.3.IPME'!U22</f>
        <v>216368053.66966316</v>
      </c>
      <c r="W18" s="103">
        <f>'2.2.3.5.StockCapTotal'!W18/'6.3.IPME'!V22</f>
        <v>212001857.47705135</v>
      </c>
      <c r="X18" s="103">
        <f>'2.2.3.5.StockCapTotal'!X18/'6.3.IPME'!W22</f>
        <v>205076401.04680067</v>
      </c>
      <c r="Y18" s="103">
        <f>'2.2.3.5.StockCapTotal'!Y18/'6.3.IPME'!X22</f>
        <v>208414271.95342505</v>
      </c>
      <c r="Z18" s="103">
        <f>'2.2.3.5.StockCapTotal'!Z18/'6.3.IPME'!Y22</f>
        <v>204254188.41127238</v>
      </c>
      <c r="AA18" s="103">
        <f>'2.2.3.5.StockCapTotal'!AA18/'6.3.IPME'!Z22</f>
        <v>187808340.58629614</v>
      </c>
      <c r="AB18" s="103">
        <f>'2.2.3.5.StockCapTotal'!AB18/'6.3.IPME'!AA22</f>
        <v>174147840.9061479</v>
      </c>
    </row>
    <row r="19" spans="2:28">
      <c r="B19" s="257" t="s">
        <v>100</v>
      </c>
      <c r="C19" s="96">
        <f>'2.2.3.5.StockCapTotal'!C19/'6.3.IPME'!C22</f>
        <v>0</v>
      </c>
      <c r="D19" s="96">
        <f>'2.2.3.5.StockCapTotal'!D19/'6.3.IPME'!D22</f>
        <v>0</v>
      </c>
      <c r="E19" s="96">
        <f>'2.2.3.5.StockCapTotal'!E19/'6.3.IPME'!E22</f>
        <v>107220.25545025732</v>
      </c>
      <c r="F19" s="96">
        <f>'2.2.3.5.StockCapTotal'!F19/'6.3.IPME'!F22</f>
        <v>86304.819967356234</v>
      </c>
      <c r="G19" s="96">
        <f>'2.2.3.5.StockCapTotal'!G19/'6.3.IPME'!G22</f>
        <v>65025.611824503176</v>
      </c>
      <c r="H19" s="96">
        <f>'2.2.3.5.StockCapTotal'!H19/'6.3.IPME'!H22</f>
        <v>42581.759216635211</v>
      </c>
      <c r="I19" s="96">
        <f>'2.2.3.5.StockCapTotal'!I19/'6.3.IPME'!I22</f>
        <v>20994.30174586182</v>
      </c>
      <c r="J19" s="96">
        <f>'2.2.3.5.StockCapTotal'!J19/'6.3.IPME'!J22</f>
        <v>115410.02895056442</v>
      </c>
      <c r="K19" s="96">
        <f>'2.2.3.5.StockCapTotal'!K19/'6.3.IPME'!K22</f>
        <v>177393.58534433992</v>
      </c>
      <c r="L19" s="96">
        <f>'2.2.3.5.StockCapTotal'!L19/'6.3.IPME'!L22</f>
        <v>229166.12627053357</v>
      </c>
      <c r="M19" s="96">
        <f>'2.2.3.5.StockCapTotal'!M19/'6.3.IPME'!M22</f>
        <v>231569.68204093885</v>
      </c>
      <c r="N19" s="96">
        <f>'2.2.3.5.StockCapTotal'!N19/'6.3.IPME'!N22</f>
        <v>230448.94809758104</v>
      </c>
      <c r="O19" s="96">
        <f>'2.2.3.5.StockCapTotal'!O19/'6.3.IPME'!O22</f>
        <v>204995.46179865065</v>
      </c>
      <c r="P19" s="96">
        <f>'2.2.3.5.StockCapTotal'!P19/'6.3.IPME'!O22</f>
        <v>204995.46179865065</v>
      </c>
      <c r="Q19" s="96">
        <f>'2.2.3.5.StockCapTotal'!Q19/'6.3.IPME'!P22</f>
        <v>169417.88157709743</v>
      </c>
      <c r="R19" s="96">
        <f>'2.2.3.5.StockCapTotal'!R19/'6.3.IPME'!Q22</f>
        <v>30826.455439188438</v>
      </c>
      <c r="S19" s="96">
        <f>'2.2.3.5.StockCapTotal'!S19/'6.3.IPME'!R22</f>
        <v>273207.18639480579</v>
      </c>
      <c r="T19" s="96">
        <f>'2.2.3.5.StockCapTotal'!T19/'6.3.IPME'!S22</f>
        <v>291333.29328193923</v>
      </c>
      <c r="U19" s="96">
        <f>'2.2.3.5.StockCapTotal'!U19/'6.3.IPME'!T22</f>
        <v>330146.37097811798</v>
      </c>
      <c r="V19" s="96">
        <f>'2.2.3.5.StockCapTotal'!V19/'6.3.IPME'!U22</f>
        <v>433455.19775152818</v>
      </c>
      <c r="W19" s="96">
        <f>'2.2.3.5.StockCapTotal'!W19/'6.3.IPME'!V22</f>
        <v>394689.85272268916</v>
      </c>
      <c r="X19" s="96">
        <f>'2.2.3.5.StockCapTotal'!X19/'6.3.IPME'!W22</f>
        <v>557489.13203437091</v>
      </c>
      <c r="Y19" s="96">
        <f>'2.2.3.5.StockCapTotal'!Y19/'6.3.IPME'!X22</f>
        <v>531447.32536800567</v>
      </c>
      <c r="Z19" s="96">
        <f>'2.2.3.5.StockCapTotal'!Z19/'6.3.IPME'!Y22</f>
        <v>507417.30196462484</v>
      </c>
      <c r="AA19" s="96">
        <f>'2.2.3.5.StockCapTotal'!AA19/'6.3.IPME'!Z22</f>
        <v>480792.06496008975</v>
      </c>
      <c r="AB19" s="96">
        <f>'2.2.3.5.StockCapTotal'!AB19/'6.3.IPME'!AA22</f>
        <v>401849.45510182751</v>
      </c>
    </row>
    <row r="20" spans="2:28">
      <c r="B20" s="97" t="s">
        <v>101</v>
      </c>
      <c r="C20" s="98">
        <f>'2.2.3.5.StockCapTotal'!C20/'6.3.IPME'!C22</f>
        <v>9877237.8891951442</v>
      </c>
      <c r="D20" s="98">
        <f>'2.2.3.5.StockCapTotal'!D20/'6.3.IPME'!D22</f>
        <v>9274212</v>
      </c>
      <c r="E20" s="98">
        <f>'2.2.3.5.StockCapTotal'!E20/'6.3.IPME'!E22</f>
        <v>8664545.2055831384</v>
      </c>
      <c r="F20" s="98">
        <f>'2.2.3.5.StockCapTotal'!F20/'6.3.IPME'!F22</f>
        <v>8027787.7357837129</v>
      </c>
      <c r="G20" s="98">
        <f>'2.2.3.5.StockCapTotal'!G20/'6.3.IPME'!G22</f>
        <v>7371292.2688088194</v>
      </c>
      <c r="H20" s="98">
        <f>'2.2.3.5.StockCapTotal'!H20/'6.3.IPME'!H22</f>
        <v>6559534.8714152016</v>
      </c>
      <c r="I20" s="98">
        <f>'2.2.3.5.StockCapTotal'!I20/'6.3.IPME'!I22</f>
        <v>5945813.292946524</v>
      </c>
      <c r="J20" s="98">
        <f>'2.2.3.5.StockCapTotal'!J20/'6.3.IPME'!J22</f>
        <v>5184021.9721323196</v>
      </c>
      <c r="K20" s="98">
        <f>'2.2.3.5.StockCapTotal'!K20/'6.3.IPME'!K22</f>
        <v>4373976.3189622303</v>
      </c>
      <c r="L20" s="98">
        <f>'2.2.3.5.StockCapTotal'!L20/'6.3.IPME'!L22</f>
        <v>3539609.7801792258</v>
      </c>
      <c r="M20" s="98">
        <f>'2.2.3.5.StockCapTotal'!M20/'6.3.IPME'!M22</f>
        <v>2849203.953416198</v>
      </c>
      <c r="N20" s="98">
        <f>'2.2.3.5.StockCapTotal'!N20/'6.3.IPME'!N22</f>
        <v>2178127.3392887008</v>
      </c>
      <c r="O20" s="98">
        <f>'2.2.3.5.StockCapTotal'!O20/'6.3.IPME'!O22</f>
        <v>5050369.4457015498</v>
      </c>
      <c r="P20" s="98">
        <f>'2.2.3.5.StockCapTotal'!P20/'6.3.IPME'!O22</f>
        <v>5050369.353748899</v>
      </c>
      <c r="Q20" s="98">
        <f>'2.2.3.5.StockCapTotal'!Q20/'6.3.IPME'!P22</f>
        <v>4602386.0769343358</v>
      </c>
      <c r="R20" s="98">
        <f>'2.2.3.5.StockCapTotal'!R20/'6.3.IPME'!Q22</f>
        <v>2895578.0272736046</v>
      </c>
      <c r="S20" s="98">
        <f>'2.2.3.5.StockCapTotal'!S20/'6.3.IPME'!R22</f>
        <v>5503778.5340205031</v>
      </c>
      <c r="T20" s="98">
        <f>'2.2.3.5.StockCapTotal'!T20/'6.3.IPME'!S22</f>
        <v>5304549.4561416907</v>
      </c>
      <c r="U20" s="98">
        <f>'2.2.3.5.StockCapTotal'!U20/'6.3.IPME'!T22</f>
        <v>4979261.0075512035</v>
      </c>
      <c r="V20" s="98">
        <f>'2.2.3.5.StockCapTotal'!V20/'6.3.IPME'!U22</f>
        <v>4534698.6458641523</v>
      </c>
      <c r="W20" s="98">
        <f>'2.2.3.5.StockCapTotal'!W20/'6.3.IPME'!V22</f>
        <v>4187136.9142183708</v>
      </c>
      <c r="X20" s="98">
        <f>'2.2.3.5.StockCapTotal'!X20/'6.3.IPME'!W22</f>
        <v>3814534.3156835842</v>
      </c>
      <c r="Y20" s="98">
        <f>'2.2.3.5.StockCapTotal'!Y20/'6.3.IPME'!X22</f>
        <v>3481877.1744344993</v>
      </c>
      <c r="Z20" s="98">
        <f>'2.2.3.5.StockCapTotal'!Z20/'6.3.IPME'!Y22</f>
        <v>3148694.8627999956</v>
      </c>
      <c r="AA20" s="98">
        <f>'2.2.3.5.StockCapTotal'!AA20/'6.3.IPME'!Z22</f>
        <v>2635931.0443559503</v>
      </c>
      <c r="AB20" s="98">
        <f>'2.2.3.5.StockCapTotal'!AB20/'6.3.IPME'!AA22</f>
        <v>2196634.6515157721</v>
      </c>
    </row>
    <row r="21" spans="2:28"/>
    <row r="22" spans="2:28">
      <c r="B22" s="1" t="s">
        <v>102</v>
      </c>
    </row>
    <row r="23" spans="2:28">
      <c r="B23" s="74" t="s">
        <v>103</v>
      </c>
      <c r="C23" s="103">
        <f>'2.2.3.5.StockCapTotal'!C23/'6.4.IPMC'!C22</f>
        <v>0</v>
      </c>
      <c r="D23" s="103">
        <f>'2.2.3.5.StockCapTotal'!D23/'6.4.IPMC'!D22</f>
        <v>0</v>
      </c>
      <c r="E23" s="103">
        <f>'2.2.3.5.StockCapTotal'!E23/'6.4.IPMC'!E22</f>
        <v>0</v>
      </c>
      <c r="F23" s="103">
        <f>'2.2.3.5.StockCapTotal'!F23/'6.4.IPMC'!F22</f>
        <v>0</v>
      </c>
      <c r="G23" s="103">
        <f>'2.2.3.5.StockCapTotal'!G23/'6.4.IPMC'!G22</f>
        <v>0</v>
      </c>
      <c r="H23" s="103">
        <f>'2.2.3.5.StockCapTotal'!H23/'6.4.IPMC'!H22</f>
        <v>0</v>
      </c>
      <c r="I23" s="103">
        <f>'2.2.3.5.StockCapTotal'!I23/'6.4.IPMC'!I22</f>
        <v>0</v>
      </c>
      <c r="J23" s="103">
        <f>'2.2.3.5.StockCapTotal'!J23/'6.4.IPMC'!J22</f>
        <v>0</v>
      </c>
      <c r="K23" s="103">
        <f>'2.2.3.5.StockCapTotal'!K23/'6.4.IPMC'!K22</f>
        <v>0</v>
      </c>
      <c r="L23" s="103">
        <f>'2.2.3.5.StockCapTotal'!L23/'6.4.IPMC'!L22</f>
        <v>0</v>
      </c>
      <c r="M23" s="103">
        <f>'2.2.3.5.StockCapTotal'!M23/'6.4.IPMC'!M22</f>
        <v>0</v>
      </c>
      <c r="N23" s="103">
        <f>'2.2.3.5.StockCapTotal'!N23/'6.4.IPMC'!N22</f>
        <v>0</v>
      </c>
      <c r="O23" s="103">
        <f>'2.2.3.5.StockCapTotal'!O23/'6.4.IPMC'!O22</f>
        <v>0</v>
      </c>
      <c r="P23" s="103">
        <f>'2.2.3.5.StockCapTotal'!P23/'6.4.IPMC'!O22</f>
        <v>0</v>
      </c>
      <c r="Q23" s="103">
        <f>'2.2.3.5.StockCapTotal'!Q23/'6.4.IPMC'!P22</f>
        <v>0</v>
      </c>
      <c r="R23" s="103">
        <f>'2.2.3.5.StockCapTotal'!R23/'6.4.IPMC'!Q22</f>
        <v>0</v>
      </c>
      <c r="S23" s="103">
        <f>'2.2.3.5.StockCapTotal'!S23/'6.4.IPMC'!R22</f>
        <v>0</v>
      </c>
      <c r="T23" s="103">
        <f>'2.2.3.5.StockCapTotal'!T23/'6.4.IPMC'!S22</f>
        <v>0</v>
      </c>
      <c r="U23" s="103">
        <f>'2.2.3.5.StockCapTotal'!U23/'6.4.IPMC'!T22</f>
        <v>0</v>
      </c>
      <c r="V23" s="103">
        <f>'2.2.3.5.StockCapTotal'!V23/'6.4.IPMC'!U22</f>
        <v>0</v>
      </c>
      <c r="W23" s="103">
        <f>'2.2.3.5.StockCapTotal'!W23/'6.4.IPMC'!V22</f>
        <v>0</v>
      </c>
      <c r="X23" s="103">
        <f>'2.2.3.5.StockCapTotal'!X23/'6.4.IPMC'!W22</f>
        <v>98387.049200335969</v>
      </c>
      <c r="Y23" s="103">
        <f>'2.2.3.5.StockCapTotal'!Y23/'6.4.IPMC'!X22</f>
        <v>67634.050277196788</v>
      </c>
      <c r="Z23" s="103">
        <f>'2.2.3.5.StockCapTotal'!Z23/'6.4.IPMC'!Y22</f>
        <v>29377.337755853561</v>
      </c>
      <c r="AA23" s="103">
        <f>'2.2.3.5.StockCapTotal'!AA23/'6.4.IPMC'!Z22</f>
        <v>166291.30374573832</v>
      </c>
      <c r="AB23" s="103">
        <f>'2.2.3.5.StockCapTotal'!AB23/'6.4.IPMC'!AA22</f>
        <v>127913.79350828379</v>
      </c>
    </row>
    <row r="24" spans="2:28">
      <c r="B24" s="2" t="s">
        <v>104</v>
      </c>
      <c r="C24" s="96">
        <f>'2.2.3.5.StockCapTotal'!C24/'6.3.IPME'!C22</f>
        <v>0</v>
      </c>
      <c r="D24" s="96">
        <f>'2.2.3.5.StockCapTotal'!D24/'6.3.IPME'!D22</f>
        <v>0</v>
      </c>
      <c r="E24" s="96">
        <f>'2.2.3.5.StockCapTotal'!E24/'6.3.IPME'!E22</f>
        <v>0</v>
      </c>
      <c r="F24" s="96">
        <f>'2.2.3.5.StockCapTotal'!F24/'6.3.IPME'!F22</f>
        <v>0</v>
      </c>
      <c r="G24" s="96">
        <f>'2.2.3.5.StockCapTotal'!G24/'6.3.IPME'!G22</f>
        <v>0</v>
      </c>
      <c r="H24" s="96">
        <f>'2.2.3.5.StockCapTotal'!H24/'6.3.IPME'!H22</f>
        <v>0</v>
      </c>
      <c r="I24" s="96">
        <f>'2.2.3.5.StockCapTotal'!I24/'6.3.IPME'!I22</f>
        <v>0</v>
      </c>
      <c r="J24" s="96">
        <f>'2.2.3.5.StockCapTotal'!J24/'6.3.IPME'!J22</f>
        <v>0</v>
      </c>
      <c r="K24" s="96">
        <f>'2.2.3.5.StockCapTotal'!K24/'6.3.IPME'!K22</f>
        <v>0</v>
      </c>
      <c r="L24" s="96">
        <f>'2.2.3.5.StockCapTotal'!L24/'6.3.IPME'!L22</f>
        <v>0</v>
      </c>
      <c r="M24" s="96">
        <f>'2.2.3.5.StockCapTotal'!M24/'6.3.IPME'!M22</f>
        <v>0</v>
      </c>
      <c r="N24" s="96">
        <f>'2.2.3.5.StockCapTotal'!N24/'6.3.IPME'!N22</f>
        <v>0</v>
      </c>
      <c r="O24" s="96">
        <f>'2.2.3.5.StockCapTotal'!O24/'6.3.IPME'!O22</f>
        <v>0</v>
      </c>
      <c r="P24" s="96">
        <f>'2.2.3.5.StockCapTotal'!P24/'6.3.IPME'!O22</f>
        <v>0</v>
      </c>
      <c r="Q24" s="96">
        <f>'2.2.3.5.StockCapTotal'!Q24/'6.3.IPME'!P22</f>
        <v>0</v>
      </c>
      <c r="R24" s="96">
        <f>'2.2.3.5.StockCapTotal'!R24/'6.3.IPME'!Q22</f>
        <v>0</v>
      </c>
      <c r="S24" s="96">
        <f>'2.2.3.5.StockCapTotal'!S24/'6.3.IPME'!R22</f>
        <v>0</v>
      </c>
      <c r="T24" s="96">
        <f>'2.2.3.5.StockCapTotal'!T24/'6.3.IPME'!S22</f>
        <v>0</v>
      </c>
      <c r="U24" s="96">
        <f>'2.2.3.5.StockCapTotal'!U24/'6.3.IPME'!T22</f>
        <v>0</v>
      </c>
      <c r="V24" s="96">
        <f>'2.2.3.5.StockCapTotal'!V24/'6.3.IPME'!U22</f>
        <v>0</v>
      </c>
      <c r="W24" s="96">
        <f>'2.2.3.5.StockCapTotal'!W24/'6.3.IPME'!V22</f>
        <v>0</v>
      </c>
      <c r="X24" s="96">
        <f>'2.2.3.5.StockCapTotal'!X24/'6.3.IPME'!W22</f>
        <v>285191.73052934697</v>
      </c>
      <c r="Y24" s="96">
        <f>'2.2.3.5.StockCapTotal'!Y24/'6.3.IPME'!X22</f>
        <v>0</v>
      </c>
      <c r="Z24" s="96">
        <f>'2.2.3.5.StockCapTotal'!Z24/'6.3.IPME'!Y22</f>
        <v>520942.5305254258</v>
      </c>
      <c r="AA24" s="96">
        <f>'2.2.3.5.StockCapTotal'!AA24/'6.3.IPME'!Z22</f>
        <v>224783.26028103902</v>
      </c>
      <c r="AB24" s="96">
        <f>'2.2.3.5.StockCapTotal'!AB24/'6.3.IPME'!AA22</f>
        <v>566117.27605764149</v>
      </c>
    </row>
    <row r="25" spans="2:28">
      <c r="B25" s="64" t="s">
        <v>105</v>
      </c>
      <c r="C25" s="98">
        <f>'2.2.3.5.StockCapTotal'!C25/'6.3.IPME'!C22</f>
        <v>0</v>
      </c>
      <c r="D25" s="98">
        <f>'2.2.3.5.StockCapTotal'!D25/'6.3.IPME'!D22</f>
        <v>0</v>
      </c>
      <c r="E25" s="98">
        <f>'2.2.3.5.StockCapTotal'!E25/'6.3.IPME'!E22</f>
        <v>0</v>
      </c>
      <c r="F25" s="98">
        <f>'2.2.3.5.StockCapTotal'!F25/'6.3.IPME'!F22</f>
        <v>0</v>
      </c>
      <c r="G25" s="98">
        <f>'2.2.3.5.StockCapTotal'!G25/'6.3.IPME'!G22</f>
        <v>0</v>
      </c>
      <c r="H25" s="98">
        <f>'2.2.3.5.StockCapTotal'!H25/'6.3.IPME'!H22</f>
        <v>0</v>
      </c>
      <c r="I25" s="98">
        <f>'2.2.3.5.StockCapTotal'!I25/'6.3.IPME'!I22</f>
        <v>0</v>
      </c>
      <c r="J25" s="98">
        <f>'2.2.3.5.StockCapTotal'!J25/'6.3.IPME'!J22</f>
        <v>0</v>
      </c>
      <c r="K25" s="98">
        <f>'2.2.3.5.StockCapTotal'!K25/'6.3.IPME'!K22</f>
        <v>0</v>
      </c>
      <c r="L25" s="98">
        <f>'2.2.3.5.StockCapTotal'!L25/'6.3.IPME'!L22</f>
        <v>0</v>
      </c>
      <c r="M25" s="98">
        <f>'2.2.3.5.StockCapTotal'!M25/'6.3.IPME'!M22</f>
        <v>0</v>
      </c>
      <c r="N25" s="98">
        <f>'2.2.3.5.StockCapTotal'!N25/'6.3.IPME'!N22</f>
        <v>0</v>
      </c>
      <c r="O25" s="98">
        <f>'2.2.3.5.StockCapTotal'!O25/'6.3.IPME'!O22</f>
        <v>0</v>
      </c>
      <c r="P25" s="98">
        <f>'2.2.3.5.StockCapTotal'!P25/'6.3.IPME'!O22</f>
        <v>0</v>
      </c>
      <c r="Q25" s="98">
        <f>'2.2.3.5.StockCapTotal'!Q25/'6.3.IPME'!P22</f>
        <v>0</v>
      </c>
      <c r="R25" s="98">
        <f>'2.2.3.5.StockCapTotal'!R25/'6.3.IPME'!Q22</f>
        <v>0</v>
      </c>
      <c r="S25" s="98">
        <f>'2.2.3.5.StockCapTotal'!S25/'6.3.IPME'!R22</f>
        <v>0</v>
      </c>
      <c r="T25" s="98">
        <f>'2.2.3.5.StockCapTotal'!T25/'6.3.IPME'!S22</f>
        <v>0</v>
      </c>
      <c r="U25" s="98">
        <f>'2.2.3.5.StockCapTotal'!U25/'6.3.IPME'!T22</f>
        <v>0</v>
      </c>
      <c r="V25" s="98">
        <f>'2.2.3.5.StockCapTotal'!V25/'6.3.IPME'!U22</f>
        <v>0</v>
      </c>
      <c r="W25" s="98">
        <f>'2.2.3.5.StockCapTotal'!W25/'6.3.IPME'!V22</f>
        <v>0</v>
      </c>
      <c r="X25" s="98">
        <f>'2.2.3.5.StockCapTotal'!X25/'6.3.IPME'!W22</f>
        <v>40015.523321744608</v>
      </c>
      <c r="Y25" s="98">
        <f>'2.2.3.5.StockCapTotal'!Y25/'6.3.IPME'!X22</f>
        <v>29279.224462793369</v>
      </c>
      <c r="Z25" s="98">
        <f>'2.2.3.5.StockCapTotal'!Z25/'6.3.IPME'!Y22</f>
        <v>18337.855330709892</v>
      </c>
      <c r="AA25" s="98">
        <f>'2.2.3.5.StockCapTotal'!AA25/'6.3.IPME'!Z22</f>
        <v>112504.47323836856</v>
      </c>
      <c r="AB25" s="98">
        <f>'2.2.3.5.StockCapTotal'!AB25/'6.3.IPME'!AA22</f>
        <v>425735.51879366074</v>
      </c>
    </row>
    <row r="26" spans="2:28"/>
    <row r="27" spans="2:28"/>
  </sheetData>
  <hyperlinks>
    <hyperlink ref="A2" location="Índice!A1" display="Índice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-0.249977111117893"/>
  </sheetPr>
  <dimension ref="A1:AC29"/>
  <sheetViews>
    <sheetView showGridLines="0" zoomScale="90" zoomScaleNormal="90" workbookViewId="0"/>
  </sheetViews>
  <sheetFormatPr defaultColWidth="0" defaultRowHeight="13.15" zeroHeight="1"/>
  <cols>
    <col min="1" max="1" width="11.42578125" style="2" customWidth="1"/>
    <col min="2" max="2" width="36.42578125" style="2" customWidth="1"/>
    <col min="3" max="28" width="12.85546875" style="2" customWidth="1"/>
    <col min="29" max="29" width="11.42578125" style="2" customWidth="1"/>
    <col min="30" max="16384" width="11.42578125" style="2" hidden="1"/>
  </cols>
  <sheetData>
    <row r="1" spans="1:28"/>
    <row r="2" spans="1:28">
      <c r="A2" s="18" t="s">
        <v>28</v>
      </c>
    </row>
    <row r="3" spans="1:28"/>
    <row r="4" spans="1:28">
      <c r="B4" s="22" t="s">
        <v>161</v>
      </c>
    </row>
    <row r="5" spans="1:28"/>
    <row r="6" spans="1:28"/>
    <row r="7" spans="1:28">
      <c r="B7" s="57"/>
      <c r="C7" s="95">
        <v>1999</v>
      </c>
      <c r="D7" s="95">
        <v>2000</v>
      </c>
      <c r="E7" s="95">
        <v>2001</v>
      </c>
      <c r="F7" s="95">
        <v>2002</v>
      </c>
      <c r="G7" s="95">
        <v>2003</v>
      </c>
      <c r="H7" s="95">
        <v>2004</v>
      </c>
      <c r="I7" s="95">
        <v>2005</v>
      </c>
      <c r="J7" s="95">
        <v>2006</v>
      </c>
      <c r="K7" s="95">
        <v>2007</v>
      </c>
      <c r="L7" s="95">
        <v>2008</v>
      </c>
      <c r="M7" s="95">
        <v>2009</v>
      </c>
      <c r="N7" s="95">
        <v>2010</v>
      </c>
      <c r="O7" s="95" t="s">
        <v>79</v>
      </c>
      <c r="P7" s="95">
        <v>2011</v>
      </c>
      <c r="Q7" s="95">
        <v>2012</v>
      </c>
      <c r="R7" s="95">
        <v>2013</v>
      </c>
      <c r="S7" s="95">
        <v>2014</v>
      </c>
      <c r="T7" s="95">
        <v>2015</v>
      </c>
      <c r="U7" s="95">
        <v>2016</v>
      </c>
      <c r="V7" s="95">
        <v>2017</v>
      </c>
      <c r="W7" s="95">
        <v>2018</v>
      </c>
      <c r="X7" s="95">
        <v>2019</v>
      </c>
      <c r="Y7" s="95">
        <v>2020</v>
      </c>
      <c r="Z7" s="95">
        <v>2021</v>
      </c>
      <c r="AA7" s="95">
        <v>2022</v>
      </c>
      <c r="AB7" s="95">
        <v>2023</v>
      </c>
    </row>
    <row r="8" spans="1:28"/>
    <row r="9" spans="1:28">
      <c r="B9" s="84" t="s">
        <v>91</v>
      </c>
    </row>
    <row r="10" spans="1:28">
      <c r="B10" s="104" t="s">
        <v>92</v>
      </c>
      <c r="C10" s="103"/>
      <c r="D10" s="103">
        <f>+('2.2.3.6.StockCapTotalDef'!C10+'2.2.3.6.StockCapTotalDef'!D10)/2</f>
        <v>17204775.086948045</v>
      </c>
      <c r="E10" s="103">
        <f>+('2.2.3.6.StockCapTotalDef'!D10+'2.2.3.6.StockCapTotalDef'!E10)/2</f>
        <v>17299451.686907571</v>
      </c>
      <c r="F10" s="103">
        <f>+('2.2.3.6.StockCapTotalDef'!E10+'2.2.3.6.StockCapTotalDef'!F10)/2</f>
        <v>17331811.511893377</v>
      </c>
      <c r="G10" s="103">
        <f>+('2.2.3.6.StockCapTotalDef'!F10+'2.2.3.6.StockCapTotalDef'!G10)/2</f>
        <v>16967699.181791708</v>
      </c>
      <c r="H10" s="103">
        <f>+('2.2.3.6.StockCapTotalDef'!G10+'2.2.3.6.StockCapTotalDef'!H10)/2</f>
        <v>16400000.124272102</v>
      </c>
      <c r="I10" s="103">
        <f>+('2.2.3.6.StockCapTotalDef'!H10+'2.2.3.6.StockCapTotalDef'!I10)/2</f>
        <v>15588010.20151297</v>
      </c>
      <c r="J10" s="103">
        <f>+('2.2.3.6.StockCapTotalDef'!I10+'2.2.3.6.StockCapTotalDef'!J10)/2</f>
        <v>14819349.735422857</v>
      </c>
      <c r="K10" s="103">
        <f>+('2.2.3.6.StockCapTotalDef'!J10+'2.2.3.6.StockCapTotalDef'!K10)/2</f>
        <v>13966548.752895769</v>
      </c>
      <c r="L10" s="103">
        <f>+('2.2.3.6.StockCapTotalDef'!K10+'2.2.3.6.StockCapTotalDef'!L10)/2</f>
        <v>12990770.894688938</v>
      </c>
      <c r="M10" s="103">
        <f>+('2.2.3.6.StockCapTotalDef'!L10+'2.2.3.6.StockCapTotalDef'!M10)/2</f>
        <v>12228142.966248654</v>
      </c>
      <c r="N10" s="103">
        <f>+('2.2.3.6.StockCapTotalDef'!M10+'2.2.3.6.StockCapTotalDef'!N10)/2</f>
        <v>11757146.596728828</v>
      </c>
      <c r="O10" s="103">
        <f>+('2.2.3.6.StockCapTotalDef'!N10+'2.2.3.6.StockCapTotalDef'!O10)/2</f>
        <v>11026171.079717081</v>
      </c>
      <c r="P10" s="103">
        <f>+('2.2.3.6.StockCapTotalDef'!N10+'2.2.3.6.StockCapTotalDef'!P10)/2</f>
        <v>11026171.079717081</v>
      </c>
      <c r="Q10" s="103">
        <f>+('2.2.3.6.StockCapTotalDef'!Q10+'2.2.3.6.StockCapTotalDef'!P10)/2</f>
        <v>9544542.8246802837</v>
      </c>
      <c r="R10" s="103">
        <f>+('2.2.3.6.StockCapTotalDef'!R10+'2.2.3.6.StockCapTotalDef'!Q10)/2</f>
        <v>8309800.7861538175</v>
      </c>
      <c r="S10" s="103">
        <f>+('2.2.3.6.StockCapTotalDef'!S10+'2.2.3.6.StockCapTotalDef'!R10)/2</f>
        <v>7856106.9600123223</v>
      </c>
      <c r="T10" s="103">
        <f>+('2.2.3.6.StockCapTotalDef'!T10+'2.2.3.6.StockCapTotalDef'!S10)/2</f>
        <v>7572994.7982106218</v>
      </c>
      <c r="U10" s="103">
        <f>+('2.2.3.6.StockCapTotalDef'!U10+'2.2.3.6.StockCapTotalDef'!T10)/2</f>
        <v>7293583.7206074363</v>
      </c>
      <c r="V10" s="103">
        <f>+('2.2.3.6.StockCapTotalDef'!V10+'2.2.3.6.StockCapTotalDef'!U10)/2</f>
        <v>6853976.4723617332</v>
      </c>
      <c r="W10" s="103">
        <f>+('2.2.3.6.StockCapTotalDef'!W10+'2.2.3.6.StockCapTotalDef'!V10)/2</f>
        <v>6425874.90007364</v>
      </c>
      <c r="X10" s="103">
        <f>+('2.2.3.6.StockCapTotalDef'!X10+'2.2.3.6.StockCapTotalDef'!W10)/2</f>
        <v>6017017.4646460749</v>
      </c>
      <c r="Y10" s="103">
        <f>+('2.2.3.6.StockCapTotalDef'!Y10+'2.2.3.6.StockCapTotalDef'!X10)/2</f>
        <v>5573482.1934578018</v>
      </c>
      <c r="Z10" s="103">
        <f>+('2.2.3.6.StockCapTotalDef'!Z10+'2.2.3.6.StockCapTotalDef'!Y10)/2</f>
        <v>5161911.4605028853</v>
      </c>
      <c r="AA10" s="103">
        <f>+('2.2.3.6.StockCapTotalDef'!AA10+'2.2.3.6.StockCapTotalDef'!Z10)/2</f>
        <v>4608350.3674416859</v>
      </c>
      <c r="AB10" s="103">
        <f>+('2.2.3.6.StockCapTotalDef'!AB10+'2.2.3.6.StockCapTotalDef'!AA10)/2</f>
        <v>3966045.8917535618</v>
      </c>
    </row>
    <row r="11" spans="1:28">
      <c r="B11" s="87" t="s">
        <v>93</v>
      </c>
      <c r="C11" s="96"/>
      <c r="D11" s="96">
        <f>+('2.2.3.6.StockCapTotalDef'!C11+'2.2.3.6.StockCapTotalDef'!D11)/2</f>
        <v>332167.45175582636</v>
      </c>
      <c r="E11" s="96">
        <f>+('2.2.3.6.StockCapTotalDef'!D11+'2.2.3.6.StockCapTotalDef'!E11)/2</f>
        <v>515492.19798762846</v>
      </c>
      <c r="F11" s="96">
        <f>+('2.2.3.6.StockCapTotalDef'!E11+'2.2.3.6.StockCapTotalDef'!F11)/2</f>
        <v>1630083.1924760041</v>
      </c>
      <c r="G11" s="96">
        <f>+('2.2.3.6.StockCapTotalDef'!F11+'2.2.3.6.StockCapTotalDef'!G11)/2</f>
        <v>3906338.2001157263</v>
      </c>
      <c r="H11" s="96">
        <f>+('2.2.3.6.StockCapTotalDef'!G11+'2.2.3.6.StockCapTotalDef'!H11)/2</f>
        <v>5584560.5783505347</v>
      </c>
      <c r="I11" s="96">
        <f>+('2.2.3.6.StockCapTotalDef'!H11+'2.2.3.6.StockCapTotalDef'!I11)/2</f>
        <v>5704610.0187063208</v>
      </c>
      <c r="J11" s="96">
        <f>+('2.2.3.6.StockCapTotalDef'!I11+'2.2.3.6.StockCapTotalDef'!J11)/2</f>
        <v>12067828.201434439</v>
      </c>
      <c r="K11" s="96">
        <f>+('2.2.3.6.StockCapTotalDef'!J11+'2.2.3.6.StockCapTotalDef'!K11)/2</f>
        <v>18538729.434377864</v>
      </c>
      <c r="L11" s="96">
        <f>+('2.2.3.6.StockCapTotalDef'!K11+'2.2.3.6.StockCapTotalDef'!L11)/2</f>
        <v>17696438.130987935</v>
      </c>
      <c r="M11" s="96">
        <f>+('2.2.3.6.StockCapTotalDef'!L11+'2.2.3.6.StockCapTotalDef'!M11)/2</f>
        <v>16861742.929295041</v>
      </c>
      <c r="N11" s="96">
        <f>+('2.2.3.6.StockCapTotalDef'!M11+'2.2.3.6.StockCapTotalDef'!N11)/2</f>
        <v>15885603.636678433</v>
      </c>
      <c r="O11" s="96">
        <f>+('2.2.3.6.StockCapTotalDef'!N11+'2.2.3.6.StockCapTotalDef'!O11)/2</f>
        <v>16224713.156172141</v>
      </c>
      <c r="P11" s="96">
        <f>+('2.2.3.6.StockCapTotalDef'!P11+'2.2.3.6.StockCapTotalDef'!N11)/2</f>
        <v>9784701.6312798988</v>
      </c>
      <c r="Q11" s="96">
        <f>+('2.2.3.6.StockCapTotalDef'!Q11+'2.2.3.6.StockCapTotalDef'!P11)/2</f>
        <v>4466359.5939324126</v>
      </c>
      <c r="R11" s="96">
        <f>+('2.2.3.6.StockCapTotalDef'!R11+'2.2.3.6.StockCapTotalDef'!Q11)/2</f>
        <v>4505356.0689905891</v>
      </c>
      <c r="S11" s="96">
        <f>+('2.2.3.6.StockCapTotalDef'!S11+'2.2.3.6.StockCapTotalDef'!R11)/2</f>
        <v>4578025.1409896454</v>
      </c>
      <c r="T11" s="96">
        <f>+('2.2.3.6.StockCapTotalDef'!T11+'2.2.3.6.StockCapTotalDef'!S11)/2</f>
        <v>5695228.2365903761</v>
      </c>
      <c r="U11" s="96">
        <f>+('2.2.3.6.StockCapTotalDef'!U11+'2.2.3.6.StockCapTotalDef'!T11)/2</f>
        <v>6934970.7107954063</v>
      </c>
      <c r="V11" s="96">
        <f>+('2.2.3.6.StockCapTotalDef'!V11+'2.2.3.6.StockCapTotalDef'!U11)/2</f>
        <v>6899691.4710996803</v>
      </c>
      <c r="W11" s="96">
        <f>+('2.2.3.6.StockCapTotalDef'!W11+'2.2.3.6.StockCapTotalDef'!V11)/2</f>
        <v>6476984.306682785</v>
      </c>
      <c r="X11" s="96">
        <f>+('2.2.3.6.StockCapTotalDef'!X11+'2.2.3.6.StockCapTotalDef'!W11)/2</f>
        <v>6213275.9138778094</v>
      </c>
      <c r="Y11" s="96">
        <f>+('2.2.3.6.StockCapTotalDef'!Y11+'2.2.3.6.StockCapTotalDef'!X11)/2</f>
        <v>6401396.1287971232</v>
      </c>
      <c r="Z11" s="96">
        <f>+('2.2.3.6.StockCapTotalDef'!Z11+'2.2.3.6.StockCapTotalDef'!Y11)/2</f>
        <v>6203204.1992123816</v>
      </c>
      <c r="AA11" s="96">
        <f>+('2.2.3.6.StockCapTotalDef'!AA11+'2.2.3.6.StockCapTotalDef'!Z11)/2</f>
        <v>5241557.7339176815</v>
      </c>
      <c r="AB11" s="96">
        <f>+('2.2.3.6.StockCapTotalDef'!AB11+'2.2.3.6.StockCapTotalDef'!AA11)/2</f>
        <v>5147678.5225412454</v>
      </c>
    </row>
    <row r="12" spans="1:28">
      <c r="B12" s="87" t="s">
        <v>94</v>
      </c>
      <c r="C12" s="96"/>
      <c r="D12" s="96">
        <f>+('2.2.3.6.StockCapTotalDef'!C12+'2.2.3.6.StockCapTotalDef'!D12)/2</f>
        <v>107560.30029935538</v>
      </c>
      <c r="E12" s="96">
        <f>+('2.2.3.6.StockCapTotalDef'!D12+'2.2.3.6.StockCapTotalDef'!E12)/2</f>
        <v>109679.58135041536</v>
      </c>
      <c r="F12" s="96">
        <f>+('2.2.3.6.StockCapTotalDef'!E12+'2.2.3.6.StockCapTotalDef'!F12)/2</f>
        <v>96275.174692518776</v>
      </c>
      <c r="G12" s="96">
        <f>+('2.2.3.6.StockCapTotalDef'!F12+'2.2.3.6.StockCapTotalDef'!G12)/2</f>
        <v>82251.182048259856</v>
      </c>
      <c r="H12" s="96">
        <f>+('2.2.3.6.StockCapTotalDef'!G12+'2.2.3.6.StockCapTotalDef'!H12)/2</f>
        <v>79519.343555110245</v>
      </c>
      <c r="I12" s="96">
        <f>+('2.2.3.6.StockCapTotalDef'!H12+'2.2.3.6.StockCapTotalDef'!I12)/2</f>
        <v>46028.215625069599</v>
      </c>
      <c r="J12" s="96">
        <f>+('2.2.3.6.StockCapTotalDef'!I12+'2.2.3.6.StockCapTotalDef'!J12)/2</f>
        <v>22632.225950290827</v>
      </c>
      <c r="K12" s="96">
        <f>+('2.2.3.6.StockCapTotalDef'!J12+'2.2.3.6.StockCapTotalDef'!K12)/2</f>
        <v>23854.940150654125</v>
      </c>
      <c r="L12" s="96">
        <f>+('2.2.3.6.StockCapTotalDef'!K12+'2.2.3.6.StockCapTotalDef'!L12)/2</f>
        <v>43691.742536594058</v>
      </c>
      <c r="M12" s="96">
        <f>+('2.2.3.6.StockCapTotalDef'!L12+'2.2.3.6.StockCapTotalDef'!M12)/2</f>
        <v>132249.69619803631</v>
      </c>
      <c r="N12" s="96">
        <f>+('2.2.3.6.StockCapTotalDef'!M12+'2.2.3.6.StockCapTotalDef'!N12)/2</f>
        <v>198130.64889542639</v>
      </c>
      <c r="O12" s="96">
        <f>+('2.2.3.6.StockCapTotalDef'!N12+'2.2.3.6.StockCapTotalDef'!O12)/2</f>
        <v>239454.20507191651</v>
      </c>
      <c r="P12" s="96">
        <f>+('2.2.3.6.StockCapTotalDef'!P12+'2.2.3.6.StockCapTotalDef'!N12)/2</f>
        <v>239454.20507191651</v>
      </c>
      <c r="Q12" s="96">
        <f>+('2.2.3.6.StockCapTotalDef'!Q12+'2.2.3.6.StockCapTotalDef'!P12)/2</f>
        <v>362533.36845055921</v>
      </c>
      <c r="R12" s="96">
        <f>+('2.2.3.6.StockCapTotalDef'!R12+'2.2.3.6.StockCapTotalDef'!Q12)/2</f>
        <v>384414.0134671994</v>
      </c>
      <c r="S12" s="96">
        <f>+('2.2.3.6.StockCapTotalDef'!S12+'2.2.3.6.StockCapTotalDef'!R12)/2</f>
        <v>468121.71838191664</v>
      </c>
      <c r="T12" s="96">
        <f>+('2.2.3.6.StockCapTotalDef'!T12+'2.2.3.6.StockCapTotalDef'!S12)/2</f>
        <v>615259.35719573754</v>
      </c>
      <c r="U12" s="96">
        <f>+('2.2.3.6.StockCapTotalDef'!U12+'2.2.3.6.StockCapTotalDef'!T12)/2</f>
        <v>637192.38793975115</v>
      </c>
      <c r="V12" s="96">
        <f>+('2.2.3.6.StockCapTotalDef'!V12+'2.2.3.6.StockCapTotalDef'!U12)/2</f>
        <v>742927.55983010947</v>
      </c>
      <c r="W12" s="96">
        <f>+('2.2.3.6.StockCapTotalDef'!W12+'2.2.3.6.StockCapTotalDef'!V12)/2</f>
        <v>736494.87675112963</v>
      </c>
      <c r="X12" s="96">
        <f>+('2.2.3.6.StockCapTotalDef'!X12+'2.2.3.6.StockCapTotalDef'!W12)/2</f>
        <v>627735.75876329083</v>
      </c>
      <c r="Y12" s="96">
        <f>+('2.2.3.6.StockCapTotalDef'!Y12+'2.2.3.6.StockCapTotalDef'!X12)/2</f>
        <v>513381.81196594756</v>
      </c>
      <c r="Z12" s="96">
        <f>+('2.2.3.6.StockCapTotalDef'!Z12+'2.2.3.6.StockCapTotalDef'!Y12)/2</f>
        <v>399792.43507754948</v>
      </c>
      <c r="AA12" s="96">
        <f>+('2.2.3.6.StockCapTotalDef'!AA12+'2.2.3.6.StockCapTotalDef'!Z12)/2</f>
        <v>357289.04552009003</v>
      </c>
      <c r="AB12" s="96">
        <f>+('2.2.3.6.StockCapTotalDef'!AB12+'2.2.3.6.StockCapTotalDef'!AA12)/2</f>
        <v>289602.95425075194</v>
      </c>
    </row>
    <row r="13" spans="1:28">
      <c r="B13" s="87" t="s">
        <v>95</v>
      </c>
      <c r="C13" s="96"/>
      <c r="D13" s="96">
        <f>+('2.2.3.6.StockCapTotalDef'!C13+'2.2.3.6.StockCapTotalDef'!D13)/2</f>
        <v>113697.10110270364</v>
      </c>
      <c r="E13" s="96">
        <f>+('2.2.3.6.StockCapTotalDef'!D13+'2.2.3.6.StockCapTotalDef'!E13)/2</f>
        <v>93739.114412753173</v>
      </c>
      <c r="F13" s="96">
        <f>+('2.2.3.6.StockCapTotalDef'!E13+'2.2.3.6.StockCapTotalDef'!F13)/2</f>
        <v>95011.145999081957</v>
      </c>
      <c r="G13" s="96">
        <f>+('2.2.3.6.StockCapTotalDef'!F13+'2.2.3.6.StockCapTotalDef'!G13)/2</f>
        <v>93929.200421367044</v>
      </c>
      <c r="H13" s="96">
        <f>+('2.2.3.6.StockCapTotalDef'!G13+'2.2.3.6.StockCapTotalDef'!H13)/2</f>
        <v>98084.403429449565</v>
      </c>
      <c r="I13" s="96">
        <f>+('2.2.3.6.StockCapTotalDef'!H13+'2.2.3.6.StockCapTotalDef'!I13)/2</f>
        <v>95559.529239176656</v>
      </c>
      <c r="J13" s="96">
        <f>+('2.2.3.6.StockCapTotalDef'!I13+'2.2.3.6.StockCapTotalDef'!J13)/2</f>
        <v>83942.172375041526</v>
      </c>
      <c r="K13" s="96">
        <f>+('2.2.3.6.StockCapTotalDef'!J13+'2.2.3.6.StockCapTotalDef'!K13)/2</f>
        <v>117943.11068121066</v>
      </c>
      <c r="L13" s="96">
        <f>+('2.2.3.6.StockCapTotalDef'!K13+'2.2.3.6.StockCapTotalDef'!L13)/2</f>
        <v>168825.79759919966</v>
      </c>
      <c r="M13" s="96">
        <f>+('2.2.3.6.StockCapTotalDef'!L13+'2.2.3.6.StockCapTotalDef'!M13)/2</f>
        <v>215657.76072511851</v>
      </c>
      <c r="N13" s="96">
        <f>+('2.2.3.6.StockCapTotalDef'!M13+'2.2.3.6.StockCapTotalDef'!N13)/2</f>
        <v>272223.12825973867</v>
      </c>
      <c r="O13" s="96">
        <f>+('2.2.3.6.StockCapTotalDef'!N13+'2.2.3.6.StockCapTotalDef'!O13)/2</f>
        <v>314660.44024277513</v>
      </c>
      <c r="P13" s="96">
        <f>+('2.2.3.6.StockCapTotalDef'!P13+'2.2.3.6.StockCapTotalDef'!N13)/2</f>
        <v>314660.44024277513</v>
      </c>
      <c r="Q13" s="96">
        <f>+('2.2.3.6.StockCapTotalDef'!Q13+'2.2.3.6.StockCapTotalDef'!P13)/2</f>
        <v>406089.18664278323</v>
      </c>
      <c r="R13" s="96">
        <f>+('2.2.3.6.StockCapTotalDef'!R13+'2.2.3.6.StockCapTotalDef'!Q13)/2</f>
        <v>495348.04590489378</v>
      </c>
      <c r="S13" s="96">
        <f>+('2.2.3.6.StockCapTotalDef'!S13+'2.2.3.6.StockCapTotalDef'!R13)/2</f>
        <v>548230.29079183005</v>
      </c>
      <c r="T13" s="96">
        <f>+('2.2.3.6.StockCapTotalDef'!T13+'2.2.3.6.StockCapTotalDef'!S13)/2</f>
        <v>570791.88129498158</v>
      </c>
      <c r="U13" s="96">
        <f>+('2.2.3.6.StockCapTotalDef'!U13+'2.2.3.6.StockCapTotalDef'!T13)/2</f>
        <v>726761.54647226806</v>
      </c>
      <c r="V13" s="96">
        <f>+('2.2.3.6.StockCapTotalDef'!V13+'2.2.3.6.StockCapTotalDef'!U13)/2</f>
        <v>905412.11371124908</v>
      </c>
      <c r="W13" s="96">
        <f>+('2.2.3.6.StockCapTotalDef'!W13+'2.2.3.6.StockCapTotalDef'!V13)/2</f>
        <v>867365.37769113667</v>
      </c>
      <c r="X13" s="96">
        <f>+('2.2.3.6.StockCapTotalDef'!X13+'2.2.3.6.StockCapTotalDef'!W13)/2</f>
        <v>840235.96229205863</v>
      </c>
      <c r="Y13" s="96">
        <f>+('2.2.3.6.StockCapTotalDef'!Y13+'2.2.3.6.StockCapTotalDef'!X13)/2</f>
        <v>828638.79196141823</v>
      </c>
      <c r="Z13" s="96">
        <f>+('2.2.3.6.StockCapTotalDef'!Z13+'2.2.3.6.StockCapTotalDef'!Y13)/2</f>
        <v>743082.63317309041</v>
      </c>
      <c r="AA13" s="96">
        <f>+('2.2.3.6.StockCapTotalDef'!AA13+'2.2.3.6.StockCapTotalDef'!Z13)/2</f>
        <v>660607.12952205888</v>
      </c>
      <c r="AB13" s="96">
        <f>+('2.2.3.6.StockCapTotalDef'!AB13+'2.2.3.6.StockCapTotalDef'!AA13)/2</f>
        <v>573111.93613897497</v>
      </c>
    </row>
    <row r="14" spans="1:28">
      <c r="B14" s="87" t="s">
        <v>96</v>
      </c>
      <c r="C14" s="96"/>
      <c r="D14" s="96">
        <f>+('2.2.3.6.StockCapTotalDef'!C14+'2.2.3.6.StockCapTotalDef'!D14)/2</f>
        <v>70659.807345849666</v>
      </c>
      <c r="E14" s="96">
        <f>+('2.2.3.6.StockCapTotalDef'!D14+'2.2.3.6.StockCapTotalDef'!E14)/2</f>
        <v>68416.496806741008</v>
      </c>
      <c r="F14" s="96">
        <f>+('2.2.3.6.StockCapTotalDef'!E14+'2.2.3.6.StockCapTotalDef'!F14)/2</f>
        <v>69072.211996072059</v>
      </c>
      <c r="G14" s="96">
        <f>+('2.2.3.6.StockCapTotalDef'!F14+'2.2.3.6.StockCapTotalDef'!G14)/2</f>
        <v>64919.743555490582</v>
      </c>
      <c r="H14" s="96">
        <f>+('2.2.3.6.StockCapTotalDef'!G14+'2.2.3.6.StockCapTotalDef'!H14)/2</f>
        <v>59019.404734114578</v>
      </c>
      <c r="I14" s="96">
        <f>+('2.2.3.6.StockCapTotalDef'!H14+'2.2.3.6.StockCapTotalDef'!I14)/2</f>
        <v>55064.476561737538</v>
      </c>
      <c r="J14" s="96">
        <f>+('2.2.3.6.StockCapTotalDef'!I14+'2.2.3.6.StockCapTotalDef'!J14)/2</f>
        <v>84236.536248609482</v>
      </c>
      <c r="K14" s="96">
        <f>+('2.2.3.6.StockCapTotalDef'!J14+'2.2.3.6.StockCapTotalDef'!K14)/2</f>
        <v>117932.89827597419</v>
      </c>
      <c r="L14" s="96">
        <f>+('2.2.3.6.StockCapTotalDef'!K14+'2.2.3.6.StockCapTotalDef'!L14)/2</f>
        <v>127132.37714939206</v>
      </c>
      <c r="M14" s="96">
        <f>+('2.2.3.6.StockCapTotalDef'!L14+'2.2.3.6.StockCapTotalDef'!M14)/2</f>
        <v>142723.27120505791</v>
      </c>
      <c r="N14" s="96">
        <f>+('2.2.3.6.StockCapTotalDef'!M14+'2.2.3.6.StockCapTotalDef'!N14)/2</f>
        <v>176430.29316470883</v>
      </c>
      <c r="O14" s="96">
        <f>+('2.2.3.6.StockCapTotalDef'!N14+'2.2.3.6.StockCapTotalDef'!O14)/2</f>
        <v>200674.92083902692</v>
      </c>
      <c r="P14" s="96">
        <f>+('2.2.3.6.StockCapTotalDef'!P14+'2.2.3.6.StockCapTotalDef'!N14)/2</f>
        <v>200674.92083902692</v>
      </c>
      <c r="Q14" s="96">
        <f>+('2.2.3.6.StockCapTotalDef'!Q14+'2.2.3.6.StockCapTotalDef'!P14)/2</f>
        <v>239288.6445611231</v>
      </c>
      <c r="R14" s="96">
        <f>+('2.2.3.6.StockCapTotalDef'!R14+'2.2.3.6.StockCapTotalDef'!Q14)/2</f>
        <v>246900.72811998878</v>
      </c>
      <c r="S14" s="96">
        <f>+('2.2.3.6.StockCapTotalDef'!S14+'2.2.3.6.StockCapTotalDef'!R14)/2</f>
        <v>206146.89905321755</v>
      </c>
      <c r="T14" s="96">
        <f>+('2.2.3.6.StockCapTotalDef'!T14+'2.2.3.6.StockCapTotalDef'!S14)/2</f>
        <v>191948.45393612058</v>
      </c>
      <c r="U14" s="96">
        <f>+('2.2.3.6.StockCapTotalDef'!U14+'2.2.3.6.StockCapTotalDef'!T14)/2</f>
        <v>406557.14315661869</v>
      </c>
      <c r="V14" s="96">
        <f>+('2.2.3.6.StockCapTotalDef'!V14+'2.2.3.6.StockCapTotalDef'!U14)/2</f>
        <v>521168.2916117328</v>
      </c>
      <c r="W14" s="96">
        <f>+('2.2.3.6.StockCapTotalDef'!W14+'2.2.3.6.StockCapTotalDef'!V14)/2</f>
        <v>420891.52617309225</v>
      </c>
      <c r="X14" s="96">
        <f>+('2.2.3.6.StockCapTotalDef'!X14+'2.2.3.6.StockCapTotalDef'!W14)/2</f>
        <v>491877.87793729099</v>
      </c>
      <c r="Y14" s="96">
        <f>+('2.2.3.6.StockCapTotalDef'!Y14+'2.2.3.6.StockCapTotalDef'!X14)/2</f>
        <v>552959.27750146668</v>
      </c>
      <c r="Z14" s="96">
        <f>+('2.2.3.6.StockCapTotalDef'!Z14+'2.2.3.6.StockCapTotalDef'!Y14)/2</f>
        <v>549689.68640940974</v>
      </c>
      <c r="AA14" s="96">
        <f>+('2.2.3.6.StockCapTotalDef'!AA14+'2.2.3.6.StockCapTotalDef'!Z14)/2</f>
        <v>597316.62587085203</v>
      </c>
      <c r="AB14" s="96">
        <f>+('2.2.3.6.StockCapTotalDef'!AB14+'2.2.3.6.StockCapTotalDef'!AA14)/2</f>
        <v>653107.0313165203</v>
      </c>
    </row>
    <row r="15" spans="1:28">
      <c r="B15" s="97" t="s">
        <v>97</v>
      </c>
      <c r="C15" s="98"/>
      <c r="D15" s="98">
        <f>+('2.2.3.6.StockCapTotalDef'!C15+'2.2.3.6.StockCapTotalDef'!D15)/2</f>
        <v>1096.5157546976786</v>
      </c>
      <c r="E15" s="98">
        <f>+('2.2.3.6.StockCapTotalDef'!D15+'2.2.3.6.StockCapTotalDef'!E15)/2</f>
        <v>3070.0845010375351</v>
      </c>
      <c r="F15" s="98">
        <f>+('2.2.3.6.StockCapTotalDef'!E15+'2.2.3.6.StockCapTotalDef'!F15)/2</f>
        <v>3904.1482532940481</v>
      </c>
      <c r="G15" s="98">
        <f>+('2.2.3.6.StockCapTotalDef'!F15+'2.2.3.6.StockCapTotalDef'!G15)/2</f>
        <v>3470.8010515244578</v>
      </c>
      <c r="H15" s="98">
        <f>+('2.2.3.6.StockCapTotalDef'!G15+'2.2.3.6.StockCapTotalDef'!H15)/2</f>
        <v>7656.6082935832774</v>
      </c>
      <c r="I15" s="98">
        <f>+('2.2.3.6.StockCapTotalDef'!H15+'2.2.3.6.StockCapTotalDef'!I15)/2</f>
        <v>13115.628462249309</v>
      </c>
      <c r="J15" s="98">
        <f>+('2.2.3.6.StockCapTotalDef'!I15+'2.2.3.6.StockCapTotalDef'!J15)/2</f>
        <v>14621.050727939421</v>
      </c>
      <c r="K15" s="98">
        <f>+('2.2.3.6.StockCapTotalDef'!J15+'2.2.3.6.StockCapTotalDef'!K15)/2</f>
        <v>110076.80254676739</v>
      </c>
      <c r="L15" s="98">
        <f>+('2.2.3.6.StockCapTotalDef'!K15+'2.2.3.6.StockCapTotalDef'!L15)/2</f>
        <v>209868.62110471493</v>
      </c>
      <c r="M15" s="98">
        <f>+('2.2.3.6.StockCapTotalDef'!L15+'2.2.3.6.StockCapTotalDef'!M15)/2</f>
        <v>211491.41785570094</v>
      </c>
      <c r="N15" s="98">
        <f>+('2.2.3.6.StockCapTotalDef'!M15+'2.2.3.6.StockCapTotalDef'!N15)/2</f>
        <v>224839.49468095062</v>
      </c>
      <c r="O15" s="98">
        <f>+('2.2.3.6.StockCapTotalDef'!N15+'2.2.3.6.StockCapTotalDef'!O15)/2</f>
        <v>283355.42332430184</v>
      </c>
      <c r="P15" s="98">
        <f>+('2.2.3.6.StockCapTotalDef'!P15+'2.2.3.6.StockCapTotalDef'!N15)/2</f>
        <v>283355.42332430184</v>
      </c>
      <c r="Q15" s="98">
        <f>+('2.2.3.6.StockCapTotalDef'!Q15+'2.2.3.6.StockCapTotalDef'!P15)/2</f>
        <v>306838.39972671133</v>
      </c>
      <c r="R15" s="98">
        <f>+('2.2.3.6.StockCapTotalDef'!R15+'2.2.3.6.StockCapTotalDef'!Q15)/2</f>
        <v>314777.36857255589</v>
      </c>
      <c r="S15" s="98">
        <f>+('2.2.3.6.StockCapTotalDef'!S15+'2.2.3.6.StockCapTotalDef'!R15)/2</f>
        <v>385015.23794137663</v>
      </c>
      <c r="T15" s="98">
        <f>+('2.2.3.6.StockCapTotalDef'!T15+'2.2.3.6.StockCapTotalDef'!S15)/2</f>
        <v>466103.53331843799</v>
      </c>
      <c r="U15" s="98">
        <f>+('2.2.3.6.StockCapTotalDef'!U15+'2.2.3.6.StockCapTotalDef'!T15)/2</f>
        <v>480266.67590534739</v>
      </c>
      <c r="V15" s="98">
        <f>+('2.2.3.6.StockCapTotalDef'!V15+'2.2.3.6.StockCapTotalDef'!U15)/2</f>
        <v>693448.89832097932</v>
      </c>
      <c r="W15" s="98">
        <f>+('2.2.3.6.StockCapTotalDef'!W15+'2.2.3.6.StockCapTotalDef'!V15)/2</f>
        <v>998330.21447301889</v>
      </c>
      <c r="X15" s="98">
        <f>+('2.2.3.6.StockCapTotalDef'!X15+'2.2.3.6.StockCapTotalDef'!W15)/2</f>
        <v>1278021.0804493541</v>
      </c>
      <c r="Y15" s="98">
        <f>+('2.2.3.6.StockCapTotalDef'!Y15+'2.2.3.6.StockCapTotalDef'!X15)/2</f>
        <v>1636317.4032175946</v>
      </c>
      <c r="Z15" s="98">
        <f>+('2.2.3.6.StockCapTotalDef'!Z15+'2.2.3.6.StockCapTotalDef'!Y15)/2</f>
        <v>1694351.4815746117</v>
      </c>
      <c r="AA15" s="98">
        <f>+('2.2.3.6.StockCapTotalDef'!AA15+'2.2.3.6.StockCapTotalDef'!Z15)/2</f>
        <v>1573509.9664507606</v>
      </c>
      <c r="AB15" s="98">
        <f>+('2.2.3.6.StockCapTotalDef'!AB15+'2.2.3.6.StockCapTotalDef'!AA15)/2</f>
        <v>1472135.9357959693</v>
      </c>
    </row>
    <row r="16" spans="1:28">
      <c r="B16" s="99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</row>
    <row r="17" spans="2:28">
      <c r="B17" s="84" t="s">
        <v>98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</row>
    <row r="18" spans="2:28">
      <c r="B18" s="104" t="s">
        <v>99</v>
      </c>
      <c r="C18" s="103"/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  <c r="L18" s="103">
        <v>0</v>
      </c>
      <c r="M18" s="103">
        <v>0</v>
      </c>
      <c r="N18" s="103">
        <v>0</v>
      </c>
      <c r="O18" s="103">
        <v>0</v>
      </c>
      <c r="P18" s="103">
        <f>+O11-P11</f>
        <v>6440011.5248922426</v>
      </c>
      <c r="Q18" s="103">
        <f>+('2.2.3.6.StockCapTotalDef'!P18+'2.2.3.6.StockCapTotalDef'!Q18)/2</f>
        <v>15235719.903226191</v>
      </c>
      <c r="R18" s="103">
        <f>+('2.2.3.6.StockCapTotalDef'!Q18+'2.2.3.6.StockCapTotalDef'!R18)/2</f>
        <v>17294796.495873973</v>
      </c>
      <c r="S18" s="103">
        <f>+('2.2.3.6.StockCapTotalDef'!R18+'2.2.3.6.StockCapTotalDef'!S18)/2</f>
        <v>20098581.704422269</v>
      </c>
      <c r="T18" s="103">
        <f>+('2.2.3.6.StockCapTotalDef'!S18+'2.2.3.6.StockCapTotalDef'!T18)/2</f>
        <v>24589716.832496062</v>
      </c>
      <c r="U18" s="103">
        <f>+('2.2.3.6.StockCapTotalDef'!T18+'2.2.3.6.StockCapTotalDef'!U18)/2</f>
        <v>125244272.41831973</v>
      </c>
      <c r="V18" s="103">
        <f>+('2.2.3.6.StockCapTotalDef'!U18+'2.2.3.6.StockCapTotalDef'!V18)/2</f>
        <v>220438076.00753748</v>
      </c>
      <c r="W18" s="103">
        <f>+('2.2.3.6.StockCapTotalDef'!V18+'2.2.3.6.StockCapTotalDef'!W18)/2</f>
        <v>214184955.57335725</v>
      </c>
      <c r="X18" s="103">
        <f>+('2.2.3.6.StockCapTotalDef'!W18+'2.2.3.6.StockCapTotalDef'!X18)/2</f>
        <v>208539129.261926</v>
      </c>
      <c r="Y18" s="103">
        <f>+('2.2.3.6.StockCapTotalDef'!X18+'2.2.3.6.StockCapTotalDef'!Y18)/2</f>
        <v>206745336.50011286</v>
      </c>
      <c r="Z18" s="103">
        <f>+('2.2.3.6.StockCapTotalDef'!Y18+'2.2.3.6.StockCapTotalDef'!Z18)/2</f>
        <v>206334230.18234873</v>
      </c>
      <c r="AA18" s="103">
        <f>+('2.2.3.6.StockCapTotalDef'!Z18+'2.2.3.6.StockCapTotalDef'!AA18)/2</f>
        <v>196031264.49878424</v>
      </c>
      <c r="AB18" s="103">
        <f>+('2.2.3.6.StockCapTotalDef'!AA18+'2.2.3.6.StockCapTotalDef'!AB18)/2</f>
        <v>180978090.74622202</v>
      </c>
    </row>
    <row r="19" spans="2:28">
      <c r="B19" s="257" t="s">
        <v>100</v>
      </c>
      <c r="C19" s="96"/>
      <c r="D19" s="96">
        <v>0</v>
      </c>
      <c r="E19" s="96">
        <f>AVERAGE('2.2.3.6.StockCapTotalDef'!E19)</f>
        <v>107220.25545025732</v>
      </c>
      <c r="F19" s="96">
        <f>+('2.2.3.6.StockCapTotalDef'!E19+'2.2.3.6.StockCapTotalDef'!F19)/2</f>
        <v>96762.537708806776</v>
      </c>
      <c r="G19" s="96">
        <f>+('2.2.3.6.StockCapTotalDef'!F19+'2.2.3.6.StockCapTotalDef'!G19)/2</f>
        <v>75665.215895929708</v>
      </c>
      <c r="H19" s="96">
        <f>+('2.2.3.6.StockCapTotalDef'!G19+'2.2.3.6.StockCapTotalDef'!H19)/2</f>
        <v>53803.685520569197</v>
      </c>
      <c r="I19" s="96">
        <f>+('2.2.3.6.StockCapTotalDef'!H19+'2.2.3.6.StockCapTotalDef'!I19)/2</f>
        <v>31788.030481248516</v>
      </c>
      <c r="J19" s="96">
        <f>+('2.2.3.6.StockCapTotalDef'!I19+'2.2.3.6.StockCapTotalDef'!J19)/2</f>
        <v>68202.165348213122</v>
      </c>
      <c r="K19" s="96">
        <f>+('2.2.3.6.StockCapTotalDef'!J19+'2.2.3.6.StockCapTotalDef'!K19)/2</f>
        <v>146401.80714745217</v>
      </c>
      <c r="L19" s="96">
        <f>+('2.2.3.6.StockCapTotalDef'!K19+'2.2.3.6.StockCapTotalDef'!L19)/2</f>
        <v>203279.85580743675</v>
      </c>
      <c r="M19" s="96">
        <f>+('2.2.3.6.StockCapTotalDef'!L19+'2.2.3.6.StockCapTotalDef'!M19)/2</f>
        <v>230367.90415573621</v>
      </c>
      <c r="N19" s="96">
        <f>+('2.2.3.6.StockCapTotalDef'!M19+'2.2.3.6.StockCapTotalDef'!N19)/2</f>
        <v>231009.31506925996</v>
      </c>
      <c r="O19" s="96">
        <f>+('2.2.3.6.StockCapTotalDef'!N19+'2.2.3.6.StockCapTotalDef'!O19)/2</f>
        <v>217722.20494811586</v>
      </c>
      <c r="P19" s="96">
        <f>+('2.2.3.6.StockCapTotalDef'!N19+'2.2.3.6.StockCapTotalDef'!P19)/2</f>
        <v>217722.20494811586</v>
      </c>
      <c r="Q19" s="96">
        <f>+('2.2.3.6.StockCapTotalDef'!P19+'2.2.3.6.StockCapTotalDef'!Q19)/2</f>
        <v>187206.67168787404</v>
      </c>
      <c r="R19" s="96">
        <f>+('2.2.3.6.StockCapTotalDef'!Q19+'2.2.3.6.StockCapTotalDef'!R19)/2</f>
        <v>100122.16850814293</v>
      </c>
      <c r="S19" s="96">
        <f>+('2.2.3.6.StockCapTotalDef'!R19+'2.2.3.6.StockCapTotalDef'!S19)/2</f>
        <v>152016.82091699712</v>
      </c>
      <c r="T19" s="96">
        <f>+('2.2.3.6.StockCapTotalDef'!S19+'2.2.3.6.StockCapTotalDef'!T19)/2</f>
        <v>282270.23983837251</v>
      </c>
      <c r="U19" s="96">
        <f>+('2.2.3.6.StockCapTotalDef'!T19+'2.2.3.6.StockCapTotalDef'!U19)/2</f>
        <v>310739.83213002863</v>
      </c>
      <c r="V19" s="96">
        <f>+('2.2.3.6.StockCapTotalDef'!U19+'2.2.3.6.StockCapTotalDef'!V19)/2</f>
        <v>381800.78436482308</v>
      </c>
      <c r="W19" s="96">
        <f>+('2.2.3.6.StockCapTotalDef'!V19+'2.2.3.6.StockCapTotalDef'!W19)/2</f>
        <v>414072.5252371087</v>
      </c>
      <c r="X19" s="96">
        <f>+('2.2.3.6.StockCapTotalDef'!W19+'2.2.3.6.StockCapTotalDef'!X19)/2</f>
        <v>476089.49237853003</v>
      </c>
      <c r="Y19" s="96">
        <f>+('2.2.3.6.StockCapTotalDef'!X19+'2.2.3.6.StockCapTotalDef'!Y19)/2</f>
        <v>544468.22870118823</v>
      </c>
      <c r="Z19" s="96">
        <f>+('2.2.3.6.StockCapTotalDef'!Y19+'2.2.3.6.StockCapTotalDef'!Z19)/2</f>
        <v>519432.31366631528</v>
      </c>
      <c r="AA19" s="96">
        <f>+('2.2.3.6.StockCapTotalDef'!Z19+'2.2.3.6.StockCapTotalDef'!AA19)/2</f>
        <v>494104.68346235726</v>
      </c>
      <c r="AB19" s="96">
        <f>+('2.2.3.6.StockCapTotalDef'!AA19+'2.2.3.6.StockCapTotalDef'!AB19)/2</f>
        <v>441320.76003095863</v>
      </c>
    </row>
    <row r="20" spans="2:28">
      <c r="B20" s="97" t="s">
        <v>101</v>
      </c>
      <c r="C20" s="98"/>
      <c r="D20" s="98">
        <f>+('2.2.3.6.StockCapTotalDef'!C20+'2.2.3.6.StockCapTotalDef'!D20)/2</f>
        <v>9575724.9445975721</v>
      </c>
      <c r="E20" s="98">
        <f>+('2.2.3.6.StockCapTotalDef'!D20+'2.2.3.6.StockCapTotalDef'!E20)/2</f>
        <v>8969378.6027915701</v>
      </c>
      <c r="F20" s="98">
        <f>+('2.2.3.6.StockCapTotalDef'!E20+'2.2.3.6.StockCapTotalDef'!F20)/2</f>
        <v>8346166.4706834257</v>
      </c>
      <c r="G20" s="98">
        <f>+('2.2.3.6.StockCapTotalDef'!F20+'2.2.3.6.StockCapTotalDef'!G20)/2</f>
        <v>7699540.0022962661</v>
      </c>
      <c r="H20" s="98">
        <f>+('2.2.3.6.StockCapTotalDef'!G20+'2.2.3.6.StockCapTotalDef'!H20)/2</f>
        <v>6965413.5701120105</v>
      </c>
      <c r="I20" s="98">
        <f>+('2.2.3.6.StockCapTotalDef'!H20+'2.2.3.6.StockCapTotalDef'!I20)/2</f>
        <v>6252674.0821808632</v>
      </c>
      <c r="J20" s="98">
        <f>+('2.2.3.6.StockCapTotalDef'!I20+'2.2.3.6.StockCapTotalDef'!J20)/2</f>
        <v>5564917.6325394213</v>
      </c>
      <c r="K20" s="98">
        <f>+('2.2.3.6.StockCapTotalDef'!J20+'2.2.3.6.StockCapTotalDef'!K20)/2</f>
        <v>4778999.1455472745</v>
      </c>
      <c r="L20" s="98">
        <f>+('2.2.3.6.StockCapTotalDef'!K20+'2.2.3.6.StockCapTotalDef'!L20)/2</f>
        <v>3956793.0495707281</v>
      </c>
      <c r="M20" s="98">
        <f>+('2.2.3.6.StockCapTotalDef'!L20+'2.2.3.6.StockCapTotalDef'!M20)/2</f>
        <v>3194406.8667977117</v>
      </c>
      <c r="N20" s="98">
        <f>+('2.2.3.6.StockCapTotalDef'!M20+'2.2.3.6.StockCapTotalDef'!N20)/2</f>
        <v>2513665.6463524494</v>
      </c>
      <c r="O20" s="98">
        <f>+('2.2.3.6.StockCapTotalDef'!N20+'2.2.3.6.StockCapTotalDef'!O20)/2</f>
        <v>3614248.3924951255</v>
      </c>
      <c r="P20" s="98">
        <f>+('2.2.3.6.StockCapTotalDef'!N20+'2.2.3.6.StockCapTotalDef'!P20)/2</f>
        <v>3614248.3465187997</v>
      </c>
      <c r="Q20" s="98">
        <f>+('2.2.3.6.StockCapTotalDef'!P20+'2.2.3.6.StockCapTotalDef'!Q20)/2</f>
        <v>4826377.7153416174</v>
      </c>
      <c r="R20" s="98">
        <f>+('2.2.3.6.StockCapTotalDef'!Q20+'2.2.3.6.StockCapTotalDef'!R20)/2</f>
        <v>3748982.0521039702</v>
      </c>
      <c r="S20" s="98">
        <f>+('2.2.3.6.StockCapTotalDef'!R20+'2.2.3.6.StockCapTotalDef'!S20)/2</f>
        <v>4199678.2806470543</v>
      </c>
      <c r="T20" s="98">
        <f>+('2.2.3.6.StockCapTotalDef'!S20+'2.2.3.6.StockCapTotalDef'!T20)/2</f>
        <v>5404163.9950810969</v>
      </c>
      <c r="U20" s="98">
        <f>+('2.2.3.6.StockCapTotalDef'!T20+'2.2.3.6.StockCapTotalDef'!U20)/2</f>
        <v>5141905.2318464471</v>
      </c>
      <c r="V20" s="98">
        <f>+('2.2.3.6.StockCapTotalDef'!U20+'2.2.3.6.StockCapTotalDef'!V20)/2</f>
        <v>4756979.8267076779</v>
      </c>
      <c r="W20" s="98">
        <f>+('2.2.3.6.StockCapTotalDef'!V20+'2.2.3.6.StockCapTotalDef'!W20)/2</f>
        <v>4360917.7800412616</v>
      </c>
      <c r="X20" s="98">
        <f>+('2.2.3.6.StockCapTotalDef'!W20+'2.2.3.6.StockCapTotalDef'!X20)/2</f>
        <v>4000835.6149509773</v>
      </c>
      <c r="Y20" s="98">
        <f>+('2.2.3.6.StockCapTotalDef'!X20+'2.2.3.6.StockCapTotalDef'!Y20)/2</f>
        <v>3648205.7450590418</v>
      </c>
      <c r="Z20" s="98">
        <f>+('2.2.3.6.StockCapTotalDef'!Y20+'2.2.3.6.StockCapTotalDef'!Z20)/2</f>
        <v>3315286.0186172472</v>
      </c>
      <c r="AA20" s="98">
        <f>+('2.2.3.6.StockCapTotalDef'!Z20+'2.2.3.6.StockCapTotalDef'!AA20)/2</f>
        <v>2892312.9535779729</v>
      </c>
      <c r="AB20" s="98">
        <f>+('2.2.3.6.StockCapTotalDef'!AA20+'2.2.3.6.StockCapTotalDef'!AB20)/2</f>
        <v>2416282.847935861</v>
      </c>
    </row>
    <row r="21" spans="2:28"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</row>
    <row r="22" spans="2:28">
      <c r="B22" s="1" t="s">
        <v>102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</row>
    <row r="23" spans="2:28">
      <c r="B23" s="74" t="s">
        <v>103</v>
      </c>
      <c r="C23" s="103"/>
      <c r="D23" s="103">
        <v>0</v>
      </c>
      <c r="E23" s="103">
        <v>0</v>
      </c>
      <c r="F23" s="103">
        <v>0</v>
      </c>
      <c r="G23" s="103">
        <v>0</v>
      </c>
      <c r="H23" s="103">
        <v>0</v>
      </c>
      <c r="I23" s="103">
        <v>0</v>
      </c>
      <c r="J23" s="103">
        <v>0</v>
      </c>
      <c r="K23" s="103">
        <v>0</v>
      </c>
      <c r="L23" s="103">
        <v>0</v>
      </c>
      <c r="M23" s="103">
        <v>0</v>
      </c>
      <c r="N23" s="103">
        <v>0</v>
      </c>
      <c r="O23" s="103">
        <v>0</v>
      </c>
      <c r="P23" s="103">
        <v>0</v>
      </c>
      <c r="Q23" s="103">
        <v>0</v>
      </c>
      <c r="R23" s="103">
        <v>0</v>
      </c>
      <c r="S23" s="103">
        <v>0</v>
      </c>
      <c r="T23" s="103">
        <v>0</v>
      </c>
      <c r="U23" s="103">
        <v>0</v>
      </c>
      <c r="V23" s="103">
        <v>0</v>
      </c>
      <c r="W23" s="103">
        <v>0</v>
      </c>
      <c r="X23" s="103">
        <f>AVERAGE('2.2.3.6.StockCapTotalDef'!X23)</f>
        <v>98387.049200335969</v>
      </c>
      <c r="Y23" s="103">
        <f>+('2.2.3.6.StockCapTotalDef'!X23+'2.2.3.6.StockCapTotalDef'!Y23)/2</f>
        <v>83010.549738766378</v>
      </c>
      <c r="Z23" s="103">
        <f>+('2.2.3.6.StockCapTotalDef'!Y23+'2.2.3.6.StockCapTotalDef'!Z23)/2</f>
        <v>48505.694016525173</v>
      </c>
      <c r="AA23" s="103">
        <f>+('2.2.3.6.StockCapTotalDef'!Z23+'2.2.3.6.StockCapTotalDef'!AA23)/2</f>
        <v>97834.320750795945</v>
      </c>
      <c r="AB23" s="103">
        <f>+('2.2.3.6.StockCapTotalDef'!AA23+'2.2.3.6.StockCapTotalDef'!AB23)/2</f>
        <v>147102.54862701107</v>
      </c>
    </row>
    <row r="24" spans="2:28">
      <c r="B24" s="2" t="s">
        <v>104</v>
      </c>
      <c r="C24" s="96"/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v>0</v>
      </c>
      <c r="O24" s="96">
        <v>0</v>
      </c>
      <c r="P24" s="96">
        <v>0</v>
      </c>
      <c r="Q24" s="96">
        <v>0</v>
      </c>
      <c r="R24" s="96">
        <v>0</v>
      </c>
      <c r="S24" s="96">
        <v>0</v>
      </c>
      <c r="T24" s="96">
        <v>0</v>
      </c>
      <c r="U24" s="96">
        <v>0</v>
      </c>
      <c r="V24" s="96">
        <v>0</v>
      </c>
      <c r="W24" s="96">
        <v>0</v>
      </c>
      <c r="X24" s="96">
        <f>AVERAGE('2.2.3.6.StockCapTotalDef'!X24)</f>
        <v>285191.73052934697</v>
      </c>
      <c r="Y24" s="96">
        <f>+('2.2.3.6.StockCapTotalDef'!X24+'2.2.3.6.StockCapTotalDef'!Y24)/2</f>
        <v>142595.86526467348</v>
      </c>
      <c r="Z24" s="96">
        <f>AVERAGE('2.2.3.6.StockCapTotalDef'!Z24)</f>
        <v>520942.5305254258</v>
      </c>
      <c r="AA24" s="96">
        <f>+('2.2.3.6.StockCapTotalDef'!Z24+'2.2.3.6.StockCapTotalDef'!AA24)/2</f>
        <v>372862.89540323243</v>
      </c>
      <c r="AB24" s="96">
        <f>+('2.2.3.6.StockCapTotalDef'!AA24+'2.2.3.6.StockCapTotalDef'!AB24)/2</f>
        <v>395450.26816934027</v>
      </c>
    </row>
    <row r="25" spans="2:28">
      <c r="B25" s="64" t="s">
        <v>105</v>
      </c>
      <c r="C25" s="98"/>
      <c r="D25" s="98">
        <v>0</v>
      </c>
      <c r="E25" s="98">
        <v>0</v>
      </c>
      <c r="F25" s="98">
        <v>0</v>
      </c>
      <c r="G25" s="98">
        <v>0</v>
      </c>
      <c r="H25" s="98">
        <v>0</v>
      </c>
      <c r="I25" s="98">
        <v>0</v>
      </c>
      <c r="J25" s="98">
        <v>0</v>
      </c>
      <c r="K25" s="98">
        <v>0</v>
      </c>
      <c r="L25" s="98">
        <v>0</v>
      </c>
      <c r="M25" s="98">
        <v>0</v>
      </c>
      <c r="N25" s="98">
        <v>0</v>
      </c>
      <c r="O25" s="98">
        <v>0</v>
      </c>
      <c r="P25" s="98">
        <v>0</v>
      </c>
      <c r="Q25" s="98">
        <v>0</v>
      </c>
      <c r="R25" s="98">
        <v>0</v>
      </c>
      <c r="S25" s="98">
        <v>0</v>
      </c>
      <c r="T25" s="98">
        <v>0</v>
      </c>
      <c r="U25" s="98">
        <v>0</v>
      </c>
      <c r="V25" s="98">
        <v>0</v>
      </c>
      <c r="W25" s="98">
        <v>0</v>
      </c>
      <c r="X25" s="98">
        <f>AVERAGE('2.2.3.6.StockCapTotalDef'!X25)</f>
        <v>40015.523321744608</v>
      </c>
      <c r="Y25" s="98">
        <f>+('2.2.3.6.StockCapTotalDef'!X25+'2.2.3.6.StockCapTotalDef'!Y25)/2</f>
        <v>34647.373892268988</v>
      </c>
      <c r="Z25" s="98">
        <f>+('2.2.3.6.StockCapTotalDef'!Y25+'2.2.3.6.StockCapTotalDef'!Z25)/2</f>
        <v>23808.53989675163</v>
      </c>
      <c r="AA25" s="98">
        <f>+('2.2.3.6.StockCapTotalDef'!Z25+'2.2.3.6.StockCapTotalDef'!AA25)/2</f>
        <v>65421.164284539227</v>
      </c>
      <c r="AB25" s="98">
        <f>+('2.2.3.6.StockCapTotalDef'!AA25+'2.2.3.6.StockCapTotalDef'!AB25)/2</f>
        <v>269119.99601601466</v>
      </c>
    </row>
    <row r="26" spans="2:28">
      <c r="D26" s="103"/>
    </row>
    <row r="27" spans="2:28"/>
    <row r="28" spans="2:28"/>
    <row r="29" spans="2:28"/>
  </sheetData>
  <hyperlinks>
    <hyperlink ref="A2" location="Índice!A1" display="Índice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-0.249977111117893"/>
  </sheetPr>
  <dimension ref="A1:AC434"/>
  <sheetViews>
    <sheetView showGridLines="0" zoomScale="90" zoomScaleNormal="90" workbookViewId="0"/>
  </sheetViews>
  <sheetFormatPr defaultColWidth="0" defaultRowHeight="13.15" zeroHeight="1"/>
  <cols>
    <col min="1" max="1" width="11.42578125" style="2" customWidth="1"/>
    <col min="2" max="2" width="32.140625" style="2" customWidth="1"/>
    <col min="3" max="29" width="11.42578125" style="2" customWidth="1"/>
    <col min="30" max="16384" width="11.42578125" style="2" hidden="1"/>
  </cols>
  <sheetData>
    <row r="1" spans="1:26"/>
    <row r="2" spans="1:26">
      <c r="A2" s="18" t="s">
        <v>28</v>
      </c>
    </row>
    <row r="3" spans="1:26"/>
    <row r="4" spans="1:26">
      <c r="B4" s="22" t="s">
        <v>18</v>
      </c>
    </row>
    <row r="5" spans="1:26">
      <c r="B5" s="22"/>
    </row>
    <row r="6" spans="1:26">
      <c r="B6" s="22"/>
    </row>
    <row r="7" spans="1:26">
      <c r="B7" s="108" t="s">
        <v>162</v>
      </c>
    </row>
    <row r="8" spans="1:26"/>
    <row r="9" spans="1:26">
      <c r="B9" s="8"/>
      <c r="C9" s="285">
        <v>2000</v>
      </c>
      <c r="D9" s="285">
        <v>2001</v>
      </c>
      <c r="E9" s="285">
        <v>2002</v>
      </c>
      <c r="F9" s="285">
        <v>2003</v>
      </c>
      <c r="G9" s="285">
        <v>2004</v>
      </c>
      <c r="H9" s="285">
        <v>2005</v>
      </c>
      <c r="I9" s="285">
        <v>2006</v>
      </c>
      <c r="J9" s="285">
        <v>2007</v>
      </c>
      <c r="K9" s="285">
        <v>2008</v>
      </c>
      <c r="L9" s="285">
        <v>2009</v>
      </c>
      <c r="M9" s="285">
        <v>2010</v>
      </c>
      <c r="N9" s="285">
        <v>2011</v>
      </c>
      <c r="O9" s="285">
        <v>2012</v>
      </c>
      <c r="P9" s="285">
        <v>2013</v>
      </c>
      <c r="Q9" s="285">
        <v>2014</v>
      </c>
      <c r="R9" s="285">
        <v>2015</v>
      </c>
      <c r="S9" s="285">
        <v>2016</v>
      </c>
      <c r="T9" s="285">
        <v>2017</v>
      </c>
      <c r="U9" s="285">
        <v>2018</v>
      </c>
      <c r="V9" s="285">
        <v>2019</v>
      </c>
      <c r="W9" s="285">
        <v>2020</v>
      </c>
      <c r="X9" s="285">
        <v>2021</v>
      </c>
      <c r="Y9" s="285">
        <v>2022</v>
      </c>
      <c r="Z9" s="285">
        <v>2023</v>
      </c>
    </row>
    <row r="10" spans="1:26">
      <c r="B10" s="2" t="s">
        <v>163</v>
      </c>
      <c r="C10" s="194">
        <f>+C132</f>
        <v>5.2106968257518253E-2</v>
      </c>
      <c r="D10" s="194">
        <f t="shared" ref="D10:U10" si="0">+D132</f>
        <v>5.2155817495828719E-2</v>
      </c>
      <c r="E10" s="194">
        <f t="shared" si="0"/>
        <v>5.3475926646298903E-2</v>
      </c>
      <c r="F10" s="194">
        <f t="shared" si="0"/>
        <v>5.2821680057292021E-2</v>
      </c>
      <c r="G10" s="194">
        <f t="shared" si="0"/>
        <v>5.2718889888012196E-2</v>
      </c>
      <c r="H10" s="194">
        <f t="shared" si="0"/>
        <v>5.2410639115060484E-2</v>
      </c>
      <c r="I10" s="194">
        <f t="shared" si="0"/>
        <v>5.1995441308763116E-2</v>
      </c>
      <c r="J10" s="194">
        <f t="shared" si="0"/>
        <v>5.2621738533655184E-2</v>
      </c>
      <c r="K10" s="194">
        <f t="shared" si="0"/>
        <v>5.4453726937804744E-2</v>
      </c>
      <c r="L10" s="194">
        <f t="shared" si="0"/>
        <v>5.2433962546702358E-2</v>
      </c>
      <c r="M10" s="194">
        <f t="shared" si="0"/>
        <v>5.2821858646182544E-2</v>
      </c>
      <c r="N10" s="194">
        <f t="shared" si="0"/>
        <v>5.410199544794958E-2</v>
      </c>
      <c r="O10" s="194">
        <f t="shared" si="0"/>
        <v>5.3815098087152402E-2</v>
      </c>
      <c r="P10" s="194">
        <f t="shared" si="0"/>
        <v>5.2130670342610257E-2</v>
      </c>
      <c r="Q10" s="194">
        <f t="shared" si="0"/>
        <v>5.2766660390626781E-2</v>
      </c>
      <c r="R10" s="194">
        <f t="shared" si="0"/>
        <v>5.2312982394253658E-2</v>
      </c>
      <c r="S10" s="194">
        <f t="shared" si="0"/>
        <v>5.1802786015652462E-2</v>
      </c>
      <c r="T10" s="194">
        <f t="shared" si="0"/>
        <v>5.1538501312231769E-2</v>
      </c>
      <c r="U10" s="194">
        <f t="shared" si="0"/>
        <v>5.0970309826854118E-2</v>
      </c>
      <c r="V10" s="194">
        <f t="shared" ref="V10:Z10" si="1">+V132</f>
        <v>5.1463635887600098E-2</v>
      </c>
      <c r="W10" s="194">
        <f t="shared" si="1"/>
        <v>5.2128747076616674E-2</v>
      </c>
      <c r="X10" s="194">
        <f t="shared" si="1"/>
        <v>5.110439503871602E-2</v>
      </c>
      <c r="Y10" s="194">
        <f t="shared" si="1"/>
        <v>4.8689804402703145E-2</v>
      </c>
      <c r="Z10" s="194">
        <f t="shared" si="1"/>
        <v>4.8586785606841654E-2</v>
      </c>
    </row>
    <row r="11" spans="1:26">
      <c r="B11" s="2" t="s">
        <v>164</v>
      </c>
      <c r="C11" s="194">
        <f t="shared" ref="C11:U11" si="2">+C236</f>
        <v>0.12381082847906003</v>
      </c>
      <c r="D11" s="194">
        <f t="shared" si="2"/>
        <v>0.12053639037231594</v>
      </c>
      <c r="E11" s="194">
        <f t="shared" si="2"/>
        <v>0.11600043210629669</v>
      </c>
      <c r="F11" s="194">
        <f t="shared" si="2"/>
        <v>0.1182051369535836</v>
      </c>
      <c r="G11" s="194">
        <f t="shared" si="2"/>
        <v>0.11806517101186123</v>
      </c>
      <c r="H11" s="194">
        <f t="shared" si="2"/>
        <v>0.11717131978392313</v>
      </c>
      <c r="I11" s="194">
        <f t="shared" si="2"/>
        <v>0.11766441168277419</v>
      </c>
      <c r="J11" s="194">
        <f t="shared" si="2"/>
        <v>0.11687919844254224</v>
      </c>
      <c r="K11" s="194">
        <f t="shared" si="2"/>
        <v>0.11092361029981972</v>
      </c>
      <c r="L11" s="194">
        <f t="shared" si="2"/>
        <v>0.11273371674465898</v>
      </c>
      <c r="M11" s="194">
        <f t="shared" si="2"/>
        <v>0.11316115296203894</v>
      </c>
      <c r="N11" s="194">
        <f t="shared" si="2"/>
        <v>0.11206380289506564</v>
      </c>
      <c r="O11" s="194">
        <f t="shared" si="2"/>
        <v>0.11261488583062138</v>
      </c>
      <c r="P11" s="194">
        <f t="shared" si="2"/>
        <v>0.11504321109516362</v>
      </c>
      <c r="Q11" s="194">
        <f t="shared" si="2"/>
        <v>0.1152754065595252</v>
      </c>
      <c r="R11" s="194">
        <f t="shared" si="2"/>
        <v>0.11412215098966327</v>
      </c>
      <c r="S11" s="194">
        <f t="shared" si="2"/>
        <v>0.11416269770604888</v>
      </c>
      <c r="T11" s="194">
        <f t="shared" si="2"/>
        <v>0.11529483233537048</v>
      </c>
      <c r="U11" s="194">
        <f t="shared" si="2"/>
        <v>0.11356278960037729</v>
      </c>
      <c r="V11" s="194">
        <f t="shared" ref="V11:Z11" si="3">+V236</f>
        <v>0.11572155453544071</v>
      </c>
      <c r="W11" s="194">
        <f t="shared" si="3"/>
        <v>0.11641521543585774</v>
      </c>
      <c r="X11" s="194">
        <f t="shared" si="3"/>
        <v>0.11820535694738736</v>
      </c>
      <c r="Y11" s="194">
        <f t="shared" si="3"/>
        <v>0.11506240519771187</v>
      </c>
      <c r="Z11" s="194">
        <f t="shared" si="3"/>
        <v>0.11657849316284237</v>
      </c>
    </row>
    <row r="12" spans="1:26">
      <c r="B12" s="2" t="s">
        <v>165</v>
      </c>
      <c r="C12" s="194">
        <f t="shared" ref="C12:U12" si="4">+C11-C10</f>
        <v>7.1703860221541765E-2</v>
      </c>
      <c r="D12" s="194">
        <f t="shared" si="4"/>
        <v>6.8380572876487217E-2</v>
      </c>
      <c r="E12" s="194">
        <f t="shared" si="4"/>
        <v>6.2524505459997798E-2</v>
      </c>
      <c r="F12" s="194">
        <f t="shared" si="4"/>
        <v>6.5383456896291575E-2</v>
      </c>
      <c r="G12" s="194">
        <f t="shared" si="4"/>
        <v>6.5346281123849034E-2</v>
      </c>
      <c r="H12" s="194">
        <f t="shared" si="4"/>
        <v>6.4760680668862647E-2</v>
      </c>
      <c r="I12" s="194">
        <f t="shared" si="4"/>
        <v>6.5668970374011079E-2</v>
      </c>
      <c r="J12" s="194">
        <f t="shared" si="4"/>
        <v>6.4257459908887066E-2</v>
      </c>
      <c r="K12" s="194">
        <f t="shared" si="4"/>
        <v>5.6469883362014972E-2</v>
      </c>
      <c r="L12" s="194">
        <f t="shared" si="4"/>
        <v>6.0299754197956627E-2</v>
      </c>
      <c r="M12" s="194">
        <f t="shared" si="4"/>
        <v>6.0339294315856391E-2</v>
      </c>
      <c r="N12" s="194">
        <f t="shared" si="4"/>
        <v>5.7961807447116057E-2</v>
      </c>
      <c r="O12" s="194">
        <f t="shared" si="4"/>
        <v>5.8799787743468973E-2</v>
      </c>
      <c r="P12" s="194">
        <f t="shared" si="4"/>
        <v>6.291254075255337E-2</v>
      </c>
      <c r="Q12" s="194">
        <f t="shared" si="4"/>
        <v>6.2508746168898427E-2</v>
      </c>
      <c r="R12" s="194">
        <f t="shared" si="4"/>
        <v>6.1809168595409615E-2</v>
      </c>
      <c r="S12" s="194">
        <f t="shared" si="4"/>
        <v>6.2359911690396418E-2</v>
      </c>
      <c r="T12" s="194">
        <f t="shared" si="4"/>
        <v>6.3756331023138713E-2</v>
      </c>
      <c r="U12" s="194">
        <f t="shared" si="4"/>
        <v>6.2592479773523169E-2</v>
      </c>
      <c r="V12" s="194">
        <f t="shared" ref="V12:Z12" si="5">+V11-V10</f>
        <v>6.4257918647840612E-2</v>
      </c>
      <c r="W12" s="194">
        <f t="shared" si="5"/>
        <v>6.4286468359241067E-2</v>
      </c>
      <c r="X12" s="194">
        <f t="shared" si="5"/>
        <v>6.7100961908671347E-2</v>
      </c>
      <c r="Y12" s="194">
        <f t="shared" si="5"/>
        <v>6.6372600795008729E-2</v>
      </c>
      <c r="Z12" s="194">
        <f t="shared" si="5"/>
        <v>6.7991707556000716E-2</v>
      </c>
    </row>
    <row r="13" spans="1:26">
      <c r="B13" s="2" t="s">
        <v>166</v>
      </c>
      <c r="C13" s="195">
        <f t="shared" ref="C13" si="6">+C14*(1+(1-C15)*(1-C16)*C17/C18)</f>
        <v>0.42479999780505251</v>
      </c>
      <c r="D13" s="195">
        <f t="shared" ref="D13:U13" si="7">+D14*(1+(1-D15)*(1-D16)*D17/D18)</f>
        <v>0.41436735677876896</v>
      </c>
      <c r="E13" s="195">
        <f t="shared" si="7"/>
        <v>0.44324414824627889</v>
      </c>
      <c r="F13" s="195">
        <f t="shared" si="7"/>
        <v>0.50093506158694701</v>
      </c>
      <c r="G13" s="195">
        <f t="shared" si="7"/>
        <v>0.45336964216828102</v>
      </c>
      <c r="H13" s="195">
        <f t="shared" si="7"/>
        <v>0.63687541565871619</v>
      </c>
      <c r="I13" s="195">
        <f t="shared" si="7"/>
        <v>1.0256823168081581</v>
      </c>
      <c r="J13" s="195">
        <f t="shared" si="7"/>
        <v>0.74396774609128791</v>
      </c>
      <c r="K13" s="195">
        <f t="shared" si="7"/>
        <v>0.71510898288351854</v>
      </c>
      <c r="L13" s="195">
        <f t="shared" si="7"/>
        <v>0.59988697459240459</v>
      </c>
      <c r="M13" s="195">
        <f t="shared" si="7"/>
        <v>0.54486607467774439</v>
      </c>
      <c r="N13" s="195">
        <f t="shared" si="7"/>
        <v>0.59147278909446899</v>
      </c>
      <c r="O13" s="195">
        <f t="shared" si="7"/>
        <v>0.63723615003955292</v>
      </c>
      <c r="P13" s="195">
        <f t="shared" si="7"/>
        <v>0.60708327498144654</v>
      </c>
      <c r="Q13" s="195">
        <f t="shared" si="7"/>
        <v>0.67135706056656919</v>
      </c>
      <c r="R13" s="195">
        <f t="shared" si="7"/>
        <v>1.0360198361483566</v>
      </c>
      <c r="S13" s="195">
        <f t="shared" si="7"/>
        <v>1.3634656482451117</v>
      </c>
      <c r="T13" s="195">
        <f t="shared" si="7"/>
        <v>1.516441724538554</v>
      </c>
      <c r="U13" s="195">
        <f t="shared" si="7"/>
        <v>1.300163900355872</v>
      </c>
      <c r="V13" s="195">
        <f t="shared" ref="V13:Z13" si="8">+V14*(1+(1-V15)*(1-V16)*V17/V18)</f>
        <v>1.1470289037316956</v>
      </c>
      <c r="W13" s="195">
        <f t="shared" si="8"/>
        <v>1.2657829079343794</v>
      </c>
      <c r="X13" s="195">
        <f t="shared" si="8"/>
        <v>1.2884250926462604</v>
      </c>
      <c r="Y13" s="195">
        <f t="shared" si="8"/>
        <v>0.81194892893608439</v>
      </c>
      <c r="Z13" s="195">
        <f t="shared" si="8"/>
        <v>0.86874728692948011</v>
      </c>
    </row>
    <row r="14" spans="1:26">
      <c r="B14" s="196" t="s">
        <v>167</v>
      </c>
      <c r="C14" s="115">
        <f t="shared" ref="C14:U14" si="9">+C320</f>
        <v>0.33809616037271362</v>
      </c>
      <c r="D14" s="115">
        <f t="shared" si="9"/>
        <v>0.36685071114623091</v>
      </c>
      <c r="E14" s="115">
        <f t="shared" si="9"/>
        <v>0.38651961981264105</v>
      </c>
      <c r="F14" s="115">
        <f t="shared" si="9"/>
        <v>0.42803494729715541</v>
      </c>
      <c r="G14" s="115">
        <f t="shared" si="9"/>
        <v>0.37278668903081746</v>
      </c>
      <c r="H14" s="115">
        <f t="shared" si="9"/>
        <v>0.48721480713381859</v>
      </c>
      <c r="I14" s="115">
        <f t="shared" si="9"/>
        <v>0.59086922183105006</v>
      </c>
      <c r="J14" s="115">
        <f t="shared" si="9"/>
        <v>0.50682339461398718</v>
      </c>
      <c r="K14" s="115">
        <f t="shared" si="9"/>
        <v>0.52082407132037234</v>
      </c>
      <c r="L14" s="115">
        <f t="shared" si="9"/>
        <v>0.47604555870389786</v>
      </c>
      <c r="M14" s="115">
        <f t="shared" si="9"/>
        <v>0.48867890758362598</v>
      </c>
      <c r="N14" s="115">
        <f t="shared" si="9"/>
        <v>0.5053756748488557</v>
      </c>
      <c r="O14" s="115">
        <f t="shared" si="9"/>
        <v>0.52003135100700004</v>
      </c>
      <c r="P14" s="115">
        <f t="shared" si="9"/>
        <v>0.4920242703692933</v>
      </c>
      <c r="Q14" s="115">
        <f t="shared" si="9"/>
        <v>0.42926928005299364</v>
      </c>
      <c r="R14" s="115">
        <f t="shared" si="9"/>
        <v>0.4873673013819193</v>
      </c>
      <c r="S14" s="115">
        <f t="shared" si="9"/>
        <v>0.5284511585637196</v>
      </c>
      <c r="T14" s="115">
        <f t="shared" si="9"/>
        <v>0.49197198765004241</v>
      </c>
      <c r="U14" s="115">
        <f t="shared" si="9"/>
        <v>0.50242633257864822</v>
      </c>
      <c r="V14" s="115">
        <f t="shared" ref="V14:Z14" si="10">+V320</f>
        <v>0.46145691988147419</v>
      </c>
      <c r="W14" s="115">
        <f t="shared" si="10"/>
        <v>0.54613914719134848</v>
      </c>
      <c r="X14" s="115">
        <f t="shared" si="10"/>
        <v>0.63995035155364888</v>
      </c>
      <c r="Y14" s="115">
        <f t="shared" si="10"/>
        <v>0.42940582208137607</v>
      </c>
      <c r="Z14" s="115">
        <f t="shared" si="10"/>
        <v>0.44151932711286379</v>
      </c>
    </row>
    <row r="15" spans="1:26">
      <c r="B15" s="196" t="s">
        <v>168</v>
      </c>
      <c r="C15" s="197">
        <v>0.3</v>
      </c>
      <c r="D15" s="197">
        <v>0.3</v>
      </c>
      <c r="E15" s="197">
        <v>0.27</v>
      </c>
      <c r="F15" s="197">
        <v>0.27</v>
      </c>
      <c r="G15" s="197">
        <v>0.3</v>
      </c>
      <c r="H15" s="197">
        <v>0.3</v>
      </c>
      <c r="I15" s="197">
        <v>0.3</v>
      </c>
      <c r="J15" s="197">
        <v>0.3</v>
      </c>
      <c r="K15" s="197">
        <v>0.3</v>
      </c>
      <c r="L15" s="197">
        <v>0.3</v>
      </c>
      <c r="M15" s="197">
        <v>0.3</v>
      </c>
      <c r="N15" s="197">
        <v>0.3</v>
      </c>
      <c r="O15" s="197">
        <v>0.3</v>
      </c>
      <c r="P15" s="197">
        <v>0.3</v>
      </c>
      <c r="Q15" s="197">
        <v>0.3</v>
      </c>
      <c r="R15" s="197">
        <v>0.28000000000000003</v>
      </c>
      <c r="S15" s="197">
        <v>0.28000000000000003</v>
      </c>
      <c r="T15" s="194">
        <v>0.29499999999999998</v>
      </c>
      <c r="U15" s="194">
        <v>0.29499999999999998</v>
      </c>
      <c r="V15" s="194">
        <v>0.29499999999999998</v>
      </c>
      <c r="W15" s="194">
        <v>0.29499999999999998</v>
      </c>
      <c r="X15" s="194">
        <v>0.29499999999999998</v>
      </c>
      <c r="Y15" s="194">
        <v>0.29499999999999998</v>
      </c>
      <c r="Z15" s="194">
        <v>0.29499999999999998</v>
      </c>
    </row>
    <row r="16" spans="1:26">
      <c r="B16" s="196" t="s">
        <v>169</v>
      </c>
      <c r="C16" s="197">
        <v>0.05</v>
      </c>
      <c r="D16" s="197">
        <v>0.05</v>
      </c>
      <c r="E16" s="197">
        <v>0.05</v>
      </c>
      <c r="F16" s="197">
        <v>0.05</v>
      </c>
      <c r="G16" s="197">
        <v>0.05</v>
      </c>
      <c r="H16" s="197">
        <v>0.05</v>
      </c>
      <c r="I16" s="197">
        <v>0.05</v>
      </c>
      <c r="J16" s="197">
        <v>0.05</v>
      </c>
      <c r="K16" s="197">
        <v>0.05</v>
      </c>
      <c r="L16" s="197">
        <v>0.05</v>
      </c>
      <c r="M16" s="197">
        <v>0.05</v>
      </c>
      <c r="N16" s="197">
        <v>0.05</v>
      </c>
      <c r="O16" s="197">
        <v>0.05</v>
      </c>
      <c r="P16" s="197">
        <v>0.05</v>
      </c>
      <c r="Q16" s="197">
        <v>0.05</v>
      </c>
      <c r="R16" s="197">
        <v>0.05</v>
      </c>
      <c r="S16" s="197">
        <v>0.05</v>
      </c>
      <c r="T16" s="197">
        <v>0.05</v>
      </c>
      <c r="U16" s="197">
        <v>0.05</v>
      </c>
      <c r="V16" s="197">
        <v>0.05</v>
      </c>
      <c r="W16" s="197">
        <v>0.05</v>
      </c>
      <c r="X16" s="197">
        <v>0.05</v>
      </c>
      <c r="Y16" s="197">
        <v>0.05</v>
      </c>
      <c r="Z16" s="197">
        <v>0.05</v>
      </c>
    </row>
    <row r="17" spans="2:26">
      <c r="B17" s="196" t="s">
        <v>170</v>
      </c>
      <c r="C17" s="106">
        <f t="shared" ref="C17:U17" si="11">+C330</f>
        <v>9310</v>
      </c>
      <c r="D17" s="106">
        <f t="shared" si="11"/>
        <v>5488</v>
      </c>
      <c r="E17" s="106">
        <f t="shared" si="11"/>
        <v>7253</v>
      </c>
      <c r="F17" s="106">
        <f t="shared" si="11"/>
        <v>9624</v>
      </c>
      <c r="G17" s="106">
        <f t="shared" si="11"/>
        <v>10750</v>
      </c>
      <c r="H17" s="106">
        <f t="shared" si="11"/>
        <v>17576</v>
      </c>
      <c r="I17" s="106">
        <f t="shared" si="11"/>
        <v>52954</v>
      </c>
      <c r="J17" s="106">
        <f t="shared" si="11"/>
        <v>38938</v>
      </c>
      <c r="K17" s="106">
        <f t="shared" si="11"/>
        <v>30094</v>
      </c>
      <c r="L17" s="106">
        <f t="shared" si="11"/>
        <v>22860</v>
      </c>
      <c r="M17" s="106">
        <f t="shared" si="11"/>
        <v>12859</v>
      </c>
      <c r="N17" s="106">
        <f t="shared" si="11"/>
        <v>19832</v>
      </c>
      <c r="O17" s="106">
        <f t="shared" si="11"/>
        <v>28646</v>
      </c>
      <c r="P17" s="106">
        <f t="shared" si="11"/>
        <v>13617</v>
      </c>
      <c r="Q17" s="106">
        <f t="shared" si="11"/>
        <v>80061</v>
      </c>
      <c r="R17" s="106">
        <f t="shared" si="11"/>
        <v>189751</v>
      </c>
      <c r="S17" s="106">
        <f t="shared" si="11"/>
        <v>202978</v>
      </c>
      <c r="T17" s="106">
        <f t="shared" si="11"/>
        <v>189032</v>
      </c>
      <c r="U17" s="106">
        <f t="shared" si="11"/>
        <v>166560</v>
      </c>
      <c r="V17" s="106">
        <f t="shared" ref="V17:Z17" si="12">+V330</f>
        <v>160745</v>
      </c>
      <c r="W17" s="106">
        <f t="shared" si="12"/>
        <v>146169</v>
      </c>
      <c r="X17" s="106">
        <f t="shared" si="12"/>
        <v>136055</v>
      </c>
      <c r="Y17" s="106">
        <f t="shared" si="12"/>
        <v>107295</v>
      </c>
      <c r="Z17" s="106">
        <f t="shared" si="12"/>
        <v>112160</v>
      </c>
    </row>
    <row r="18" spans="2:26">
      <c r="B18" s="196" t="s">
        <v>171</v>
      </c>
      <c r="C18" s="106">
        <f t="shared" ref="C18:U18" si="13">+C328</f>
        <v>24142</v>
      </c>
      <c r="D18" s="106">
        <f t="shared" si="13"/>
        <v>28176</v>
      </c>
      <c r="E18" s="106">
        <f t="shared" si="13"/>
        <v>34274</v>
      </c>
      <c r="F18" s="106">
        <f t="shared" si="13"/>
        <v>39188</v>
      </c>
      <c r="G18" s="106">
        <f t="shared" si="13"/>
        <v>33071</v>
      </c>
      <c r="H18" s="106">
        <f t="shared" si="13"/>
        <v>38050</v>
      </c>
      <c r="I18" s="106">
        <f t="shared" si="13"/>
        <v>47853</v>
      </c>
      <c r="J18" s="106">
        <f t="shared" si="13"/>
        <v>55340</v>
      </c>
      <c r="K18" s="106">
        <f t="shared" si="13"/>
        <v>53648</v>
      </c>
      <c r="L18" s="106">
        <f t="shared" si="13"/>
        <v>58436</v>
      </c>
      <c r="M18" s="106">
        <f t="shared" si="13"/>
        <v>74373</v>
      </c>
      <c r="N18" s="106">
        <f t="shared" si="13"/>
        <v>77413</v>
      </c>
      <c r="O18" s="106">
        <f t="shared" si="13"/>
        <v>84522</v>
      </c>
      <c r="P18" s="106">
        <f t="shared" si="13"/>
        <v>38723</v>
      </c>
      <c r="Q18" s="106">
        <f t="shared" si="13"/>
        <v>94406</v>
      </c>
      <c r="R18" s="106">
        <f t="shared" si="13"/>
        <v>115292</v>
      </c>
      <c r="S18" s="106">
        <f t="shared" si="13"/>
        <v>87865</v>
      </c>
      <c r="T18" s="106">
        <f t="shared" si="13"/>
        <v>60798</v>
      </c>
      <c r="U18" s="106">
        <f t="shared" si="13"/>
        <v>70258</v>
      </c>
      <c r="V18" s="106">
        <f t="shared" ref="V18:Z18" si="14">+V328</f>
        <v>72465</v>
      </c>
      <c r="W18" s="106">
        <f t="shared" si="14"/>
        <v>74294</v>
      </c>
      <c r="X18" s="106">
        <f t="shared" si="14"/>
        <v>89925</v>
      </c>
      <c r="Y18" s="106">
        <f t="shared" si="14"/>
        <v>80664</v>
      </c>
      <c r="Z18" s="106">
        <f t="shared" si="14"/>
        <v>77632</v>
      </c>
    </row>
    <row r="19" spans="2:26">
      <c r="B19" s="2" t="s">
        <v>172</v>
      </c>
      <c r="C19" s="194">
        <f t="shared" ref="C19:U19" si="15">+C255</f>
        <v>5.6786875625328137E-2</v>
      </c>
      <c r="D19" s="194">
        <f t="shared" si="15"/>
        <v>6.5095418923723725E-2</v>
      </c>
      <c r="E19" s="194">
        <f t="shared" si="15"/>
        <v>6.108698184856079E-2</v>
      </c>
      <c r="F19" s="194">
        <f t="shared" si="15"/>
        <v>4.2873094668489403E-2</v>
      </c>
      <c r="G19" s="194">
        <f t="shared" si="15"/>
        <v>3.6438445450748085E-2</v>
      </c>
      <c r="H19" s="194">
        <f t="shared" si="15"/>
        <v>2.3941896977291717E-2</v>
      </c>
      <c r="I19" s="194">
        <f t="shared" si="15"/>
        <v>1.8558839937122949E-2</v>
      </c>
      <c r="J19" s="194">
        <f t="shared" si="15"/>
        <v>1.3789635000000001E-2</v>
      </c>
      <c r="K19" s="194">
        <f t="shared" si="15"/>
        <v>2.7318492583333336E-2</v>
      </c>
      <c r="L19" s="194">
        <f t="shared" si="15"/>
        <v>2.9209423416666665E-2</v>
      </c>
      <c r="M19" s="194">
        <f t="shared" si="15"/>
        <v>1.7202540666666665E-2</v>
      </c>
      <c r="N19" s="194">
        <f t="shared" si="15"/>
        <v>1.9093991666666667E-2</v>
      </c>
      <c r="O19" s="194">
        <f t="shared" si="15"/>
        <v>1.5710342666666665E-2</v>
      </c>
      <c r="P19" s="194">
        <f t="shared" si="15"/>
        <v>1.5882745083333333E-2</v>
      </c>
      <c r="Q19" s="194">
        <f t="shared" si="15"/>
        <v>1.6205920666666665E-2</v>
      </c>
      <c r="R19" s="194">
        <f t="shared" si="15"/>
        <v>2.0065014333333332E-2</v>
      </c>
      <c r="S19" s="194">
        <f t="shared" si="15"/>
        <v>1.9990078916666664E-2</v>
      </c>
      <c r="T19" s="194">
        <f t="shared" si="15"/>
        <v>1.4504069650685784E-2</v>
      </c>
      <c r="U19" s="194">
        <f t="shared" si="15"/>
        <v>1.4721712152581711E-2</v>
      </c>
      <c r="V19" s="194">
        <f t="shared" ref="V19:Z19" si="16">+V255</f>
        <v>1.2866676783361567E-2</v>
      </c>
      <c r="W19" s="194">
        <f t="shared" si="16"/>
        <v>1.734415843214757E-2</v>
      </c>
      <c r="X19" s="194">
        <f t="shared" si="16"/>
        <v>1.6536597810402166E-2</v>
      </c>
      <c r="Y19" s="194">
        <f t="shared" si="16"/>
        <v>2.0885038677144124E-2</v>
      </c>
      <c r="Z19" s="194">
        <f t="shared" si="16"/>
        <v>1.8386216356107658E-2</v>
      </c>
    </row>
    <row r="20" spans="2:26"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2:26">
      <c r="B21" s="108" t="s">
        <v>173</v>
      </c>
      <c r="C21" s="198">
        <f>+C10+C13*C12+C19</f>
        <v>0.13935364354757113</v>
      </c>
      <c r="D21" s="198">
        <f t="shared" ref="D21:U21" si="17">+D10+D13*D12+D19</f>
        <v>0.14558591365740042</v>
      </c>
      <c r="E21" s="198">
        <f t="shared" si="17"/>
        <v>0.14227652966199622</v>
      </c>
      <c r="F21" s="198">
        <f t="shared" si="17"/>
        <v>0.12844764073289275</v>
      </c>
      <c r="G21" s="198">
        <f t="shared" si="17"/>
        <v>0.11878335542890761</v>
      </c>
      <c r="H21" s="198">
        <f t="shared" si="17"/>
        <v>0.11759702151167548</v>
      </c>
      <c r="I21" s="198">
        <f t="shared" si="17"/>
        <v>0.13790978292150805</v>
      </c>
      <c r="J21" s="198">
        <f t="shared" si="17"/>
        <v>0.1142168511516212</v>
      </c>
      <c r="K21" s="198">
        <f t="shared" si="17"/>
        <v>0.12215434037569954</v>
      </c>
      <c r="L21" s="198">
        <f t="shared" si="17"/>
        <v>0.11781642307784687</v>
      </c>
      <c r="M21" s="198">
        <f t="shared" si="17"/>
        <v>0.10290123375555502</v>
      </c>
      <c r="N21" s="198">
        <f t="shared" si="17"/>
        <v>0.10747881902631855</v>
      </c>
      <c r="O21" s="198">
        <f t="shared" si="17"/>
        <v>0.10699479111861013</v>
      </c>
      <c r="P21" s="198">
        <f t="shared" si="17"/>
        <v>0.1062065667034074</v>
      </c>
      <c r="Q21" s="198">
        <f t="shared" si="17"/>
        <v>0.11093826914494688</v>
      </c>
      <c r="R21" s="198">
        <f t="shared" si="17"/>
        <v>0.1364135214482694</v>
      </c>
      <c r="S21" s="198">
        <f t="shared" si="17"/>
        <v>0.1568184623497734</v>
      </c>
      <c r="T21" s="198">
        <f t="shared" si="17"/>
        <v>0.16272533152989693</v>
      </c>
      <c r="U21" s="198">
        <f t="shared" si="17"/>
        <v>0.14707250461472576</v>
      </c>
      <c r="V21" s="198">
        <f t="shared" ref="V21:Z21" si="18">+V10+V13*V12+V19</f>
        <v>0.13803600265367477</v>
      </c>
      <c r="W21" s="198">
        <f t="shared" si="18"/>
        <v>0.15084561836935587</v>
      </c>
      <c r="X21" s="198">
        <f t="shared" si="18"/>
        <v>0.15409555591295127</v>
      </c>
      <c r="Y21" s="198">
        <f t="shared" si="18"/>
        <v>0.12346600520605691</v>
      </c>
      <c r="Z21" s="198">
        <f t="shared" si="18"/>
        <v>0.12604061343592757</v>
      </c>
    </row>
    <row r="22" spans="2:26"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2:26">
      <c r="B23" s="2" t="s">
        <v>174</v>
      </c>
      <c r="C23" s="194">
        <f t="shared" ref="C23:S23" si="19">+E423</f>
        <v>9.9417154501667285E-2</v>
      </c>
      <c r="D23" s="194">
        <f t="shared" si="19"/>
        <v>9.9513057324840767E-2</v>
      </c>
      <c r="E23" s="194">
        <f t="shared" si="19"/>
        <v>4.0388185862580334E-2</v>
      </c>
      <c r="F23" s="194">
        <f t="shared" si="19"/>
        <v>2.2951042061386887E-2</v>
      </c>
      <c r="G23" s="194">
        <f t="shared" si="19"/>
        <v>4.4096617654245572E-2</v>
      </c>
      <c r="H23" s="194">
        <f t="shared" si="19"/>
        <v>6.9623682412648838E-2</v>
      </c>
      <c r="I23" s="194">
        <f t="shared" si="19"/>
        <v>7.899299448200918E-2</v>
      </c>
      <c r="J23" s="194">
        <f t="shared" si="19"/>
        <v>6.6628287919256263E-2</v>
      </c>
      <c r="K23" s="194">
        <f t="shared" si="19"/>
        <v>4.6943067970359541E-2</v>
      </c>
      <c r="L23" s="194">
        <f t="shared" si="19"/>
        <v>4.6383393088363957E-2</v>
      </c>
      <c r="M23" s="194">
        <f t="shared" si="19"/>
        <v>4.9358620794774086E-2</v>
      </c>
      <c r="N23" s="194">
        <f t="shared" si="19"/>
        <v>6.6048910851149653E-2</v>
      </c>
      <c r="O23" s="194">
        <f t="shared" si="19"/>
        <v>5.799556657124904E-2</v>
      </c>
      <c r="P23" s="194">
        <f t="shared" si="19"/>
        <v>5.4081038407872518E-2</v>
      </c>
      <c r="Q23" s="194">
        <f t="shared" si="19"/>
        <v>2.9285584523051175E-2</v>
      </c>
      <c r="R23" s="194">
        <f t="shared" si="19"/>
        <v>3.2445790493857735E-2</v>
      </c>
      <c r="S23" s="194">
        <f t="shared" si="19"/>
        <v>3.4102195551242012E-2</v>
      </c>
      <c r="T23" s="194">
        <f>+V423</f>
        <v>4.0187173447881842E-2</v>
      </c>
      <c r="U23" s="194">
        <f>+W423</f>
        <v>4.6803933866834638E-2</v>
      </c>
      <c r="V23" s="194">
        <f t="shared" ref="V23:Z23" si="20">+X423</f>
        <v>4.7375195801137575E-2</v>
      </c>
      <c r="W23" s="194">
        <f t="shared" si="20"/>
        <v>4.79021619352532E-2</v>
      </c>
      <c r="X23" s="194">
        <f t="shared" si="20"/>
        <v>4.8180748211407949E-2</v>
      </c>
      <c r="Y23" s="194">
        <f t="shared" si="20"/>
        <v>4.8717984966166375E-2</v>
      </c>
      <c r="Z23" s="194">
        <f t="shared" si="20"/>
        <v>4.8943422158138274E-2</v>
      </c>
    </row>
    <row r="24" spans="2:26">
      <c r="B24" s="2" t="s">
        <v>175</v>
      </c>
      <c r="C24" s="199">
        <f t="shared" ref="C24:U24" si="21">+C23*(1-C15)</f>
        <v>6.959200815116709E-2</v>
      </c>
      <c r="D24" s="199">
        <f t="shared" si="21"/>
        <v>6.9659140127388539E-2</v>
      </c>
      <c r="E24" s="199">
        <f t="shared" si="21"/>
        <v>2.9483375679683642E-2</v>
      </c>
      <c r="F24" s="199">
        <f t="shared" si="21"/>
        <v>1.6754260704812427E-2</v>
      </c>
      <c r="G24" s="199">
        <f t="shared" si="21"/>
        <v>3.0867632357971898E-2</v>
      </c>
      <c r="H24" s="199">
        <f t="shared" si="21"/>
        <v>4.8736577688854185E-2</v>
      </c>
      <c r="I24" s="199">
        <f t="shared" si="21"/>
        <v>5.5295096137406421E-2</v>
      </c>
      <c r="J24" s="199">
        <f t="shared" si="21"/>
        <v>4.6639801543479381E-2</v>
      </c>
      <c r="K24" s="199">
        <f t="shared" si="21"/>
        <v>3.2860147579251674E-2</v>
      </c>
      <c r="L24" s="199">
        <f t="shared" si="21"/>
        <v>3.2468375161854766E-2</v>
      </c>
      <c r="M24" s="199">
        <f t="shared" si="21"/>
        <v>3.4551034556341856E-2</v>
      </c>
      <c r="N24" s="199">
        <f t="shared" si="21"/>
        <v>4.6234237595804757E-2</v>
      </c>
      <c r="O24" s="199">
        <f t="shared" si="21"/>
        <v>4.0596896599874324E-2</v>
      </c>
      <c r="P24" s="199">
        <f t="shared" si="21"/>
        <v>3.7856726885510762E-2</v>
      </c>
      <c r="Q24" s="199">
        <f t="shared" si="21"/>
        <v>2.0499909166135821E-2</v>
      </c>
      <c r="R24" s="199">
        <f t="shared" si="21"/>
        <v>2.3360969155577567E-2</v>
      </c>
      <c r="S24" s="199">
        <f t="shared" si="21"/>
        <v>2.4553580796894247E-2</v>
      </c>
      <c r="T24" s="199">
        <f t="shared" si="21"/>
        <v>2.8331957280756701E-2</v>
      </c>
      <c r="U24" s="199">
        <f t="shared" si="21"/>
        <v>3.2996773376118421E-2</v>
      </c>
      <c r="V24" s="199">
        <f t="shared" ref="V24:Z24" si="22">+V23*(1-V15)</f>
        <v>3.3399513039801994E-2</v>
      </c>
      <c r="W24" s="199">
        <f t="shared" si="22"/>
        <v>3.3771024164353507E-2</v>
      </c>
      <c r="X24" s="199">
        <f t="shared" si="22"/>
        <v>3.3967427489042606E-2</v>
      </c>
      <c r="Y24" s="199">
        <f t="shared" si="22"/>
        <v>3.43461794011473E-2</v>
      </c>
      <c r="Z24" s="199">
        <f t="shared" si="22"/>
        <v>3.4505112621487484E-2</v>
      </c>
    </row>
    <row r="25" spans="2:26"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spans="2:26">
      <c r="B26" s="2" t="s">
        <v>176</v>
      </c>
      <c r="C26" s="115">
        <f t="shared" ref="C26:U26" si="23">+C17/SUM(C17:C18)</f>
        <v>0.27830921917972018</v>
      </c>
      <c r="D26" s="115">
        <f t="shared" si="23"/>
        <v>0.16302281368821292</v>
      </c>
      <c r="E26" s="115">
        <f t="shared" si="23"/>
        <v>0.17465745177836106</v>
      </c>
      <c r="F26" s="115">
        <f t="shared" si="23"/>
        <v>0.19716463164795542</v>
      </c>
      <c r="G26" s="115">
        <f t="shared" si="23"/>
        <v>0.24531617261130509</v>
      </c>
      <c r="H26" s="115">
        <f t="shared" si="23"/>
        <v>0.31596735339589399</v>
      </c>
      <c r="I26" s="115">
        <f t="shared" si="23"/>
        <v>0.52530082236352638</v>
      </c>
      <c r="J26" s="115">
        <f t="shared" si="23"/>
        <v>0.41301257981713657</v>
      </c>
      <c r="K26" s="115">
        <f t="shared" si="23"/>
        <v>0.35936567075063885</v>
      </c>
      <c r="L26" s="115">
        <f t="shared" si="23"/>
        <v>0.28119464672308603</v>
      </c>
      <c r="M26" s="115">
        <f t="shared" si="23"/>
        <v>0.14741150036683787</v>
      </c>
      <c r="N26" s="115">
        <f t="shared" si="23"/>
        <v>0.20393850583577561</v>
      </c>
      <c r="O26" s="115">
        <f t="shared" si="23"/>
        <v>0.25312809274706632</v>
      </c>
      <c r="P26" s="115">
        <f t="shared" si="23"/>
        <v>0.26016431027894538</v>
      </c>
      <c r="Q26" s="115">
        <f t="shared" si="23"/>
        <v>0.45888907357838443</v>
      </c>
      <c r="R26" s="115">
        <f t="shared" si="23"/>
        <v>0.62204672783837034</v>
      </c>
      <c r="S26" s="115">
        <f t="shared" si="23"/>
        <v>0.69789542811757543</v>
      </c>
      <c r="T26" s="115">
        <f t="shared" si="23"/>
        <v>0.75664251691149986</v>
      </c>
      <c r="U26" s="115">
        <f t="shared" si="23"/>
        <v>0.70332491618035786</v>
      </c>
      <c r="V26" s="115">
        <f t="shared" ref="V26:Z26" si="24">+V17/SUM(V17:V18)</f>
        <v>0.68927147206380512</v>
      </c>
      <c r="W26" s="115">
        <f t="shared" si="24"/>
        <v>0.66300921243020372</v>
      </c>
      <c r="X26" s="115">
        <f t="shared" si="24"/>
        <v>0.6020665545623507</v>
      </c>
      <c r="Y26" s="115">
        <f t="shared" si="24"/>
        <v>0.57084257737059674</v>
      </c>
      <c r="Z26" s="115">
        <f t="shared" si="24"/>
        <v>0.59096273815545441</v>
      </c>
    </row>
    <row r="27" spans="2:26">
      <c r="B27" s="2" t="s">
        <v>177</v>
      </c>
      <c r="C27" s="115">
        <f t="shared" ref="C27" si="25">1-C26</f>
        <v>0.72169078082027982</v>
      </c>
      <c r="D27" s="115">
        <f t="shared" ref="D27:U27" si="26">1-D26</f>
        <v>0.83697718631178708</v>
      </c>
      <c r="E27" s="115">
        <f t="shared" si="26"/>
        <v>0.82534254822163899</v>
      </c>
      <c r="F27" s="115">
        <f t="shared" si="26"/>
        <v>0.80283536835204461</v>
      </c>
      <c r="G27" s="115">
        <f t="shared" si="26"/>
        <v>0.75468382738869488</v>
      </c>
      <c r="H27" s="115">
        <f t="shared" si="26"/>
        <v>0.68403264660410601</v>
      </c>
      <c r="I27" s="115">
        <f t="shared" si="26"/>
        <v>0.47469917763647362</v>
      </c>
      <c r="J27" s="115">
        <f t="shared" si="26"/>
        <v>0.58698742018286343</v>
      </c>
      <c r="K27" s="115">
        <f t="shared" si="26"/>
        <v>0.64063432924936115</v>
      </c>
      <c r="L27" s="115">
        <f t="shared" si="26"/>
        <v>0.71880535327691397</v>
      </c>
      <c r="M27" s="115">
        <f t="shared" si="26"/>
        <v>0.85258849963316208</v>
      </c>
      <c r="N27" s="115">
        <f t="shared" si="26"/>
        <v>0.79606149416422434</v>
      </c>
      <c r="O27" s="115">
        <f t="shared" si="26"/>
        <v>0.74687190725293373</v>
      </c>
      <c r="P27" s="115">
        <f t="shared" si="26"/>
        <v>0.73983568972105462</v>
      </c>
      <c r="Q27" s="115">
        <f t="shared" si="26"/>
        <v>0.54111092642161562</v>
      </c>
      <c r="R27" s="115">
        <f t="shared" si="26"/>
        <v>0.37795327216162966</v>
      </c>
      <c r="S27" s="115">
        <f t="shared" si="26"/>
        <v>0.30210457188242457</v>
      </c>
      <c r="T27" s="115">
        <f t="shared" si="26"/>
        <v>0.24335748308850014</v>
      </c>
      <c r="U27" s="115">
        <f t="shared" si="26"/>
        <v>0.29667508381964214</v>
      </c>
      <c r="V27" s="115">
        <f t="shared" ref="V27:Z27" si="27">1-V26</f>
        <v>0.31072852793619488</v>
      </c>
      <c r="W27" s="115">
        <f t="shared" si="27"/>
        <v>0.33699078756979628</v>
      </c>
      <c r="X27" s="115">
        <f t="shared" si="27"/>
        <v>0.3979334454376493</v>
      </c>
      <c r="Y27" s="115">
        <f t="shared" si="27"/>
        <v>0.42915742262940326</v>
      </c>
      <c r="Z27" s="115">
        <f t="shared" si="27"/>
        <v>0.40903726184454559</v>
      </c>
    </row>
    <row r="28" spans="2:26"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spans="2:26">
      <c r="B29" s="285" t="s">
        <v>178</v>
      </c>
      <c r="C29" s="200">
        <f t="shared" ref="C29:Z29" si="28">+C26*C24+C27*C21</f>
        <v>0.11993833727169759</v>
      </c>
      <c r="D29" s="200">
        <f t="shared" si="28"/>
        <v>0.13320811740227015</v>
      </c>
      <c r="E29" s="200">
        <f t="shared" si="28"/>
        <v>0.12257636480940121</v>
      </c>
      <c r="F29" s="200">
        <f t="shared" si="28"/>
        <v>0.10642565660214121</v>
      </c>
      <c r="G29" s="200">
        <f t="shared" si="28"/>
        <v>9.7216206732790245E-2</v>
      </c>
      <c r="H29" s="200">
        <f t="shared" si="28"/>
        <v>9.5839369323311996E-2</v>
      </c>
      <c r="I29" s="200">
        <f t="shared" si="28"/>
        <v>9.45122200145143E-2</v>
      </c>
      <c r="J29" s="200">
        <f t="shared" si="28"/>
        <v>8.6306679556531929E-2</v>
      </c>
      <c r="K29" s="200">
        <f t="shared" si="28"/>
        <v>9.00650728872672E-2</v>
      </c>
      <c r="L29" s="200">
        <f t="shared" si="28"/>
        <v>9.3817008895604445E-2</v>
      </c>
      <c r="M29" s="200">
        <f t="shared" si="28"/>
        <v>9.2825628341226762E-2</v>
      </c>
      <c r="N29" s="200">
        <f t="shared" si="28"/>
        <v>9.4988690598842074E-2</v>
      </c>
      <c r="O29" s="200">
        <f t="shared" si="28"/>
        <v>9.0187618716661644E-2</v>
      </c>
      <c r="P29" s="200">
        <f t="shared" si="28"/>
        <v>8.8424377769507928E-2</v>
      </c>
      <c r="Q29" s="200">
        <f t="shared" si="28"/>
        <v>6.9437093918321841E-2</v>
      </c>
      <c r="R29" s="200">
        <f t="shared" si="28"/>
        <v>6.6089551220824189E-2</v>
      </c>
      <c r="S29" s="200">
        <f t="shared" si="28"/>
        <v>6.45114062135064E-2</v>
      </c>
      <c r="T29" s="200">
        <f t="shared" si="28"/>
        <v>6.1037590581798314E-2</v>
      </c>
      <c r="U29" s="200">
        <f t="shared" si="28"/>
        <v>6.6840200503119229E-2</v>
      </c>
      <c r="V29" s="200">
        <f t="shared" si="28"/>
        <v>6.5913055425931621E-2</v>
      </c>
      <c r="W29" s="200">
        <f t="shared" si="28"/>
        <v>7.3224083869911555E-2</v>
      </c>
      <c r="X29" s="200">
        <f t="shared" si="28"/>
        <v>8.1770427526744988E-2</v>
      </c>
      <c r="Y29" s="200">
        <f t="shared" si="28"/>
        <v>7.2592614148763696E-2</v>
      </c>
      <c r="Z29" s="200">
        <f t="shared" si="28"/>
        <v>7.1946543236195232E-2</v>
      </c>
    </row>
    <row r="30" spans="2:26"/>
    <row r="31" spans="2:26"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2:26">
      <c r="B32" s="108" t="s">
        <v>179</v>
      </c>
    </row>
    <row r="33" spans="2:26"/>
    <row r="34" spans="2:26">
      <c r="B34" s="290" t="s">
        <v>180</v>
      </c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0"/>
      <c r="Z34" s="290"/>
    </row>
    <row r="35" spans="2:26">
      <c r="B35" s="284" t="s">
        <v>181</v>
      </c>
      <c r="C35" s="284">
        <v>2000</v>
      </c>
      <c r="D35" s="284">
        <f>+C35+1</f>
        <v>2001</v>
      </c>
      <c r="E35" s="284">
        <f t="shared" ref="E35:U35" si="29">+D35+1</f>
        <v>2002</v>
      </c>
      <c r="F35" s="284">
        <f t="shared" si="29"/>
        <v>2003</v>
      </c>
      <c r="G35" s="284">
        <f t="shared" si="29"/>
        <v>2004</v>
      </c>
      <c r="H35" s="284">
        <f t="shared" si="29"/>
        <v>2005</v>
      </c>
      <c r="I35" s="284">
        <f t="shared" si="29"/>
        <v>2006</v>
      </c>
      <c r="J35" s="284">
        <f t="shared" si="29"/>
        <v>2007</v>
      </c>
      <c r="K35" s="284">
        <f t="shared" si="29"/>
        <v>2008</v>
      </c>
      <c r="L35" s="284">
        <f t="shared" si="29"/>
        <v>2009</v>
      </c>
      <c r="M35" s="284">
        <f t="shared" si="29"/>
        <v>2010</v>
      </c>
      <c r="N35" s="284">
        <f t="shared" si="29"/>
        <v>2011</v>
      </c>
      <c r="O35" s="284">
        <f t="shared" si="29"/>
        <v>2012</v>
      </c>
      <c r="P35" s="284">
        <f t="shared" si="29"/>
        <v>2013</v>
      </c>
      <c r="Q35" s="284">
        <f>+P35+1</f>
        <v>2014</v>
      </c>
      <c r="R35" s="284">
        <f t="shared" si="29"/>
        <v>2015</v>
      </c>
      <c r="S35" s="284">
        <f t="shared" si="29"/>
        <v>2016</v>
      </c>
      <c r="T35" s="284">
        <f t="shared" si="29"/>
        <v>2017</v>
      </c>
      <c r="U35" s="284">
        <f t="shared" si="29"/>
        <v>2018</v>
      </c>
      <c r="V35" s="285">
        <v>2019</v>
      </c>
      <c r="W35" s="285">
        <v>2020</v>
      </c>
      <c r="X35" s="285">
        <v>2021</v>
      </c>
      <c r="Y35" s="285">
        <v>2022</v>
      </c>
      <c r="Z35" s="285">
        <v>2023</v>
      </c>
    </row>
    <row r="36" spans="2:26">
      <c r="B36" s="106">
        <v>1928</v>
      </c>
      <c r="C36" s="81">
        <v>8.354708589799302E-3</v>
      </c>
      <c r="D36" s="81">
        <v>8.354708589799302E-3</v>
      </c>
      <c r="E36" s="81">
        <v>8.354708589799302E-3</v>
      </c>
      <c r="F36" s="81">
        <v>8.354708589799302E-3</v>
      </c>
      <c r="G36" s="81">
        <v>8.354708589799302E-3</v>
      </c>
      <c r="H36" s="81">
        <v>8.354708589799302E-3</v>
      </c>
      <c r="I36" s="81">
        <v>8.354708589799302E-3</v>
      </c>
      <c r="J36" s="81">
        <v>8.354708589799302E-3</v>
      </c>
      <c r="K36" s="81">
        <v>8.354708589799302E-3</v>
      </c>
      <c r="L36" s="81">
        <v>8.354708589799302E-3</v>
      </c>
      <c r="M36" s="81">
        <v>8.354708589799302E-3</v>
      </c>
      <c r="N36" s="81">
        <v>8.354708589799302E-3</v>
      </c>
      <c r="O36" s="81">
        <v>8.354708589799302E-3</v>
      </c>
      <c r="P36" s="81">
        <v>8.354708589799302E-3</v>
      </c>
      <c r="Q36" s="81">
        <v>8.354708589799302E-3</v>
      </c>
      <c r="R36" s="81">
        <v>8.354708589799302E-3</v>
      </c>
      <c r="S36" s="81">
        <v>8.354708589799302E-3</v>
      </c>
      <c r="T36" s="81">
        <v>8.354708589799302E-3</v>
      </c>
      <c r="U36" s="81">
        <v>8.354708589799302E-3</v>
      </c>
      <c r="V36" s="81">
        <v>8.354708589799302E-3</v>
      </c>
      <c r="W36" s="81">
        <v>8.354708589799302E-3</v>
      </c>
      <c r="X36" s="81">
        <v>8.354708589799302E-3</v>
      </c>
      <c r="Y36" s="81">
        <v>8.354708589799302E-3</v>
      </c>
      <c r="Z36" s="81">
        <v>8.354708589799302E-3</v>
      </c>
    </row>
    <row r="37" spans="2:26">
      <c r="B37" s="106">
        <v>1929</v>
      </c>
      <c r="C37" s="81">
        <v>4.2038041563204259E-2</v>
      </c>
      <c r="D37" s="81">
        <v>4.2038041563204259E-2</v>
      </c>
      <c r="E37" s="81">
        <v>4.2038041563204259E-2</v>
      </c>
      <c r="F37" s="81">
        <v>4.2038041563204259E-2</v>
      </c>
      <c r="G37" s="81">
        <v>4.2038041563204259E-2</v>
      </c>
      <c r="H37" s="81">
        <v>4.2038041563204259E-2</v>
      </c>
      <c r="I37" s="81">
        <v>4.2038041563204259E-2</v>
      </c>
      <c r="J37" s="81">
        <v>4.2038041563204259E-2</v>
      </c>
      <c r="K37" s="81">
        <v>4.2038041563204259E-2</v>
      </c>
      <c r="L37" s="81">
        <v>4.2038041563204259E-2</v>
      </c>
      <c r="M37" s="81">
        <v>4.2038041563204259E-2</v>
      </c>
      <c r="N37" s="81">
        <v>4.2038041563204259E-2</v>
      </c>
      <c r="O37" s="81">
        <v>4.2038041563204259E-2</v>
      </c>
      <c r="P37" s="81">
        <v>4.2038041563204259E-2</v>
      </c>
      <c r="Q37" s="81">
        <v>4.2038041563204259E-2</v>
      </c>
      <c r="R37" s="81">
        <v>4.2038041563204259E-2</v>
      </c>
      <c r="S37" s="81">
        <v>4.2038041563204259E-2</v>
      </c>
      <c r="T37" s="81">
        <v>4.2038041563204259E-2</v>
      </c>
      <c r="U37" s="81">
        <v>4.2038041563204259E-2</v>
      </c>
      <c r="V37" s="81">
        <v>4.2038041563204259E-2</v>
      </c>
      <c r="W37" s="81">
        <v>4.2038041563204259E-2</v>
      </c>
      <c r="X37" s="81">
        <v>4.2038041563204259E-2</v>
      </c>
      <c r="Y37" s="81">
        <v>4.2038041563204259E-2</v>
      </c>
      <c r="Z37" s="81">
        <v>4.2038041563204259E-2</v>
      </c>
    </row>
    <row r="38" spans="2:26">
      <c r="B38" s="106">
        <v>1930</v>
      </c>
      <c r="C38" s="81">
        <v>4.5409314348970366E-2</v>
      </c>
      <c r="D38" s="81">
        <v>4.5409314348970366E-2</v>
      </c>
      <c r="E38" s="81">
        <v>4.5409314348970366E-2</v>
      </c>
      <c r="F38" s="81">
        <v>4.5409314348970366E-2</v>
      </c>
      <c r="G38" s="81">
        <v>4.5409314348970366E-2</v>
      </c>
      <c r="H38" s="81">
        <v>4.5409314348970366E-2</v>
      </c>
      <c r="I38" s="81">
        <v>4.5409314348970366E-2</v>
      </c>
      <c r="J38" s="81">
        <v>4.5409314348970366E-2</v>
      </c>
      <c r="K38" s="81">
        <v>4.5409314348970366E-2</v>
      </c>
      <c r="L38" s="81">
        <v>4.5409314348970366E-2</v>
      </c>
      <c r="M38" s="81">
        <v>4.5409314348970366E-2</v>
      </c>
      <c r="N38" s="81">
        <v>4.5409314348970366E-2</v>
      </c>
      <c r="O38" s="81">
        <v>4.5409314348970366E-2</v>
      </c>
      <c r="P38" s="81">
        <v>4.5409314348970366E-2</v>
      </c>
      <c r="Q38" s="81">
        <v>4.5409314348970366E-2</v>
      </c>
      <c r="R38" s="81">
        <v>4.5409314348970366E-2</v>
      </c>
      <c r="S38" s="81">
        <v>4.5409314348970366E-2</v>
      </c>
      <c r="T38" s="81">
        <v>4.5409314348970366E-2</v>
      </c>
      <c r="U38" s="81">
        <v>4.5409314348970366E-2</v>
      </c>
      <c r="V38" s="81">
        <v>4.5409314348970366E-2</v>
      </c>
      <c r="W38" s="81">
        <v>4.5409314348970366E-2</v>
      </c>
      <c r="X38" s="81">
        <v>4.5409314348970366E-2</v>
      </c>
      <c r="Y38" s="81">
        <v>4.5409314348970366E-2</v>
      </c>
      <c r="Z38" s="81">
        <v>4.5409314348970366E-2</v>
      </c>
    </row>
    <row r="39" spans="2:26">
      <c r="B39" s="106">
        <v>1931</v>
      </c>
      <c r="C39" s="81">
        <v>-2.5588559619422531E-2</v>
      </c>
      <c r="D39" s="81">
        <v>-2.5588559619422531E-2</v>
      </c>
      <c r="E39" s="81">
        <v>-2.5588559619422531E-2</v>
      </c>
      <c r="F39" s="81">
        <v>-2.5588559619422531E-2</v>
      </c>
      <c r="G39" s="81">
        <v>-2.5588559619422531E-2</v>
      </c>
      <c r="H39" s="81">
        <v>-2.5588559619422531E-2</v>
      </c>
      <c r="I39" s="81">
        <v>-2.5588559619422531E-2</v>
      </c>
      <c r="J39" s="81">
        <v>-2.5588559619422531E-2</v>
      </c>
      <c r="K39" s="81">
        <v>-2.5588559619422531E-2</v>
      </c>
      <c r="L39" s="81">
        <v>-2.5588559619422531E-2</v>
      </c>
      <c r="M39" s="81">
        <v>-2.5588559619422531E-2</v>
      </c>
      <c r="N39" s="81">
        <v>-2.5588559619422531E-2</v>
      </c>
      <c r="O39" s="81">
        <v>-2.5588559619422531E-2</v>
      </c>
      <c r="P39" s="81">
        <v>-2.5588559619422531E-2</v>
      </c>
      <c r="Q39" s="81">
        <v>-2.5588559619422531E-2</v>
      </c>
      <c r="R39" s="81">
        <v>-2.5588559619422531E-2</v>
      </c>
      <c r="S39" s="81">
        <v>-2.5588559619422531E-2</v>
      </c>
      <c r="T39" s="81">
        <v>-2.5588559619422531E-2</v>
      </c>
      <c r="U39" s="81">
        <v>-2.5588559619422531E-2</v>
      </c>
      <c r="V39" s="81">
        <v>-2.5588559619422531E-2</v>
      </c>
      <c r="W39" s="81">
        <v>-2.5588559619422531E-2</v>
      </c>
      <c r="X39" s="81">
        <v>-2.5588559619422531E-2</v>
      </c>
      <c r="Y39" s="81">
        <v>-2.5588559619422531E-2</v>
      </c>
      <c r="Z39" s="81">
        <v>-2.5588559619422531E-2</v>
      </c>
    </row>
    <row r="40" spans="2:26">
      <c r="B40" s="106">
        <v>1932</v>
      </c>
      <c r="C40" s="81">
        <v>8.7903069904773257E-2</v>
      </c>
      <c r="D40" s="81">
        <v>8.7903069904773257E-2</v>
      </c>
      <c r="E40" s="81">
        <v>8.7903069904773257E-2</v>
      </c>
      <c r="F40" s="81">
        <v>8.7903069904773257E-2</v>
      </c>
      <c r="G40" s="81">
        <v>8.7903069904773257E-2</v>
      </c>
      <c r="H40" s="81">
        <v>8.7903069904773257E-2</v>
      </c>
      <c r="I40" s="81">
        <v>8.7903069904773257E-2</v>
      </c>
      <c r="J40" s="81">
        <v>8.7903069904773257E-2</v>
      </c>
      <c r="K40" s="81">
        <v>8.7903069904773257E-2</v>
      </c>
      <c r="L40" s="81">
        <v>8.7903069904773257E-2</v>
      </c>
      <c r="M40" s="81">
        <v>8.7903069904773257E-2</v>
      </c>
      <c r="N40" s="81">
        <v>8.7903069904773257E-2</v>
      </c>
      <c r="O40" s="81">
        <v>8.7903069904773257E-2</v>
      </c>
      <c r="P40" s="81">
        <v>8.7903069904773257E-2</v>
      </c>
      <c r="Q40" s="81">
        <v>8.7903069904773257E-2</v>
      </c>
      <c r="R40" s="81">
        <v>8.7903069904773257E-2</v>
      </c>
      <c r="S40" s="81">
        <v>8.7903069904773257E-2</v>
      </c>
      <c r="T40" s="81">
        <v>8.7903069904773257E-2</v>
      </c>
      <c r="U40" s="81">
        <v>8.7903069904773257E-2</v>
      </c>
      <c r="V40" s="81">
        <v>8.7903069904773257E-2</v>
      </c>
      <c r="W40" s="81">
        <v>8.7903069904773257E-2</v>
      </c>
      <c r="X40" s="81">
        <v>8.7903069904773257E-2</v>
      </c>
      <c r="Y40" s="81">
        <v>8.7903069904773257E-2</v>
      </c>
      <c r="Z40" s="81">
        <v>8.7903069904773257E-2</v>
      </c>
    </row>
    <row r="41" spans="2:26">
      <c r="B41" s="106">
        <v>1933</v>
      </c>
      <c r="C41" s="81">
        <v>1.8552720891857361E-2</v>
      </c>
      <c r="D41" s="81">
        <v>1.8552720891857361E-2</v>
      </c>
      <c r="E41" s="81">
        <v>1.8552720891857361E-2</v>
      </c>
      <c r="F41" s="81">
        <v>1.8552720891857361E-2</v>
      </c>
      <c r="G41" s="81">
        <v>1.8552720891857361E-2</v>
      </c>
      <c r="H41" s="81">
        <v>1.8552720891857361E-2</v>
      </c>
      <c r="I41" s="81">
        <v>1.8552720891857361E-2</v>
      </c>
      <c r="J41" s="81">
        <v>1.8552720891857361E-2</v>
      </c>
      <c r="K41" s="81">
        <v>1.8552720891857361E-2</v>
      </c>
      <c r="L41" s="81">
        <v>1.8552720891857361E-2</v>
      </c>
      <c r="M41" s="81">
        <v>1.8552720891857361E-2</v>
      </c>
      <c r="N41" s="81">
        <v>1.8552720891857361E-2</v>
      </c>
      <c r="O41" s="81">
        <v>1.8552720891857361E-2</v>
      </c>
      <c r="P41" s="81">
        <v>1.8552720891857361E-2</v>
      </c>
      <c r="Q41" s="81">
        <v>1.8552720891857361E-2</v>
      </c>
      <c r="R41" s="81">
        <v>1.8552720891857361E-2</v>
      </c>
      <c r="S41" s="81">
        <v>1.8552720891857361E-2</v>
      </c>
      <c r="T41" s="81">
        <v>1.8552720891857361E-2</v>
      </c>
      <c r="U41" s="81">
        <v>1.8552720891857361E-2</v>
      </c>
      <c r="V41" s="81">
        <v>1.8552720891857361E-2</v>
      </c>
      <c r="W41" s="81">
        <v>1.8552720891857361E-2</v>
      </c>
      <c r="X41" s="81">
        <v>1.8552720891857361E-2</v>
      </c>
      <c r="Y41" s="81">
        <v>1.8552720891857361E-2</v>
      </c>
      <c r="Z41" s="81">
        <v>1.8552720891857361E-2</v>
      </c>
    </row>
    <row r="42" spans="2:26">
      <c r="B42" s="106">
        <v>1934</v>
      </c>
      <c r="C42" s="81">
        <v>7.9634426179656104E-2</v>
      </c>
      <c r="D42" s="81">
        <v>7.9634426179656104E-2</v>
      </c>
      <c r="E42" s="81">
        <v>7.9634426179656104E-2</v>
      </c>
      <c r="F42" s="81">
        <v>7.9634426179656104E-2</v>
      </c>
      <c r="G42" s="81">
        <v>7.9634426179656104E-2</v>
      </c>
      <c r="H42" s="81">
        <v>7.9634426179656104E-2</v>
      </c>
      <c r="I42" s="81">
        <v>7.9634426179656104E-2</v>
      </c>
      <c r="J42" s="81">
        <v>7.9634426179656104E-2</v>
      </c>
      <c r="K42" s="81">
        <v>7.9634426179656104E-2</v>
      </c>
      <c r="L42" s="81">
        <v>7.9634426179656104E-2</v>
      </c>
      <c r="M42" s="81">
        <v>7.9634426179656104E-2</v>
      </c>
      <c r="N42" s="81">
        <v>7.9634426179656104E-2</v>
      </c>
      <c r="O42" s="81">
        <v>7.9634426179656104E-2</v>
      </c>
      <c r="P42" s="81">
        <v>7.9634426179656104E-2</v>
      </c>
      <c r="Q42" s="81">
        <v>7.9634426179656104E-2</v>
      </c>
      <c r="R42" s="81">
        <v>7.9634426179656104E-2</v>
      </c>
      <c r="S42" s="81">
        <v>7.9634426179656104E-2</v>
      </c>
      <c r="T42" s="81">
        <v>7.9634426179656104E-2</v>
      </c>
      <c r="U42" s="81">
        <v>7.9634426179656104E-2</v>
      </c>
      <c r="V42" s="81">
        <v>7.9634426179656104E-2</v>
      </c>
      <c r="W42" s="81">
        <v>7.9634426179656104E-2</v>
      </c>
      <c r="X42" s="81">
        <v>7.9634426179656104E-2</v>
      </c>
      <c r="Y42" s="81">
        <v>7.9634426179656104E-2</v>
      </c>
      <c r="Z42" s="81">
        <v>7.9634426179656104E-2</v>
      </c>
    </row>
    <row r="43" spans="2:26">
      <c r="B43" s="106">
        <v>1935</v>
      </c>
      <c r="C43" s="81">
        <v>4.4720477296566127E-2</v>
      </c>
      <c r="D43" s="81">
        <v>4.4720477296566127E-2</v>
      </c>
      <c r="E43" s="81">
        <v>4.4720477296566127E-2</v>
      </c>
      <c r="F43" s="81">
        <v>4.4720477296566127E-2</v>
      </c>
      <c r="G43" s="81">
        <v>4.4720477296566127E-2</v>
      </c>
      <c r="H43" s="81">
        <v>4.4720477296566127E-2</v>
      </c>
      <c r="I43" s="81">
        <v>4.4720477296566127E-2</v>
      </c>
      <c r="J43" s="81">
        <v>4.4720477296566127E-2</v>
      </c>
      <c r="K43" s="81">
        <v>4.4720477296566127E-2</v>
      </c>
      <c r="L43" s="81">
        <v>4.4720477296566127E-2</v>
      </c>
      <c r="M43" s="81">
        <v>4.4720477296566127E-2</v>
      </c>
      <c r="N43" s="81">
        <v>4.4720477296566127E-2</v>
      </c>
      <c r="O43" s="81">
        <v>4.4720477296566127E-2</v>
      </c>
      <c r="P43" s="81">
        <v>4.4720477296566127E-2</v>
      </c>
      <c r="Q43" s="81">
        <v>4.4720477296566127E-2</v>
      </c>
      <c r="R43" s="81">
        <v>4.4720477296566127E-2</v>
      </c>
      <c r="S43" s="81">
        <v>4.4720477296566127E-2</v>
      </c>
      <c r="T43" s="81">
        <v>4.4720477296566127E-2</v>
      </c>
      <c r="U43" s="81">
        <v>4.4720477296566127E-2</v>
      </c>
      <c r="V43" s="81">
        <v>4.4720477296566127E-2</v>
      </c>
      <c r="W43" s="81">
        <v>4.4720477296566127E-2</v>
      </c>
      <c r="X43" s="81">
        <v>4.4720477296566127E-2</v>
      </c>
      <c r="Y43" s="81">
        <v>4.4720477296566127E-2</v>
      </c>
      <c r="Z43" s="81">
        <v>4.4720477296566127E-2</v>
      </c>
    </row>
    <row r="44" spans="2:26">
      <c r="B44" s="106">
        <v>1936</v>
      </c>
      <c r="C44" s="81">
        <v>5.0178754045450601E-2</v>
      </c>
      <c r="D44" s="81">
        <v>5.0178754045450601E-2</v>
      </c>
      <c r="E44" s="81">
        <v>5.0178754045450601E-2</v>
      </c>
      <c r="F44" s="81">
        <v>5.0178754045450601E-2</v>
      </c>
      <c r="G44" s="81">
        <v>5.0178754045450601E-2</v>
      </c>
      <c r="H44" s="81">
        <v>5.0178754045450601E-2</v>
      </c>
      <c r="I44" s="81">
        <v>5.0178754045450601E-2</v>
      </c>
      <c r="J44" s="81">
        <v>5.0178754045450601E-2</v>
      </c>
      <c r="K44" s="81">
        <v>5.0178754045450601E-2</v>
      </c>
      <c r="L44" s="81">
        <v>5.0178754045450601E-2</v>
      </c>
      <c r="M44" s="81">
        <v>5.0178754045450601E-2</v>
      </c>
      <c r="N44" s="81">
        <v>5.0178754045450601E-2</v>
      </c>
      <c r="O44" s="81">
        <v>5.0178754045450601E-2</v>
      </c>
      <c r="P44" s="81">
        <v>5.0178754045450601E-2</v>
      </c>
      <c r="Q44" s="81">
        <v>5.0178754045450601E-2</v>
      </c>
      <c r="R44" s="81">
        <v>5.0178754045450601E-2</v>
      </c>
      <c r="S44" s="81">
        <v>5.0178754045450601E-2</v>
      </c>
      <c r="T44" s="81">
        <v>5.0178754045450601E-2</v>
      </c>
      <c r="U44" s="81">
        <v>5.0178754045450601E-2</v>
      </c>
      <c r="V44" s="81">
        <v>5.0178754045450601E-2</v>
      </c>
      <c r="W44" s="81">
        <v>5.0178754045450601E-2</v>
      </c>
      <c r="X44" s="81">
        <v>5.0178754045450601E-2</v>
      </c>
      <c r="Y44" s="81">
        <v>5.0178754045450601E-2</v>
      </c>
      <c r="Z44" s="81">
        <v>5.0178754045450601E-2</v>
      </c>
    </row>
    <row r="45" spans="2:26">
      <c r="B45" s="106">
        <v>1937</v>
      </c>
      <c r="C45" s="81">
        <v>1.379146059646038E-2</v>
      </c>
      <c r="D45" s="81">
        <v>1.379146059646038E-2</v>
      </c>
      <c r="E45" s="81">
        <v>1.379146059646038E-2</v>
      </c>
      <c r="F45" s="81">
        <v>1.379146059646038E-2</v>
      </c>
      <c r="G45" s="81">
        <v>1.379146059646038E-2</v>
      </c>
      <c r="H45" s="81">
        <v>1.379146059646038E-2</v>
      </c>
      <c r="I45" s="81">
        <v>1.379146059646038E-2</v>
      </c>
      <c r="J45" s="81">
        <v>1.379146059646038E-2</v>
      </c>
      <c r="K45" s="81">
        <v>1.379146059646038E-2</v>
      </c>
      <c r="L45" s="81">
        <v>1.379146059646038E-2</v>
      </c>
      <c r="M45" s="81">
        <v>1.379146059646038E-2</v>
      </c>
      <c r="N45" s="81">
        <v>1.379146059646038E-2</v>
      </c>
      <c r="O45" s="81">
        <v>1.379146059646038E-2</v>
      </c>
      <c r="P45" s="81">
        <v>1.379146059646038E-2</v>
      </c>
      <c r="Q45" s="81">
        <v>1.379146059646038E-2</v>
      </c>
      <c r="R45" s="81">
        <v>1.379146059646038E-2</v>
      </c>
      <c r="S45" s="81">
        <v>1.379146059646038E-2</v>
      </c>
      <c r="T45" s="81">
        <v>1.379146059646038E-2</v>
      </c>
      <c r="U45" s="81">
        <v>1.379146059646038E-2</v>
      </c>
      <c r="V45" s="81">
        <v>1.379146059646038E-2</v>
      </c>
      <c r="W45" s="81">
        <v>1.379146059646038E-2</v>
      </c>
      <c r="X45" s="81">
        <v>1.379146059646038E-2</v>
      </c>
      <c r="Y45" s="81">
        <v>1.379146059646038E-2</v>
      </c>
      <c r="Z45" s="81">
        <v>1.379146059646038E-2</v>
      </c>
    </row>
    <row r="46" spans="2:26">
      <c r="B46" s="106">
        <v>1938</v>
      </c>
      <c r="C46" s="81">
        <v>4.2132485322046068E-2</v>
      </c>
      <c r="D46" s="81">
        <v>4.2132485322046068E-2</v>
      </c>
      <c r="E46" s="81">
        <v>4.2132485322046068E-2</v>
      </c>
      <c r="F46" s="81">
        <v>4.2132485322046068E-2</v>
      </c>
      <c r="G46" s="81">
        <v>4.2132485322046068E-2</v>
      </c>
      <c r="H46" s="81">
        <v>4.2132485322046068E-2</v>
      </c>
      <c r="I46" s="81">
        <v>4.2132485322046068E-2</v>
      </c>
      <c r="J46" s="81">
        <v>4.2132485322046068E-2</v>
      </c>
      <c r="K46" s="81">
        <v>4.2132485322046068E-2</v>
      </c>
      <c r="L46" s="81">
        <v>4.2132485322046068E-2</v>
      </c>
      <c r="M46" s="81">
        <v>4.2132485322046068E-2</v>
      </c>
      <c r="N46" s="81">
        <v>4.2132485322046068E-2</v>
      </c>
      <c r="O46" s="81">
        <v>4.2132485322046068E-2</v>
      </c>
      <c r="P46" s="81">
        <v>4.2132485322046068E-2</v>
      </c>
      <c r="Q46" s="81">
        <v>4.2132485322046068E-2</v>
      </c>
      <c r="R46" s="81">
        <v>4.2132485322046068E-2</v>
      </c>
      <c r="S46" s="81">
        <v>4.2132485322046068E-2</v>
      </c>
      <c r="T46" s="81">
        <v>4.2132485322046068E-2</v>
      </c>
      <c r="U46" s="81">
        <v>4.2132485322046068E-2</v>
      </c>
      <c r="V46" s="81">
        <v>4.2132485322046068E-2</v>
      </c>
      <c r="W46" s="81">
        <v>4.2132485322046068E-2</v>
      </c>
      <c r="X46" s="81">
        <v>4.2132485322046068E-2</v>
      </c>
      <c r="Y46" s="81">
        <v>4.2132485322046068E-2</v>
      </c>
      <c r="Z46" s="81">
        <v>4.2132485322046068E-2</v>
      </c>
    </row>
    <row r="47" spans="2:26">
      <c r="B47" s="106">
        <v>1939</v>
      </c>
      <c r="C47" s="81">
        <v>4.4122613942060671E-2</v>
      </c>
      <c r="D47" s="81">
        <v>4.4122613942060671E-2</v>
      </c>
      <c r="E47" s="81">
        <v>4.4122613942060671E-2</v>
      </c>
      <c r="F47" s="81">
        <v>4.4122613942060671E-2</v>
      </c>
      <c r="G47" s="81">
        <v>4.4122613942060671E-2</v>
      </c>
      <c r="H47" s="81">
        <v>4.4122613942060671E-2</v>
      </c>
      <c r="I47" s="81">
        <v>4.4122613942060671E-2</v>
      </c>
      <c r="J47" s="81">
        <v>4.4122613942060671E-2</v>
      </c>
      <c r="K47" s="81">
        <v>4.4122613942060671E-2</v>
      </c>
      <c r="L47" s="81">
        <v>4.4122613942060671E-2</v>
      </c>
      <c r="M47" s="81">
        <v>4.4122613942060671E-2</v>
      </c>
      <c r="N47" s="81">
        <v>4.4122613942060671E-2</v>
      </c>
      <c r="O47" s="81">
        <v>4.4122613942060671E-2</v>
      </c>
      <c r="P47" s="81">
        <v>4.4122613942060671E-2</v>
      </c>
      <c r="Q47" s="81">
        <v>4.4122613942060671E-2</v>
      </c>
      <c r="R47" s="81">
        <v>4.4122613942060671E-2</v>
      </c>
      <c r="S47" s="81">
        <v>4.4122613942060671E-2</v>
      </c>
      <c r="T47" s="81">
        <v>4.4122613942060671E-2</v>
      </c>
      <c r="U47" s="81">
        <v>4.4122613942060671E-2</v>
      </c>
      <c r="V47" s="81">
        <v>4.4122613942060671E-2</v>
      </c>
      <c r="W47" s="81">
        <v>4.4122613942060671E-2</v>
      </c>
      <c r="X47" s="81">
        <v>4.4122613942060671E-2</v>
      </c>
      <c r="Y47" s="81">
        <v>4.4122613942060671E-2</v>
      </c>
      <c r="Z47" s="81">
        <v>4.4122613942060671E-2</v>
      </c>
    </row>
    <row r="48" spans="2:26">
      <c r="B48" s="106">
        <v>1940</v>
      </c>
      <c r="C48" s="81">
        <v>5.4024815962845509E-2</v>
      </c>
      <c r="D48" s="81">
        <v>5.4024815962845509E-2</v>
      </c>
      <c r="E48" s="81">
        <v>5.4024815962845509E-2</v>
      </c>
      <c r="F48" s="81">
        <v>5.4024815962845509E-2</v>
      </c>
      <c r="G48" s="81">
        <v>5.4024815962845509E-2</v>
      </c>
      <c r="H48" s="81">
        <v>5.4024815962845509E-2</v>
      </c>
      <c r="I48" s="81">
        <v>5.4024815962845509E-2</v>
      </c>
      <c r="J48" s="81">
        <v>5.4024815962845509E-2</v>
      </c>
      <c r="K48" s="81">
        <v>5.4024815962845509E-2</v>
      </c>
      <c r="L48" s="81">
        <v>5.4024815962845509E-2</v>
      </c>
      <c r="M48" s="81">
        <v>5.4024815962845509E-2</v>
      </c>
      <c r="N48" s="81">
        <v>5.4024815962845509E-2</v>
      </c>
      <c r="O48" s="81">
        <v>5.4024815962845509E-2</v>
      </c>
      <c r="P48" s="81">
        <v>5.4024815962845509E-2</v>
      </c>
      <c r="Q48" s="81">
        <v>5.4024815962845509E-2</v>
      </c>
      <c r="R48" s="81">
        <v>5.4024815962845509E-2</v>
      </c>
      <c r="S48" s="81">
        <v>5.4024815962845509E-2</v>
      </c>
      <c r="T48" s="81">
        <v>5.4024815962845509E-2</v>
      </c>
      <c r="U48" s="81">
        <v>5.4024815962845509E-2</v>
      </c>
      <c r="V48" s="81">
        <v>5.4024815962845509E-2</v>
      </c>
      <c r="W48" s="81">
        <v>5.4024815962845509E-2</v>
      </c>
      <c r="X48" s="81">
        <v>5.4024815962845509E-2</v>
      </c>
      <c r="Y48" s="81">
        <v>5.4024815962845509E-2</v>
      </c>
      <c r="Z48" s="81">
        <v>5.4024815962845509E-2</v>
      </c>
    </row>
    <row r="49" spans="2:26">
      <c r="B49" s="106">
        <v>1941</v>
      </c>
      <c r="C49" s="81">
        <v>-2.0221975848580105E-2</v>
      </c>
      <c r="D49" s="81">
        <v>-2.0221975848580105E-2</v>
      </c>
      <c r="E49" s="81">
        <v>-2.0221975848580105E-2</v>
      </c>
      <c r="F49" s="81">
        <v>-2.0221975848580105E-2</v>
      </c>
      <c r="G49" s="81">
        <v>-2.0221975848580105E-2</v>
      </c>
      <c r="H49" s="81">
        <v>-2.0221975848580105E-2</v>
      </c>
      <c r="I49" s="81">
        <v>-2.0221975848580105E-2</v>
      </c>
      <c r="J49" s="81">
        <v>-2.0221975848580105E-2</v>
      </c>
      <c r="K49" s="81">
        <v>-2.0221975848580105E-2</v>
      </c>
      <c r="L49" s="81">
        <v>-2.0221975848580105E-2</v>
      </c>
      <c r="M49" s="81">
        <v>-2.0221975848580105E-2</v>
      </c>
      <c r="N49" s="81">
        <v>-2.0221975848580105E-2</v>
      </c>
      <c r="O49" s="81">
        <v>-2.0221975848580105E-2</v>
      </c>
      <c r="P49" s="81">
        <v>-2.0221975848580105E-2</v>
      </c>
      <c r="Q49" s="81">
        <v>-2.0221975848580105E-2</v>
      </c>
      <c r="R49" s="81">
        <v>-2.0221975848580105E-2</v>
      </c>
      <c r="S49" s="81">
        <v>-2.0221975848580105E-2</v>
      </c>
      <c r="T49" s="81">
        <v>-2.0221975848580105E-2</v>
      </c>
      <c r="U49" s="81">
        <v>-2.0221975848580105E-2</v>
      </c>
      <c r="V49" s="81">
        <v>-2.0221975848580105E-2</v>
      </c>
      <c r="W49" s="81">
        <v>-2.0221975848580105E-2</v>
      </c>
      <c r="X49" s="81">
        <v>-2.0221975848580105E-2</v>
      </c>
      <c r="Y49" s="81">
        <v>-2.0221975848580105E-2</v>
      </c>
      <c r="Z49" s="81">
        <v>-2.0221975848580105E-2</v>
      </c>
    </row>
    <row r="50" spans="2:26">
      <c r="B50" s="106">
        <v>1942</v>
      </c>
      <c r="C50" s="81">
        <v>2.2948682374484164E-2</v>
      </c>
      <c r="D50" s="81">
        <v>2.2948682374484164E-2</v>
      </c>
      <c r="E50" s="81">
        <v>2.2948682374484164E-2</v>
      </c>
      <c r="F50" s="81">
        <v>2.2948682374484164E-2</v>
      </c>
      <c r="G50" s="81">
        <v>2.2948682374484164E-2</v>
      </c>
      <c r="H50" s="81">
        <v>2.2948682374484164E-2</v>
      </c>
      <c r="I50" s="81">
        <v>2.2948682374484164E-2</v>
      </c>
      <c r="J50" s="81">
        <v>2.2948682374484164E-2</v>
      </c>
      <c r="K50" s="81">
        <v>2.2948682374484164E-2</v>
      </c>
      <c r="L50" s="81">
        <v>2.2948682374484164E-2</v>
      </c>
      <c r="M50" s="81">
        <v>2.2948682374484164E-2</v>
      </c>
      <c r="N50" s="81">
        <v>2.2948682374484164E-2</v>
      </c>
      <c r="O50" s="81">
        <v>2.2948682374484164E-2</v>
      </c>
      <c r="P50" s="81">
        <v>2.2948682374484164E-2</v>
      </c>
      <c r="Q50" s="81">
        <v>2.2948682374484164E-2</v>
      </c>
      <c r="R50" s="81">
        <v>2.2948682374484164E-2</v>
      </c>
      <c r="S50" s="81">
        <v>2.2948682374484164E-2</v>
      </c>
      <c r="T50" s="81">
        <v>2.2948682374484164E-2</v>
      </c>
      <c r="U50" s="81">
        <v>2.2948682374484164E-2</v>
      </c>
      <c r="V50" s="81">
        <v>2.2948682374484164E-2</v>
      </c>
      <c r="W50" s="81">
        <v>2.2948682374484164E-2</v>
      </c>
      <c r="X50" s="81">
        <v>2.2948682374484164E-2</v>
      </c>
      <c r="Y50" s="81">
        <v>2.2948682374484164E-2</v>
      </c>
      <c r="Z50" s="81">
        <v>2.2948682374484164E-2</v>
      </c>
    </row>
    <row r="51" spans="2:26">
      <c r="B51" s="106">
        <v>1943</v>
      </c>
      <c r="C51" s="81">
        <v>2.4899999999999999E-2</v>
      </c>
      <c r="D51" s="81">
        <v>2.4899999999999999E-2</v>
      </c>
      <c r="E51" s="81">
        <v>2.4899999999999999E-2</v>
      </c>
      <c r="F51" s="81">
        <v>2.4899999999999999E-2</v>
      </c>
      <c r="G51" s="81">
        <v>2.4899999999999999E-2</v>
      </c>
      <c r="H51" s="81">
        <v>2.4899999999999999E-2</v>
      </c>
      <c r="I51" s="81">
        <v>2.4899999999999999E-2</v>
      </c>
      <c r="J51" s="81">
        <v>2.4899999999999999E-2</v>
      </c>
      <c r="K51" s="81">
        <v>2.4899999999999999E-2</v>
      </c>
      <c r="L51" s="81">
        <v>2.4899999999999999E-2</v>
      </c>
      <c r="M51" s="81">
        <v>2.4899999999999999E-2</v>
      </c>
      <c r="N51" s="81">
        <v>2.4899999999999999E-2</v>
      </c>
      <c r="O51" s="81">
        <v>2.4899999999999999E-2</v>
      </c>
      <c r="P51" s="81">
        <v>2.4899999999999999E-2</v>
      </c>
      <c r="Q51" s="81">
        <v>2.4899999999999999E-2</v>
      </c>
      <c r="R51" s="81">
        <v>2.4899999999999999E-2</v>
      </c>
      <c r="S51" s="81">
        <v>2.4899999999999999E-2</v>
      </c>
      <c r="T51" s="81">
        <v>2.4899999999999999E-2</v>
      </c>
      <c r="U51" s="81">
        <v>2.4899999999999999E-2</v>
      </c>
      <c r="V51" s="81">
        <v>2.4899999999999999E-2</v>
      </c>
      <c r="W51" s="81">
        <v>2.4899999999999999E-2</v>
      </c>
      <c r="X51" s="81">
        <v>2.4899999999999999E-2</v>
      </c>
      <c r="Y51" s="81">
        <v>2.4899999999999999E-2</v>
      </c>
      <c r="Z51" s="81">
        <v>2.4899999999999999E-2</v>
      </c>
    </row>
    <row r="52" spans="2:26">
      <c r="B52" s="106">
        <v>1944</v>
      </c>
      <c r="C52" s="81">
        <v>2.5776111579070303E-2</v>
      </c>
      <c r="D52" s="81">
        <v>2.5776111579070303E-2</v>
      </c>
      <c r="E52" s="81">
        <v>2.5776111579070303E-2</v>
      </c>
      <c r="F52" s="81">
        <v>2.5776111579070303E-2</v>
      </c>
      <c r="G52" s="81">
        <v>2.5776111579070303E-2</v>
      </c>
      <c r="H52" s="81">
        <v>2.5776111579070303E-2</v>
      </c>
      <c r="I52" s="81">
        <v>2.5776111579070303E-2</v>
      </c>
      <c r="J52" s="81">
        <v>2.5776111579070303E-2</v>
      </c>
      <c r="K52" s="81">
        <v>2.5776111579070303E-2</v>
      </c>
      <c r="L52" s="81">
        <v>2.5776111579070303E-2</v>
      </c>
      <c r="M52" s="81">
        <v>2.5776111579070303E-2</v>
      </c>
      <c r="N52" s="81">
        <v>2.5776111579070303E-2</v>
      </c>
      <c r="O52" s="81">
        <v>2.5776111579070303E-2</v>
      </c>
      <c r="P52" s="81">
        <v>2.5776111579070303E-2</v>
      </c>
      <c r="Q52" s="81">
        <v>2.5776111579070303E-2</v>
      </c>
      <c r="R52" s="81">
        <v>2.5776111579070303E-2</v>
      </c>
      <c r="S52" s="81">
        <v>2.5776111579070303E-2</v>
      </c>
      <c r="T52" s="81">
        <v>2.5776111579070303E-2</v>
      </c>
      <c r="U52" s="81">
        <v>2.5776111579070303E-2</v>
      </c>
      <c r="V52" s="81">
        <v>2.5776111579070303E-2</v>
      </c>
      <c r="W52" s="81">
        <v>2.5776111579070303E-2</v>
      </c>
      <c r="X52" s="81">
        <v>2.5776111579070303E-2</v>
      </c>
      <c r="Y52" s="81">
        <v>2.5776111579070303E-2</v>
      </c>
      <c r="Z52" s="81">
        <v>2.5776111579070303E-2</v>
      </c>
    </row>
    <row r="53" spans="2:26">
      <c r="B53" s="106">
        <v>1945</v>
      </c>
      <c r="C53" s="81">
        <v>3.8044173419237229E-2</v>
      </c>
      <c r="D53" s="81">
        <v>3.8044173419237229E-2</v>
      </c>
      <c r="E53" s="81">
        <v>3.8044173419237229E-2</v>
      </c>
      <c r="F53" s="81">
        <v>3.8044173419237229E-2</v>
      </c>
      <c r="G53" s="81">
        <v>3.8044173419237229E-2</v>
      </c>
      <c r="H53" s="81">
        <v>3.8044173419237229E-2</v>
      </c>
      <c r="I53" s="81">
        <v>3.8044173419237229E-2</v>
      </c>
      <c r="J53" s="81">
        <v>3.8044173419237229E-2</v>
      </c>
      <c r="K53" s="81">
        <v>3.8044173419237229E-2</v>
      </c>
      <c r="L53" s="81">
        <v>3.8044173419237229E-2</v>
      </c>
      <c r="M53" s="81">
        <v>3.8044173419237229E-2</v>
      </c>
      <c r="N53" s="81">
        <v>3.8044173419237229E-2</v>
      </c>
      <c r="O53" s="81">
        <v>3.8044173419237229E-2</v>
      </c>
      <c r="P53" s="81">
        <v>3.8044173419237229E-2</v>
      </c>
      <c r="Q53" s="81">
        <v>3.8044173419237229E-2</v>
      </c>
      <c r="R53" s="81">
        <v>3.8044173419237229E-2</v>
      </c>
      <c r="S53" s="81">
        <v>3.8044173419237229E-2</v>
      </c>
      <c r="T53" s="81">
        <v>3.8044173419237229E-2</v>
      </c>
      <c r="U53" s="81">
        <v>3.8044173419237229E-2</v>
      </c>
      <c r="V53" s="81">
        <v>3.8044173419237229E-2</v>
      </c>
      <c r="W53" s="81">
        <v>3.8044173419237229E-2</v>
      </c>
      <c r="X53" s="81">
        <v>3.8044173419237229E-2</v>
      </c>
      <c r="Y53" s="81">
        <v>3.8044173419237229E-2</v>
      </c>
      <c r="Z53" s="81">
        <v>3.8044173419237229E-2</v>
      </c>
    </row>
    <row r="54" spans="2:26">
      <c r="B54" s="106">
        <v>1946</v>
      </c>
      <c r="C54" s="81">
        <v>3.1283745375695685E-2</v>
      </c>
      <c r="D54" s="81">
        <v>3.1283745375695685E-2</v>
      </c>
      <c r="E54" s="81">
        <v>3.1283745375695685E-2</v>
      </c>
      <c r="F54" s="81">
        <v>3.1283745375695685E-2</v>
      </c>
      <c r="G54" s="81">
        <v>3.1283745375695685E-2</v>
      </c>
      <c r="H54" s="81">
        <v>3.1283745375695685E-2</v>
      </c>
      <c r="I54" s="81">
        <v>3.1283745375695685E-2</v>
      </c>
      <c r="J54" s="81">
        <v>3.1283745375695685E-2</v>
      </c>
      <c r="K54" s="81">
        <v>3.1283745375695685E-2</v>
      </c>
      <c r="L54" s="81">
        <v>3.1283745375695685E-2</v>
      </c>
      <c r="M54" s="81">
        <v>3.1283745375695685E-2</v>
      </c>
      <c r="N54" s="81">
        <v>3.1283745375695685E-2</v>
      </c>
      <c r="O54" s="81">
        <v>3.1283745375695685E-2</v>
      </c>
      <c r="P54" s="81">
        <v>3.1283745375695685E-2</v>
      </c>
      <c r="Q54" s="81">
        <v>3.1283745375695685E-2</v>
      </c>
      <c r="R54" s="81">
        <v>3.1283745375695685E-2</v>
      </c>
      <c r="S54" s="81">
        <v>3.1283745375695685E-2</v>
      </c>
      <c r="T54" s="81">
        <v>3.1283745375695685E-2</v>
      </c>
      <c r="U54" s="81">
        <v>3.1283745375695685E-2</v>
      </c>
      <c r="V54" s="81">
        <v>3.1283745375695685E-2</v>
      </c>
      <c r="W54" s="81">
        <v>3.1283745375695685E-2</v>
      </c>
      <c r="X54" s="81">
        <v>3.1283745375695685E-2</v>
      </c>
      <c r="Y54" s="81">
        <v>3.1283745375695685E-2</v>
      </c>
      <c r="Z54" s="81">
        <v>3.1283745375695685E-2</v>
      </c>
    </row>
    <row r="55" spans="2:26">
      <c r="B55" s="106">
        <v>1947</v>
      </c>
      <c r="C55" s="81">
        <v>9.1969680628322358E-3</v>
      </c>
      <c r="D55" s="81">
        <v>9.1969680628322358E-3</v>
      </c>
      <c r="E55" s="81">
        <v>9.1969680628322358E-3</v>
      </c>
      <c r="F55" s="81">
        <v>9.1969680628322358E-3</v>
      </c>
      <c r="G55" s="81">
        <v>9.1969680628322358E-3</v>
      </c>
      <c r="H55" s="81">
        <v>9.1969680628322358E-3</v>
      </c>
      <c r="I55" s="81">
        <v>9.1969680628322358E-3</v>
      </c>
      <c r="J55" s="81">
        <v>9.1969680628322358E-3</v>
      </c>
      <c r="K55" s="81">
        <v>9.1969680628322358E-3</v>
      </c>
      <c r="L55" s="81">
        <v>9.1969680628322358E-3</v>
      </c>
      <c r="M55" s="81">
        <v>9.1969680628322358E-3</v>
      </c>
      <c r="N55" s="81">
        <v>9.1969680628322358E-3</v>
      </c>
      <c r="O55" s="81">
        <v>9.1969680628322358E-3</v>
      </c>
      <c r="P55" s="81">
        <v>9.1969680628322358E-3</v>
      </c>
      <c r="Q55" s="81">
        <v>9.1969680628322358E-3</v>
      </c>
      <c r="R55" s="81">
        <v>9.1969680628322358E-3</v>
      </c>
      <c r="S55" s="81">
        <v>9.1969680628322358E-3</v>
      </c>
      <c r="T55" s="81">
        <v>9.1969680628322358E-3</v>
      </c>
      <c r="U55" s="81">
        <v>9.1969680628322358E-3</v>
      </c>
      <c r="V55" s="81">
        <v>9.1969680628322358E-3</v>
      </c>
      <c r="W55" s="81">
        <v>9.1969680628322358E-3</v>
      </c>
      <c r="X55" s="81">
        <v>9.1969680628322358E-3</v>
      </c>
      <c r="Y55" s="81">
        <v>9.1969680628322358E-3</v>
      </c>
      <c r="Z55" s="81">
        <v>9.1969680628322358E-3</v>
      </c>
    </row>
    <row r="56" spans="2:26">
      <c r="B56" s="106">
        <v>1948</v>
      </c>
      <c r="C56" s="81">
        <v>1.9510369413175046E-2</v>
      </c>
      <c r="D56" s="81">
        <v>1.9510369413175046E-2</v>
      </c>
      <c r="E56" s="81">
        <v>1.9510369413175046E-2</v>
      </c>
      <c r="F56" s="81">
        <v>1.9510369413175046E-2</v>
      </c>
      <c r="G56" s="81">
        <v>1.9510369413175046E-2</v>
      </c>
      <c r="H56" s="81">
        <v>1.9510369413175046E-2</v>
      </c>
      <c r="I56" s="81">
        <v>1.9510369413175046E-2</v>
      </c>
      <c r="J56" s="81">
        <v>1.9510369413175046E-2</v>
      </c>
      <c r="K56" s="81">
        <v>1.9510369413175046E-2</v>
      </c>
      <c r="L56" s="81">
        <v>1.9510369413175046E-2</v>
      </c>
      <c r="M56" s="81">
        <v>1.9510369413175046E-2</v>
      </c>
      <c r="N56" s="81">
        <v>1.9510369413175046E-2</v>
      </c>
      <c r="O56" s="81">
        <v>1.9510369413175046E-2</v>
      </c>
      <c r="P56" s="81">
        <v>1.9510369413175046E-2</v>
      </c>
      <c r="Q56" s="81">
        <v>1.9510369413175046E-2</v>
      </c>
      <c r="R56" s="81">
        <v>1.9510369413175046E-2</v>
      </c>
      <c r="S56" s="81">
        <v>1.9510369413175046E-2</v>
      </c>
      <c r="T56" s="81">
        <v>1.9510369413175046E-2</v>
      </c>
      <c r="U56" s="81">
        <v>1.9510369413175046E-2</v>
      </c>
      <c r="V56" s="81">
        <v>1.9510369413175046E-2</v>
      </c>
      <c r="W56" s="81">
        <v>1.9510369413175046E-2</v>
      </c>
      <c r="X56" s="81">
        <v>1.9510369413175046E-2</v>
      </c>
      <c r="Y56" s="81">
        <v>1.9510369413175046E-2</v>
      </c>
      <c r="Z56" s="81">
        <v>1.9510369413175046E-2</v>
      </c>
    </row>
    <row r="57" spans="2:26">
      <c r="B57" s="106">
        <v>1949</v>
      </c>
      <c r="C57" s="81">
        <v>4.6634851827973139E-2</v>
      </c>
      <c r="D57" s="81">
        <v>4.6634851827973139E-2</v>
      </c>
      <c r="E57" s="81">
        <v>4.6634851827973139E-2</v>
      </c>
      <c r="F57" s="81">
        <v>4.6634851827973139E-2</v>
      </c>
      <c r="G57" s="81">
        <v>4.6634851827973139E-2</v>
      </c>
      <c r="H57" s="81">
        <v>4.6634851827973139E-2</v>
      </c>
      <c r="I57" s="81">
        <v>4.6634851827973139E-2</v>
      </c>
      <c r="J57" s="81">
        <v>4.6634851827973139E-2</v>
      </c>
      <c r="K57" s="81">
        <v>4.6634851827973139E-2</v>
      </c>
      <c r="L57" s="81">
        <v>4.6634851827973139E-2</v>
      </c>
      <c r="M57" s="81">
        <v>4.6634851827973139E-2</v>
      </c>
      <c r="N57" s="81">
        <v>4.6634851827973139E-2</v>
      </c>
      <c r="O57" s="81">
        <v>4.6634851827973139E-2</v>
      </c>
      <c r="P57" s="81">
        <v>4.6634851827973139E-2</v>
      </c>
      <c r="Q57" s="81">
        <v>4.6634851827973139E-2</v>
      </c>
      <c r="R57" s="81">
        <v>4.6634851827973139E-2</v>
      </c>
      <c r="S57" s="81">
        <v>4.6634851827973139E-2</v>
      </c>
      <c r="T57" s="81">
        <v>4.6634851827973139E-2</v>
      </c>
      <c r="U57" s="81">
        <v>4.6634851827973139E-2</v>
      </c>
      <c r="V57" s="81">
        <v>4.6634851827973139E-2</v>
      </c>
      <c r="W57" s="81">
        <v>4.6634851827973139E-2</v>
      </c>
      <c r="X57" s="81">
        <v>4.6634851827973139E-2</v>
      </c>
      <c r="Y57" s="81">
        <v>4.6634851827973139E-2</v>
      </c>
      <c r="Z57" s="81">
        <v>4.6634851827973139E-2</v>
      </c>
    </row>
    <row r="58" spans="2:26">
      <c r="B58" s="106">
        <v>1950</v>
      </c>
      <c r="C58" s="81">
        <v>4.2959574171096103E-3</v>
      </c>
      <c r="D58" s="81">
        <v>4.2959574171096103E-3</v>
      </c>
      <c r="E58" s="81">
        <v>4.2959574171096103E-3</v>
      </c>
      <c r="F58" s="81">
        <v>4.2959574171096103E-3</v>
      </c>
      <c r="G58" s="81">
        <v>4.2959574171096103E-3</v>
      </c>
      <c r="H58" s="81">
        <v>4.2959574171096103E-3</v>
      </c>
      <c r="I58" s="81">
        <v>4.2959574171096103E-3</v>
      </c>
      <c r="J58" s="81">
        <v>4.2959574171096103E-3</v>
      </c>
      <c r="K58" s="81">
        <v>4.2959574171096103E-3</v>
      </c>
      <c r="L58" s="81">
        <v>4.2959574171096103E-3</v>
      </c>
      <c r="M58" s="81">
        <v>4.2959574171096103E-3</v>
      </c>
      <c r="N58" s="81">
        <v>4.2959574171096103E-3</v>
      </c>
      <c r="O58" s="81">
        <v>4.2959574171096103E-3</v>
      </c>
      <c r="P58" s="81">
        <v>4.2959574171096103E-3</v>
      </c>
      <c r="Q58" s="81">
        <v>4.2959574171096103E-3</v>
      </c>
      <c r="R58" s="81">
        <v>4.2959574171096103E-3</v>
      </c>
      <c r="S58" s="81">
        <v>4.2959574171096103E-3</v>
      </c>
      <c r="T58" s="81">
        <v>4.2959574171096103E-3</v>
      </c>
      <c r="U58" s="81">
        <v>4.2959574171096103E-3</v>
      </c>
      <c r="V58" s="81">
        <v>4.2959574171096103E-3</v>
      </c>
      <c r="W58" s="81">
        <v>4.2959574171096103E-3</v>
      </c>
      <c r="X58" s="81">
        <v>4.2959574171096103E-3</v>
      </c>
      <c r="Y58" s="81">
        <v>4.2959574171096103E-3</v>
      </c>
      <c r="Z58" s="81">
        <v>4.2959574171096103E-3</v>
      </c>
    </row>
    <row r="59" spans="2:26">
      <c r="B59" s="106">
        <v>1951</v>
      </c>
      <c r="C59" s="81">
        <v>-2.9531392208319886E-3</v>
      </c>
      <c r="D59" s="81">
        <v>-2.9531392208319886E-3</v>
      </c>
      <c r="E59" s="81">
        <v>-2.9531392208319886E-3</v>
      </c>
      <c r="F59" s="81">
        <v>-2.9531392208319886E-3</v>
      </c>
      <c r="G59" s="81">
        <v>-2.9531392208319886E-3</v>
      </c>
      <c r="H59" s="81">
        <v>-2.9531392208319886E-3</v>
      </c>
      <c r="I59" s="81">
        <v>-2.9531392208319886E-3</v>
      </c>
      <c r="J59" s="81">
        <v>-2.9531392208319886E-3</v>
      </c>
      <c r="K59" s="81">
        <v>-2.9531392208319886E-3</v>
      </c>
      <c r="L59" s="81">
        <v>-2.9531392208319886E-3</v>
      </c>
      <c r="M59" s="81">
        <v>-2.9531392208319886E-3</v>
      </c>
      <c r="N59" s="81">
        <v>-2.9531392208319886E-3</v>
      </c>
      <c r="O59" s="81">
        <v>-2.9531392208319886E-3</v>
      </c>
      <c r="P59" s="81">
        <v>-2.9531392208319886E-3</v>
      </c>
      <c r="Q59" s="81">
        <v>-2.9531392208319886E-3</v>
      </c>
      <c r="R59" s="81">
        <v>-2.9531392208319886E-3</v>
      </c>
      <c r="S59" s="81">
        <v>-2.9531392208319886E-3</v>
      </c>
      <c r="T59" s="81">
        <v>-2.9531392208319886E-3</v>
      </c>
      <c r="U59" s="81">
        <v>-2.9531392208319886E-3</v>
      </c>
      <c r="V59" s="81">
        <v>-2.9531392208319886E-3</v>
      </c>
      <c r="W59" s="81">
        <v>-2.9531392208319886E-3</v>
      </c>
      <c r="X59" s="81">
        <v>-2.9531392208319886E-3</v>
      </c>
      <c r="Y59" s="81">
        <v>-2.9531392208319886E-3</v>
      </c>
      <c r="Z59" s="81">
        <v>-2.9531392208319886E-3</v>
      </c>
    </row>
    <row r="60" spans="2:26">
      <c r="B60" s="106">
        <v>1952</v>
      </c>
      <c r="C60" s="81">
        <v>2.2679961918305656E-2</v>
      </c>
      <c r="D60" s="81">
        <v>2.2679961918305656E-2</v>
      </c>
      <c r="E60" s="81">
        <v>2.2679961918305656E-2</v>
      </c>
      <c r="F60" s="81">
        <v>2.2679961918305656E-2</v>
      </c>
      <c r="G60" s="81">
        <v>2.2679961918305656E-2</v>
      </c>
      <c r="H60" s="81">
        <v>2.2679961918305656E-2</v>
      </c>
      <c r="I60" s="81">
        <v>2.2679961918305656E-2</v>
      </c>
      <c r="J60" s="81">
        <v>2.2679961918305656E-2</v>
      </c>
      <c r="K60" s="81">
        <v>2.2679961918305656E-2</v>
      </c>
      <c r="L60" s="81">
        <v>2.2679961918305656E-2</v>
      </c>
      <c r="M60" s="81">
        <v>2.2679961918305656E-2</v>
      </c>
      <c r="N60" s="81">
        <v>2.2679961918305656E-2</v>
      </c>
      <c r="O60" s="81">
        <v>2.2679961918305656E-2</v>
      </c>
      <c r="P60" s="81">
        <v>2.2679961918305656E-2</v>
      </c>
      <c r="Q60" s="81">
        <v>2.2679961918305656E-2</v>
      </c>
      <c r="R60" s="81">
        <v>2.2679961918305656E-2</v>
      </c>
      <c r="S60" s="81">
        <v>2.2679961918305656E-2</v>
      </c>
      <c r="T60" s="81">
        <v>2.2679961918305656E-2</v>
      </c>
      <c r="U60" s="81">
        <v>2.2679961918305656E-2</v>
      </c>
      <c r="V60" s="81">
        <v>2.2679961918305656E-2</v>
      </c>
      <c r="W60" s="81">
        <v>2.2679961918305656E-2</v>
      </c>
      <c r="X60" s="81">
        <v>2.2679961918305656E-2</v>
      </c>
      <c r="Y60" s="81">
        <v>2.2679961918305656E-2</v>
      </c>
      <c r="Z60" s="81">
        <v>2.2679961918305656E-2</v>
      </c>
    </row>
    <row r="61" spans="2:26">
      <c r="B61" s="106">
        <v>1953</v>
      </c>
      <c r="C61" s="81">
        <v>4.1438402589088513E-2</v>
      </c>
      <c r="D61" s="81">
        <v>4.1438402589088513E-2</v>
      </c>
      <c r="E61" s="81">
        <v>4.1438402589088513E-2</v>
      </c>
      <c r="F61" s="81">
        <v>4.1438402589088513E-2</v>
      </c>
      <c r="G61" s="81">
        <v>4.1438402589088513E-2</v>
      </c>
      <c r="H61" s="81">
        <v>4.1438402589088513E-2</v>
      </c>
      <c r="I61" s="81">
        <v>4.1438402589088513E-2</v>
      </c>
      <c r="J61" s="81">
        <v>4.1438402589088513E-2</v>
      </c>
      <c r="K61" s="81">
        <v>4.1438402589088513E-2</v>
      </c>
      <c r="L61" s="81">
        <v>4.1438402589088513E-2</v>
      </c>
      <c r="M61" s="81">
        <v>4.1438402589088513E-2</v>
      </c>
      <c r="N61" s="81">
        <v>4.1438402589088513E-2</v>
      </c>
      <c r="O61" s="81">
        <v>4.1438402589088513E-2</v>
      </c>
      <c r="P61" s="81">
        <v>4.1438402589088513E-2</v>
      </c>
      <c r="Q61" s="81">
        <v>4.1438402589088513E-2</v>
      </c>
      <c r="R61" s="81">
        <v>4.1438402589088513E-2</v>
      </c>
      <c r="S61" s="81">
        <v>4.1438402589088513E-2</v>
      </c>
      <c r="T61" s="81">
        <v>4.1438402589088513E-2</v>
      </c>
      <c r="U61" s="81">
        <v>4.1438402589088513E-2</v>
      </c>
      <c r="V61" s="81">
        <v>4.1438402589088513E-2</v>
      </c>
      <c r="W61" s="81">
        <v>4.1438402589088513E-2</v>
      </c>
      <c r="X61" s="81">
        <v>4.1438402589088513E-2</v>
      </c>
      <c r="Y61" s="81">
        <v>4.1438402589088513E-2</v>
      </c>
      <c r="Z61" s="81">
        <v>4.1438402589088513E-2</v>
      </c>
    </row>
    <row r="62" spans="2:26">
      <c r="B62" s="106">
        <v>1954</v>
      </c>
      <c r="C62" s="81">
        <v>3.2898034558095555E-2</v>
      </c>
      <c r="D62" s="81">
        <v>3.2898034558095555E-2</v>
      </c>
      <c r="E62" s="81">
        <v>3.2898034558095555E-2</v>
      </c>
      <c r="F62" s="81">
        <v>3.2898034558095555E-2</v>
      </c>
      <c r="G62" s="81">
        <v>3.2898034558095555E-2</v>
      </c>
      <c r="H62" s="81">
        <v>3.2898034558095555E-2</v>
      </c>
      <c r="I62" s="81">
        <v>3.2898034558095555E-2</v>
      </c>
      <c r="J62" s="81">
        <v>3.2898034558095555E-2</v>
      </c>
      <c r="K62" s="81">
        <v>3.2898034558095555E-2</v>
      </c>
      <c r="L62" s="81">
        <v>3.2898034558095555E-2</v>
      </c>
      <c r="M62" s="81">
        <v>3.2898034558095555E-2</v>
      </c>
      <c r="N62" s="81">
        <v>3.2898034558095555E-2</v>
      </c>
      <c r="O62" s="81">
        <v>3.2898034558095555E-2</v>
      </c>
      <c r="P62" s="81">
        <v>3.2898034558095555E-2</v>
      </c>
      <c r="Q62" s="81">
        <v>3.2898034558095555E-2</v>
      </c>
      <c r="R62" s="81">
        <v>3.2898034558095555E-2</v>
      </c>
      <c r="S62" s="81">
        <v>3.2898034558095555E-2</v>
      </c>
      <c r="T62" s="81">
        <v>3.2898034558095555E-2</v>
      </c>
      <c r="U62" s="81">
        <v>3.2898034558095555E-2</v>
      </c>
      <c r="V62" s="81">
        <v>3.2898034558095555E-2</v>
      </c>
      <c r="W62" s="81">
        <v>3.2898034558095555E-2</v>
      </c>
      <c r="X62" s="81">
        <v>3.2898034558095555E-2</v>
      </c>
      <c r="Y62" s="81">
        <v>3.2898034558095555E-2</v>
      </c>
      <c r="Z62" s="81">
        <v>3.2898034558095555E-2</v>
      </c>
    </row>
    <row r="63" spans="2:26">
      <c r="B63" s="106">
        <v>1955</v>
      </c>
      <c r="C63" s="81">
        <v>-1.3364391288618781E-2</v>
      </c>
      <c r="D63" s="81">
        <v>-1.3364391288618781E-2</v>
      </c>
      <c r="E63" s="81">
        <v>-1.3364391288618781E-2</v>
      </c>
      <c r="F63" s="81">
        <v>-1.3364391288618781E-2</v>
      </c>
      <c r="G63" s="81">
        <v>-1.3364391288618781E-2</v>
      </c>
      <c r="H63" s="81">
        <v>-1.3364391288618781E-2</v>
      </c>
      <c r="I63" s="81">
        <v>-1.3364391288618781E-2</v>
      </c>
      <c r="J63" s="81">
        <v>-1.3364391288618781E-2</v>
      </c>
      <c r="K63" s="81">
        <v>-1.3364391288618781E-2</v>
      </c>
      <c r="L63" s="81">
        <v>-1.3364391288618781E-2</v>
      </c>
      <c r="M63" s="81">
        <v>-1.3364391288618781E-2</v>
      </c>
      <c r="N63" s="81">
        <v>-1.3364391288618781E-2</v>
      </c>
      <c r="O63" s="81">
        <v>-1.3364391288618781E-2</v>
      </c>
      <c r="P63" s="81">
        <v>-1.3364391288618781E-2</v>
      </c>
      <c r="Q63" s="81">
        <v>-1.3364391288618781E-2</v>
      </c>
      <c r="R63" s="81">
        <v>-1.3364391288618781E-2</v>
      </c>
      <c r="S63" s="81">
        <v>-1.3364391288618781E-2</v>
      </c>
      <c r="T63" s="81">
        <v>-1.3364391288618781E-2</v>
      </c>
      <c r="U63" s="81">
        <v>-1.3364391288618781E-2</v>
      </c>
      <c r="V63" s="81">
        <v>-1.3364391288618781E-2</v>
      </c>
      <c r="W63" s="81">
        <v>-1.3364391288618781E-2</v>
      </c>
      <c r="X63" s="81">
        <v>-1.3364391288618781E-2</v>
      </c>
      <c r="Y63" s="81">
        <v>-1.3364391288618781E-2</v>
      </c>
      <c r="Z63" s="81">
        <v>-1.3364391288618781E-2</v>
      </c>
    </row>
    <row r="64" spans="2:26">
      <c r="B64" s="106">
        <v>1956</v>
      </c>
      <c r="C64" s="81">
        <v>-2.2557738173154165E-2</v>
      </c>
      <c r="D64" s="81">
        <v>-2.2557738173154165E-2</v>
      </c>
      <c r="E64" s="81">
        <v>-2.2557738173154165E-2</v>
      </c>
      <c r="F64" s="81">
        <v>-2.2557738173154165E-2</v>
      </c>
      <c r="G64" s="81">
        <v>-2.2557738173154165E-2</v>
      </c>
      <c r="H64" s="81">
        <v>-2.2557738173154165E-2</v>
      </c>
      <c r="I64" s="81">
        <v>-2.2557738173154165E-2</v>
      </c>
      <c r="J64" s="81">
        <v>-2.2557738173154165E-2</v>
      </c>
      <c r="K64" s="81">
        <v>-2.2557738173154165E-2</v>
      </c>
      <c r="L64" s="81">
        <v>-2.2557738173154165E-2</v>
      </c>
      <c r="M64" s="81">
        <v>-2.2557738173154165E-2</v>
      </c>
      <c r="N64" s="81">
        <v>-2.2557738173154165E-2</v>
      </c>
      <c r="O64" s="81">
        <v>-2.2557738173154165E-2</v>
      </c>
      <c r="P64" s="81">
        <v>-2.2557738173154165E-2</v>
      </c>
      <c r="Q64" s="81">
        <v>-2.2557738173154165E-2</v>
      </c>
      <c r="R64" s="81">
        <v>-2.2557738173154165E-2</v>
      </c>
      <c r="S64" s="81">
        <v>-2.2557738173154165E-2</v>
      </c>
      <c r="T64" s="81">
        <v>-2.2557738173154165E-2</v>
      </c>
      <c r="U64" s="81">
        <v>-2.2557738173154165E-2</v>
      </c>
      <c r="V64" s="81">
        <v>-2.2557738173154165E-2</v>
      </c>
      <c r="W64" s="81">
        <v>-2.2557738173154165E-2</v>
      </c>
      <c r="X64" s="81">
        <v>-2.2557738173154165E-2</v>
      </c>
      <c r="Y64" s="81">
        <v>-2.2557738173154165E-2</v>
      </c>
      <c r="Z64" s="81">
        <v>-2.2557738173154165E-2</v>
      </c>
    </row>
    <row r="65" spans="2:26">
      <c r="B65" s="106">
        <v>1957</v>
      </c>
      <c r="C65" s="81">
        <v>6.7970128466249904E-2</v>
      </c>
      <c r="D65" s="81">
        <v>6.7970128466249904E-2</v>
      </c>
      <c r="E65" s="81">
        <v>6.7970128466249904E-2</v>
      </c>
      <c r="F65" s="81">
        <v>6.7970128466249904E-2</v>
      </c>
      <c r="G65" s="81">
        <v>6.7970128466249904E-2</v>
      </c>
      <c r="H65" s="81">
        <v>6.7970128466249904E-2</v>
      </c>
      <c r="I65" s="81">
        <v>6.7970128466249904E-2</v>
      </c>
      <c r="J65" s="81">
        <v>6.7970128466249904E-2</v>
      </c>
      <c r="K65" s="81">
        <v>6.7970128466249904E-2</v>
      </c>
      <c r="L65" s="81">
        <v>6.7970128466249904E-2</v>
      </c>
      <c r="M65" s="81">
        <v>6.7970128466249904E-2</v>
      </c>
      <c r="N65" s="81">
        <v>6.7970128466249904E-2</v>
      </c>
      <c r="O65" s="81">
        <v>6.7970128466249904E-2</v>
      </c>
      <c r="P65" s="81">
        <v>6.7970128466249904E-2</v>
      </c>
      <c r="Q65" s="81">
        <v>6.7970128466249904E-2</v>
      </c>
      <c r="R65" s="81">
        <v>6.7970128466249904E-2</v>
      </c>
      <c r="S65" s="81">
        <v>6.7970128466249904E-2</v>
      </c>
      <c r="T65" s="81">
        <v>6.7970128466249904E-2</v>
      </c>
      <c r="U65" s="81">
        <v>6.7970128466249904E-2</v>
      </c>
      <c r="V65" s="81">
        <v>6.7970128466249904E-2</v>
      </c>
      <c r="W65" s="81">
        <v>6.7970128466249904E-2</v>
      </c>
      <c r="X65" s="81">
        <v>6.7970128466249904E-2</v>
      </c>
      <c r="Y65" s="81">
        <v>6.7970128466249904E-2</v>
      </c>
      <c r="Z65" s="81">
        <v>6.7970128466249904E-2</v>
      </c>
    </row>
    <row r="66" spans="2:26">
      <c r="B66" s="106">
        <v>1958</v>
      </c>
      <c r="C66" s="81">
        <v>-2.0990181755274694E-2</v>
      </c>
      <c r="D66" s="81">
        <v>-2.0990181755274694E-2</v>
      </c>
      <c r="E66" s="81">
        <v>-2.0990181755274694E-2</v>
      </c>
      <c r="F66" s="81">
        <v>-2.0990181755274694E-2</v>
      </c>
      <c r="G66" s="81">
        <v>-2.0990181755274694E-2</v>
      </c>
      <c r="H66" s="81">
        <v>-2.0990181755274694E-2</v>
      </c>
      <c r="I66" s="81">
        <v>-2.0990181755274694E-2</v>
      </c>
      <c r="J66" s="81">
        <v>-2.0990181755274694E-2</v>
      </c>
      <c r="K66" s="81">
        <v>-2.0990181755274694E-2</v>
      </c>
      <c r="L66" s="81">
        <v>-2.0990181755274694E-2</v>
      </c>
      <c r="M66" s="81">
        <v>-2.0990181755274694E-2</v>
      </c>
      <c r="N66" s="81">
        <v>-2.0990181755274694E-2</v>
      </c>
      <c r="O66" s="81">
        <v>-2.0990181755274694E-2</v>
      </c>
      <c r="P66" s="81">
        <v>-2.0990181755274694E-2</v>
      </c>
      <c r="Q66" s="81">
        <v>-2.0990181755274694E-2</v>
      </c>
      <c r="R66" s="81">
        <v>-2.0990181755274694E-2</v>
      </c>
      <c r="S66" s="81">
        <v>-2.0990181755274694E-2</v>
      </c>
      <c r="T66" s="81">
        <v>-2.0990181755274694E-2</v>
      </c>
      <c r="U66" s="81">
        <v>-2.0990181755274694E-2</v>
      </c>
      <c r="V66" s="81">
        <v>-2.0990181755274694E-2</v>
      </c>
      <c r="W66" s="81">
        <v>-2.0990181755274694E-2</v>
      </c>
      <c r="X66" s="81">
        <v>-2.0990181755274694E-2</v>
      </c>
      <c r="Y66" s="81">
        <v>-2.0990181755274694E-2</v>
      </c>
      <c r="Z66" s="81">
        <v>-2.0990181755274694E-2</v>
      </c>
    </row>
    <row r="67" spans="2:26">
      <c r="B67" s="106">
        <v>1959</v>
      </c>
      <c r="C67" s="81">
        <v>-2.6466312591385065E-2</v>
      </c>
      <c r="D67" s="81">
        <v>-2.6466312591385065E-2</v>
      </c>
      <c r="E67" s="81">
        <v>-2.6466312591385065E-2</v>
      </c>
      <c r="F67" s="81">
        <v>-2.6466312591385065E-2</v>
      </c>
      <c r="G67" s="81">
        <v>-2.6466312591385065E-2</v>
      </c>
      <c r="H67" s="81">
        <v>-2.6466312591385065E-2</v>
      </c>
      <c r="I67" s="81">
        <v>-2.6466312591385065E-2</v>
      </c>
      <c r="J67" s="81">
        <v>-2.6466312591385065E-2</v>
      </c>
      <c r="K67" s="81">
        <v>-2.6466312591385065E-2</v>
      </c>
      <c r="L67" s="81">
        <v>-2.6466312591385065E-2</v>
      </c>
      <c r="M67" s="81">
        <v>-2.6466312591385065E-2</v>
      </c>
      <c r="N67" s="81">
        <v>-2.6466312591385065E-2</v>
      </c>
      <c r="O67" s="81">
        <v>-2.6466312591385065E-2</v>
      </c>
      <c r="P67" s="81">
        <v>-2.6466312591385065E-2</v>
      </c>
      <c r="Q67" s="81">
        <v>-2.6466312591385065E-2</v>
      </c>
      <c r="R67" s="81">
        <v>-2.6466312591385065E-2</v>
      </c>
      <c r="S67" s="81">
        <v>-2.6466312591385065E-2</v>
      </c>
      <c r="T67" s="81">
        <v>-2.6466312591385065E-2</v>
      </c>
      <c r="U67" s="81">
        <v>-2.6466312591385065E-2</v>
      </c>
      <c r="V67" s="81">
        <v>-2.6466312591385065E-2</v>
      </c>
      <c r="W67" s="81">
        <v>-2.6466312591385065E-2</v>
      </c>
      <c r="X67" s="81">
        <v>-2.6466312591385065E-2</v>
      </c>
      <c r="Y67" s="81">
        <v>-2.6466312591385065E-2</v>
      </c>
      <c r="Z67" s="81">
        <v>-2.6466312591385065E-2</v>
      </c>
    </row>
    <row r="68" spans="2:26">
      <c r="B68" s="106">
        <v>1960</v>
      </c>
      <c r="C68" s="81">
        <v>0.11639503690963365</v>
      </c>
      <c r="D68" s="81">
        <v>0.11639503690963365</v>
      </c>
      <c r="E68" s="81">
        <v>0.11639503690963365</v>
      </c>
      <c r="F68" s="81">
        <v>0.11639503690963365</v>
      </c>
      <c r="G68" s="81">
        <v>0.11639503690963365</v>
      </c>
      <c r="H68" s="81">
        <v>0.11639503690963365</v>
      </c>
      <c r="I68" s="81">
        <v>0.11639503690963365</v>
      </c>
      <c r="J68" s="81">
        <v>0.11639503690963365</v>
      </c>
      <c r="K68" s="81">
        <v>0.11639503690963365</v>
      </c>
      <c r="L68" s="81">
        <v>0.11639503690963365</v>
      </c>
      <c r="M68" s="81">
        <v>0.11639503690963365</v>
      </c>
      <c r="N68" s="81">
        <v>0.11639503690963365</v>
      </c>
      <c r="O68" s="81">
        <v>0.11639503690963365</v>
      </c>
      <c r="P68" s="81">
        <v>0.11639503690963365</v>
      </c>
      <c r="Q68" s="81">
        <v>0.11639503690963365</v>
      </c>
      <c r="R68" s="81">
        <v>0.11639503690963365</v>
      </c>
      <c r="S68" s="81">
        <v>0.11639503690963365</v>
      </c>
      <c r="T68" s="81">
        <v>0.11639503690963365</v>
      </c>
      <c r="U68" s="81">
        <v>0.11639503690963365</v>
      </c>
      <c r="V68" s="81">
        <v>0.11639503690963365</v>
      </c>
      <c r="W68" s="81">
        <v>0.11639503690963365</v>
      </c>
      <c r="X68" s="81">
        <v>0.11639503690963365</v>
      </c>
      <c r="Y68" s="81">
        <v>0.11639503690963365</v>
      </c>
      <c r="Z68" s="81">
        <v>0.11639503690963365</v>
      </c>
    </row>
    <row r="69" spans="2:26">
      <c r="B69" s="106">
        <v>1961</v>
      </c>
      <c r="C69" s="81">
        <v>2.0609208076323167E-2</v>
      </c>
      <c r="D69" s="81">
        <v>2.0609208076323167E-2</v>
      </c>
      <c r="E69" s="81">
        <v>2.0609208076323167E-2</v>
      </c>
      <c r="F69" s="81">
        <v>2.0609208076323167E-2</v>
      </c>
      <c r="G69" s="81">
        <v>2.0609208076323167E-2</v>
      </c>
      <c r="H69" s="81">
        <v>2.0609208076323167E-2</v>
      </c>
      <c r="I69" s="81">
        <v>2.0609208076323167E-2</v>
      </c>
      <c r="J69" s="81">
        <v>2.0609208076323167E-2</v>
      </c>
      <c r="K69" s="81">
        <v>2.0609208076323167E-2</v>
      </c>
      <c r="L69" s="81">
        <v>2.0609208076323167E-2</v>
      </c>
      <c r="M69" s="81">
        <v>2.0609208076323167E-2</v>
      </c>
      <c r="N69" s="81">
        <v>2.0609208076323167E-2</v>
      </c>
      <c r="O69" s="81">
        <v>2.0609208076323167E-2</v>
      </c>
      <c r="P69" s="81">
        <v>2.0609208076323167E-2</v>
      </c>
      <c r="Q69" s="81">
        <v>2.0609208076323167E-2</v>
      </c>
      <c r="R69" s="81">
        <v>2.0609208076323167E-2</v>
      </c>
      <c r="S69" s="81">
        <v>2.0609208076323167E-2</v>
      </c>
      <c r="T69" s="81">
        <v>2.0609208076323167E-2</v>
      </c>
      <c r="U69" s="81">
        <v>2.0609208076323167E-2</v>
      </c>
      <c r="V69" s="81">
        <v>2.0609208076323167E-2</v>
      </c>
      <c r="W69" s="81">
        <v>2.0609208076323167E-2</v>
      </c>
      <c r="X69" s="81">
        <v>2.0609208076323167E-2</v>
      </c>
      <c r="Y69" s="81">
        <v>2.0609208076323167E-2</v>
      </c>
      <c r="Z69" s="81">
        <v>2.0609208076323167E-2</v>
      </c>
    </row>
    <row r="70" spans="2:26">
      <c r="B70" s="106">
        <v>1962</v>
      </c>
      <c r="C70" s="81">
        <v>5.693544054008462E-2</v>
      </c>
      <c r="D70" s="81">
        <v>5.693544054008462E-2</v>
      </c>
      <c r="E70" s="81">
        <v>5.693544054008462E-2</v>
      </c>
      <c r="F70" s="81">
        <v>5.693544054008462E-2</v>
      </c>
      <c r="G70" s="81">
        <v>5.693544054008462E-2</v>
      </c>
      <c r="H70" s="81">
        <v>5.693544054008462E-2</v>
      </c>
      <c r="I70" s="81">
        <v>5.693544054008462E-2</v>
      </c>
      <c r="J70" s="81">
        <v>5.693544054008462E-2</v>
      </c>
      <c r="K70" s="81">
        <v>5.693544054008462E-2</v>
      </c>
      <c r="L70" s="81">
        <v>5.693544054008462E-2</v>
      </c>
      <c r="M70" s="81">
        <v>5.693544054008462E-2</v>
      </c>
      <c r="N70" s="81">
        <v>5.693544054008462E-2</v>
      </c>
      <c r="O70" s="81">
        <v>5.693544054008462E-2</v>
      </c>
      <c r="P70" s="81">
        <v>5.693544054008462E-2</v>
      </c>
      <c r="Q70" s="81">
        <v>5.693544054008462E-2</v>
      </c>
      <c r="R70" s="81">
        <v>5.693544054008462E-2</v>
      </c>
      <c r="S70" s="81">
        <v>5.693544054008462E-2</v>
      </c>
      <c r="T70" s="81">
        <v>5.693544054008462E-2</v>
      </c>
      <c r="U70" s="81">
        <v>5.693544054008462E-2</v>
      </c>
      <c r="V70" s="81">
        <v>5.693544054008462E-2</v>
      </c>
      <c r="W70" s="81">
        <v>5.693544054008462E-2</v>
      </c>
      <c r="X70" s="81">
        <v>5.693544054008462E-2</v>
      </c>
      <c r="Y70" s="81">
        <v>5.693544054008462E-2</v>
      </c>
      <c r="Z70" s="81">
        <v>5.693544054008462E-2</v>
      </c>
    </row>
    <row r="71" spans="2:26">
      <c r="B71" s="106">
        <v>1963</v>
      </c>
      <c r="C71" s="81">
        <v>1.6841620739546127E-2</v>
      </c>
      <c r="D71" s="81">
        <v>1.6841620739546127E-2</v>
      </c>
      <c r="E71" s="81">
        <v>1.6841620739546127E-2</v>
      </c>
      <c r="F71" s="81">
        <v>1.6841620739546127E-2</v>
      </c>
      <c r="G71" s="81">
        <v>1.6841620739546127E-2</v>
      </c>
      <c r="H71" s="81">
        <v>1.6841620739546127E-2</v>
      </c>
      <c r="I71" s="81">
        <v>1.6841620739546127E-2</v>
      </c>
      <c r="J71" s="81">
        <v>1.6841620739546127E-2</v>
      </c>
      <c r="K71" s="81">
        <v>1.6841620739546127E-2</v>
      </c>
      <c r="L71" s="81">
        <v>1.6841620739546127E-2</v>
      </c>
      <c r="M71" s="81">
        <v>1.6841620739546127E-2</v>
      </c>
      <c r="N71" s="81">
        <v>1.6841620739546127E-2</v>
      </c>
      <c r="O71" s="81">
        <v>1.6841620739546127E-2</v>
      </c>
      <c r="P71" s="81">
        <v>1.6841620739546127E-2</v>
      </c>
      <c r="Q71" s="81">
        <v>1.6841620739546127E-2</v>
      </c>
      <c r="R71" s="81">
        <v>1.6841620739546127E-2</v>
      </c>
      <c r="S71" s="81">
        <v>1.6841620739546127E-2</v>
      </c>
      <c r="T71" s="81">
        <v>1.6841620739546127E-2</v>
      </c>
      <c r="U71" s="81">
        <v>1.6841620739546127E-2</v>
      </c>
      <c r="V71" s="81">
        <v>1.6841620739546127E-2</v>
      </c>
      <c r="W71" s="81">
        <v>1.6841620739546127E-2</v>
      </c>
      <c r="X71" s="81">
        <v>1.6841620739546127E-2</v>
      </c>
      <c r="Y71" s="81">
        <v>1.6841620739546127E-2</v>
      </c>
      <c r="Z71" s="81">
        <v>1.6841620739546127E-2</v>
      </c>
    </row>
    <row r="72" spans="2:26">
      <c r="B72" s="106">
        <v>1964</v>
      </c>
      <c r="C72" s="81">
        <v>3.7280648911540815E-2</v>
      </c>
      <c r="D72" s="81">
        <v>3.7280648911540815E-2</v>
      </c>
      <c r="E72" s="81">
        <v>3.7280648911540815E-2</v>
      </c>
      <c r="F72" s="81">
        <v>3.7280648911540815E-2</v>
      </c>
      <c r="G72" s="81">
        <v>3.7280648911540815E-2</v>
      </c>
      <c r="H72" s="81">
        <v>3.7280648911540815E-2</v>
      </c>
      <c r="I72" s="81">
        <v>3.7280648911540815E-2</v>
      </c>
      <c r="J72" s="81">
        <v>3.7280648911540815E-2</v>
      </c>
      <c r="K72" s="81">
        <v>3.7280648911540815E-2</v>
      </c>
      <c r="L72" s="81">
        <v>3.7280648911540815E-2</v>
      </c>
      <c r="M72" s="81">
        <v>3.7280648911540815E-2</v>
      </c>
      <c r="N72" s="81">
        <v>3.7280648911540815E-2</v>
      </c>
      <c r="O72" s="81">
        <v>3.7280648911540815E-2</v>
      </c>
      <c r="P72" s="81">
        <v>3.7280648911540815E-2</v>
      </c>
      <c r="Q72" s="81">
        <v>3.7280648911540815E-2</v>
      </c>
      <c r="R72" s="81">
        <v>3.7280648911540815E-2</v>
      </c>
      <c r="S72" s="81">
        <v>3.7280648911540815E-2</v>
      </c>
      <c r="T72" s="81">
        <v>3.7280648911540815E-2</v>
      </c>
      <c r="U72" s="81">
        <v>3.7280648911540815E-2</v>
      </c>
      <c r="V72" s="81">
        <v>3.7280648911540815E-2</v>
      </c>
      <c r="W72" s="81">
        <v>3.7280648911540815E-2</v>
      </c>
      <c r="X72" s="81">
        <v>3.7280648911540815E-2</v>
      </c>
      <c r="Y72" s="81">
        <v>3.7280648911540815E-2</v>
      </c>
      <c r="Z72" s="81">
        <v>3.7280648911540815E-2</v>
      </c>
    </row>
    <row r="73" spans="2:26">
      <c r="B73" s="106">
        <v>1965</v>
      </c>
      <c r="C73" s="81">
        <v>7.1885509359262342E-3</v>
      </c>
      <c r="D73" s="81">
        <v>7.1885509359262342E-3</v>
      </c>
      <c r="E73" s="81">
        <v>7.1885509359262342E-3</v>
      </c>
      <c r="F73" s="81">
        <v>7.1885509359262342E-3</v>
      </c>
      <c r="G73" s="81">
        <v>7.1885509359262342E-3</v>
      </c>
      <c r="H73" s="81">
        <v>7.1885509359262342E-3</v>
      </c>
      <c r="I73" s="81">
        <v>7.1885509359262342E-3</v>
      </c>
      <c r="J73" s="81">
        <v>7.1885509359262342E-3</v>
      </c>
      <c r="K73" s="81">
        <v>7.1885509359262342E-3</v>
      </c>
      <c r="L73" s="81">
        <v>7.1885509359262342E-3</v>
      </c>
      <c r="M73" s="81">
        <v>7.1885509359262342E-3</v>
      </c>
      <c r="N73" s="81">
        <v>7.1885509359262342E-3</v>
      </c>
      <c r="O73" s="81">
        <v>7.1885509359262342E-3</v>
      </c>
      <c r="P73" s="81">
        <v>7.1885509359262342E-3</v>
      </c>
      <c r="Q73" s="81">
        <v>7.1885509359262342E-3</v>
      </c>
      <c r="R73" s="81">
        <v>7.1885509359262342E-3</v>
      </c>
      <c r="S73" s="81">
        <v>7.1885509359262342E-3</v>
      </c>
      <c r="T73" s="81">
        <v>7.1885509359262342E-3</v>
      </c>
      <c r="U73" s="81">
        <v>7.1885509359262342E-3</v>
      </c>
      <c r="V73" s="81">
        <v>7.1885509359262342E-3</v>
      </c>
      <c r="W73" s="81">
        <v>7.1885509359262342E-3</v>
      </c>
      <c r="X73" s="81">
        <v>7.1885509359262342E-3</v>
      </c>
      <c r="Y73" s="81">
        <v>7.1885509359262342E-3</v>
      </c>
      <c r="Z73" s="81">
        <v>7.1885509359262342E-3</v>
      </c>
    </row>
    <row r="74" spans="2:26">
      <c r="B74" s="106">
        <v>1966</v>
      </c>
      <c r="C74" s="81">
        <v>2.9079409324299622E-2</v>
      </c>
      <c r="D74" s="81">
        <v>2.9079409324299622E-2</v>
      </c>
      <c r="E74" s="81">
        <v>2.9079409324299622E-2</v>
      </c>
      <c r="F74" s="81">
        <v>2.9079409324299622E-2</v>
      </c>
      <c r="G74" s="81">
        <v>2.9079409324299622E-2</v>
      </c>
      <c r="H74" s="81">
        <v>2.9079409324299622E-2</v>
      </c>
      <c r="I74" s="81">
        <v>2.9079409324299622E-2</v>
      </c>
      <c r="J74" s="81">
        <v>2.9079409324299622E-2</v>
      </c>
      <c r="K74" s="81">
        <v>2.9079409324299622E-2</v>
      </c>
      <c r="L74" s="81">
        <v>2.9079409324299622E-2</v>
      </c>
      <c r="M74" s="81">
        <v>2.9079409324299622E-2</v>
      </c>
      <c r="N74" s="81">
        <v>2.9079409324299622E-2</v>
      </c>
      <c r="O74" s="81">
        <v>2.9079409324299622E-2</v>
      </c>
      <c r="P74" s="81">
        <v>2.9079409324299622E-2</v>
      </c>
      <c r="Q74" s="81">
        <v>2.9079409324299622E-2</v>
      </c>
      <c r="R74" s="81">
        <v>2.9079409324299622E-2</v>
      </c>
      <c r="S74" s="81">
        <v>2.9079409324299622E-2</v>
      </c>
      <c r="T74" s="81">
        <v>2.9079409324299622E-2</v>
      </c>
      <c r="U74" s="81">
        <v>2.9079409324299622E-2</v>
      </c>
      <c r="V74" s="81">
        <v>2.9079409324299622E-2</v>
      </c>
      <c r="W74" s="81">
        <v>2.9079409324299622E-2</v>
      </c>
      <c r="X74" s="81">
        <v>2.9079409324299622E-2</v>
      </c>
      <c r="Y74" s="81">
        <v>2.9079409324299622E-2</v>
      </c>
      <c r="Z74" s="81">
        <v>2.9079409324299622E-2</v>
      </c>
    </row>
    <row r="75" spans="2:26">
      <c r="B75" s="106">
        <v>1967</v>
      </c>
      <c r="C75" s="81">
        <v>-1.5806209932824666E-2</v>
      </c>
      <c r="D75" s="81">
        <v>-1.5806209932824666E-2</v>
      </c>
      <c r="E75" s="81">
        <v>-1.5806209932824666E-2</v>
      </c>
      <c r="F75" s="81">
        <v>-1.5806209932824666E-2</v>
      </c>
      <c r="G75" s="81">
        <v>-1.5806209932824666E-2</v>
      </c>
      <c r="H75" s="81">
        <v>-1.5806209932824666E-2</v>
      </c>
      <c r="I75" s="81">
        <v>-1.5806209932824666E-2</v>
      </c>
      <c r="J75" s="81">
        <v>-1.5806209932824666E-2</v>
      </c>
      <c r="K75" s="81">
        <v>-1.5806209932824666E-2</v>
      </c>
      <c r="L75" s="81">
        <v>-1.5806209932824666E-2</v>
      </c>
      <c r="M75" s="81">
        <v>-1.5806209932824666E-2</v>
      </c>
      <c r="N75" s="81">
        <v>-1.5806209932824666E-2</v>
      </c>
      <c r="O75" s="81">
        <v>-1.5806209932824666E-2</v>
      </c>
      <c r="P75" s="81">
        <v>-1.5806209932824666E-2</v>
      </c>
      <c r="Q75" s="81">
        <v>-1.5806209932824666E-2</v>
      </c>
      <c r="R75" s="81">
        <v>-1.5806209932824666E-2</v>
      </c>
      <c r="S75" s="81">
        <v>-1.5806209932824666E-2</v>
      </c>
      <c r="T75" s="81">
        <v>-1.5806209932824666E-2</v>
      </c>
      <c r="U75" s="81">
        <v>-1.5806209932824666E-2</v>
      </c>
      <c r="V75" s="81">
        <v>-1.5806209932824666E-2</v>
      </c>
      <c r="W75" s="81">
        <v>-1.5806209932824666E-2</v>
      </c>
      <c r="X75" s="81">
        <v>-1.5806209932824666E-2</v>
      </c>
      <c r="Y75" s="81">
        <v>-1.5806209932824666E-2</v>
      </c>
      <c r="Z75" s="81">
        <v>-1.5806209932824666E-2</v>
      </c>
    </row>
    <row r="76" spans="2:26">
      <c r="B76" s="106">
        <v>1968</v>
      </c>
      <c r="C76" s="81">
        <v>3.2746196950768365E-2</v>
      </c>
      <c r="D76" s="81">
        <v>3.2746196950768365E-2</v>
      </c>
      <c r="E76" s="81">
        <v>3.2746196950768365E-2</v>
      </c>
      <c r="F76" s="81">
        <v>3.2746196950768365E-2</v>
      </c>
      <c r="G76" s="81">
        <v>3.2746196950768365E-2</v>
      </c>
      <c r="H76" s="81">
        <v>3.2746196950768365E-2</v>
      </c>
      <c r="I76" s="81">
        <v>3.2746196950768365E-2</v>
      </c>
      <c r="J76" s="81">
        <v>3.2746196950768365E-2</v>
      </c>
      <c r="K76" s="81">
        <v>3.2746196950768365E-2</v>
      </c>
      <c r="L76" s="81">
        <v>3.2746196950768365E-2</v>
      </c>
      <c r="M76" s="81">
        <v>3.2746196950768365E-2</v>
      </c>
      <c r="N76" s="81">
        <v>3.2746196950768365E-2</v>
      </c>
      <c r="O76" s="81">
        <v>3.2746196950768365E-2</v>
      </c>
      <c r="P76" s="81">
        <v>3.2746196950768365E-2</v>
      </c>
      <c r="Q76" s="81">
        <v>3.2746196950768365E-2</v>
      </c>
      <c r="R76" s="81">
        <v>3.2746196950768365E-2</v>
      </c>
      <c r="S76" s="81">
        <v>3.2746196950768365E-2</v>
      </c>
      <c r="T76" s="81">
        <v>3.2746196950768365E-2</v>
      </c>
      <c r="U76" s="81">
        <v>3.2746196950768365E-2</v>
      </c>
      <c r="V76" s="81">
        <v>3.2746196950768365E-2</v>
      </c>
      <c r="W76" s="81">
        <v>3.2746196950768365E-2</v>
      </c>
      <c r="X76" s="81">
        <v>3.2746196950768365E-2</v>
      </c>
      <c r="Y76" s="81">
        <v>3.2746196950768365E-2</v>
      </c>
      <c r="Z76" s="81">
        <v>3.2746196950768365E-2</v>
      </c>
    </row>
    <row r="77" spans="2:26">
      <c r="B77" s="106">
        <v>1969</v>
      </c>
      <c r="C77" s="81">
        <v>-5.0140493209926106E-2</v>
      </c>
      <c r="D77" s="81">
        <v>-5.0140493209926106E-2</v>
      </c>
      <c r="E77" s="81">
        <v>-5.0140493209926106E-2</v>
      </c>
      <c r="F77" s="81">
        <v>-5.0140493209926106E-2</v>
      </c>
      <c r="G77" s="81">
        <v>-5.0140493209926106E-2</v>
      </c>
      <c r="H77" s="81">
        <v>-5.0140493209926106E-2</v>
      </c>
      <c r="I77" s="81">
        <v>-5.0140493209926106E-2</v>
      </c>
      <c r="J77" s="81">
        <v>-5.0140493209926106E-2</v>
      </c>
      <c r="K77" s="81">
        <v>-5.0140493209926106E-2</v>
      </c>
      <c r="L77" s="81">
        <v>-5.0140493209926106E-2</v>
      </c>
      <c r="M77" s="81">
        <v>-5.0140493209926106E-2</v>
      </c>
      <c r="N77" s="81">
        <v>-5.0140493209926106E-2</v>
      </c>
      <c r="O77" s="81">
        <v>-5.0140493209926106E-2</v>
      </c>
      <c r="P77" s="81">
        <v>-5.0140493209926106E-2</v>
      </c>
      <c r="Q77" s="81">
        <v>-5.0140493209926106E-2</v>
      </c>
      <c r="R77" s="81">
        <v>-5.0140493209926106E-2</v>
      </c>
      <c r="S77" s="81">
        <v>-5.0140493209926106E-2</v>
      </c>
      <c r="T77" s="81">
        <v>-5.0140493209926106E-2</v>
      </c>
      <c r="U77" s="81">
        <v>-5.0140493209926106E-2</v>
      </c>
      <c r="V77" s="81">
        <v>-5.0140493209926106E-2</v>
      </c>
      <c r="W77" s="81">
        <v>-5.0140493209926106E-2</v>
      </c>
      <c r="X77" s="81">
        <v>-5.0140493209926106E-2</v>
      </c>
      <c r="Y77" s="81">
        <v>-5.0140493209926106E-2</v>
      </c>
      <c r="Z77" s="81">
        <v>-5.0140493209926106E-2</v>
      </c>
    </row>
    <row r="78" spans="2:26">
      <c r="B78" s="106">
        <v>1970</v>
      </c>
      <c r="C78" s="81">
        <v>0.16754737183412338</v>
      </c>
      <c r="D78" s="81">
        <v>0.16754737183412338</v>
      </c>
      <c r="E78" s="81">
        <v>0.16754737183412338</v>
      </c>
      <c r="F78" s="81">
        <v>0.16754737183412338</v>
      </c>
      <c r="G78" s="81">
        <v>0.16754737183412338</v>
      </c>
      <c r="H78" s="81">
        <v>0.16754737183412338</v>
      </c>
      <c r="I78" s="81">
        <v>0.16754737183412338</v>
      </c>
      <c r="J78" s="81">
        <v>0.16754737183412338</v>
      </c>
      <c r="K78" s="81">
        <v>0.16754737183412338</v>
      </c>
      <c r="L78" s="81">
        <v>0.16754737183412338</v>
      </c>
      <c r="M78" s="81">
        <v>0.16754737183412338</v>
      </c>
      <c r="N78" s="81">
        <v>0.16754737183412338</v>
      </c>
      <c r="O78" s="81">
        <v>0.16754737183412338</v>
      </c>
      <c r="P78" s="81">
        <v>0.16754737183412338</v>
      </c>
      <c r="Q78" s="81">
        <v>0.16754737183412338</v>
      </c>
      <c r="R78" s="81">
        <v>0.16754737183412338</v>
      </c>
      <c r="S78" s="81">
        <v>0.16754737183412338</v>
      </c>
      <c r="T78" s="81">
        <v>0.16754737183412338</v>
      </c>
      <c r="U78" s="81">
        <v>0.16754737183412338</v>
      </c>
      <c r="V78" s="81">
        <v>0.16754737183412338</v>
      </c>
      <c r="W78" s="81">
        <v>0.16754737183412338</v>
      </c>
      <c r="X78" s="81">
        <v>0.16754737183412338</v>
      </c>
      <c r="Y78" s="81">
        <v>0.16754737183412338</v>
      </c>
      <c r="Z78" s="81">
        <v>0.16754737183412338</v>
      </c>
    </row>
    <row r="79" spans="2:26">
      <c r="B79" s="106">
        <v>1971</v>
      </c>
      <c r="C79" s="81">
        <v>9.7868966197122972E-2</v>
      </c>
      <c r="D79" s="81">
        <v>9.7868966197122972E-2</v>
      </c>
      <c r="E79" s="81">
        <v>9.7868966197122972E-2</v>
      </c>
      <c r="F79" s="81">
        <v>9.7868966197122972E-2</v>
      </c>
      <c r="G79" s="81">
        <v>9.7868966197122972E-2</v>
      </c>
      <c r="H79" s="81">
        <v>9.7868966197122972E-2</v>
      </c>
      <c r="I79" s="81">
        <v>9.7868966197122972E-2</v>
      </c>
      <c r="J79" s="81">
        <v>9.7868966197122972E-2</v>
      </c>
      <c r="K79" s="81">
        <v>9.7868966197122972E-2</v>
      </c>
      <c r="L79" s="81">
        <v>9.7868966197122972E-2</v>
      </c>
      <c r="M79" s="81">
        <v>9.7868966197122972E-2</v>
      </c>
      <c r="N79" s="81">
        <v>9.7868966197122972E-2</v>
      </c>
      <c r="O79" s="81">
        <v>9.7868966197122972E-2</v>
      </c>
      <c r="P79" s="81">
        <v>9.7868966197122972E-2</v>
      </c>
      <c r="Q79" s="81">
        <v>9.7868966197122972E-2</v>
      </c>
      <c r="R79" s="81">
        <v>9.7868966197122972E-2</v>
      </c>
      <c r="S79" s="81">
        <v>9.7868966197122972E-2</v>
      </c>
      <c r="T79" s="81">
        <v>9.7868966197122972E-2</v>
      </c>
      <c r="U79" s="81">
        <v>9.7868966197122972E-2</v>
      </c>
      <c r="V79" s="81">
        <v>9.7868966197122972E-2</v>
      </c>
      <c r="W79" s="81">
        <v>9.7868966197122972E-2</v>
      </c>
      <c r="X79" s="81">
        <v>9.7868966197122972E-2</v>
      </c>
      <c r="Y79" s="81">
        <v>9.7868966197122972E-2</v>
      </c>
      <c r="Z79" s="81">
        <v>9.7868966197122972E-2</v>
      </c>
    </row>
    <row r="80" spans="2:26">
      <c r="B80" s="106">
        <v>1972</v>
      </c>
      <c r="C80" s="81">
        <v>2.818449050444969E-2</v>
      </c>
      <c r="D80" s="81">
        <v>2.818449050444969E-2</v>
      </c>
      <c r="E80" s="81">
        <v>2.818449050444969E-2</v>
      </c>
      <c r="F80" s="81">
        <v>2.818449050444969E-2</v>
      </c>
      <c r="G80" s="81">
        <v>2.818449050444969E-2</v>
      </c>
      <c r="H80" s="81">
        <v>2.818449050444969E-2</v>
      </c>
      <c r="I80" s="81">
        <v>2.818449050444969E-2</v>
      </c>
      <c r="J80" s="81">
        <v>2.818449050444969E-2</v>
      </c>
      <c r="K80" s="81">
        <v>2.818449050444969E-2</v>
      </c>
      <c r="L80" s="81">
        <v>2.818449050444969E-2</v>
      </c>
      <c r="M80" s="81">
        <v>2.818449050444969E-2</v>
      </c>
      <c r="N80" s="81">
        <v>2.818449050444969E-2</v>
      </c>
      <c r="O80" s="81">
        <v>2.818449050444969E-2</v>
      </c>
      <c r="P80" s="81">
        <v>2.818449050444969E-2</v>
      </c>
      <c r="Q80" s="81">
        <v>2.818449050444969E-2</v>
      </c>
      <c r="R80" s="81">
        <v>2.818449050444969E-2</v>
      </c>
      <c r="S80" s="81">
        <v>2.818449050444969E-2</v>
      </c>
      <c r="T80" s="81">
        <v>2.818449050444969E-2</v>
      </c>
      <c r="U80" s="81">
        <v>2.818449050444969E-2</v>
      </c>
      <c r="V80" s="81">
        <v>2.818449050444969E-2</v>
      </c>
      <c r="W80" s="81">
        <v>2.818449050444969E-2</v>
      </c>
      <c r="X80" s="81">
        <v>2.818449050444969E-2</v>
      </c>
      <c r="Y80" s="81">
        <v>2.818449050444969E-2</v>
      </c>
      <c r="Z80" s="81">
        <v>2.818449050444969E-2</v>
      </c>
    </row>
    <row r="81" spans="2:26">
      <c r="B81" s="106">
        <v>1973</v>
      </c>
      <c r="C81" s="81">
        <v>3.6586646024150085E-2</v>
      </c>
      <c r="D81" s="81">
        <v>3.6586646024150085E-2</v>
      </c>
      <c r="E81" s="81">
        <v>3.6586646024150085E-2</v>
      </c>
      <c r="F81" s="81">
        <v>3.6586646024150085E-2</v>
      </c>
      <c r="G81" s="81">
        <v>3.6586646024150085E-2</v>
      </c>
      <c r="H81" s="81">
        <v>3.6586646024150085E-2</v>
      </c>
      <c r="I81" s="81">
        <v>3.6586646024150085E-2</v>
      </c>
      <c r="J81" s="81">
        <v>3.6586646024150085E-2</v>
      </c>
      <c r="K81" s="81">
        <v>3.6586646024150085E-2</v>
      </c>
      <c r="L81" s="81">
        <v>3.6586646024150085E-2</v>
      </c>
      <c r="M81" s="81">
        <v>3.6586646024150085E-2</v>
      </c>
      <c r="N81" s="81">
        <v>3.6586646024150085E-2</v>
      </c>
      <c r="O81" s="81">
        <v>3.6586646024150085E-2</v>
      </c>
      <c r="P81" s="81">
        <v>3.6586646024150085E-2</v>
      </c>
      <c r="Q81" s="81">
        <v>3.6586646024150085E-2</v>
      </c>
      <c r="R81" s="81">
        <v>3.6586646024150085E-2</v>
      </c>
      <c r="S81" s="81">
        <v>3.6586646024150085E-2</v>
      </c>
      <c r="T81" s="81">
        <v>3.6586646024150085E-2</v>
      </c>
      <c r="U81" s="81">
        <v>3.6586646024150085E-2</v>
      </c>
      <c r="V81" s="81">
        <v>3.6586646024150085E-2</v>
      </c>
      <c r="W81" s="81">
        <v>3.6586646024150085E-2</v>
      </c>
      <c r="X81" s="81">
        <v>3.6586646024150085E-2</v>
      </c>
      <c r="Y81" s="81">
        <v>3.6586646024150085E-2</v>
      </c>
      <c r="Z81" s="81">
        <v>3.6586646024150085E-2</v>
      </c>
    </row>
    <row r="82" spans="2:26">
      <c r="B82" s="106">
        <v>1974</v>
      </c>
      <c r="C82" s="81">
        <v>1.9886086932378574E-2</v>
      </c>
      <c r="D82" s="81">
        <v>1.9886086932378574E-2</v>
      </c>
      <c r="E82" s="81">
        <v>1.9886086932378574E-2</v>
      </c>
      <c r="F82" s="81">
        <v>1.9886086932378574E-2</v>
      </c>
      <c r="G82" s="81">
        <v>1.9886086932378574E-2</v>
      </c>
      <c r="H82" s="81">
        <v>1.9886086932378574E-2</v>
      </c>
      <c r="I82" s="81">
        <v>1.9886086932378574E-2</v>
      </c>
      <c r="J82" s="81">
        <v>1.9886086932378574E-2</v>
      </c>
      <c r="K82" s="81">
        <v>1.9886086932378574E-2</v>
      </c>
      <c r="L82" s="81">
        <v>1.9886086932378574E-2</v>
      </c>
      <c r="M82" s="81">
        <v>1.9886086932378574E-2</v>
      </c>
      <c r="N82" s="81">
        <v>1.9886086932378574E-2</v>
      </c>
      <c r="O82" s="81">
        <v>1.9886086932378574E-2</v>
      </c>
      <c r="P82" s="81">
        <v>1.9886086932378574E-2</v>
      </c>
      <c r="Q82" s="81">
        <v>1.9886086932378574E-2</v>
      </c>
      <c r="R82" s="81">
        <v>1.9886086932378574E-2</v>
      </c>
      <c r="S82" s="81">
        <v>1.9886086932378574E-2</v>
      </c>
      <c r="T82" s="81">
        <v>1.9886086932378574E-2</v>
      </c>
      <c r="U82" s="81">
        <v>1.9886086932378574E-2</v>
      </c>
      <c r="V82" s="81">
        <v>1.9886086932378574E-2</v>
      </c>
      <c r="W82" s="81">
        <v>1.9886086932378574E-2</v>
      </c>
      <c r="X82" s="81">
        <v>1.9886086932378574E-2</v>
      </c>
      <c r="Y82" s="81">
        <v>1.9886086932378574E-2</v>
      </c>
      <c r="Z82" s="81">
        <v>1.9886086932378574E-2</v>
      </c>
    </row>
    <row r="83" spans="2:26">
      <c r="B83" s="106">
        <v>1975</v>
      </c>
      <c r="C83" s="81">
        <v>3.6052536026033838E-2</v>
      </c>
      <c r="D83" s="81">
        <v>3.6052536026033838E-2</v>
      </c>
      <c r="E83" s="81">
        <v>3.6052536026033838E-2</v>
      </c>
      <c r="F83" s="81">
        <v>3.6052536026033838E-2</v>
      </c>
      <c r="G83" s="81">
        <v>3.6052536026033838E-2</v>
      </c>
      <c r="H83" s="81">
        <v>3.6052536026033838E-2</v>
      </c>
      <c r="I83" s="81">
        <v>3.6052536026033838E-2</v>
      </c>
      <c r="J83" s="81">
        <v>3.6052536026033838E-2</v>
      </c>
      <c r="K83" s="81">
        <v>3.6052536026033838E-2</v>
      </c>
      <c r="L83" s="81">
        <v>3.6052536026033838E-2</v>
      </c>
      <c r="M83" s="81">
        <v>3.6052536026033838E-2</v>
      </c>
      <c r="N83" s="81">
        <v>3.6052536026033838E-2</v>
      </c>
      <c r="O83" s="81">
        <v>3.6052536026033838E-2</v>
      </c>
      <c r="P83" s="81">
        <v>3.6052536026033838E-2</v>
      </c>
      <c r="Q83" s="81">
        <v>3.6052536026033838E-2</v>
      </c>
      <c r="R83" s="81">
        <v>3.6052536026033838E-2</v>
      </c>
      <c r="S83" s="81">
        <v>3.6052536026033838E-2</v>
      </c>
      <c r="T83" s="81">
        <v>3.6052536026033838E-2</v>
      </c>
      <c r="U83" s="81">
        <v>3.6052536026033838E-2</v>
      </c>
      <c r="V83" s="81">
        <v>3.6052536026033838E-2</v>
      </c>
      <c r="W83" s="81">
        <v>3.6052536026033838E-2</v>
      </c>
      <c r="X83" s="81">
        <v>3.6052536026033838E-2</v>
      </c>
      <c r="Y83" s="81">
        <v>3.6052536026033838E-2</v>
      </c>
      <c r="Z83" s="81">
        <v>3.6052536026033838E-2</v>
      </c>
    </row>
    <row r="84" spans="2:26">
      <c r="B84" s="106">
        <v>1976</v>
      </c>
      <c r="C84" s="81">
        <v>0.1598456074290921</v>
      </c>
      <c r="D84" s="81">
        <v>0.1598456074290921</v>
      </c>
      <c r="E84" s="81">
        <v>0.1598456074290921</v>
      </c>
      <c r="F84" s="81">
        <v>0.1598456074290921</v>
      </c>
      <c r="G84" s="81">
        <v>0.1598456074290921</v>
      </c>
      <c r="H84" s="81">
        <v>0.1598456074290921</v>
      </c>
      <c r="I84" s="81">
        <v>0.1598456074290921</v>
      </c>
      <c r="J84" s="81">
        <v>0.1598456074290921</v>
      </c>
      <c r="K84" s="81">
        <v>0.1598456074290921</v>
      </c>
      <c r="L84" s="81">
        <v>0.1598456074290921</v>
      </c>
      <c r="M84" s="81">
        <v>0.1598456074290921</v>
      </c>
      <c r="N84" s="81">
        <v>0.1598456074290921</v>
      </c>
      <c r="O84" s="81">
        <v>0.1598456074290921</v>
      </c>
      <c r="P84" s="81">
        <v>0.1598456074290921</v>
      </c>
      <c r="Q84" s="81">
        <v>0.1598456074290921</v>
      </c>
      <c r="R84" s="81">
        <v>0.1598456074290921</v>
      </c>
      <c r="S84" s="81">
        <v>0.1598456074290921</v>
      </c>
      <c r="T84" s="81">
        <v>0.1598456074290921</v>
      </c>
      <c r="U84" s="81">
        <v>0.1598456074290921</v>
      </c>
      <c r="V84" s="81">
        <v>0.1598456074290921</v>
      </c>
      <c r="W84" s="81">
        <v>0.1598456074290921</v>
      </c>
      <c r="X84" s="81">
        <v>0.1598456074290921</v>
      </c>
      <c r="Y84" s="81">
        <v>0.1598456074290921</v>
      </c>
      <c r="Z84" s="81">
        <v>0.1598456074290921</v>
      </c>
    </row>
    <row r="85" spans="2:26">
      <c r="B85" s="106">
        <v>1977</v>
      </c>
      <c r="C85" s="81">
        <v>1.2899606071070449E-2</v>
      </c>
      <c r="D85" s="81">
        <v>1.2899606071070449E-2</v>
      </c>
      <c r="E85" s="81">
        <v>1.2899606071070449E-2</v>
      </c>
      <c r="F85" s="81">
        <v>1.2899606071070449E-2</v>
      </c>
      <c r="G85" s="81">
        <v>1.2899606071070449E-2</v>
      </c>
      <c r="H85" s="81">
        <v>1.2899606071070449E-2</v>
      </c>
      <c r="I85" s="81">
        <v>1.2899606071070449E-2</v>
      </c>
      <c r="J85" s="81">
        <v>1.2899606071070449E-2</v>
      </c>
      <c r="K85" s="81">
        <v>1.2899606071070449E-2</v>
      </c>
      <c r="L85" s="81">
        <v>1.2899606071070449E-2</v>
      </c>
      <c r="M85" s="81">
        <v>1.2899606071070449E-2</v>
      </c>
      <c r="N85" s="81">
        <v>1.2899606071070449E-2</v>
      </c>
      <c r="O85" s="81">
        <v>1.2899606071070449E-2</v>
      </c>
      <c r="P85" s="81">
        <v>1.2899606071070449E-2</v>
      </c>
      <c r="Q85" s="81">
        <v>1.2899606071070449E-2</v>
      </c>
      <c r="R85" s="81">
        <v>1.2899606071070449E-2</v>
      </c>
      <c r="S85" s="81">
        <v>1.2899606071070449E-2</v>
      </c>
      <c r="T85" s="81">
        <v>1.2899606071070449E-2</v>
      </c>
      <c r="U85" s="81">
        <v>1.2899606071070449E-2</v>
      </c>
      <c r="V85" s="81">
        <v>1.2899606071070449E-2</v>
      </c>
      <c r="W85" s="81">
        <v>1.2899606071070449E-2</v>
      </c>
      <c r="X85" s="81">
        <v>1.2899606071070449E-2</v>
      </c>
      <c r="Y85" s="81">
        <v>1.2899606071070449E-2</v>
      </c>
      <c r="Z85" s="81">
        <v>1.2899606071070449E-2</v>
      </c>
    </row>
    <row r="86" spans="2:26">
      <c r="B86" s="106">
        <v>1978</v>
      </c>
      <c r="C86" s="81">
        <v>-7.7758069075086478E-3</v>
      </c>
      <c r="D86" s="81">
        <v>-7.7758069075086478E-3</v>
      </c>
      <c r="E86" s="81">
        <v>-7.7758069075086478E-3</v>
      </c>
      <c r="F86" s="81">
        <v>-7.7758069075086478E-3</v>
      </c>
      <c r="G86" s="81">
        <v>-7.7758069075086478E-3</v>
      </c>
      <c r="H86" s="81">
        <v>-7.7758069075086478E-3</v>
      </c>
      <c r="I86" s="81">
        <v>-7.7758069075086478E-3</v>
      </c>
      <c r="J86" s="81">
        <v>-7.7758069075086478E-3</v>
      </c>
      <c r="K86" s="81">
        <v>-7.7758069075086478E-3</v>
      </c>
      <c r="L86" s="81">
        <v>-7.7758069075086478E-3</v>
      </c>
      <c r="M86" s="81">
        <v>-7.7758069075086478E-3</v>
      </c>
      <c r="N86" s="81">
        <v>-7.7758069075086478E-3</v>
      </c>
      <c r="O86" s="81">
        <v>-7.7758069075086478E-3</v>
      </c>
      <c r="P86" s="81">
        <v>-7.7758069075086478E-3</v>
      </c>
      <c r="Q86" s="81">
        <v>-7.7758069075086478E-3</v>
      </c>
      <c r="R86" s="81">
        <v>-7.7758069075086478E-3</v>
      </c>
      <c r="S86" s="81">
        <v>-7.7758069075086478E-3</v>
      </c>
      <c r="T86" s="81">
        <v>-7.7758069075086478E-3</v>
      </c>
      <c r="U86" s="81">
        <v>-7.7758069075086478E-3</v>
      </c>
      <c r="V86" s="81">
        <v>-7.7758069075086478E-3</v>
      </c>
      <c r="W86" s="81">
        <v>-7.7758069075086478E-3</v>
      </c>
      <c r="X86" s="81">
        <v>-7.7758069075086478E-3</v>
      </c>
      <c r="Y86" s="81">
        <v>-7.7758069075086478E-3</v>
      </c>
      <c r="Z86" s="81">
        <v>-7.7758069075086478E-3</v>
      </c>
    </row>
    <row r="87" spans="2:26">
      <c r="B87" s="106">
        <v>1979</v>
      </c>
      <c r="C87" s="81">
        <v>6.7072031247235459E-3</v>
      </c>
      <c r="D87" s="81">
        <v>6.7072031247235459E-3</v>
      </c>
      <c r="E87" s="81">
        <v>6.7072031247235459E-3</v>
      </c>
      <c r="F87" s="81">
        <v>6.7072031247235459E-3</v>
      </c>
      <c r="G87" s="81">
        <v>6.7072031247235459E-3</v>
      </c>
      <c r="H87" s="81">
        <v>6.7072031247235459E-3</v>
      </c>
      <c r="I87" s="81">
        <v>6.7072031247235459E-3</v>
      </c>
      <c r="J87" s="81">
        <v>6.7072031247235459E-3</v>
      </c>
      <c r="K87" s="81">
        <v>6.7072031247235459E-3</v>
      </c>
      <c r="L87" s="81">
        <v>6.7072031247235459E-3</v>
      </c>
      <c r="M87" s="81">
        <v>6.7072031247235459E-3</v>
      </c>
      <c r="N87" s="81">
        <v>6.7072031247235459E-3</v>
      </c>
      <c r="O87" s="81">
        <v>6.7072031247235459E-3</v>
      </c>
      <c r="P87" s="81">
        <v>6.7072031247235459E-3</v>
      </c>
      <c r="Q87" s="81">
        <v>6.7072031247235459E-3</v>
      </c>
      <c r="R87" s="81">
        <v>6.7072031247235459E-3</v>
      </c>
      <c r="S87" s="81">
        <v>6.7072031247235459E-3</v>
      </c>
      <c r="T87" s="81">
        <v>6.7072031247235459E-3</v>
      </c>
      <c r="U87" s="81">
        <v>6.7072031247235459E-3</v>
      </c>
      <c r="V87" s="81">
        <v>6.7072031247235459E-3</v>
      </c>
      <c r="W87" s="81">
        <v>6.7072031247235459E-3</v>
      </c>
      <c r="X87" s="81">
        <v>6.7072031247235459E-3</v>
      </c>
      <c r="Y87" s="81">
        <v>6.7072031247235459E-3</v>
      </c>
      <c r="Z87" s="81">
        <v>6.7072031247235459E-3</v>
      </c>
    </row>
    <row r="88" spans="2:26">
      <c r="B88" s="106">
        <v>1980</v>
      </c>
      <c r="C88" s="81">
        <v>-2.989744251999403E-2</v>
      </c>
      <c r="D88" s="81">
        <v>-2.989744251999403E-2</v>
      </c>
      <c r="E88" s="81">
        <v>-2.989744251999403E-2</v>
      </c>
      <c r="F88" s="81">
        <v>-2.989744251999403E-2</v>
      </c>
      <c r="G88" s="81">
        <v>-2.989744251999403E-2</v>
      </c>
      <c r="H88" s="81">
        <v>-2.989744251999403E-2</v>
      </c>
      <c r="I88" s="81">
        <v>-2.989744251999403E-2</v>
      </c>
      <c r="J88" s="81">
        <v>-2.989744251999403E-2</v>
      </c>
      <c r="K88" s="81">
        <v>-2.989744251999403E-2</v>
      </c>
      <c r="L88" s="81">
        <v>-2.989744251999403E-2</v>
      </c>
      <c r="M88" s="81">
        <v>-2.989744251999403E-2</v>
      </c>
      <c r="N88" s="81">
        <v>-2.989744251999403E-2</v>
      </c>
      <c r="O88" s="81">
        <v>-2.989744251999403E-2</v>
      </c>
      <c r="P88" s="81">
        <v>-2.989744251999403E-2</v>
      </c>
      <c r="Q88" s="81">
        <v>-2.989744251999403E-2</v>
      </c>
      <c r="R88" s="81">
        <v>-2.989744251999403E-2</v>
      </c>
      <c r="S88" s="81">
        <v>-2.989744251999403E-2</v>
      </c>
      <c r="T88" s="81">
        <v>-2.989744251999403E-2</v>
      </c>
      <c r="U88" s="81">
        <v>-2.989744251999403E-2</v>
      </c>
      <c r="V88" s="81">
        <v>-2.989744251999403E-2</v>
      </c>
      <c r="W88" s="81">
        <v>-2.989744251999403E-2</v>
      </c>
      <c r="X88" s="81">
        <v>-2.989744251999403E-2</v>
      </c>
      <c r="Y88" s="81">
        <v>-2.989744251999403E-2</v>
      </c>
      <c r="Z88" s="81">
        <v>-2.989744251999403E-2</v>
      </c>
    </row>
    <row r="89" spans="2:26">
      <c r="B89" s="106">
        <v>1981</v>
      </c>
      <c r="C89" s="81">
        <v>8.1992153358923542E-2</v>
      </c>
      <c r="D89" s="81">
        <v>8.1992153358923542E-2</v>
      </c>
      <c r="E89" s="81">
        <v>8.1992153358923542E-2</v>
      </c>
      <c r="F89" s="81">
        <v>8.1992153358923542E-2</v>
      </c>
      <c r="G89" s="81">
        <v>8.1992153358923542E-2</v>
      </c>
      <c r="H89" s="81">
        <v>8.1992153358923542E-2</v>
      </c>
      <c r="I89" s="81">
        <v>8.1992153358923542E-2</v>
      </c>
      <c r="J89" s="81">
        <v>8.1992153358923542E-2</v>
      </c>
      <c r="K89" s="81">
        <v>8.1992153358923542E-2</v>
      </c>
      <c r="L89" s="81">
        <v>8.1992153358923542E-2</v>
      </c>
      <c r="M89" s="81">
        <v>8.1992153358923542E-2</v>
      </c>
      <c r="N89" s="81">
        <v>8.1992153358923542E-2</v>
      </c>
      <c r="O89" s="81">
        <v>8.1992153358923542E-2</v>
      </c>
      <c r="P89" s="81">
        <v>8.1992153358923542E-2</v>
      </c>
      <c r="Q89" s="81">
        <v>8.1992153358923542E-2</v>
      </c>
      <c r="R89" s="81">
        <v>8.1992153358923542E-2</v>
      </c>
      <c r="S89" s="81">
        <v>8.1992153358923542E-2</v>
      </c>
      <c r="T89" s="81">
        <v>8.1992153358923542E-2</v>
      </c>
      <c r="U89" s="81">
        <v>8.1992153358923542E-2</v>
      </c>
      <c r="V89" s="81">
        <v>8.1992153358923542E-2</v>
      </c>
      <c r="W89" s="81">
        <v>8.1992153358923542E-2</v>
      </c>
      <c r="X89" s="81">
        <v>8.1992153358923542E-2</v>
      </c>
      <c r="Y89" s="81">
        <v>8.1992153358923542E-2</v>
      </c>
      <c r="Z89" s="81">
        <v>8.1992153358923542E-2</v>
      </c>
    </row>
    <row r="90" spans="2:26">
      <c r="B90" s="106">
        <v>1982</v>
      </c>
      <c r="C90" s="81">
        <v>0.32814549486295586</v>
      </c>
      <c r="D90" s="81">
        <v>0.32814549486295586</v>
      </c>
      <c r="E90" s="81">
        <v>0.32814549486295586</v>
      </c>
      <c r="F90" s="81">
        <v>0.32814549486295586</v>
      </c>
      <c r="G90" s="81">
        <v>0.32814549486295586</v>
      </c>
      <c r="H90" s="81">
        <v>0.32814549486295586</v>
      </c>
      <c r="I90" s="81">
        <v>0.32814549486295586</v>
      </c>
      <c r="J90" s="81">
        <v>0.32814549486295586</v>
      </c>
      <c r="K90" s="81">
        <v>0.32814549486295586</v>
      </c>
      <c r="L90" s="81">
        <v>0.32814549486295586</v>
      </c>
      <c r="M90" s="81">
        <v>0.32814549486295586</v>
      </c>
      <c r="N90" s="81">
        <v>0.32814549486295586</v>
      </c>
      <c r="O90" s="81">
        <v>0.32814549486295586</v>
      </c>
      <c r="P90" s="81">
        <v>0.32814549486295586</v>
      </c>
      <c r="Q90" s="81">
        <v>0.32814549486295586</v>
      </c>
      <c r="R90" s="81">
        <v>0.32814549486295586</v>
      </c>
      <c r="S90" s="81">
        <v>0.32814549486295586</v>
      </c>
      <c r="T90" s="81">
        <v>0.32814549486295586</v>
      </c>
      <c r="U90" s="81">
        <v>0.32814549486295586</v>
      </c>
      <c r="V90" s="81">
        <v>0.32814549486295586</v>
      </c>
      <c r="W90" s="81">
        <v>0.32814549486295586</v>
      </c>
      <c r="X90" s="81">
        <v>0.32814549486295586</v>
      </c>
      <c r="Y90" s="81">
        <v>0.32814549486295586</v>
      </c>
      <c r="Z90" s="81">
        <v>0.32814549486295586</v>
      </c>
    </row>
    <row r="91" spans="2:26">
      <c r="B91" s="106">
        <v>1983</v>
      </c>
      <c r="C91" s="81">
        <v>3.2002094451429264E-2</v>
      </c>
      <c r="D91" s="81">
        <v>3.2002094451429264E-2</v>
      </c>
      <c r="E91" s="81">
        <v>3.2002094451429264E-2</v>
      </c>
      <c r="F91" s="81">
        <v>3.2002094451429264E-2</v>
      </c>
      <c r="G91" s="81">
        <v>3.2002094451429264E-2</v>
      </c>
      <c r="H91" s="81">
        <v>3.2002094451429264E-2</v>
      </c>
      <c r="I91" s="81">
        <v>3.2002094451429264E-2</v>
      </c>
      <c r="J91" s="81">
        <v>3.2002094451429264E-2</v>
      </c>
      <c r="K91" s="81">
        <v>3.2002094451429264E-2</v>
      </c>
      <c r="L91" s="81">
        <v>3.2002094451429264E-2</v>
      </c>
      <c r="M91" s="81">
        <v>3.2002094451429264E-2</v>
      </c>
      <c r="N91" s="81">
        <v>3.2002094451429264E-2</v>
      </c>
      <c r="O91" s="81">
        <v>3.2002094451429264E-2</v>
      </c>
      <c r="P91" s="81">
        <v>3.2002094451429264E-2</v>
      </c>
      <c r="Q91" s="81">
        <v>3.2002094451429264E-2</v>
      </c>
      <c r="R91" s="81">
        <v>3.2002094451429264E-2</v>
      </c>
      <c r="S91" s="81">
        <v>3.2002094451429264E-2</v>
      </c>
      <c r="T91" s="81">
        <v>3.2002094451429264E-2</v>
      </c>
      <c r="U91" s="81">
        <v>3.2002094451429264E-2</v>
      </c>
      <c r="V91" s="81">
        <v>3.2002094451429264E-2</v>
      </c>
      <c r="W91" s="81">
        <v>3.2002094451429264E-2</v>
      </c>
      <c r="X91" s="81">
        <v>3.2002094451429264E-2</v>
      </c>
      <c r="Y91" s="81">
        <v>3.2002094451429264E-2</v>
      </c>
      <c r="Z91" s="81">
        <v>3.2002094451429264E-2</v>
      </c>
    </row>
    <row r="92" spans="2:26">
      <c r="B92" s="106">
        <v>1984</v>
      </c>
      <c r="C92" s="81">
        <v>0.13733364344102345</v>
      </c>
      <c r="D92" s="81">
        <v>0.13733364344102345</v>
      </c>
      <c r="E92" s="81">
        <v>0.13733364344102345</v>
      </c>
      <c r="F92" s="81">
        <v>0.13733364344102345</v>
      </c>
      <c r="G92" s="81">
        <v>0.13733364344102345</v>
      </c>
      <c r="H92" s="81">
        <v>0.13733364344102345</v>
      </c>
      <c r="I92" s="81">
        <v>0.13733364344102345</v>
      </c>
      <c r="J92" s="81">
        <v>0.13733364344102345</v>
      </c>
      <c r="K92" s="81">
        <v>0.13733364344102345</v>
      </c>
      <c r="L92" s="81">
        <v>0.13733364344102345</v>
      </c>
      <c r="M92" s="81">
        <v>0.13733364344102345</v>
      </c>
      <c r="N92" s="81">
        <v>0.13733364344102345</v>
      </c>
      <c r="O92" s="81">
        <v>0.13733364344102345</v>
      </c>
      <c r="P92" s="81">
        <v>0.13733364344102345</v>
      </c>
      <c r="Q92" s="81">
        <v>0.13733364344102345</v>
      </c>
      <c r="R92" s="81">
        <v>0.13733364344102345</v>
      </c>
      <c r="S92" s="81">
        <v>0.13733364344102345</v>
      </c>
      <c r="T92" s="81">
        <v>0.13733364344102345</v>
      </c>
      <c r="U92" s="81">
        <v>0.13733364344102345</v>
      </c>
      <c r="V92" s="81">
        <v>0.13733364344102345</v>
      </c>
      <c r="W92" s="81">
        <v>0.13733364344102345</v>
      </c>
      <c r="X92" s="81">
        <v>0.13733364344102345</v>
      </c>
      <c r="Y92" s="81">
        <v>0.13733364344102345</v>
      </c>
      <c r="Z92" s="81">
        <v>0.13733364344102345</v>
      </c>
    </row>
    <row r="93" spans="2:26">
      <c r="B93" s="106">
        <v>1985</v>
      </c>
      <c r="C93" s="81">
        <v>0.2571248821260641</v>
      </c>
      <c r="D93" s="81">
        <v>0.2571248821260641</v>
      </c>
      <c r="E93" s="81">
        <v>0.2571248821260641</v>
      </c>
      <c r="F93" s="81">
        <v>0.2571248821260641</v>
      </c>
      <c r="G93" s="81">
        <v>0.2571248821260641</v>
      </c>
      <c r="H93" s="81">
        <v>0.2571248821260641</v>
      </c>
      <c r="I93" s="81">
        <v>0.2571248821260641</v>
      </c>
      <c r="J93" s="81">
        <v>0.2571248821260641</v>
      </c>
      <c r="K93" s="81">
        <v>0.2571248821260641</v>
      </c>
      <c r="L93" s="81">
        <v>0.2571248821260641</v>
      </c>
      <c r="M93" s="81">
        <v>0.2571248821260641</v>
      </c>
      <c r="N93" s="81">
        <v>0.2571248821260641</v>
      </c>
      <c r="O93" s="81">
        <v>0.2571248821260641</v>
      </c>
      <c r="P93" s="81">
        <v>0.2571248821260641</v>
      </c>
      <c r="Q93" s="81">
        <v>0.2571248821260641</v>
      </c>
      <c r="R93" s="81">
        <v>0.2571248821260641</v>
      </c>
      <c r="S93" s="81">
        <v>0.2571248821260641</v>
      </c>
      <c r="T93" s="81">
        <v>0.2571248821260641</v>
      </c>
      <c r="U93" s="81">
        <v>0.2571248821260641</v>
      </c>
      <c r="V93" s="81">
        <v>0.2571248821260641</v>
      </c>
      <c r="W93" s="81">
        <v>0.2571248821260641</v>
      </c>
      <c r="X93" s="81">
        <v>0.2571248821260641</v>
      </c>
      <c r="Y93" s="81">
        <v>0.2571248821260641</v>
      </c>
      <c r="Z93" s="81">
        <v>0.2571248821260641</v>
      </c>
    </row>
    <row r="94" spans="2:26">
      <c r="B94" s="106">
        <v>1986</v>
      </c>
      <c r="C94" s="81">
        <v>0.24284215141767618</v>
      </c>
      <c r="D94" s="81">
        <v>0.24284215141767618</v>
      </c>
      <c r="E94" s="81">
        <v>0.24284215141767618</v>
      </c>
      <c r="F94" s="81">
        <v>0.24284215141767618</v>
      </c>
      <c r="G94" s="81">
        <v>0.24284215141767618</v>
      </c>
      <c r="H94" s="81">
        <v>0.24284215141767618</v>
      </c>
      <c r="I94" s="81">
        <v>0.24284215141767618</v>
      </c>
      <c r="J94" s="81">
        <v>0.24284215141767618</v>
      </c>
      <c r="K94" s="81">
        <v>0.24284215141767618</v>
      </c>
      <c r="L94" s="81">
        <v>0.24284215141767618</v>
      </c>
      <c r="M94" s="81">
        <v>0.24284215141767618</v>
      </c>
      <c r="N94" s="81">
        <v>0.24284215141767618</v>
      </c>
      <c r="O94" s="81">
        <v>0.24284215141767618</v>
      </c>
      <c r="P94" s="81">
        <v>0.24284215141767618</v>
      </c>
      <c r="Q94" s="81">
        <v>0.24284215141767618</v>
      </c>
      <c r="R94" s="81">
        <v>0.24284215141767618</v>
      </c>
      <c r="S94" s="81">
        <v>0.24284215141767618</v>
      </c>
      <c r="T94" s="81">
        <v>0.24284215141767618</v>
      </c>
      <c r="U94" s="81">
        <v>0.24284215141767618</v>
      </c>
      <c r="V94" s="81">
        <v>0.24284215141767618</v>
      </c>
      <c r="W94" s="81">
        <v>0.24284215141767618</v>
      </c>
      <c r="X94" s="81">
        <v>0.24284215141767618</v>
      </c>
      <c r="Y94" s="81">
        <v>0.24284215141767618</v>
      </c>
      <c r="Z94" s="81">
        <v>0.24284215141767618</v>
      </c>
    </row>
    <row r="95" spans="2:26">
      <c r="B95" s="106">
        <v>1987</v>
      </c>
      <c r="C95" s="81">
        <v>-4.9605089379262279E-2</v>
      </c>
      <c r="D95" s="81">
        <v>-4.9605089379262279E-2</v>
      </c>
      <c r="E95" s="81">
        <v>-4.9605089379262279E-2</v>
      </c>
      <c r="F95" s="81">
        <v>-4.9605089379262279E-2</v>
      </c>
      <c r="G95" s="81">
        <v>-4.9605089379262279E-2</v>
      </c>
      <c r="H95" s="81">
        <v>-4.9605089379262279E-2</v>
      </c>
      <c r="I95" s="81">
        <v>-4.9605089379262279E-2</v>
      </c>
      <c r="J95" s="81">
        <v>-4.9605089379262279E-2</v>
      </c>
      <c r="K95" s="81">
        <v>-4.9605089379262279E-2</v>
      </c>
      <c r="L95" s="81">
        <v>-4.9605089379262279E-2</v>
      </c>
      <c r="M95" s="81">
        <v>-4.9605089379262279E-2</v>
      </c>
      <c r="N95" s="81">
        <v>-4.9605089379262279E-2</v>
      </c>
      <c r="O95" s="81">
        <v>-4.9605089379262279E-2</v>
      </c>
      <c r="P95" s="81">
        <v>-4.9605089379262279E-2</v>
      </c>
      <c r="Q95" s="81">
        <v>-4.9605089379262279E-2</v>
      </c>
      <c r="R95" s="81">
        <v>-4.9605089379262279E-2</v>
      </c>
      <c r="S95" s="81">
        <v>-4.9605089379262279E-2</v>
      </c>
      <c r="T95" s="81">
        <v>-4.9605089379262279E-2</v>
      </c>
      <c r="U95" s="81">
        <v>-4.9605089379262279E-2</v>
      </c>
      <c r="V95" s="81">
        <v>-4.9605089379262279E-2</v>
      </c>
      <c r="W95" s="81">
        <v>-4.9605089379262279E-2</v>
      </c>
      <c r="X95" s="81">
        <v>-4.9605089379262279E-2</v>
      </c>
      <c r="Y95" s="81">
        <v>-4.9605089379262279E-2</v>
      </c>
      <c r="Z95" s="81">
        <v>-4.9605089379262279E-2</v>
      </c>
    </row>
    <row r="96" spans="2:26">
      <c r="B96" s="106">
        <v>1988</v>
      </c>
      <c r="C96" s="81">
        <v>8.2235958434841674E-2</v>
      </c>
      <c r="D96" s="81">
        <v>8.2235958434841674E-2</v>
      </c>
      <c r="E96" s="81">
        <v>8.2235958434841674E-2</v>
      </c>
      <c r="F96" s="81">
        <v>8.2235958434841674E-2</v>
      </c>
      <c r="G96" s="81">
        <v>8.2235958434841674E-2</v>
      </c>
      <c r="H96" s="81">
        <v>8.2235958434841674E-2</v>
      </c>
      <c r="I96" s="81">
        <v>8.2235958434841674E-2</v>
      </c>
      <c r="J96" s="81">
        <v>8.2235958434841674E-2</v>
      </c>
      <c r="K96" s="81">
        <v>8.2235958434841674E-2</v>
      </c>
      <c r="L96" s="81">
        <v>8.2235958434841674E-2</v>
      </c>
      <c r="M96" s="81">
        <v>8.2235958434841674E-2</v>
      </c>
      <c r="N96" s="81">
        <v>8.2235958434841674E-2</v>
      </c>
      <c r="O96" s="81">
        <v>8.2235958434841674E-2</v>
      </c>
      <c r="P96" s="81">
        <v>8.2235958434841674E-2</v>
      </c>
      <c r="Q96" s="81">
        <v>8.2235958434841674E-2</v>
      </c>
      <c r="R96" s="81">
        <v>8.2235958434841674E-2</v>
      </c>
      <c r="S96" s="81">
        <v>8.2235958434841674E-2</v>
      </c>
      <c r="T96" s="81">
        <v>8.2235958434841674E-2</v>
      </c>
      <c r="U96" s="81">
        <v>8.2235958434841674E-2</v>
      </c>
      <c r="V96" s="81">
        <v>8.2235958434841674E-2</v>
      </c>
      <c r="W96" s="81">
        <v>8.2235958434841674E-2</v>
      </c>
      <c r="X96" s="81">
        <v>8.2235958434841674E-2</v>
      </c>
      <c r="Y96" s="81">
        <v>8.2235958434841674E-2</v>
      </c>
      <c r="Z96" s="81">
        <v>8.2235958434841674E-2</v>
      </c>
    </row>
    <row r="97" spans="2:26">
      <c r="B97" s="106">
        <v>1989</v>
      </c>
      <c r="C97" s="81">
        <v>0.17693647159446219</v>
      </c>
      <c r="D97" s="81">
        <v>0.17693647159446219</v>
      </c>
      <c r="E97" s="81">
        <v>0.17693647159446219</v>
      </c>
      <c r="F97" s="81">
        <v>0.17693647159446219</v>
      </c>
      <c r="G97" s="81">
        <v>0.17693647159446219</v>
      </c>
      <c r="H97" s="81">
        <v>0.17693647159446219</v>
      </c>
      <c r="I97" s="81">
        <v>0.17693647159446219</v>
      </c>
      <c r="J97" s="81">
        <v>0.17693647159446219</v>
      </c>
      <c r="K97" s="81">
        <v>0.17693647159446219</v>
      </c>
      <c r="L97" s="81">
        <v>0.17693647159446219</v>
      </c>
      <c r="M97" s="81">
        <v>0.17693647159446219</v>
      </c>
      <c r="N97" s="81">
        <v>0.17693647159446219</v>
      </c>
      <c r="O97" s="81">
        <v>0.17693647159446219</v>
      </c>
      <c r="P97" s="81">
        <v>0.17693647159446219</v>
      </c>
      <c r="Q97" s="81">
        <v>0.17693647159446219</v>
      </c>
      <c r="R97" s="81">
        <v>0.17693647159446219</v>
      </c>
      <c r="S97" s="81">
        <v>0.17693647159446219</v>
      </c>
      <c r="T97" s="81">
        <v>0.17693647159446219</v>
      </c>
      <c r="U97" s="81">
        <v>0.17693647159446219</v>
      </c>
      <c r="V97" s="81">
        <v>0.17693647159446219</v>
      </c>
      <c r="W97" s="81">
        <v>0.17693647159446219</v>
      </c>
      <c r="X97" s="81">
        <v>0.17693647159446219</v>
      </c>
      <c r="Y97" s="81">
        <v>0.17693647159446219</v>
      </c>
      <c r="Z97" s="81">
        <v>0.17693647159446219</v>
      </c>
    </row>
    <row r="98" spans="2:26">
      <c r="B98" s="106">
        <v>1990</v>
      </c>
      <c r="C98" s="81">
        <v>6.2353753335533363E-2</v>
      </c>
      <c r="D98" s="81">
        <v>6.2353753335533363E-2</v>
      </c>
      <c r="E98" s="81">
        <v>6.2353753335533363E-2</v>
      </c>
      <c r="F98" s="81">
        <v>6.2353753335533363E-2</v>
      </c>
      <c r="G98" s="81">
        <v>6.2353753335533363E-2</v>
      </c>
      <c r="H98" s="81">
        <v>6.2353753335533363E-2</v>
      </c>
      <c r="I98" s="81">
        <v>6.2353753335533363E-2</v>
      </c>
      <c r="J98" s="81">
        <v>6.2353753335533363E-2</v>
      </c>
      <c r="K98" s="81">
        <v>6.2353753335533363E-2</v>
      </c>
      <c r="L98" s="81">
        <v>6.2353753335533363E-2</v>
      </c>
      <c r="M98" s="81">
        <v>6.2353753335533363E-2</v>
      </c>
      <c r="N98" s="81">
        <v>6.2353753335533363E-2</v>
      </c>
      <c r="O98" s="81">
        <v>6.2353753335533363E-2</v>
      </c>
      <c r="P98" s="81">
        <v>6.2353753335533363E-2</v>
      </c>
      <c r="Q98" s="81">
        <v>6.2353753335533363E-2</v>
      </c>
      <c r="R98" s="81">
        <v>6.2353753335533363E-2</v>
      </c>
      <c r="S98" s="81">
        <v>6.2353753335533363E-2</v>
      </c>
      <c r="T98" s="81">
        <v>6.2353753335533363E-2</v>
      </c>
      <c r="U98" s="81">
        <v>6.2353753335533363E-2</v>
      </c>
      <c r="V98" s="81">
        <v>6.2353753335533363E-2</v>
      </c>
      <c r="W98" s="81">
        <v>6.2353753335533363E-2</v>
      </c>
      <c r="X98" s="81">
        <v>6.2353753335533363E-2</v>
      </c>
      <c r="Y98" s="81">
        <v>6.2353753335533363E-2</v>
      </c>
      <c r="Z98" s="81">
        <v>6.2353753335533363E-2</v>
      </c>
    </row>
    <row r="99" spans="2:26">
      <c r="B99" s="106">
        <v>1991</v>
      </c>
      <c r="C99" s="81">
        <v>0.15004510019517303</v>
      </c>
      <c r="D99" s="81">
        <v>0.15004510019517303</v>
      </c>
      <c r="E99" s="81">
        <v>0.15004510019517303</v>
      </c>
      <c r="F99" s="81">
        <v>0.15004510019517303</v>
      </c>
      <c r="G99" s="81">
        <v>0.15004510019517303</v>
      </c>
      <c r="H99" s="81">
        <v>0.15004510019517303</v>
      </c>
      <c r="I99" s="81">
        <v>0.15004510019517303</v>
      </c>
      <c r="J99" s="81">
        <v>0.15004510019517303</v>
      </c>
      <c r="K99" s="81">
        <v>0.15004510019517303</v>
      </c>
      <c r="L99" s="81">
        <v>0.15004510019517303</v>
      </c>
      <c r="M99" s="81">
        <v>0.15004510019517303</v>
      </c>
      <c r="N99" s="81">
        <v>0.15004510019517303</v>
      </c>
      <c r="O99" s="81">
        <v>0.15004510019517303</v>
      </c>
      <c r="P99" s="81">
        <v>0.15004510019517303</v>
      </c>
      <c r="Q99" s="81">
        <v>0.15004510019517303</v>
      </c>
      <c r="R99" s="81">
        <v>0.15004510019517303</v>
      </c>
      <c r="S99" s="81">
        <v>0.15004510019517303</v>
      </c>
      <c r="T99" s="81">
        <v>0.15004510019517303</v>
      </c>
      <c r="U99" s="81">
        <v>0.15004510019517303</v>
      </c>
      <c r="V99" s="81">
        <v>0.15004510019517303</v>
      </c>
      <c r="W99" s="81">
        <v>0.15004510019517303</v>
      </c>
      <c r="X99" s="81">
        <v>0.15004510019517303</v>
      </c>
      <c r="Y99" s="81">
        <v>0.15004510019517303</v>
      </c>
      <c r="Z99" s="81">
        <v>0.15004510019517303</v>
      </c>
    </row>
    <row r="100" spans="2:26">
      <c r="B100" s="106">
        <v>1992</v>
      </c>
      <c r="C100" s="81">
        <v>9.3616373162079422E-2</v>
      </c>
      <c r="D100" s="81">
        <v>9.3616373162079422E-2</v>
      </c>
      <c r="E100" s="81">
        <v>9.3616373162079422E-2</v>
      </c>
      <c r="F100" s="81">
        <v>9.3616373162079422E-2</v>
      </c>
      <c r="G100" s="81">
        <v>9.3616373162079422E-2</v>
      </c>
      <c r="H100" s="81">
        <v>9.3616373162079422E-2</v>
      </c>
      <c r="I100" s="81">
        <v>9.3616373162079422E-2</v>
      </c>
      <c r="J100" s="81">
        <v>9.3616373162079422E-2</v>
      </c>
      <c r="K100" s="81">
        <v>9.3616373162079422E-2</v>
      </c>
      <c r="L100" s="81">
        <v>9.3616373162079422E-2</v>
      </c>
      <c r="M100" s="81">
        <v>9.3616373162079422E-2</v>
      </c>
      <c r="N100" s="81">
        <v>9.3616373162079422E-2</v>
      </c>
      <c r="O100" s="81">
        <v>9.3616373162079422E-2</v>
      </c>
      <c r="P100" s="81">
        <v>9.3616373162079422E-2</v>
      </c>
      <c r="Q100" s="81">
        <v>9.3616373162079422E-2</v>
      </c>
      <c r="R100" s="81">
        <v>9.3616373162079422E-2</v>
      </c>
      <c r="S100" s="81">
        <v>9.3616373162079422E-2</v>
      </c>
      <c r="T100" s="81">
        <v>9.3616373162079422E-2</v>
      </c>
      <c r="U100" s="81">
        <v>9.3616373162079422E-2</v>
      </c>
      <c r="V100" s="81">
        <v>9.3616373162079422E-2</v>
      </c>
      <c r="W100" s="81">
        <v>9.3616373162079422E-2</v>
      </c>
      <c r="X100" s="81">
        <v>9.3616373162079422E-2</v>
      </c>
      <c r="Y100" s="81">
        <v>9.3616373162079422E-2</v>
      </c>
      <c r="Z100" s="81">
        <v>9.3616373162079422E-2</v>
      </c>
    </row>
    <row r="101" spans="2:26">
      <c r="B101" s="106">
        <v>1993</v>
      </c>
      <c r="C101" s="81">
        <v>0.14210957589263107</v>
      </c>
      <c r="D101" s="81">
        <v>0.14210957589263107</v>
      </c>
      <c r="E101" s="81">
        <v>0.14210957589263107</v>
      </c>
      <c r="F101" s="81">
        <v>0.14210957589263107</v>
      </c>
      <c r="G101" s="81">
        <v>0.14210957589263107</v>
      </c>
      <c r="H101" s="81">
        <v>0.14210957589263107</v>
      </c>
      <c r="I101" s="81">
        <v>0.14210957589263107</v>
      </c>
      <c r="J101" s="81">
        <v>0.14210957589263107</v>
      </c>
      <c r="K101" s="81">
        <v>0.14210957589263107</v>
      </c>
      <c r="L101" s="81">
        <v>0.14210957589263107</v>
      </c>
      <c r="M101" s="81">
        <v>0.14210957589263107</v>
      </c>
      <c r="N101" s="81">
        <v>0.14210957589263107</v>
      </c>
      <c r="O101" s="81">
        <v>0.14210957589263107</v>
      </c>
      <c r="P101" s="81">
        <v>0.14210957589263107</v>
      </c>
      <c r="Q101" s="81">
        <v>0.14210957589263107</v>
      </c>
      <c r="R101" s="81">
        <v>0.14210957589263107</v>
      </c>
      <c r="S101" s="81">
        <v>0.14210957589263107</v>
      </c>
      <c r="T101" s="81">
        <v>0.14210957589263107</v>
      </c>
      <c r="U101" s="81">
        <v>0.14210957589263107</v>
      </c>
      <c r="V101" s="81">
        <v>0.14210957589263107</v>
      </c>
      <c r="W101" s="81">
        <v>0.14210957589263107</v>
      </c>
      <c r="X101" s="81">
        <v>0.14210957589263107</v>
      </c>
      <c r="Y101" s="81">
        <v>0.14210957589263107</v>
      </c>
      <c r="Z101" s="81">
        <v>0.14210957589263107</v>
      </c>
    </row>
    <row r="102" spans="2:26">
      <c r="B102" s="106">
        <v>1994</v>
      </c>
      <c r="C102" s="81">
        <v>-8.0366555509985921E-2</v>
      </c>
      <c r="D102" s="81">
        <v>-8.0366555509985921E-2</v>
      </c>
      <c r="E102" s="81">
        <v>-8.0366555509985921E-2</v>
      </c>
      <c r="F102" s="81">
        <v>-8.0366555509985921E-2</v>
      </c>
      <c r="G102" s="81">
        <v>-8.0366555509985921E-2</v>
      </c>
      <c r="H102" s="81">
        <v>-8.0366555509985921E-2</v>
      </c>
      <c r="I102" s="81">
        <v>-8.0366555509985921E-2</v>
      </c>
      <c r="J102" s="81">
        <v>-8.0366555509985921E-2</v>
      </c>
      <c r="K102" s="81">
        <v>-8.0366555509985921E-2</v>
      </c>
      <c r="L102" s="81">
        <v>-8.0366555509985921E-2</v>
      </c>
      <c r="M102" s="81">
        <v>-8.0366555509985921E-2</v>
      </c>
      <c r="N102" s="81">
        <v>-8.0366555509985921E-2</v>
      </c>
      <c r="O102" s="81">
        <v>-8.0366555509985921E-2</v>
      </c>
      <c r="P102" s="81">
        <v>-8.0366555509985921E-2</v>
      </c>
      <c r="Q102" s="81">
        <v>-8.0366555509985921E-2</v>
      </c>
      <c r="R102" s="81">
        <v>-8.0366555509985921E-2</v>
      </c>
      <c r="S102" s="81">
        <v>-8.0366555509985921E-2</v>
      </c>
      <c r="T102" s="81">
        <v>-8.0366555509985921E-2</v>
      </c>
      <c r="U102" s="81">
        <v>-8.0366555509985921E-2</v>
      </c>
      <c r="V102" s="81">
        <v>-8.0366555509985921E-2</v>
      </c>
      <c r="W102" s="81">
        <v>-8.0366555509985921E-2</v>
      </c>
      <c r="X102" s="81">
        <v>-8.0366555509985921E-2</v>
      </c>
      <c r="Y102" s="81">
        <v>-8.0366555509985921E-2</v>
      </c>
      <c r="Z102" s="81">
        <v>-8.0366555509985921E-2</v>
      </c>
    </row>
    <row r="103" spans="2:26">
      <c r="B103" s="106">
        <v>1995</v>
      </c>
      <c r="C103" s="81">
        <v>0.23480780112538907</v>
      </c>
      <c r="D103" s="81">
        <v>0.23480780112538907</v>
      </c>
      <c r="E103" s="81">
        <v>0.23480780112538907</v>
      </c>
      <c r="F103" s="81">
        <v>0.23480780112538907</v>
      </c>
      <c r="G103" s="81">
        <v>0.23480780112538907</v>
      </c>
      <c r="H103" s="81">
        <v>0.23480780112538907</v>
      </c>
      <c r="I103" s="81">
        <v>0.23480780112538907</v>
      </c>
      <c r="J103" s="81">
        <v>0.23480780112538907</v>
      </c>
      <c r="K103" s="81">
        <v>0.23480780112538907</v>
      </c>
      <c r="L103" s="81">
        <v>0.23480780112538907</v>
      </c>
      <c r="M103" s="81">
        <v>0.23480780112538907</v>
      </c>
      <c r="N103" s="81">
        <v>0.23480780112538907</v>
      </c>
      <c r="O103" s="81">
        <v>0.23480780112538907</v>
      </c>
      <c r="P103" s="81">
        <v>0.23480780112538907</v>
      </c>
      <c r="Q103" s="81">
        <v>0.23480780112538907</v>
      </c>
      <c r="R103" s="81">
        <v>0.23480780112538907</v>
      </c>
      <c r="S103" s="81">
        <v>0.23480780112538907</v>
      </c>
      <c r="T103" s="81">
        <v>0.23480780112538907</v>
      </c>
      <c r="U103" s="81">
        <v>0.23480780112538907</v>
      </c>
      <c r="V103" s="81">
        <v>0.23480780112538907</v>
      </c>
      <c r="W103" s="81">
        <v>0.23480780112538907</v>
      </c>
      <c r="X103" s="81">
        <v>0.23480780112538907</v>
      </c>
      <c r="Y103" s="81">
        <v>0.23480780112538907</v>
      </c>
      <c r="Z103" s="81">
        <v>0.23480780112538907</v>
      </c>
    </row>
    <row r="104" spans="2:26">
      <c r="B104" s="106">
        <v>1996</v>
      </c>
      <c r="C104" s="81">
        <v>1.428607793401844E-2</v>
      </c>
      <c r="D104" s="81">
        <v>1.428607793401844E-2</v>
      </c>
      <c r="E104" s="81">
        <v>1.428607793401844E-2</v>
      </c>
      <c r="F104" s="81">
        <v>1.428607793401844E-2</v>
      </c>
      <c r="G104" s="81">
        <v>1.428607793401844E-2</v>
      </c>
      <c r="H104" s="81">
        <v>1.428607793401844E-2</v>
      </c>
      <c r="I104" s="81">
        <v>1.428607793401844E-2</v>
      </c>
      <c r="J104" s="81">
        <v>1.428607793401844E-2</v>
      </c>
      <c r="K104" s="81">
        <v>1.428607793401844E-2</v>
      </c>
      <c r="L104" s="81">
        <v>1.428607793401844E-2</v>
      </c>
      <c r="M104" s="81">
        <v>1.428607793401844E-2</v>
      </c>
      <c r="N104" s="81">
        <v>1.428607793401844E-2</v>
      </c>
      <c r="O104" s="81">
        <v>1.428607793401844E-2</v>
      </c>
      <c r="P104" s="81">
        <v>1.428607793401844E-2</v>
      </c>
      <c r="Q104" s="81">
        <v>1.428607793401844E-2</v>
      </c>
      <c r="R104" s="81">
        <v>1.428607793401844E-2</v>
      </c>
      <c r="S104" s="81">
        <v>1.428607793401844E-2</v>
      </c>
      <c r="T104" s="81">
        <v>1.428607793401844E-2</v>
      </c>
      <c r="U104" s="81">
        <v>1.428607793401844E-2</v>
      </c>
      <c r="V104" s="81">
        <v>1.428607793401844E-2</v>
      </c>
      <c r="W104" s="81">
        <v>1.428607793401844E-2</v>
      </c>
      <c r="X104" s="81">
        <v>1.428607793401844E-2</v>
      </c>
      <c r="Y104" s="81">
        <v>1.428607793401844E-2</v>
      </c>
      <c r="Z104" s="81">
        <v>1.428607793401844E-2</v>
      </c>
    </row>
    <row r="105" spans="2:26">
      <c r="B105" s="106">
        <v>1997</v>
      </c>
      <c r="C105" s="81">
        <v>9.939130272977531E-2</v>
      </c>
      <c r="D105" s="81">
        <v>9.939130272977531E-2</v>
      </c>
      <c r="E105" s="81">
        <v>9.939130272977531E-2</v>
      </c>
      <c r="F105" s="81">
        <v>9.939130272977531E-2</v>
      </c>
      <c r="G105" s="81">
        <v>9.939130272977531E-2</v>
      </c>
      <c r="H105" s="81">
        <v>9.939130272977531E-2</v>
      </c>
      <c r="I105" s="81">
        <v>9.939130272977531E-2</v>
      </c>
      <c r="J105" s="81">
        <v>9.939130272977531E-2</v>
      </c>
      <c r="K105" s="81">
        <v>9.939130272977531E-2</v>
      </c>
      <c r="L105" s="81">
        <v>9.939130272977531E-2</v>
      </c>
      <c r="M105" s="81">
        <v>9.939130272977531E-2</v>
      </c>
      <c r="N105" s="81">
        <v>9.939130272977531E-2</v>
      </c>
      <c r="O105" s="81">
        <v>9.939130272977531E-2</v>
      </c>
      <c r="P105" s="81">
        <v>9.939130272977531E-2</v>
      </c>
      <c r="Q105" s="81">
        <v>9.939130272977531E-2</v>
      </c>
      <c r="R105" s="81">
        <v>9.939130272977531E-2</v>
      </c>
      <c r="S105" s="81">
        <v>9.939130272977531E-2</v>
      </c>
      <c r="T105" s="81">
        <v>9.939130272977531E-2</v>
      </c>
      <c r="U105" s="81">
        <v>9.939130272977531E-2</v>
      </c>
      <c r="V105" s="81">
        <v>9.939130272977531E-2</v>
      </c>
      <c r="W105" s="81">
        <v>9.939130272977531E-2</v>
      </c>
      <c r="X105" s="81">
        <v>9.939130272977531E-2</v>
      </c>
      <c r="Y105" s="81">
        <v>9.939130272977531E-2</v>
      </c>
      <c r="Z105" s="81">
        <v>9.939130272977531E-2</v>
      </c>
    </row>
    <row r="106" spans="2:26">
      <c r="B106" s="106">
        <v>1998</v>
      </c>
      <c r="C106" s="81">
        <v>0.14921431922606215</v>
      </c>
      <c r="D106" s="81">
        <v>0.14921431922606215</v>
      </c>
      <c r="E106" s="81">
        <v>0.14921431922606215</v>
      </c>
      <c r="F106" s="81">
        <v>0.14921431922606215</v>
      </c>
      <c r="G106" s="81">
        <v>0.14921431922606215</v>
      </c>
      <c r="H106" s="81">
        <v>0.14921431922606215</v>
      </c>
      <c r="I106" s="81">
        <v>0.14921431922606215</v>
      </c>
      <c r="J106" s="81">
        <v>0.14921431922606215</v>
      </c>
      <c r="K106" s="81">
        <v>0.14921431922606215</v>
      </c>
      <c r="L106" s="81">
        <v>0.14921431922606215</v>
      </c>
      <c r="M106" s="81">
        <v>0.14921431922606215</v>
      </c>
      <c r="N106" s="81">
        <v>0.14921431922606215</v>
      </c>
      <c r="O106" s="81">
        <v>0.14921431922606215</v>
      </c>
      <c r="P106" s="81">
        <v>0.14921431922606215</v>
      </c>
      <c r="Q106" s="81">
        <v>0.14921431922606215</v>
      </c>
      <c r="R106" s="81">
        <v>0.14921431922606215</v>
      </c>
      <c r="S106" s="81">
        <v>0.14921431922606215</v>
      </c>
      <c r="T106" s="81">
        <v>0.14921431922606215</v>
      </c>
      <c r="U106" s="81">
        <v>0.14921431922606215</v>
      </c>
      <c r="V106" s="81">
        <v>0.14921431922606215</v>
      </c>
      <c r="W106" s="81">
        <v>0.14921431922606215</v>
      </c>
      <c r="X106" s="81">
        <v>0.14921431922606215</v>
      </c>
      <c r="Y106" s="81">
        <v>0.14921431922606215</v>
      </c>
      <c r="Z106" s="81">
        <v>0.14921431922606215</v>
      </c>
    </row>
    <row r="107" spans="2:26">
      <c r="B107" s="106">
        <v>1999</v>
      </c>
      <c r="C107" s="81">
        <v>-8.2542147962685761E-2</v>
      </c>
      <c r="D107" s="81">
        <v>-8.2542147962685761E-2</v>
      </c>
      <c r="E107" s="81">
        <v>-8.2542147962685761E-2</v>
      </c>
      <c r="F107" s="81">
        <v>-8.2542147962685761E-2</v>
      </c>
      <c r="G107" s="81">
        <v>-8.2542147962685761E-2</v>
      </c>
      <c r="H107" s="81">
        <v>-8.2542147962685761E-2</v>
      </c>
      <c r="I107" s="81">
        <v>-8.2542147962685761E-2</v>
      </c>
      <c r="J107" s="81">
        <v>-8.2542147962685761E-2</v>
      </c>
      <c r="K107" s="81">
        <v>-8.2542147962685761E-2</v>
      </c>
      <c r="L107" s="81">
        <v>-8.2542147962685761E-2</v>
      </c>
      <c r="M107" s="81">
        <v>-8.2542147962685761E-2</v>
      </c>
      <c r="N107" s="81">
        <v>-8.2542147962685761E-2</v>
      </c>
      <c r="O107" s="81">
        <v>-8.2542147962685761E-2</v>
      </c>
      <c r="P107" s="81">
        <v>-8.2542147962685761E-2</v>
      </c>
      <c r="Q107" s="81">
        <v>-8.2542147962685761E-2</v>
      </c>
      <c r="R107" s="81">
        <v>-8.2542147962685761E-2</v>
      </c>
      <c r="S107" s="81">
        <v>-8.2542147962685761E-2</v>
      </c>
      <c r="T107" s="81">
        <v>-8.2542147962685761E-2</v>
      </c>
      <c r="U107" s="81">
        <v>-8.2542147962685761E-2</v>
      </c>
      <c r="V107" s="81">
        <v>-8.2542147962685761E-2</v>
      </c>
      <c r="W107" s="81">
        <v>-8.2542147962685761E-2</v>
      </c>
      <c r="X107" s="81">
        <v>-8.2542147962685761E-2</v>
      </c>
      <c r="Y107" s="81">
        <v>-8.2542147962685761E-2</v>
      </c>
      <c r="Z107" s="81">
        <v>-8.2542147962685761E-2</v>
      </c>
    </row>
    <row r="108" spans="2:26">
      <c r="B108" s="106">
        <v>2000</v>
      </c>
      <c r="C108" s="81">
        <v>0.16655267125397488</v>
      </c>
      <c r="D108" s="81">
        <v>0.16655267125397488</v>
      </c>
      <c r="E108" s="81">
        <v>0.16655267125397488</v>
      </c>
      <c r="F108" s="81">
        <v>0.16655267125397488</v>
      </c>
      <c r="G108" s="81">
        <v>0.16655267125397488</v>
      </c>
      <c r="H108" s="81">
        <v>0.16655267125397488</v>
      </c>
      <c r="I108" s="81">
        <v>0.16655267125397488</v>
      </c>
      <c r="J108" s="81">
        <v>0.16655267125397488</v>
      </c>
      <c r="K108" s="81">
        <v>0.16655267125397488</v>
      </c>
      <c r="L108" s="81">
        <v>0.16655267125397488</v>
      </c>
      <c r="M108" s="81">
        <v>0.16655267125397488</v>
      </c>
      <c r="N108" s="81">
        <v>0.16655267125397488</v>
      </c>
      <c r="O108" s="81">
        <v>0.16655267125397488</v>
      </c>
      <c r="P108" s="81">
        <v>0.16655267125397488</v>
      </c>
      <c r="Q108" s="81">
        <v>0.16655267125397488</v>
      </c>
      <c r="R108" s="81">
        <v>0.16655267125397488</v>
      </c>
      <c r="S108" s="81">
        <v>0.16655267125397488</v>
      </c>
      <c r="T108" s="81">
        <v>0.16655267125397488</v>
      </c>
      <c r="U108" s="81">
        <v>0.16655267125397488</v>
      </c>
      <c r="V108" s="81">
        <v>0.16655267125397488</v>
      </c>
      <c r="W108" s="81">
        <v>0.16655267125397488</v>
      </c>
      <c r="X108" s="81">
        <v>0.16655267125397488</v>
      </c>
      <c r="Y108" s="81">
        <v>0.16655267125397488</v>
      </c>
      <c r="Z108" s="81">
        <v>0.16655267125397488</v>
      </c>
    </row>
    <row r="109" spans="2:26">
      <c r="B109" s="106">
        <v>2001</v>
      </c>
      <c r="C109" s="107"/>
      <c r="D109" s="81">
        <v>5.5721811892492555E-2</v>
      </c>
      <c r="E109" s="81">
        <v>5.5721811892492555E-2</v>
      </c>
      <c r="F109" s="81">
        <v>5.5721811892492555E-2</v>
      </c>
      <c r="G109" s="81">
        <v>5.5721811892492555E-2</v>
      </c>
      <c r="H109" s="81">
        <v>5.5721811892492555E-2</v>
      </c>
      <c r="I109" s="81">
        <v>5.5721811892492555E-2</v>
      </c>
      <c r="J109" s="81">
        <v>5.5721811892492555E-2</v>
      </c>
      <c r="K109" s="81">
        <v>5.5721811892492555E-2</v>
      </c>
      <c r="L109" s="81">
        <v>5.5721811892492555E-2</v>
      </c>
      <c r="M109" s="81">
        <v>5.5721811892492555E-2</v>
      </c>
      <c r="N109" s="81">
        <v>5.5721811892492555E-2</v>
      </c>
      <c r="O109" s="81">
        <v>5.5721811892492555E-2</v>
      </c>
      <c r="P109" s="81">
        <v>5.5721811892492555E-2</v>
      </c>
      <c r="Q109" s="81">
        <v>5.5721811892492555E-2</v>
      </c>
      <c r="R109" s="81">
        <v>5.5721811892492555E-2</v>
      </c>
      <c r="S109" s="81">
        <v>5.5721811892492555E-2</v>
      </c>
      <c r="T109" s="81">
        <v>5.5721811892492555E-2</v>
      </c>
      <c r="U109" s="81">
        <v>5.5721811892492555E-2</v>
      </c>
      <c r="V109" s="81">
        <v>5.5721811892492555E-2</v>
      </c>
      <c r="W109" s="81">
        <v>5.5721811892492555E-2</v>
      </c>
      <c r="X109" s="81">
        <v>5.5721811892492555E-2</v>
      </c>
      <c r="Y109" s="81">
        <v>5.5721811892492555E-2</v>
      </c>
      <c r="Z109" s="81">
        <v>5.5721811892492555E-2</v>
      </c>
    </row>
    <row r="110" spans="2:26">
      <c r="B110" s="106">
        <v>2002</v>
      </c>
      <c r="C110" s="107"/>
      <c r="D110" s="107"/>
      <c r="E110" s="81">
        <v>0.15116400378109285</v>
      </c>
      <c r="F110" s="81">
        <v>0.15116400378109285</v>
      </c>
      <c r="G110" s="81">
        <v>0.15116400378109285</v>
      </c>
      <c r="H110" s="81">
        <v>0.15116400378109285</v>
      </c>
      <c r="I110" s="81">
        <v>0.15116400378109285</v>
      </c>
      <c r="J110" s="81">
        <v>0.15116400378109285</v>
      </c>
      <c r="K110" s="81">
        <v>0.15116400378109285</v>
      </c>
      <c r="L110" s="81">
        <v>0.15116400378109285</v>
      </c>
      <c r="M110" s="81">
        <v>0.15116400378109285</v>
      </c>
      <c r="N110" s="81">
        <v>0.15116400378109285</v>
      </c>
      <c r="O110" s="81">
        <v>0.15116400378109285</v>
      </c>
      <c r="P110" s="81">
        <v>0.15116400378109285</v>
      </c>
      <c r="Q110" s="81">
        <v>0.15116400378109285</v>
      </c>
      <c r="R110" s="81">
        <v>0.15116400378109285</v>
      </c>
      <c r="S110" s="81">
        <v>0.15116400378109285</v>
      </c>
      <c r="T110" s="81">
        <v>0.15116400378109285</v>
      </c>
      <c r="U110" s="81">
        <v>0.15116400378109285</v>
      </c>
      <c r="V110" s="81">
        <v>0.15116400378109285</v>
      </c>
      <c r="W110" s="81">
        <v>0.15116400378109285</v>
      </c>
      <c r="X110" s="81">
        <v>0.15116400378109285</v>
      </c>
      <c r="Y110" s="81">
        <v>0.15116400378109285</v>
      </c>
      <c r="Z110" s="81">
        <v>0.15116400378109285</v>
      </c>
    </row>
    <row r="111" spans="2:26">
      <c r="B111" s="106">
        <v>2003</v>
      </c>
      <c r="C111" s="107"/>
      <c r="D111" s="107"/>
      <c r="E111" s="107"/>
      <c r="F111" s="81">
        <v>3.7531858817758529E-3</v>
      </c>
      <c r="G111" s="81">
        <v>3.7531858817758529E-3</v>
      </c>
      <c r="H111" s="81">
        <v>3.7531858817758529E-3</v>
      </c>
      <c r="I111" s="81">
        <v>3.7531858817758529E-3</v>
      </c>
      <c r="J111" s="81">
        <v>3.7531858817758529E-3</v>
      </c>
      <c r="K111" s="81">
        <v>3.7531858817758529E-3</v>
      </c>
      <c r="L111" s="81">
        <v>3.7531858817758529E-3</v>
      </c>
      <c r="M111" s="81">
        <v>3.7531858817758529E-3</v>
      </c>
      <c r="N111" s="81">
        <v>3.7531858817758529E-3</v>
      </c>
      <c r="O111" s="81">
        <v>3.7531858817758529E-3</v>
      </c>
      <c r="P111" s="81">
        <v>3.7531858817758529E-3</v>
      </c>
      <c r="Q111" s="81">
        <v>3.7531858817758529E-3</v>
      </c>
      <c r="R111" s="81">
        <v>3.7531858817758529E-3</v>
      </c>
      <c r="S111" s="81">
        <v>3.7531858817758529E-3</v>
      </c>
      <c r="T111" s="81">
        <v>3.7531858817758529E-3</v>
      </c>
      <c r="U111" s="81">
        <v>3.7531858817758529E-3</v>
      </c>
      <c r="V111" s="81">
        <v>3.7531858817758529E-3</v>
      </c>
      <c r="W111" s="81">
        <v>3.7531858817758529E-3</v>
      </c>
      <c r="X111" s="81">
        <v>3.7531858817758529E-3</v>
      </c>
      <c r="Y111" s="81">
        <v>3.7531858817758529E-3</v>
      </c>
      <c r="Z111" s="81">
        <v>3.7531858817758529E-3</v>
      </c>
    </row>
    <row r="112" spans="2:26">
      <c r="B112" s="106">
        <v>2004</v>
      </c>
      <c r="C112" s="107"/>
      <c r="D112" s="107"/>
      <c r="E112" s="107"/>
      <c r="F112" s="107"/>
      <c r="G112" s="81">
        <v>4.490683702274547E-2</v>
      </c>
      <c r="H112" s="81">
        <v>4.490683702274547E-2</v>
      </c>
      <c r="I112" s="81">
        <v>4.490683702274547E-2</v>
      </c>
      <c r="J112" s="81">
        <v>4.490683702274547E-2</v>
      </c>
      <c r="K112" s="81">
        <v>4.490683702274547E-2</v>
      </c>
      <c r="L112" s="81">
        <v>4.490683702274547E-2</v>
      </c>
      <c r="M112" s="81">
        <v>4.490683702274547E-2</v>
      </c>
      <c r="N112" s="81">
        <v>4.490683702274547E-2</v>
      </c>
      <c r="O112" s="81">
        <v>4.490683702274547E-2</v>
      </c>
      <c r="P112" s="81">
        <v>4.490683702274547E-2</v>
      </c>
      <c r="Q112" s="81">
        <v>4.490683702274547E-2</v>
      </c>
      <c r="R112" s="81">
        <v>4.490683702274547E-2</v>
      </c>
      <c r="S112" s="81">
        <v>4.490683702274547E-2</v>
      </c>
      <c r="T112" s="81">
        <v>4.490683702274547E-2</v>
      </c>
      <c r="U112" s="81">
        <v>4.490683702274547E-2</v>
      </c>
      <c r="V112" s="81">
        <v>4.490683702274547E-2</v>
      </c>
      <c r="W112" s="81">
        <v>4.490683702274547E-2</v>
      </c>
      <c r="X112" s="81">
        <v>4.490683702274547E-2</v>
      </c>
      <c r="Y112" s="81">
        <v>4.490683702274547E-2</v>
      </c>
      <c r="Z112" s="81">
        <v>4.490683702274547E-2</v>
      </c>
    </row>
    <row r="113" spans="2:26">
      <c r="B113" s="106">
        <v>2005</v>
      </c>
      <c r="C113" s="107"/>
      <c r="D113" s="107"/>
      <c r="E113" s="107"/>
      <c r="F113" s="107"/>
      <c r="G113" s="107"/>
      <c r="H113" s="81">
        <v>2.8675329597779506E-2</v>
      </c>
      <c r="I113" s="81">
        <v>2.8675329597779506E-2</v>
      </c>
      <c r="J113" s="81">
        <v>2.8675329597779506E-2</v>
      </c>
      <c r="K113" s="81">
        <v>2.8675329597779506E-2</v>
      </c>
      <c r="L113" s="81">
        <v>2.8675329597779506E-2</v>
      </c>
      <c r="M113" s="81">
        <v>2.8675329597779506E-2</v>
      </c>
      <c r="N113" s="81">
        <v>2.8675329597779506E-2</v>
      </c>
      <c r="O113" s="81">
        <v>2.8675329597779506E-2</v>
      </c>
      <c r="P113" s="81">
        <v>2.8675329597779506E-2</v>
      </c>
      <c r="Q113" s="81">
        <v>2.8675329597779506E-2</v>
      </c>
      <c r="R113" s="81">
        <v>2.8675329597779506E-2</v>
      </c>
      <c r="S113" s="81">
        <v>2.8675329597779506E-2</v>
      </c>
      <c r="T113" s="81">
        <v>2.8675329597779506E-2</v>
      </c>
      <c r="U113" s="81">
        <v>2.8675329597779506E-2</v>
      </c>
      <c r="V113" s="81">
        <v>2.8675329597779506E-2</v>
      </c>
      <c r="W113" s="81">
        <v>2.8675329597779506E-2</v>
      </c>
      <c r="X113" s="81">
        <v>2.8675329597779506E-2</v>
      </c>
      <c r="Y113" s="81">
        <v>2.8675329597779506E-2</v>
      </c>
      <c r="Z113" s="81">
        <v>2.8675329597779506E-2</v>
      </c>
    </row>
    <row r="114" spans="2:26">
      <c r="B114" s="106">
        <v>2006</v>
      </c>
      <c r="C114" s="107"/>
      <c r="D114" s="107"/>
      <c r="E114" s="107"/>
      <c r="F114" s="107"/>
      <c r="G114" s="107"/>
      <c r="H114" s="107"/>
      <c r="I114" s="81">
        <v>1.9610012417568386E-2</v>
      </c>
      <c r="J114" s="81">
        <v>1.9610012417568386E-2</v>
      </c>
      <c r="K114" s="81">
        <v>1.9610012417568386E-2</v>
      </c>
      <c r="L114" s="81">
        <v>1.9610012417568386E-2</v>
      </c>
      <c r="M114" s="81">
        <v>1.9610012417568386E-2</v>
      </c>
      <c r="N114" s="81">
        <v>1.9610012417568386E-2</v>
      </c>
      <c r="O114" s="81">
        <v>1.9610012417568386E-2</v>
      </c>
      <c r="P114" s="81">
        <v>1.9610012417568386E-2</v>
      </c>
      <c r="Q114" s="81">
        <v>1.9610012417568386E-2</v>
      </c>
      <c r="R114" s="81">
        <v>1.9610012417568386E-2</v>
      </c>
      <c r="S114" s="81">
        <v>1.9610012417568386E-2</v>
      </c>
      <c r="T114" s="81">
        <v>1.9610012417568386E-2</v>
      </c>
      <c r="U114" s="81">
        <v>1.9610012417568386E-2</v>
      </c>
      <c r="V114" s="81">
        <v>1.9610012417568386E-2</v>
      </c>
      <c r="W114" s="81">
        <v>1.9610012417568386E-2</v>
      </c>
      <c r="X114" s="81">
        <v>1.9610012417568386E-2</v>
      </c>
      <c r="Y114" s="81">
        <v>1.9610012417568386E-2</v>
      </c>
      <c r="Z114" s="81">
        <v>1.9610012417568386E-2</v>
      </c>
    </row>
    <row r="115" spans="2:26">
      <c r="B115" s="106">
        <v>2007</v>
      </c>
      <c r="C115" s="107"/>
      <c r="D115" s="107"/>
      <c r="E115" s="107"/>
      <c r="F115" s="107"/>
      <c r="G115" s="107"/>
      <c r="H115" s="107"/>
      <c r="I115" s="107"/>
      <c r="J115" s="81">
        <v>0.10209921930012807</v>
      </c>
      <c r="K115" s="81">
        <v>0.10209921930012807</v>
      </c>
      <c r="L115" s="81">
        <v>0.10209921930012807</v>
      </c>
      <c r="M115" s="81">
        <v>0.10209921930012807</v>
      </c>
      <c r="N115" s="81">
        <v>0.10209921930012807</v>
      </c>
      <c r="O115" s="81">
        <v>0.10209921930012807</v>
      </c>
      <c r="P115" s="81">
        <v>0.10209921930012807</v>
      </c>
      <c r="Q115" s="81">
        <v>0.10209921930012807</v>
      </c>
      <c r="R115" s="81">
        <v>0.10209921930012807</v>
      </c>
      <c r="S115" s="81">
        <v>0.10209921930012807</v>
      </c>
      <c r="T115" s="81">
        <v>0.10209921930012807</v>
      </c>
      <c r="U115" s="81">
        <v>0.10209921930012807</v>
      </c>
      <c r="V115" s="81">
        <v>0.10209921930012807</v>
      </c>
      <c r="W115" s="81">
        <v>0.10209921930012807</v>
      </c>
      <c r="X115" s="81">
        <v>0.10209921930012807</v>
      </c>
      <c r="Y115" s="81">
        <v>0.10209921930012807</v>
      </c>
      <c r="Z115" s="81">
        <v>0.10209921930012807</v>
      </c>
    </row>
    <row r="116" spans="2:26">
      <c r="B116" s="106">
        <v>2008</v>
      </c>
      <c r="C116" s="107"/>
      <c r="D116" s="107"/>
      <c r="E116" s="107"/>
      <c r="F116" s="107"/>
      <c r="G116" s="107"/>
      <c r="H116" s="107"/>
      <c r="I116" s="107"/>
      <c r="J116" s="107"/>
      <c r="K116" s="81">
        <v>0.20101279926977011</v>
      </c>
      <c r="L116" s="81">
        <v>0.20101279926977011</v>
      </c>
      <c r="M116" s="81">
        <v>0.20101279926977011</v>
      </c>
      <c r="N116" s="81">
        <v>0.20101279926977011</v>
      </c>
      <c r="O116" s="81">
        <v>0.20101279926977011</v>
      </c>
      <c r="P116" s="81">
        <v>0.20101279926977011</v>
      </c>
      <c r="Q116" s="81">
        <v>0.20101279926977011</v>
      </c>
      <c r="R116" s="81">
        <v>0.20101279926977011</v>
      </c>
      <c r="S116" s="81">
        <v>0.20101279926977011</v>
      </c>
      <c r="T116" s="81">
        <v>0.20101279926977011</v>
      </c>
      <c r="U116" s="81">
        <v>0.20101279926977011</v>
      </c>
      <c r="V116" s="81">
        <v>0.20101279926977011</v>
      </c>
      <c r="W116" s="81">
        <v>0.20101279926977011</v>
      </c>
      <c r="X116" s="81">
        <v>0.20101279926977011</v>
      </c>
      <c r="Y116" s="81">
        <v>0.20101279926977011</v>
      </c>
      <c r="Z116" s="81">
        <v>0.20101279926977011</v>
      </c>
    </row>
    <row r="117" spans="2:26">
      <c r="B117" s="106">
        <v>2009</v>
      </c>
      <c r="C117" s="107"/>
      <c r="D117" s="107"/>
      <c r="E117" s="107"/>
      <c r="F117" s="107"/>
      <c r="G117" s="107"/>
      <c r="H117" s="107"/>
      <c r="I117" s="107"/>
      <c r="J117" s="107"/>
      <c r="K117" s="107"/>
      <c r="L117" s="81">
        <v>-0.11116695313259162</v>
      </c>
      <c r="M117" s="81">
        <v>-0.11116695313259162</v>
      </c>
      <c r="N117" s="81">
        <v>-0.11116695313259162</v>
      </c>
      <c r="O117" s="81">
        <v>-0.11116695313259162</v>
      </c>
      <c r="P117" s="81">
        <v>-0.11116695313259162</v>
      </c>
      <c r="Q117" s="81">
        <v>-0.11116695313259162</v>
      </c>
      <c r="R117" s="81">
        <v>-0.11116695313259162</v>
      </c>
      <c r="S117" s="81">
        <v>-0.11116695313259162</v>
      </c>
      <c r="T117" s="81">
        <v>-0.11116695313259162</v>
      </c>
      <c r="U117" s="81">
        <v>-0.11116695313259162</v>
      </c>
      <c r="V117" s="81">
        <v>-0.11116695313259162</v>
      </c>
      <c r="W117" s="81">
        <v>-0.11116695313259162</v>
      </c>
      <c r="X117" s="81">
        <v>-0.11116695313259162</v>
      </c>
      <c r="Y117" s="81">
        <v>-0.11116695313259162</v>
      </c>
      <c r="Z117" s="81">
        <v>-0.11116695313259162</v>
      </c>
    </row>
    <row r="118" spans="2:26">
      <c r="B118" s="106">
        <v>2010</v>
      </c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81">
        <v>8.4629338803557719E-2</v>
      </c>
      <c r="N118" s="81">
        <v>8.4629338803557719E-2</v>
      </c>
      <c r="O118" s="81">
        <v>8.4629338803557719E-2</v>
      </c>
      <c r="P118" s="81">
        <v>8.4629338803557719E-2</v>
      </c>
      <c r="Q118" s="81">
        <v>8.4629338803557719E-2</v>
      </c>
      <c r="R118" s="81">
        <v>8.4629338803557719E-2</v>
      </c>
      <c r="S118" s="81">
        <v>8.4629338803557719E-2</v>
      </c>
      <c r="T118" s="81">
        <v>8.4629338803557719E-2</v>
      </c>
      <c r="U118" s="81">
        <v>8.4629338803557719E-2</v>
      </c>
      <c r="V118" s="81">
        <v>8.4629338803557719E-2</v>
      </c>
      <c r="W118" s="81">
        <v>8.4629338803557719E-2</v>
      </c>
      <c r="X118" s="81">
        <v>8.4629338803557719E-2</v>
      </c>
      <c r="Y118" s="81">
        <v>8.4629338803557719E-2</v>
      </c>
      <c r="Z118" s="81">
        <v>8.4629338803557719E-2</v>
      </c>
    </row>
    <row r="119" spans="2:26">
      <c r="B119" s="106">
        <v>2011</v>
      </c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81">
        <v>0.16035334999461354</v>
      </c>
      <c r="O119" s="81">
        <v>0.16035334999461354</v>
      </c>
      <c r="P119" s="81">
        <v>0.16035334999461354</v>
      </c>
      <c r="Q119" s="81">
        <v>0.16035334999461354</v>
      </c>
      <c r="R119" s="81">
        <v>0.16035334999461354</v>
      </c>
      <c r="S119" s="81">
        <v>0.16035334999461354</v>
      </c>
      <c r="T119" s="81">
        <v>0.16035334999461354</v>
      </c>
      <c r="U119" s="81">
        <v>0.16035334999461354</v>
      </c>
      <c r="V119" s="81">
        <v>0.16035334999461354</v>
      </c>
      <c r="W119" s="81">
        <v>0.16035334999461354</v>
      </c>
      <c r="X119" s="81">
        <v>0.16035334999461354</v>
      </c>
      <c r="Y119" s="81">
        <v>0.16035334999461354</v>
      </c>
      <c r="Z119" s="81">
        <v>0.16035334999461354</v>
      </c>
    </row>
    <row r="120" spans="2:26">
      <c r="B120" s="106">
        <v>2012</v>
      </c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81">
        <v>2.971571978018946E-2</v>
      </c>
      <c r="P120" s="81">
        <v>2.971571978018946E-2</v>
      </c>
      <c r="Q120" s="81">
        <v>2.971571978018946E-2</v>
      </c>
      <c r="R120" s="81">
        <v>2.971571978018946E-2</v>
      </c>
      <c r="S120" s="81">
        <v>2.971571978018946E-2</v>
      </c>
      <c r="T120" s="81">
        <v>2.971571978018946E-2</v>
      </c>
      <c r="U120" s="81">
        <v>2.971571978018946E-2</v>
      </c>
      <c r="V120" s="81">
        <v>2.971571978018946E-2</v>
      </c>
      <c r="W120" s="81">
        <v>2.971571978018946E-2</v>
      </c>
      <c r="X120" s="81">
        <v>2.971571978018946E-2</v>
      </c>
      <c r="Y120" s="81">
        <v>2.971571978018946E-2</v>
      </c>
      <c r="Z120" s="81">
        <v>2.971571978018946E-2</v>
      </c>
    </row>
    <row r="121" spans="2:26">
      <c r="B121" s="106">
        <v>2013</v>
      </c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81">
        <v>-9.104568794347262E-2</v>
      </c>
      <c r="Q121" s="81">
        <v>-9.104568794347262E-2</v>
      </c>
      <c r="R121" s="81">
        <v>-9.104568794347262E-2</v>
      </c>
      <c r="S121" s="81">
        <v>-9.104568794347262E-2</v>
      </c>
      <c r="T121" s="81">
        <v>-9.104568794347262E-2</v>
      </c>
      <c r="U121" s="81">
        <v>-9.104568794347262E-2</v>
      </c>
      <c r="V121" s="81">
        <v>-9.104568794347262E-2</v>
      </c>
      <c r="W121" s="81">
        <v>-9.104568794347262E-2</v>
      </c>
      <c r="X121" s="81">
        <v>-9.104568794347262E-2</v>
      </c>
      <c r="Y121" s="81">
        <v>-9.104568794347262E-2</v>
      </c>
      <c r="Z121" s="81">
        <v>-9.104568794347262E-2</v>
      </c>
    </row>
    <row r="122" spans="2:26">
      <c r="B122" s="106">
        <v>2014</v>
      </c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81">
        <v>0.10746180452004755</v>
      </c>
      <c r="R122" s="81">
        <v>0.10746180452004755</v>
      </c>
      <c r="S122" s="81">
        <v>0.10746180452004755</v>
      </c>
      <c r="T122" s="81">
        <v>0.10746180452004755</v>
      </c>
      <c r="U122" s="81">
        <v>0.10746180452004755</v>
      </c>
      <c r="V122" s="81">
        <v>0.10746180452004755</v>
      </c>
      <c r="W122" s="81">
        <v>0.10746180452004755</v>
      </c>
      <c r="X122" s="81">
        <v>0.10746180452004755</v>
      </c>
      <c r="Y122" s="81">
        <v>0.10746180452004755</v>
      </c>
      <c r="Z122" s="81">
        <v>0.10746180452004755</v>
      </c>
    </row>
    <row r="123" spans="2:26">
      <c r="B123" s="106">
        <v>2015</v>
      </c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81">
        <v>1.2842996709792224E-2</v>
      </c>
      <c r="S123" s="81">
        <v>1.2842996709792224E-2</v>
      </c>
      <c r="T123" s="81">
        <v>1.2842996709792224E-2</v>
      </c>
      <c r="U123" s="81">
        <v>1.2842996709792224E-2</v>
      </c>
      <c r="V123" s="81">
        <v>1.2842996709792224E-2</v>
      </c>
      <c r="W123" s="81">
        <v>1.2842996709792224E-2</v>
      </c>
      <c r="X123" s="81">
        <v>1.2842996709792224E-2</v>
      </c>
      <c r="Y123" s="81">
        <v>1.2842996709792224E-2</v>
      </c>
      <c r="Z123" s="81">
        <v>1.2842996709792224E-2</v>
      </c>
    </row>
    <row r="124" spans="2:26">
      <c r="B124" s="106">
        <v>2016</v>
      </c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81">
        <v>6.9055046987477921E-3</v>
      </c>
      <c r="T124" s="81">
        <v>6.9055046987477921E-3</v>
      </c>
      <c r="U124" s="81">
        <v>6.9055046987477921E-3</v>
      </c>
      <c r="V124" s="81">
        <v>6.9055046987477921E-3</v>
      </c>
      <c r="W124" s="81">
        <v>6.9055046987477921E-3</v>
      </c>
      <c r="X124" s="81">
        <v>6.9055046987477921E-3</v>
      </c>
      <c r="Y124" s="81">
        <v>6.9055046987477921E-3</v>
      </c>
      <c r="Z124" s="81">
        <v>6.9055046987477921E-3</v>
      </c>
    </row>
    <row r="125" spans="2:26">
      <c r="B125" s="106">
        <v>2017</v>
      </c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81">
        <v>2.8017162707789457E-2</v>
      </c>
      <c r="U125" s="81">
        <v>2.8017162707789457E-2</v>
      </c>
      <c r="V125" s="81">
        <v>2.8017162707789457E-2</v>
      </c>
      <c r="W125" s="81">
        <v>2.8017162707789457E-2</v>
      </c>
      <c r="X125" s="81">
        <v>2.8017162707789457E-2</v>
      </c>
      <c r="Y125" s="81">
        <v>2.8017162707789457E-2</v>
      </c>
      <c r="Z125" s="81">
        <v>2.8017162707789457E-2</v>
      </c>
    </row>
    <row r="126" spans="2:26">
      <c r="B126" s="106">
        <v>2018</v>
      </c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81">
        <v>-1.6692385713402633E-4</v>
      </c>
      <c r="V126" s="81">
        <v>-1.6692385713402633E-4</v>
      </c>
      <c r="W126" s="81">
        <v>-1.6692385713402633E-4</v>
      </c>
      <c r="X126" s="81">
        <v>-1.6692385713402633E-4</v>
      </c>
      <c r="Y126" s="81">
        <v>-1.6692385713402633E-4</v>
      </c>
      <c r="Z126" s="81">
        <v>-1.6692385713402633E-4</v>
      </c>
    </row>
    <row r="127" spans="2:26">
      <c r="B127" s="106">
        <v>2019</v>
      </c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81">
        <v>9.6356307415483927E-2</v>
      </c>
      <c r="W127" s="81">
        <v>9.6356307415483927E-2</v>
      </c>
      <c r="X127" s="81">
        <v>9.6356307415483927E-2</v>
      </c>
      <c r="Y127" s="81">
        <v>9.6356307415483927E-2</v>
      </c>
      <c r="Z127" s="81">
        <v>9.6356307415483927E-2</v>
      </c>
    </row>
    <row r="128" spans="2:26">
      <c r="B128" s="106">
        <v>2020</v>
      </c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81">
        <v>0.1133189764661412</v>
      </c>
      <c r="X128" s="81">
        <v>0.1133189764661412</v>
      </c>
      <c r="Y128" s="81">
        <v>0.1133189764661412</v>
      </c>
      <c r="Z128" s="81">
        <v>0.1133189764661412</v>
      </c>
    </row>
    <row r="129" spans="2:26">
      <c r="B129" s="106">
        <v>2021</v>
      </c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81">
        <v>-4.416034448604475E-2</v>
      </c>
      <c r="Y129" s="81">
        <v>-4.416034448604475E-2</v>
      </c>
      <c r="Z129" s="81">
        <v>-4.416034448604475E-2</v>
      </c>
    </row>
    <row r="130" spans="2:26">
      <c r="B130" s="106">
        <v>2022</v>
      </c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81">
        <v>-0.1782817153825067</v>
      </c>
      <c r="Z130" s="81">
        <v>-0.1782817153825067</v>
      </c>
    </row>
    <row r="131" spans="2:26">
      <c r="B131" s="106">
        <v>2023</v>
      </c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81">
        <v>3.8800000000000001E-2</v>
      </c>
    </row>
    <row r="132" spans="2:26">
      <c r="B132" s="52" t="s">
        <v>40</v>
      </c>
      <c r="C132" s="109">
        <f t="shared" ref="C132:Y132" si="30">+AVERAGE(C36:C131)</f>
        <v>5.2106968257518253E-2</v>
      </c>
      <c r="D132" s="109">
        <f t="shared" si="30"/>
        <v>5.2155817495828719E-2</v>
      </c>
      <c r="E132" s="109">
        <f t="shared" si="30"/>
        <v>5.3475926646298903E-2</v>
      </c>
      <c r="F132" s="109">
        <f t="shared" si="30"/>
        <v>5.2821680057292021E-2</v>
      </c>
      <c r="G132" s="109">
        <f t="shared" si="30"/>
        <v>5.2718889888012196E-2</v>
      </c>
      <c r="H132" s="109">
        <f t="shared" si="30"/>
        <v>5.2410639115060484E-2</v>
      </c>
      <c r="I132" s="109">
        <f t="shared" si="30"/>
        <v>5.1995441308763116E-2</v>
      </c>
      <c r="J132" s="109">
        <f t="shared" si="30"/>
        <v>5.2621738533655184E-2</v>
      </c>
      <c r="K132" s="109">
        <f t="shared" si="30"/>
        <v>5.4453726937804744E-2</v>
      </c>
      <c r="L132" s="109">
        <f t="shared" si="30"/>
        <v>5.2433962546702358E-2</v>
      </c>
      <c r="M132" s="109">
        <f t="shared" si="30"/>
        <v>5.2821858646182544E-2</v>
      </c>
      <c r="N132" s="109">
        <f t="shared" si="30"/>
        <v>5.410199544794958E-2</v>
      </c>
      <c r="O132" s="109">
        <f t="shared" si="30"/>
        <v>5.3815098087152402E-2</v>
      </c>
      <c r="P132" s="109">
        <f t="shared" si="30"/>
        <v>5.2130670342610257E-2</v>
      </c>
      <c r="Q132" s="109">
        <f t="shared" si="30"/>
        <v>5.2766660390626781E-2</v>
      </c>
      <c r="R132" s="109">
        <f t="shared" si="30"/>
        <v>5.2312982394253658E-2</v>
      </c>
      <c r="S132" s="109">
        <f t="shared" si="30"/>
        <v>5.1802786015652462E-2</v>
      </c>
      <c r="T132" s="109">
        <f t="shared" si="30"/>
        <v>5.1538501312231769E-2</v>
      </c>
      <c r="U132" s="109">
        <f t="shared" si="30"/>
        <v>5.0970309826854118E-2</v>
      </c>
      <c r="V132" s="109">
        <f t="shared" si="30"/>
        <v>5.1463635887600098E-2</v>
      </c>
      <c r="W132" s="109">
        <f t="shared" si="30"/>
        <v>5.2128747076616674E-2</v>
      </c>
      <c r="X132" s="109">
        <f t="shared" si="30"/>
        <v>5.110439503871602E-2</v>
      </c>
      <c r="Y132" s="109">
        <f t="shared" si="30"/>
        <v>4.8689804402703145E-2</v>
      </c>
      <c r="Z132" s="109">
        <f>+AVERAGE(Z36:Z131)</f>
        <v>4.8586785606841654E-2</v>
      </c>
    </row>
    <row r="133" spans="2:26">
      <c r="B133" s="2" t="s">
        <v>182</v>
      </c>
    </row>
    <row r="134" spans="2:26"/>
    <row r="135" spans="2:26"/>
    <row r="136" spans="2:26">
      <c r="B136" s="108" t="s">
        <v>183</v>
      </c>
    </row>
    <row r="137" spans="2:26"/>
    <row r="138" spans="2:26">
      <c r="B138" s="290" t="s">
        <v>184</v>
      </c>
      <c r="C138" s="290"/>
      <c r="D138" s="290"/>
      <c r="E138" s="290"/>
      <c r="F138" s="290"/>
      <c r="G138" s="290"/>
      <c r="H138" s="290"/>
      <c r="I138" s="290"/>
      <c r="J138" s="290"/>
      <c r="K138" s="290"/>
      <c r="L138" s="290"/>
      <c r="M138" s="290"/>
      <c r="N138" s="290"/>
      <c r="O138" s="290"/>
      <c r="P138" s="290"/>
      <c r="Q138" s="290"/>
      <c r="R138" s="290"/>
      <c r="S138" s="290"/>
      <c r="T138" s="290"/>
      <c r="U138" s="290"/>
      <c r="V138" s="290"/>
      <c r="W138" s="290"/>
      <c r="X138" s="290"/>
      <c r="Y138" s="290"/>
      <c r="Z138" s="290"/>
    </row>
    <row r="139" spans="2:26">
      <c r="B139" s="284" t="s">
        <v>181</v>
      </c>
      <c r="C139" s="284">
        <v>2000</v>
      </c>
      <c r="D139" s="284">
        <f>+C139+1</f>
        <v>2001</v>
      </c>
      <c r="E139" s="284">
        <f t="shared" ref="E139:U139" si="31">+D139+1</f>
        <v>2002</v>
      </c>
      <c r="F139" s="284">
        <f t="shared" si="31"/>
        <v>2003</v>
      </c>
      <c r="G139" s="284">
        <f t="shared" si="31"/>
        <v>2004</v>
      </c>
      <c r="H139" s="284">
        <f t="shared" si="31"/>
        <v>2005</v>
      </c>
      <c r="I139" s="284">
        <f t="shared" si="31"/>
        <v>2006</v>
      </c>
      <c r="J139" s="284">
        <f t="shared" si="31"/>
        <v>2007</v>
      </c>
      <c r="K139" s="284">
        <f t="shared" si="31"/>
        <v>2008</v>
      </c>
      <c r="L139" s="284">
        <f t="shared" si="31"/>
        <v>2009</v>
      </c>
      <c r="M139" s="284">
        <f t="shared" si="31"/>
        <v>2010</v>
      </c>
      <c r="N139" s="284">
        <f t="shared" si="31"/>
        <v>2011</v>
      </c>
      <c r="O139" s="284">
        <f t="shared" si="31"/>
        <v>2012</v>
      </c>
      <c r="P139" s="284">
        <f t="shared" si="31"/>
        <v>2013</v>
      </c>
      <c r="Q139" s="284">
        <f>+P139+1</f>
        <v>2014</v>
      </c>
      <c r="R139" s="284">
        <f t="shared" si="31"/>
        <v>2015</v>
      </c>
      <c r="S139" s="284">
        <f t="shared" si="31"/>
        <v>2016</v>
      </c>
      <c r="T139" s="284">
        <f t="shared" si="31"/>
        <v>2017</v>
      </c>
      <c r="U139" s="284">
        <f t="shared" si="31"/>
        <v>2018</v>
      </c>
      <c r="V139" s="284">
        <v>2019</v>
      </c>
      <c r="W139" s="284">
        <v>2020</v>
      </c>
      <c r="X139" s="284">
        <v>2021</v>
      </c>
      <c r="Y139" s="284">
        <v>2022</v>
      </c>
      <c r="Z139" s="284">
        <v>2023</v>
      </c>
    </row>
    <row r="140" spans="2:26">
      <c r="B140" s="106">
        <v>1928</v>
      </c>
      <c r="C140" s="111">
        <v>0.43811155152887893</v>
      </c>
      <c r="D140" s="111">
        <v>0.43811155152887893</v>
      </c>
      <c r="E140" s="111">
        <v>0.43811155152887893</v>
      </c>
      <c r="F140" s="111">
        <v>0.43811155152887893</v>
      </c>
      <c r="G140" s="111">
        <v>0.43811155152887893</v>
      </c>
      <c r="H140" s="111">
        <v>0.43811155152887893</v>
      </c>
      <c r="I140" s="111">
        <v>0.43811155152887893</v>
      </c>
      <c r="J140" s="111">
        <v>0.43811155152887893</v>
      </c>
      <c r="K140" s="111">
        <v>0.43811155152887893</v>
      </c>
      <c r="L140" s="111">
        <v>0.43811155152887893</v>
      </c>
      <c r="M140" s="111">
        <v>0.43811155152887893</v>
      </c>
      <c r="N140" s="111">
        <v>0.43811155152887893</v>
      </c>
      <c r="O140" s="111">
        <v>0.43811155152887893</v>
      </c>
      <c r="P140" s="111">
        <v>0.43811155152887893</v>
      </c>
      <c r="Q140" s="111">
        <v>0.43811155152887893</v>
      </c>
      <c r="R140" s="111">
        <v>0.43811155152887893</v>
      </c>
      <c r="S140" s="111">
        <v>0.43811155152887893</v>
      </c>
      <c r="T140" s="111">
        <v>0.43811155152887893</v>
      </c>
      <c r="U140" s="111">
        <v>0.43811155152887893</v>
      </c>
      <c r="V140" s="111">
        <v>0.43811155152887893</v>
      </c>
      <c r="W140" s="111">
        <v>0.43811155152887893</v>
      </c>
      <c r="X140" s="111">
        <v>0.43811155152887893</v>
      </c>
      <c r="Y140" s="111">
        <v>0.43811155152887893</v>
      </c>
      <c r="Z140" s="111">
        <v>0.43811155152887893</v>
      </c>
    </row>
    <row r="141" spans="2:26">
      <c r="B141" s="106">
        <v>1929</v>
      </c>
      <c r="C141" s="111">
        <v>-8.2979466119096595E-2</v>
      </c>
      <c r="D141" s="111">
        <v>-8.2979466119096595E-2</v>
      </c>
      <c r="E141" s="111">
        <v>-8.2979466119096595E-2</v>
      </c>
      <c r="F141" s="111">
        <v>-8.2979466119096595E-2</v>
      </c>
      <c r="G141" s="111">
        <v>-8.2979466119096595E-2</v>
      </c>
      <c r="H141" s="111">
        <v>-8.2979466119096595E-2</v>
      </c>
      <c r="I141" s="111">
        <v>-8.2979466119096595E-2</v>
      </c>
      <c r="J141" s="111">
        <v>-8.2979466119096595E-2</v>
      </c>
      <c r="K141" s="111">
        <v>-8.2979466119096595E-2</v>
      </c>
      <c r="L141" s="111">
        <v>-8.2979466119096595E-2</v>
      </c>
      <c r="M141" s="111">
        <v>-8.2979466119096595E-2</v>
      </c>
      <c r="N141" s="111">
        <v>-8.2979466119096595E-2</v>
      </c>
      <c r="O141" s="111">
        <v>-8.2979466119096595E-2</v>
      </c>
      <c r="P141" s="111">
        <v>-8.2979466119096595E-2</v>
      </c>
      <c r="Q141" s="111">
        <v>-8.2979466119096595E-2</v>
      </c>
      <c r="R141" s="111">
        <v>-8.2979466119096595E-2</v>
      </c>
      <c r="S141" s="111">
        <v>-8.2979466119096595E-2</v>
      </c>
      <c r="T141" s="111">
        <v>-8.2979466119096595E-2</v>
      </c>
      <c r="U141" s="111">
        <v>-8.2979466119096595E-2</v>
      </c>
      <c r="V141" s="111">
        <v>-8.2979466119096595E-2</v>
      </c>
      <c r="W141" s="111">
        <v>-8.2979466119096595E-2</v>
      </c>
      <c r="X141" s="111">
        <v>-8.2979466119096595E-2</v>
      </c>
      <c r="Y141" s="111">
        <v>-8.2979466119096595E-2</v>
      </c>
      <c r="Z141" s="111">
        <v>-8.2979466119096595E-2</v>
      </c>
    </row>
    <row r="142" spans="2:26">
      <c r="B142" s="106">
        <v>1930</v>
      </c>
      <c r="C142" s="111">
        <v>-0.25123636363636365</v>
      </c>
      <c r="D142" s="111">
        <v>-0.25123636363636365</v>
      </c>
      <c r="E142" s="111">
        <v>-0.25123636363636365</v>
      </c>
      <c r="F142" s="111">
        <v>-0.25123636363636365</v>
      </c>
      <c r="G142" s="111">
        <v>-0.25123636363636365</v>
      </c>
      <c r="H142" s="111">
        <v>-0.25123636363636365</v>
      </c>
      <c r="I142" s="111">
        <v>-0.25123636363636365</v>
      </c>
      <c r="J142" s="111">
        <v>-0.25123636363636365</v>
      </c>
      <c r="K142" s="111">
        <v>-0.25123636363636365</v>
      </c>
      <c r="L142" s="111">
        <v>-0.25123636363636365</v>
      </c>
      <c r="M142" s="111">
        <v>-0.25123636363636365</v>
      </c>
      <c r="N142" s="111">
        <v>-0.25123636363636365</v>
      </c>
      <c r="O142" s="111">
        <v>-0.25123636363636365</v>
      </c>
      <c r="P142" s="111">
        <v>-0.25123636363636365</v>
      </c>
      <c r="Q142" s="111">
        <v>-0.25123636363636365</v>
      </c>
      <c r="R142" s="111">
        <v>-0.25123636363636365</v>
      </c>
      <c r="S142" s="111">
        <v>-0.25123636363636365</v>
      </c>
      <c r="T142" s="111">
        <v>-0.25123636363636365</v>
      </c>
      <c r="U142" s="111">
        <v>-0.25123636363636365</v>
      </c>
      <c r="V142" s="111">
        <v>-0.25123636363636365</v>
      </c>
      <c r="W142" s="111">
        <v>-0.25123636363636365</v>
      </c>
      <c r="X142" s="111">
        <v>-0.25123636363636365</v>
      </c>
      <c r="Y142" s="111">
        <v>-0.25123636363636365</v>
      </c>
      <c r="Z142" s="111">
        <v>-0.25123636363636365</v>
      </c>
    </row>
    <row r="143" spans="2:26">
      <c r="B143" s="106">
        <v>1931</v>
      </c>
      <c r="C143" s="111">
        <v>-0.43837548891786188</v>
      </c>
      <c r="D143" s="111">
        <v>-0.43837548891786188</v>
      </c>
      <c r="E143" s="111">
        <v>-0.43837548891786188</v>
      </c>
      <c r="F143" s="111">
        <v>-0.43837548891786188</v>
      </c>
      <c r="G143" s="111">
        <v>-0.43837548891786188</v>
      </c>
      <c r="H143" s="111">
        <v>-0.43837548891786188</v>
      </c>
      <c r="I143" s="111">
        <v>-0.43837548891786188</v>
      </c>
      <c r="J143" s="111">
        <v>-0.43837548891786188</v>
      </c>
      <c r="K143" s="111">
        <v>-0.43837548891786188</v>
      </c>
      <c r="L143" s="111">
        <v>-0.43837548891786188</v>
      </c>
      <c r="M143" s="111">
        <v>-0.43837548891786188</v>
      </c>
      <c r="N143" s="111">
        <v>-0.43837548891786188</v>
      </c>
      <c r="O143" s="111">
        <v>-0.43837548891786188</v>
      </c>
      <c r="P143" s="111">
        <v>-0.43837548891786188</v>
      </c>
      <c r="Q143" s="111">
        <v>-0.43837548891786188</v>
      </c>
      <c r="R143" s="111">
        <v>-0.43837548891786188</v>
      </c>
      <c r="S143" s="111">
        <v>-0.43837548891786188</v>
      </c>
      <c r="T143" s="111">
        <v>-0.43837548891786188</v>
      </c>
      <c r="U143" s="111">
        <v>-0.43837548891786188</v>
      </c>
      <c r="V143" s="111">
        <v>-0.43837548891786188</v>
      </c>
      <c r="W143" s="111">
        <v>-0.43837548891786188</v>
      </c>
      <c r="X143" s="111">
        <v>-0.43837548891786188</v>
      </c>
      <c r="Y143" s="111">
        <v>-0.43837548891786188</v>
      </c>
      <c r="Z143" s="111">
        <v>-0.43837548891786188</v>
      </c>
    </row>
    <row r="144" spans="2:26">
      <c r="B144" s="106">
        <v>1932</v>
      </c>
      <c r="C144" s="111">
        <v>-8.642364532019696E-2</v>
      </c>
      <c r="D144" s="111">
        <v>-8.642364532019696E-2</v>
      </c>
      <c r="E144" s="111">
        <v>-8.642364532019696E-2</v>
      </c>
      <c r="F144" s="111">
        <v>-8.642364532019696E-2</v>
      </c>
      <c r="G144" s="111">
        <v>-8.642364532019696E-2</v>
      </c>
      <c r="H144" s="111">
        <v>-8.642364532019696E-2</v>
      </c>
      <c r="I144" s="111">
        <v>-8.642364532019696E-2</v>
      </c>
      <c r="J144" s="111">
        <v>-8.642364532019696E-2</v>
      </c>
      <c r="K144" s="111">
        <v>-8.642364532019696E-2</v>
      </c>
      <c r="L144" s="111">
        <v>-8.642364532019696E-2</v>
      </c>
      <c r="M144" s="111">
        <v>-8.642364532019696E-2</v>
      </c>
      <c r="N144" s="111">
        <v>-8.642364532019696E-2</v>
      </c>
      <c r="O144" s="111">
        <v>-8.642364532019696E-2</v>
      </c>
      <c r="P144" s="111">
        <v>-8.642364532019696E-2</v>
      </c>
      <c r="Q144" s="111">
        <v>-8.642364532019696E-2</v>
      </c>
      <c r="R144" s="111">
        <v>-8.642364532019696E-2</v>
      </c>
      <c r="S144" s="111">
        <v>-8.642364532019696E-2</v>
      </c>
      <c r="T144" s="111">
        <v>-8.642364532019696E-2</v>
      </c>
      <c r="U144" s="111">
        <v>-8.642364532019696E-2</v>
      </c>
      <c r="V144" s="111">
        <v>-8.642364532019696E-2</v>
      </c>
      <c r="W144" s="111">
        <v>-8.642364532019696E-2</v>
      </c>
      <c r="X144" s="111">
        <v>-8.642364532019696E-2</v>
      </c>
      <c r="Y144" s="111">
        <v>-8.642364532019696E-2</v>
      </c>
      <c r="Z144" s="111">
        <v>-8.642364532019696E-2</v>
      </c>
    </row>
    <row r="145" spans="2:26">
      <c r="B145" s="106">
        <v>1933</v>
      </c>
      <c r="C145" s="111">
        <v>0.49982225433526023</v>
      </c>
      <c r="D145" s="111">
        <v>0.49982225433526023</v>
      </c>
      <c r="E145" s="111">
        <v>0.49982225433526023</v>
      </c>
      <c r="F145" s="111">
        <v>0.49982225433526023</v>
      </c>
      <c r="G145" s="111">
        <v>0.49982225433526023</v>
      </c>
      <c r="H145" s="111">
        <v>0.49982225433526023</v>
      </c>
      <c r="I145" s="111">
        <v>0.49982225433526023</v>
      </c>
      <c r="J145" s="111">
        <v>0.49982225433526023</v>
      </c>
      <c r="K145" s="111">
        <v>0.49982225433526023</v>
      </c>
      <c r="L145" s="111">
        <v>0.49982225433526023</v>
      </c>
      <c r="M145" s="111">
        <v>0.49982225433526023</v>
      </c>
      <c r="N145" s="111">
        <v>0.49982225433526023</v>
      </c>
      <c r="O145" s="111">
        <v>0.49982225433526023</v>
      </c>
      <c r="P145" s="111">
        <v>0.49982225433526023</v>
      </c>
      <c r="Q145" s="111">
        <v>0.49982225433526023</v>
      </c>
      <c r="R145" s="111">
        <v>0.49982225433526023</v>
      </c>
      <c r="S145" s="111">
        <v>0.49982225433526023</v>
      </c>
      <c r="T145" s="111">
        <v>0.49982225433526023</v>
      </c>
      <c r="U145" s="111">
        <v>0.49982225433526023</v>
      </c>
      <c r="V145" s="111">
        <v>0.49982225433526023</v>
      </c>
      <c r="W145" s="111">
        <v>0.49982225433526023</v>
      </c>
      <c r="X145" s="111">
        <v>0.49982225433526023</v>
      </c>
      <c r="Y145" s="111">
        <v>0.49982225433526023</v>
      </c>
      <c r="Z145" s="111">
        <v>0.49982225433526023</v>
      </c>
    </row>
    <row r="146" spans="2:26">
      <c r="B146" s="106">
        <v>1934</v>
      </c>
      <c r="C146" s="111">
        <v>-1.1885656970912803E-2</v>
      </c>
      <c r="D146" s="111">
        <v>-1.1885656970912803E-2</v>
      </c>
      <c r="E146" s="111">
        <v>-1.1885656970912803E-2</v>
      </c>
      <c r="F146" s="111">
        <v>-1.1885656970912803E-2</v>
      </c>
      <c r="G146" s="111">
        <v>-1.1885656970912803E-2</v>
      </c>
      <c r="H146" s="111">
        <v>-1.1885656970912803E-2</v>
      </c>
      <c r="I146" s="111">
        <v>-1.1885656970912803E-2</v>
      </c>
      <c r="J146" s="111">
        <v>-1.1885656970912803E-2</v>
      </c>
      <c r="K146" s="111">
        <v>-1.1885656970912803E-2</v>
      </c>
      <c r="L146" s="111">
        <v>-1.1885656970912803E-2</v>
      </c>
      <c r="M146" s="111">
        <v>-1.1885656970912803E-2</v>
      </c>
      <c r="N146" s="111">
        <v>-1.1885656970912803E-2</v>
      </c>
      <c r="O146" s="111">
        <v>-1.1885656970912803E-2</v>
      </c>
      <c r="P146" s="111">
        <v>-1.1885656970912803E-2</v>
      </c>
      <c r="Q146" s="111">
        <v>-1.1885656970912803E-2</v>
      </c>
      <c r="R146" s="111">
        <v>-1.1885656970912803E-2</v>
      </c>
      <c r="S146" s="111">
        <v>-1.1885656970912803E-2</v>
      </c>
      <c r="T146" s="111">
        <v>-1.1885656970912803E-2</v>
      </c>
      <c r="U146" s="111">
        <v>-1.1885656970912803E-2</v>
      </c>
      <c r="V146" s="111">
        <v>-1.1885656970912803E-2</v>
      </c>
      <c r="W146" s="111">
        <v>-1.1885656970912803E-2</v>
      </c>
      <c r="X146" s="111">
        <v>-1.1885656970912803E-2</v>
      </c>
      <c r="Y146" s="111">
        <v>-1.1885656970912803E-2</v>
      </c>
      <c r="Z146" s="111">
        <v>-1.1885656970912803E-2</v>
      </c>
    </row>
    <row r="147" spans="2:26">
      <c r="B147" s="106">
        <v>1935</v>
      </c>
      <c r="C147" s="111">
        <v>0.46740421052631581</v>
      </c>
      <c r="D147" s="111">
        <v>0.46740421052631581</v>
      </c>
      <c r="E147" s="111">
        <v>0.46740421052631581</v>
      </c>
      <c r="F147" s="111">
        <v>0.46740421052631581</v>
      </c>
      <c r="G147" s="111">
        <v>0.46740421052631581</v>
      </c>
      <c r="H147" s="111">
        <v>0.46740421052631581</v>
      </c>
      <c r="I147" s="111">
        <v>0.46740421052631581</v>
      </c>
      <c r="J147" s="111">
        <v>0.46740421052631581</v>
      </c>
      <c r="K147" s="111">
        <v>0.46740421052631581</v>
      </c>
      <c r="L147" s="111">
        <v>0.46740421052631581</v>
      </c>
      <c r="M147" s="111">
        <v>0.46740421052631581</v>
      </c>
      <c r="N147" s="111">
        <v>0.46740421052631581</v>
      </c>
      <c r="O147" s="111">
        <v>0.46740421052631581</v>
      </c>
      <c r="P147" s="111">
        <v>0.46740421052631581</v>
      </c>
      <c r="Q147" s="111">
        <v>0.46740421052631581</v>
      </c>
      <c r="R147" s="111">
        <v>0.46740421052631581</v>
      </c>
      <c r="S147" s="111">
        <v>0.46740421052631581</v>
      </c>
      <c r="T147" s="111">
        <v>0.46740421052631581</v>
      </c>
      <c r="U147" s="111">
        <v>0.46740421052631581</v>
      </c>
      <c r="V147" s="111">
        <v>0.46740421052631581</v>
      </c>
      <c r="W147" s="111">
        <v>0.46740421052631581</v>
      </c>
      <c r="X147" s="111">
        <v>0.46740421052631581</v>
      </c>
      <c r="Y147" s="111">
        <v>0.46740421052631581</v>
      </c>
      <c r="Z147" s="111">
        <v>0.46740421052631581</v>
      </c>
    </row>
    <row r="148" spans="2:26">
      <c r="B148" s="106">
        <v>1936</v>
      </c>
      <c r="C148" s="111">
        <v>0.31943410275502609</v>
      </c>
      <c r="D148" s="111">
        <v>0.31943410275502609</v>
      </c>
      <c r="E148" s="111">
        <v>0.31943410275502609</v>
      </c>
      <c r="F148" s="111">
        <v>0.31943410275502609</v>
      </c>
      <c r="G148" s="111">
        <v>0.31943410275502609</v>
      </c>
      <c r="H148" s="111">
        <v>0.31943410275502609</v>
      </c>
      <c r="I148" s="111">
        <v>0.31943410275502609</v>
      </c>
      <c r="J148" s="111">
        <v>0.31943410275502609</v>
      </c>
      <c r="K148" s="111">
        <v>0.31943410275502609</v>
      </c>
      <c r="L148" s="111">
        <v>0.31943410275502609</v>
      </c>
      <c r="M148" s="111">
        <v>0.31943410275502609</v>
      </c>
      <c r="N148" s="111">
        <v>0.31943410275502609</v>
      </c>
      <c r="O148" s="111">
        <v>0.31943410275502609</v>
      </c>
      <c r="P148" s="111">
        <v>0.31943410275502609</v>
      </c>
      <c r="Q148" s="111">
        <v>0.31943410275502609</v>
      </c>
      <c r="R148" s="111">
        <v>0.31943410275502609</v>
      </c>
      <c r="S148" s="111">
        <v>0.31943410275502609</v>
      </c>
      <c r="T148" s="111">
        <v>0.31943410275502609</v>
      </c>
      <c r="U148" s="111">
        <v>0.31943410275502609</v>
      </c>
      <c r="V148" s="111">
        <v>0.31943410275502609</v>
      </c>
      <c r="W148" s="111">
        <v>0.31943410275502609</v>
      </c>
      <c r="X148" s="111">
        <v>0.31943410275502609</v>
      </c>
      <c r="Y148" s="111">
        <v>0.31943410275502609</v>
      </c>
      <c r="Z148" s="111">
        <v>0.31943410275502609</v>
      </c>
    </row>
    <row r="149" spans="2:26">
      <c r="B149" s="106">
        <v>1937</v>
      </c>
      <c r="C149" s="111">
        <v>-0.35336728754365537</v>
      </c>
      <c r="D149" s="111">
        <v>-0.35336728754365537</v>
      </c>
      <c r="E149" s="111">
        <v>-0.35336728754365537</v>
      </c>
      <c r="F149" s="111">
        <v>-0.35336728754365537</v>
      </c>
      <c r="G149" s="111">
        <v>-0.35336728754365537</v>
      </c>
      <c r="H149" s="111">
        <v>-0.35336728754365537</v>
      </c>
      <c r="I149" s="111">
        <v>-0.35336728754365537</v>
      </c>
      <c r="J149" s="111">
        <v>-0.35336728754365537</v>
      </c>
      <c r="K149" s="111">
        <v>-0.35336728754365537</v>
      </c>
      <c r="L149" s="111">
        <v>-0.35336728754365537</v>
      </c>
      <c r="M149" s="111">
        <v>-0.35336728754365537</v>
      </c>
      <c r="N149" s="111">
        <v>-0.35336728754365537</v>
      </c>
      <c r="O149" s="111">
        <v>-0.35336728754365537</v>
      </c>
      <c r="P149" s="111">
        <v>-0.35336728754365537</v>
      </c>
      <c r="Q149" s="111">
        <v>-0.35336728754365537</v>
      </c>
      <c r="R149" s="111">
        <v>-0.35336728754365537</v>
      </c>
      <c r="S149" s="111">
        <v>-0.35336728754365537</v>
      </c>
      <c r="T149" s="111">
        <v>-0.35336728754365537</v>
      </c>
      <c r="U149" s="111">
        <v>-0.35336728754365537</v>
      </c>
      <c r="V149" s="111">
        <v>-0.35336728754365537</v>
      </c>
      <c r="W149" s="111">
        <v>-0.35336728754365537</v>
      </c>
      <c r="X149" s="111">
        <v>-0.35336728754365537</v>
      </c>
      <c r="Y149" s="111">
        <v>-0.35336728754365537</v>
      </c>
      <c r="Z149" s="111">
        <v>-0.35336728754365537</v>
      </c>
    </row>
    <row r="150" spans="2:26">
      <c r="B150" s="106">
        <v>1938</v>
      </c>
      <c r="C150" s="111">
        <v>0.29282654028436017</v>
      </c>
      <c r="D150" s="111">
        <v>0.29282654028436017</v>
      </c>
      <c r="E150" s="111">
        <v>0.29282654028436017</v>
      </c>
      <c r="F150" s="111">
        <v>0.29282654028436017</v>
      </c>
      <c r="G150" s="111">
        <v>0.29282654028436017</v>
      </c>
      <c r="H150" s="111">
        <v>0.29282654028436017</v>
      </c>
      <c r="I150" s="111">
        <v>0.29282654028436017</v>
      </c>
      <c r="J150" s="111">
        <v>0.29282654028436017</v>
      </c>
      <c r="K150" s="111">
        <v>0.29282654028436017</v>
      </c>
      <c r="L150" s="111">
        <v>0.29282654028436017</v>
      </c>
      <c r="M150" s="111">
        <v>0.29282654028436017</v>
      </c>
      <c r="N150" s="111">
        <v>0.29282654028436017</v>
      </c>
      <c r="O150" s="111">
        <v>0.29282654028436017</v>
      </c>
      <c r="P150" s="111">
        <v>0.29282654028436017</v>
      </c>
      <c r="Q150" s="111">
        <v>0.29282654028436017</v>
      </c>
      <c r="R150" s="111">
        <v>0.29282654028436017</v>
      </c>
      <c r="S150" s="111">
        <v>0.29282654028436017</v>
      </c>
      <c r="T150" s="111">
        <v>0.29282654028436017</v>
      </c>
      <c r="U150" s="111">
        <v>0.29282654028436017</v>
      </c>
      <c r="V150" s="111">
        <v>0.29282654028436017</v>
      </c>
      <c r="W150" s="111">
        <v>0.29282654028436017</v>
      </c>
      <c r="X150" s="111">
        <v>0.29282654028436017</v>
      </c>
      <c r="Y150" s="111">
        <v>0.29282654028436017</v>
      </c>
      <c r="Z150" s="111">
        <v>0.29282654028436017</v>
      </c>
    </row>
    <row r="151" spans="2:26">
      <c r="B151" s="106">
        <v>1939</v>
      </c>
      <c r="C151" s="111">
        <v>-1.0975646879756443E-2</v>
      </c>
      <c r="D151" s="111">
        <v>-1.0975646879756443E-2</v>
      </c>
      <c r="E151" s="111">
        <v>-1.0975646879756443E-2</v>
      </c>
      <c r="F151" s="111">
        <v>-1.0975646879756443E-2</v>
      </c>
      <c r="G151" s="111">
        <v>-1.0975646879756443E-2</v>
      </c>
      <c r="H151" s="111">
        <v>-1.0975646879756443E-2</v>
      </c>
      <c r="I151" s="111">
        <v>-1.0975646879756443E-2</v>
      </c>
      <c r="J151" s="111">
        <v>-1.0975646879756443E-2</v>
      </c>
      <c r="K151" s="111">
        <v>-1.0975646879756443E-2</v>
      </c>
      <c r="L151" s="111">
        <v>-1.0975646879756443E-2</v>
      </c>
      <c r="M151" s="111">
        <v>-1.0975646879756443E-2</v>
      </c>
      <c r="N151" s="111">
        <v>-1.0975646879756443E-2</v>
      </c>
      <c r="O151" s="111">
        <v>-1.0975646879756443E-2</v>
      </c>
      <c r="P151" s="111">
        <v>-1.0975646879756443E-2</v>
      </c>
      <c r="Q151" s="111">
        <v>-1.0975646879756443E-2</v>
      </c>
      <c r="R151" s="111">
        <v>-1.0975646879756443E-2</v>
      </c>
      <c r="S151" s="111">
        <v>-1.0975646879756443E-2</v>
      </c>
      <c r="T151" s="111">
        <v>-1.0975646879756443E-2</v>
      </c>
      <c r="U151" s="111">
        <v>-1.0975646879756443E-2</v>
      </c>
      <c r="V151" s="111">
        <v>-1.0975646879756443E-2</v>
      </c>
      <c r="W151" s="111">
        <v>-1.0975646879756443E-2</v>
      </c>
      <c r="X151" s="111">
        <v>-1.0975646879756443E-2</v>
      </c>
      <c r="Y151" s="111">
        <v>-1.0975646879756443E-2</v>
      </c>
      <c r="Z151" s="111">
        <v>-1.0975646879756443E-2</v>
      </c>
    </row>
    <row r="152" spans="2:26">
      <c r="B152" s="106">
        <v>1940</v>
      </c>
      <c r="C152" s="111">
        <v>-0.10672873194221515</v>
      </c>
      <c r="D152" s="111">
        <v>-0.10672873194221515</v>
      </c>
      <c r="E152" s="111">
        <v>-0.10672873194221515</v>
      </c>
      <c r="F152" s="111">
        <v>-0.10672873194221515</v>
      </c>
      <c r="G152" s="111">
        <v>-0.10672873194221515</v>
      </c>
      <c r="H152" s="111">
        <v>-0.10672873194221515</v>
      </c>
      <c r="I152" s="111">
        <v>-0.10672873194221515</v>
      </c>
      <c r="J152" s="111">
        <v>-0.10672873194221515</v>
      </c>
      <c r="K152" s="111">
        <v>-0.10672873194221515</v>
      </c>
      <c r="L152" s="111">
        <v>-0.10672873194221515</v>
      </c>
      <c r="M152" s="111">
        <v>-0.10672873194221515</v>
      </c>
      <c r="N152" s="111">
        <v>-0.10672873194221515</v>
      </c>
      <c r="O152" s="111">
        <v>-0.10672873194221515</v>
      </c>
      <c r="P152" s="111">
        <v>-0.10672873194221515</v>
      </c>
      <c r="Q152" s="111">
        <v>-0.10672873194221515</v>
      </c>
      <c r="R152" s="111">
        <v>-0.10672873194221515</v>
      </c>
      <c r="S152" s="111">
        <v>-0.10672873194221515</v>
      </c>
      <c r="T152" s="111">
        <v>-0.10672873194221515</v>
      </c>
      <c r="U152" s="111">
        <v>-0.10672873194221515</v>
      </c>
      <c r="V152" s="111">
        <v>-0.10672873194221515</v>
      </c>
      <c r="W152" s="111">
        <v>-0.10672873194221515</v>
      </c>
      <c r="X152" s="111">
        <v>-0.10672873194221515</v>
      </c>
      <c r="Y152" s="111">
        <v>-0.10672873194221515</v>
      </c>
      <c r="Z152" s="111">
        <v>-0.10672873194221515</v>
      </c>
    </row>
    <row r="153" spans="2:26">
      <c r="B153" s="106">
        <v>1941</v>
      </c>
      <c r="C153" s="111">
        <v>-0.12771455576559551</v>
      </c>
      <c r="D153" s="111">
        <v>-0.12771455576559551</v>
      </c>
      <c r="E153" s="111">
        <v>-0.12771455576559551</v>
      </c>
      <c r="F153" s="111">
        <v>-0.12771455576559551</v>
      </c>
      <c r="G153" s="111">
        <v>-0.12771455576559551</v>
      </c>
      <c r="H153" s="111">
        <v>-0.12771455576559551</v>
      </c>
      <c r="I153" s="111">
        <v>-0.12771455576559551</v>
      </c>
      <c r="J153" s="111">
        <v>-0.12771455576559551</v>
      </c>
      <c r="K153" s="111">
        <v>-0.12771455576559551</v>
      </c>
      <c r="L153" s="111">
        <v>-0.12771455576559551</v>
      </c>
      <c r="M153" s="111">
        <v>-0.12771455576559551</v>
      </c>
      <c r="N153" s="111">
        <v>-0.12771455576559551</v>
      </c>
      <c r="O153" s="111">
        <v>-0.12771455576559551</v>
      </c>
      <c r="P153" s="111">
        <v>-0.12771455576559551</v>
      </c>
      <c r="Q153" s="111">
        <v>-0.12771455576559551</v>
      </c>
      <c r="R153" s="111">
        <v>-0.12771455576559551</v>
      </c>
      <c r="S153" s="111">
        <v>-0.12771455576559551</v>
      </c>
      <c r="T153" s="111">
        <v>-0.12771455576559551</v>
      </c>
      <c r="U153" s="111">
        <v>-0.12771455576559551</v>
      </c>
      <c r="V153" s="111">
        <v>-0.12771455576559551</v>
      </c>
      <c r="W153" s="111">
        <v>-0.12771455576559551</v>
      </c>
      <c r="X153" s="111">
        <v>-0.12771455576559551</v>
      </c>
      <c r="Y153" s="111">
        <v>-0.12771455576559551</v>
      </c>
      <c r="Z153" s="111">
        <v>-0.12771455576559551</v>
      </c>
    </row>
    <row r="154" spans="2:26">
      <c r="B154" s="106">
        <v>1942</v>
      </c>
      <c r="C154" s="111">
        <v>0.19173762945914843</v>
      </c>
      <c r="D154" s="111">
        <v>0.19173762945914843</v>
      </c>
      <c r="E154" s="111">
        <v>0.19173762945914843</v>
      </c>
      <c r="F154" s="111">
        <v>0.19173762945914843</v>
      </c>
      <c r="G154" s="111">
        <v>0.19173762945914843</v>
      </c>
      <c r="H154" s="111">
        <v>0.19173762945914843</v>
      </c>
      <c r="I154" s="111">
        <v>0.19173762945914843</v>
      </c>
      <c r="J154" s="111">
        <v>0.19173762945914843</v>
      </c>
      <c r="K154" s="111">
        <v>0.19173762945914843</v>
      </c>
      <c r="L154" s="111">
        <v>0.19173762945914843</v>
      </c>
      <c r="M154" s="111">
        <v>0.19173762945914843</v>
      </c>
      <c r="N154" s="111">
        <v>0.19173762945914843</v>
      </c>
      <c r="O154" s="111">
        <v>0.19173762945914843</v>
      </c>
      <c r="P154" s="111">
        <v>0.19173762945914843</v>
      </c>
      <c r="Q154" s="111">
        <v>0.19173762945914843</v>
      </c>
      <c r="R154" s="111">
        <v>0.19173762945914843</v>
      </c>
      <c r="S154" s="111">
        <v>0.19173762945914843</v>
      </c>
      <c r="T154" s="111">
        <v>0.19173762945914843</v>
      </c>
      <c r="U154" s="111">
        <v>0.19173762945914843</v>
      </c>
      <c r="V154" s="111">
        <v>0.19173762945914843</v>
      </c>
      <c r="W154" s="111">
        <v>0.19173762945914843</v>
      </c>
      <c r="X154" s="111">
        <v>0.19173762945914843</v>
      </c>
      <c r="Y154" s="111">
        <v>0.19173762945914843</v>
      </c>
      <c r="Z154" s="111">
        <v>0.19173762945914843</v>
      </c>
    </row>
    <row r="155" spans="2:26">
      <c r="B155" s="106">
        <v>1943</v>
      </c>
      <c r="C155" s="111">
        <v>0.25061310133060394</v>
      </c>
      <c r="D155" s="111">
        <v>0.25061310133060394</v>
      </c>
      <c r="E155" s="111">
        <v>0.25061310133060394</v>
      </c>
      <c r="F155" s="111">
        <v>0.25061310133060394</v>
      </c>
      <c r="G155" s="111">
        <v>0.25061310133060394</v>
      </c>
      <c r="H155" s="111">
        <v>0.25061310133060394</v>
      </c>
      <c r="I155" s="111">
        <v>0.25061310133060394</v>
      </c>
      <c r="J155" s="111">
        <v>0.25061310133060394</v>
      </c>
      <c r="K155" s="111">
        <v>0.25061310133060394</v>
      </c>
      <c r="L155" s="111">
        <v>0.25061310133060394</v>
      </c>
      <c r="M155" s="111">
        <v>0.25061310133060394</v>
      </c>
      <c r="N155" s="111">
        <v>0.25061310133060394</v>
      </c>
      <c r="O155" s="111">
        <v>0.25061310133060394</v>
      </c>
      <c r="P155" s="111">
        <v>0.25061310133060394</v>
      </c>
      <c r="Q155" s="111">
        <v>0.25061310133060394</v>
      </c>
      <c r="R155" s="111">
        <v>0.25061310133060394</v>
      </c>
      <c r="S155" s="111">
        <v>0.25061310133060394</v>
      </c>
      <c r="T155" s="111">
        <v>0.25061310133060394</v>
      </c>
      <c r="U155" s="111">
        <v>0.25061310133060394</v>
      </c>
      <c r="V155" s="111">
        <v>0.25061310133060394</v>
      </c>
      <c r="W155" s="111">
        <v>0.25061310133060394</v>
      </c>
      <c r="X155" s="111">
        <v>0.25061310133060394</v>
      </c>
      <c r="Y155" s="111">
        <v>0.25061310133060394</v>
      </c>
      <c r="Z155" s="111">
        <v>0.25061310133060394</v>
      </c>
    </row>
    <row r="156" spans="2:26">
      <c r="B156" s="106">
        <v>1944</v>
      </c>
      <c r="C156" s="111">
        <v>0.19030676949443009</v>
      </c>
      <c r="D156" s="111">
        <v>0.19030676949443009</v>
      </c>
      <c r="E156" s="111">
        <v>0.19030676949443009</v>
      </c>
      <c r="F156" s="111">
        <v>0.19030676949443009</v>
      </c>
      <c r="G156" s="111">
        <v>0.19030676949443009</v>
      </c>
      <c r="H156" s="111">
        <v>0.19030676949443009</v>
      </c>
      <c r="I156" s="111">
        <v>0.19030676949443009</v>
      </c>
      <c r="J156" s="111">
        <v>0.19030676949443009</v>
      </c>
      <c r="K156" s="111">
        <v>0.19030676949443009</v>
      </c>
      <c r="L156" s="111">
        <v>0.19030676949443009</v>
      </c>
      <c r="M156" s="111">
        <v>0.19030676949443009</v>
      </c>
      <c r="N156" s="111">
        <v>0.19030676949443009</v>
      </c>
      <c r="O156" s="111">
        <v>0.19030676949443009</v>
      </c>
      <c r="P156" s="111">
        <v>0.19030676949443009</v>
      </c>
      <c r="Q156" s="111">
        <v>0.19030676949443009</v>
      </c>
      <c r="R156" s="111">
        <v>0.19030676949443009</v>
      </c>
      <c r="S156" s="111">
        <v>0.19030676949443009</v>
      </c>
      <c r="T156" s="111">
        <v>0.19030676949443009</v>
      </c>
      <c r="U156" s="111">
        <v>0.19030676949443009</v>
      </c>
      <c r="V156" s="111">
        <v>0.19030676949443009</v>
      </c>
      <c r="W156" s="111">
        <v>0.19030676949443009</v>
      </c>
      <c r="X156" s="111">
        <v>0.19030676949443009</v>
      </c>
      <c r="Y156" s="111">
        <v>0.19030676949443009</v>
      </c>
      <c r="Z156" s="111">
        <v>0.19030676949443009</v>
      </c>
    </row>
    <row r="157" spans="2:26">
      <c r="B157" s="106">
        <v>1945</v>
      </c>
      <c r="C157" s="111">
        <v>0.35821084337349401</v>
      </c>
      <c r="D157" s="111">
        <v>0.35821084337349401</v>
      </c>
      <c r="E157" s="111">
        <v>0.35821084337349401</v>
      </c>
      <c r="F157" s="111">
        <v>0.35821084337349401</v>
      </c>
      <c r="G157" s="111">
        <v>0.35821084337349401</v>
      </c>
      <c r="H157" s="111">
        <v>0.35821084337349401</v>
      </c>
      <c r="I157" s="111">
        <v>0.35821084337349401</v>
      </c>
      <c r="J157" s="111">
        <v>0.35821084337349401</v>
      </c>
      <c r="K157" s="111">
        <v>0.35821084337349401</v>
      </c>
      <c r="L157" s="111">
        <v>0.35821084337349401</v>
      </c>
      <c r="M157" s="111">
        <v>0.35821084337349401</v>
      </c>
      <c r="N157" s="111">
        <v>0.35821084337349401</v>
      </c>
      <c r="O157" s="111">
        <v>0.35821084337349401</v>
      </c>
      <c r="P157" s="111">
        <v>0.35821084337349401</v>
      </c>
      <c r="Q157" s="111">
        <v>0.35821084337349401</v>
      </c>
      <c r="R157" s="111">
        <v>0.35821084337349401</v>
      </c>
      <c r="S157" s="111">
        <v>0.35821084337349401</v>
      </c>
      <c r="T157" s="111">
        <v>0.35821084337349401</v>
      </c>
      <c r="U157" s="111">
        <v>0.35821084337349401</v>
      </c>
      <c r="V157" s="111">
        <v>0.35821084337349401</v>
      </c>
      <c r="W157" s="111">
        <v>0.35821084337349401</v>
      </c>
      <c r="X157" s="111">
        <v>0.35821084337349401</v>
      </c>
      <c r="Y157" s="111">
        <v>0.35821084337349401</v>
      </c>
      <c r="Z157" s="111">
        <v>0.35821084337349401</v>
      </c>
    </row>
    <row r="158" spans="2:26">
      <c r="B158" s="106">
        <v>1946</v>
      </c>
      <c r="C158" s="111">
        <v>-8.4291474654377807E-2</v>
      </c>
      <c r="D158" s="111">
        <v>-8.4291474654377807E-2</v>
      </c>
      <c r="E158" s="111">
        <v>-8.4291474654377807E-2</v>
      </c>
      <c r="F158" s="111">
        <v>-8.4291474654377807E-2</v>
      </c>
      <c r="G158" s="111">
        <v>-8.4291474654377807E-2</v>
      </c>
      <c r="H158" s="111">
        <v>-8.4291474654377807E-2</v>
      </c>
      <c r="I158" s="111">
        <v>-8.4291474654377807E-2</v>
      </c>
      <c r="J158" s="111">
        <v>-8.4291474654377807E-2</v>
      </c>
      <c r="K158" s="111">
        <v>-8.4291474654377807E-2</v>
      </c>
      <c r="L158" s="111">
        <v>-8.4291474654377807E-2</v>
      </c>
      <c r="M158" s="111">
        <v>-8.4291474654377807E-2</v>
      </c>
      <c r="N158" s="111">
        <v>-8.4291474654377807E-2</v>
      </c>
      <c r="O158" s="111">
        <v>-8.4291474654377807E-2</v>
      </c>
      <c r="P158" s="111">
        <v>-8.4291474654377807E-2</v>
      </c>
      <c r="Q158" s="111">
        <v>-8.4291474654377807E-2</v>
      </c>
      <c r="R158" s="111">
        <v>-8.4291474654377807E-2</v>
      </c>
      <c r="S158" s="111">
        <v>-8.4291474654377807E-2</v>
      </c>
      <c r="T158" s="111">
        <v>-8.4291474654377807E-2</v>
      </c>
      <c r="U158" s="111">
        <v>-8.4291474654377807E-2</v>
      </c>
      <c r="V158" s="111">
        <v>-8.4291474654377807E-2</v>
      </c>
      <c r="W158" s="111">
        <v>-8.4291474654377807E-2</v>
      </c>
      <c r="X158" s="111">
        <v>-8.4291474654377807E-2</v>
      </c>
      <c r="Y158" s="111">
        <v>-8.4291474654377807E-2</v>
      </c>
      <c r="Z158" s="111">
        <v>-8.4291474654377807E-2</v>
      </c>
    </row>
    <row r="159" spans="2:26">
      <c r="B159" s="106">
        <v>1947</v>
      </c>
      <c r="C159" s="111">
        <v>5.1999999999999998E-2</v>
      </c>
      <c r="D159" s="111">
        <v>5.1999999999999998E-2</v>
      </c>
      <c r="E159" s="111">
        <v>5.1999999999999998E-2</v>
      </c>
      <c r="F159" s="111">
        <v>5.1999999999999998E-2</v>
      </c>
      <c r="G159" s="111">
        <v>5.1999999999999998E-2</v>
      </c>
      <c r="H159" s="111">
        <v>5.1999999999999998E-2</v>
      </c>
      <c r="I159" s="111">
        <v>5.1999999999999998E-2</v>
      </c>
      <c r="J159" s="111">
        <v>5.1999999999999998E-2</v>
      </c>
      <c r="K159" s="111">
        <v>5.1999999999999998E-2</v>
      </c>
      <c r="L159" s="111">
        <v>5.1999999999999998E-2</v>
      </c>
      <c r="M159" s="111">
        <v>5.1999999999999998E-2</v>
      </c>
      <c r="N159" s="111">
        <v>5.1999999999999998E-2</v>
      </c>
      <c r="O159" s="111">
        <v>5.1999999999999998E-2</v>
      </c>
      <c r="P159" s="111">
        <v>5.1999999999999998E-2</v>
      </c>
      <c r="Q159" s="111">
        <v>5.1999999999999998E-2</v>
      </c>
      <c r="R159" s="111">
        <v>5.1999999999999998E-2</v>
      </c>
      <c r="S159" s="111">
        <v>5.1999999999999998E-2</v>
      </c>
      <c r="T159" s="111">
        <v>5.1999999999999998E-2</v>
      </c>
      <c r="U159" s="111">
        <v>5.1999999999999998E-2</v>
      </c>
      <c r="V159" s="111">
        <v>5.1999999999999998E-2</v>
      </c>
      <c r="W159" s="111">
        <v>5.1999999999999998E-2</v>
      </c>
      <c r="X159" s="111">
        <v>5.1999999999999998E-2</v>
      </c>
      <c r="Y159" s="111">
        <v>5.1999999999999998E-2</v>
      </c>
      <c r="Z159" s="111">
        <v>5.1999999999999998E-2</v>
      </c>
    </row>
    <row r="160" spans="2:26">
      <c r="B160" s="106">
        <v>1948</v>
      </c>
      <c r="C160" s="111">
        <v>5.7045751633986834E-2</v>
      </c>
      <c r="D160" s="111">
        <v>5.7045751633986834E-2</v>
      </c>
      <c r="E160" s="111">
        <v>5.7045751633986834E-2</v>
      </c>
      <c r="F160" s="111">
        <v>5.7045751633986834E-2</v>
      </c>
      <c r="G160" s="111">
        <v>5.7045751633986834E-2</v>
      </c>
      <c r="H160" s="111">
        <v>5.7045751633986834E-2</v>
      </c>
      <c r="I160" s="111">
        <v>5.7045751633986834E-2</v>
      </c>
      <c r="J160" s="111">
        <v>5.7045751633986834E-2</v>
      </c>
      <c r="K160" s="111">
        <v>5.7045751633986834E-2</v>
      </c>
      <c r="L160" s="111">
        <v>5.7045751633986834E-2</v>
      </c>
      <c r="M160" s="111">
        <v>5.7045751633986834E-2</v>
      </c>
      <c r="N160" s="111">
        <v>5.7045751633986834E-2</v>
      </c>
      <c r="O160" s="111">
        <v>5.7045751633986834E-2</v>
      </c>
      <c r="P160" s="111">
        <v>5.7045751633986834E-2</v>
      </c>
      <c r="Q160" s="111">
        <v>5.7045751633986834E-2</v>
      </c>
      <c r="R160" s="111">
        <v>5.7045751633986834E-2</v>
      </c>
      <c r="S160" s="111">
        <v>5.7045751633986834E-2</v>
      </c>
      <c r="T160" s="111">
        <v>5.7045751633986834E-2</v>
      </c>
      <c r="U160" s="111">
        <v>5.7045751633986834E-2</v>
      </c>
      <c r="V160" s="111">
        <v>5.7045751633986834E-2</v>
      </c>
      <c r="W160" s="111">
        <v>5.7045751633986834E-2</v>
      </c>
      <c r="X160" s="111">
        <v>5.7045751633986834E-2</v>
      </c>
      <c r="Y160" s="111">
        <v>5.7045751633986834E-2</v>
      </c>
      <c r="Z160" s="111">
        <v>5.7045751633986834E-2</v>
      </c>
    </row>
    <row r="161" spans="2:26">
      <c r="B161" s="106">
        <v>1949</v>
      </c>
      <c r="C161" s="111">
        <v>0.18303223684210526</v>
      </c>
      <c r="D161" s="111">
        <v>0.18303223684210526</v>
      </c>
      <c r="E161" s="111">
        <v>0.18303223684210526</v>
      </c>
      <c r="F161" s="111">
        <v>0.18303223684210526</v>
      </c>
      <c r="G161" s="111">
        <v>0.18303223684210526</v>
      </c>
      <c r="H161" s="111">
        <v>0.18303223684210526</v>
      </c>
      <c r="I161" s="111">
        <v>0.18303223684210526</v>
      </c>
      <c r="J161" s="111">
        <v>0.18303223684210526</v>
      </c>
      <c r="K161" s="111">
        <v>0.18303223684210526</v>
      </c>
      <c r="L161" s="111">
        <v>0.18303223684210526</v>
      </c>
      <c r="M161" s="111">
        <v>0.18303223684210526</v>
      </c>
      <c r="N161" s="111">
        <v>0.18303223684210526</v>
      </c>
      <c r="O161" s="111">
        <v>0.18303223684210526</v>
      </c>
      <c r="P161" s="111">
        <v>0.18303223684210526</v>
      </c>
      <c r="Q161" s="111">
        <v>0.18303223684210526</v>
      </c>
      <c r="R161" s="111">
        <v>0.18303223684210526</v>
      </c>
      <c r="S161" s="111">
        <v>0.18303223684210526</v>
      </c>
      <c r="T161" s="111">
        <v>0.18303223684210526</v>
      </c>
      <c r="U161" s="111">
        <v>0.18303223684210526</v>
      </c>
      <c r="V161" s="111">
        <v>0.18303223684210526</v>
      </c>
      <c r="W161" s="111">
        <v>0.18303223684210526</v>
      </c>
      <c r="X161" s="111">
        <v>0.18303223684210526</v>
      </c>
      <c r="Y161" s="111">
        <v>0.18303223684210526</v>
      </c>
      <c r="Z161" s="111">
        <v>0.18303223684210526</v>
      </c>
    </row>
    <row r="162" spans="2:26">
      <c r="B162" s="106">
        <v>1950</v>
      </c>
      <c r="C162" s="111">
        <v>0.30805539011316263</v>
      </c>
      <c r="D162" s="111">
        <v>0.30805539011316263</v>
      </c>
      <c r="E162" s="111">
        <v>0.30805539011316263</v>
      </c>
      <c r="F162" s="111">
        <v>0.30805539011316263</v>
      </c>
      <c r="G162" s="111">
        <v>0.30805539011316263</v>
      </c>
      <c r="H162" s="111">
        <v>0.30805539011316263</v>
      </c>
      <c r="I162" s="111">
        <v>0.30805539011316263</v>
      </c>
      <c r="J162" s="111">
        <v>0.30805539011316263</v>
      </c>
      <c r="K162" s="111">
        <v>0.30805539011316263</v>
      </c>
      <c r="L162" s="111">
        <v>0.30805539011316263</v>
      </c>
      <c r="M162" s="111">
        <v>0.30805539011316263</v>
      </c>
      <c r="N162" s="111">
        <v>0.30805539011316263</v>
      </c>
      <c r="O162" s="111">
        <v>0.30805539011316263</v>
      </c>
      <c r="P162" s="111">
        <v>0.30805539011316263</v>
      </c>
      <c r="Q162" s="111">
        <v>0.30805539011316263</v>
      </c>
      <c r="R162" s="111">
        <v>0.30805539011316263</v>
      </c>
      <c r="S162" s="111">
        <v>0.30805539011316263</v>
      </c>
      <c r="T162" s="111">
        <v>0.30805539011316263</v>
      </c>
      <c r="U162" s="111">
        <v>0.30805539011316263</v>
      </c>
      <c r="V162" s="111">
        <v>0.30805539011316263</v>
      </c>
      <c r="W162" s="111">
        <v>0.30805539011316263</v>
      </c>
      <c r="X162" s="111">
        <v>0.30805539011316263</v>
      </c>
      <c r="Y162" s="111">
        <v>0.30805539011316263</v>
      </c>
      <c r="Z162" s="111">
        <v>0.30805539011316263</v>
      </c>
    </row>
    <row r="163" spans="2:26">
      <c r="B163" s="106">
        <v>1951</v>
      </c>
      <c r="C163" s="111">
        <v>0.23678463044542339</v>
      </c>
      <c r="D163" s="111">
        <v>0.23678463044542339</v>
      </c>
      <c r="E163" s="111">
        <v>0.23678463044542339</v>
      </c>
      <c r="F163" s="111">
        <v>0.23678463044542339</v>
      </c>
      <c r="G163" s="111">
        <v>0.23678463044542339</v>
      </c>
      <c r="H163" s="111">
        <v>0.23678463044542339</v>
      </c>
      <c r="I163" s="111">
        <v>0.23678463044542339</v>
      </c>
      <c r="J163" s="111">
        <v>0.23678463044542339</v>
      </c>
      <c r="K163" s="111">
        <v>0.23678463044542339</v>
      </c>
      <c r="L163" s="111">
        <v>0.23678463044542339</v>
      </c>
      <c r="M163" s="111">
        <v>0.23678463044542339</v>
      </c>
      <c r="N163" s="111">
        <v>0.23678463044542339</v>
      </c>
      <c r="O163" s="111">
        <v>0.23678463044542339</v>
      </c>
      <c r="P163" s="111">
        <v>0.23678463044542339</v>
      </c>
      <c r="Q163" s="111">
        <v>0.23678463044542339</v>
      </c>
      <c r="R163" s="111">
        <v>0.23678463044542339</v>
      </c>
      <c r="S163" s="111">
        <v>0.23678463044542339</v>
      </c>
      <c r="T163" s="111">
        <v>0.23678463044542339</v>
      </c>
      <c r="U163" s="111">
        <v>0.23678463044542339</v>
      </c>
      <c r="V163" s="111">
        <v>0.23678463044542339</v>
      </c>
      <c r="W163" s="111">
        <v>0.23678463044542339</v>
      </c>
      <c r="X163" s="111">
        <v>0.23678463044542339</v>
      </c>
      <c r="Y163" s="111">
        <v>0.23678463044542339</v>
      </c>
      <c r="Z163" s="111">
        <v>0.23678463044542339</v>
      </c>
    </row>
    <row r="164" spans="2:26">
      <c r="B164" s="106">
        <v>1952</v>
      </c>
      <c r="C164" s="111">
        <v>0.18150988641144306</v>
      </c>
      <c r="D164" s="111">
        <v>0.18150988641144306</v>
      </c>
      <c r="E164" s="111">
        <v>0.18150988641144306</v>
      </c>
      <c r="F164" s="111">
        <v>0.18150988641144306</v>
      </c>
      <c r="G164" s="111">
        <v>0.18150988641144306</v>
      </c>
      <c r="H164" s="111">
        <v>0.18150988641144306</v>
      </c>
      <c r="I164" s="111">
        <v>0.18150988641144306</v>
      </c>
      <c r="J164" s="111">
        <v>0.18150988641144306</v>
      </c>
      <c r="K164" s="111">
        <v>0.18150988641144306</v>
      </c>
      <c r="L164" s="111">
        <v>0.18150988641144306</v>
      </c>
      <c r="M164" s="111">
        <v>0.18150988641144306</v>
      </c>
      <c r="N164" s="111">
        <v>0.18150988641144306</v>
      </c>
      <c r="O164" s="111">
        <v>0.18150988641144306</v>
      </c>
      <c r="P164" s="111">
        <v>0.18150988641144306</v>
      </c>
      <c r="Q164" s="111">
        <v>0.18150988641144306</v>
      </c>
      <c r="R164" s="111">
        <v>0.18150988641144306</v>
      </c>
      <c r="S164" s="111">
        <v>0.18150988641144306</v>
      </c>
      <c r="T164" s="111">
        <v>0.18150988641144306</v>
      </c>
      <c r="U164" s="111">
        <v>0.18150988641144306</v>
      </c>
      <c r="V164" s="111">
        <v>0.18150988641144306</v>
      </c>
      <c r="W164" s="111">
        <v>0.18150988641144306</v>
      </c>
      <c r="X164" s="111">
        <v>0.18150988641144306</v>
      </c>
      <c r="Y164" s="111">
        <v>0.18150988641144306</v>
      </c>
      <c r="Z164" s="111">
        <v>0.18150988641144306</v>
      </c>
    </row>
    <row r="165" spans="2:26">
      <c r="B165" s="106">
        <v>1953</v>
      </c>
      <c r="C165" s="111">
        <v>-1.2082047421904465E-2</v>
      </c>
      <c r="D165" s="111">
        <v>-1.2082047421904465E-2</v>
      </c>
      <c r="E165" s="111">
        <v>-1.2082047421904465E-2</v>
      </c>
      <c r="F165" s="111">
        <v>-1.2082047421904465E-2</v>
      </c>
      <c r="G165" s="111">
        <v>-1.2082047421904465E-2</v>
      </c>
      <c r="H165" s="111">
        <v>-1.2082047421904465E-2</v>
      </c>
      <c r="I165" s="111">
        <v>-1.2082047421904465E-2</v>
      </c>
      <c r="J165" s="111">
        <v>-1.2082047421904465E-2</v>
      </c>
      <c r="K165" s="111">
        <v>-1.2082047421904465E-2</v>
      </c>
      <c r="L165" s="111">
        <v>-1.2082047421904465E-2</v>
      </c>
      <c r="M165" s="111">
        <v>-1.2082047421904465E-2</v>
      </c>
      <c r="N165" s="111">
        <v>-1.2082047421904465E-2</v>
      </c>
      <c r="O165" s="111">
        <v>-1.2082047421904465E-2</v>
      </c>
      <c r="P165" s="111">
        <v>-1.2082047421904465E-2</v>
      </c>
      <c r="Q165" s="111">
        <v>-1.2082047421904465E-2</v>
      </c>
      <c r="R165" s="111">
        <v>-1.2082047421904465E-2</v>
      </c>
      <c r="S165" s="111">
        <v>-1.2082047421904465E-2</v>
      </c>
      <c r="T165" s="111">
        <v>-1.2082047421904465E-2</v>
      </c>
      <c r="U165" s="111">
        <v>-1.2082047421904465E-2</v>
      </c>
      <c r="V165" s="111">
        <v>-1.2082047421904465E-2</v>
      </c>
      <c r="W165" s="111">
        <v>-1.2082047421904465E-2</v>
      </c>
      <c r="X165" s="111">
        <v>-1.2082047421904465E-2</v>
      </c>
      <c r="Y165" s="111">
        <v>-1.2082047421904465E-2</v>
      </c>
      <c r="Z165" s="111">
        <v>-1.2082047421904465E-2</v>
      </c>
    </row>
    <row r="166" spans="2:26">
      <c r="B166" s="106">
        <v>1954</v>
      </c>
      <c r="C166" s="111">
        <v>0.52563321241434902</v>
      </c>
      <c r="D166" s="111">
        <v>0.52563321241434902</v>
      </c>
      <c r="E166" s="111">
        <v>0.52563321241434902</v>
      </c>
      <c r="F166" s="111">
        <v>0.52563321241434902</v>
      </c>
      <c r="G166" s="111">
        <v>0.52563321241434902</v>
      </c>
      <c r="H166" s="111">
        <v>0.52563321241434902</v>
      </c>
      <c r="I166" s="111">
        <v>0.52563321241434902</v>
      </c>
      <c r="J166" s="111">
        <v>0.52563321241434902</v>
      </c>
      <c r="K166" s="111">
        <v>0.52563321241434902</v>
      </c>
      <c r="L166" s="111">
        <v>0.52563321241434902</v>
      </c>
      <c r="M166" s="111">
        <v>0.52563321241434902</v>
      </c>
      <c r="N166" s="111">
        <v>0.52563321241434902</v>
      </c>
      <c r="O166" s="111">
        <v>0.52563321241434902</v>
      </c>
      <c r="P166" s="111">
        <v>0.52563321241434902</v>
      </c>
      <c r="Q166" s="111">
        <v>0.52563321241434902</v>
      </c>
      <c r="R166" s="111">
        <v>0.52563321241434902</v>
      </c>
      <c r="S166" s="111">
        <v>0.52563321241434902</v>
      </c>
      <c r="T166" s="111">
        <v>0.52563321241434902</v>
      </c>
      <c r="U166" s="111">
        <v>0.52563321241434902</v>
      </c>
      <c r="V166" s="111">
        <v>0.52563321241434902</v>
      </c>
      <c r="W166" s="111">
        <v>0.52563321241434902</v>
      </c>
      <c r="X166" s="111">
        <v>0.52563321241434902</v>
      </c>
      <c r="Y166" s="111">
        <v>0.52563321241434902</v>
      </c>
      <c r="Z166" s="111">
        <v>0.52563321241434902</v>
      </c>
    </row>
    <row r="167" spans="2:26">
      <c r="B167" s="106">
        <v>1955</v>
      </c>
      <c r="C167" s="111">
        <v>0.32597331851028349</v>
      </c>
      <c r="D167" s="111">
        <v>0.32597331851028349</v>
      </c>
      <c r="E167" s="111">
        <v>0.32597331851028349</v>
      </c>
      <c r="F167" s="111">
        <v>0.32597331851028349</v>
      </c>
      <c r="G167" s="111">
        <v>0.32597331851028349</v>
      </c>
      <c r="H167" s="111">
        <v>0.32597331851028349</v>
      </c>
      <c r="I167" s="111">
        <v>0.32597331851028349</v>
      </c>
      <c r="J167" s="111">
        <v>0.32597331851028349</v>
      </c>
      <c r="K167" s="111">
        <v>0.32597331851028349</v>
      </c>
      <c r="L167" s="111">
        <v>0.32597331851028349</v>
      </c>
      <c r="M167" s="111">
        <v>0.32597331851028349</v>
      </c>
      <c r="N167" s="111">
        <v>0.32597331851028349</v>
      </c>
      <c r="O167" s="111">
        <v>0.32597331851028349</v>
      </c>
      <c r="P167" s="111">
        <v>0.32597331851028349</v>
      </c>
      <c r="Q167" s="111">
        <v>0.32597331851028349</v>
      </c>
      <c r="R167" s="111">
        <v>0.32597331851028349</v>
      </c>
      <c r="S167" s="111">
        <v>0.32597331851028349</v>
      </c>
      <c r="T167" s="111">
        <v>0.32597331851028349</v>
      </c>
      <c r="U167" s="111">
        <v>0.32597331851028349</v>
      </c>
      <c r="V167" s="111">
        <v>0.32597331851028349</v>
      </c>
      <c r="W167" s="111">
        <v>0.32597331851028349</v>
      </c>
      <c r="X167" s="111">
        <v>0.32597331851028349</v>
      </c>
      <c r="Y167" s="111">
        <v>0.32597331851028349</v>
      </c>
      <c r="Z167" s="111">
        <v>0.32597331851028349</v>
      </c>
    </row>
    <row r="168" spans="2:26">
      <c r="B168" s="106">
        <v>1956</v>
      </c>
      <c r="C168" s="111">
        <v>7.4395118733509347E-2</v>
      </c>
      <c r="D168" s="111">
        <v>7.4395118733509347E-2</v>
      </c>
      <c r="E168" s="111">
        <v>7.4395118733509347E-2</v>
      </c>
      <c r="F168" s="111">
        <v>7.4395118733509347E-2</v>
      </c>
      <c r="G168" s="111">
        <v>7.4395118733509347E-2</v>
      </c>
      <c r="H168" s="111">
        <v>7.4395118733509347E-2</v>
      </c>
      <c r="I168" s="111">
        <v>7.4395118733509347E-2</v>
      </c>
      <c r="J168" s="111">
        <v>7.4395118733509347E-2</v>
      </c>
      <c r="K168" s="111">
        <v>7.4395118733509347E-2</v>
      </c>
      <c r="L168" s="111">
        <v>7.4395118733509347E-2</v>
      </c>
      <c r="M168" s="111">
        <v>7.4395118733509347E-2</v>
      </c>
      <c r="N168" s="111">
        <v>7.4395118733509347E-2</v>
      </c>
      <c r="O168" s="111">
        <v>7.4395118733509347E-2</v>
      </c>
      <c r="P168" s="111">
        <v>7.4395118733509347E-2</v>
      </c>
      <c r="Q168" s="111">
        <v>7.4395118733509347E-2</v>
      </c>
      <c r="R168" s="111">
        <v>7.4395118733509347E-2</v>
      </c>
      <c r="S168" s="111">
        <v>7.4395118733509347E-2</v>
      </c>
      <c r="T168" s="111">
        <v>7.4395118733509347E-2</v>
      </c>
      <c r="U168" s="111">
        <v>7.4395118733509347E-2</v>
      </c>
      <c r="V168" s="111">
        <v>7.4395118733509347E-2</v>
      </c>
      <c r="W168" s="111">
        <v>7.4395118733509347E-2</v>
      </c>
      <c r="X168" s="111">
        <v>7.4395118733509347E-2</v>
      </c>
      <c r="Y168" s="111">
        <v>7.4395118733509347E-2</v>
      </c>
      <c r="Z168" s="111">
        <v>7.4395118733509347E-2</v>
      </c>
    </row>
    <row r="169" spans="2:26">
      <c r="B169" s="106">
        <v>1957</v>
      </c>
      <c r="C169" s="111">
        <v>-0.1045736018855796</v>
      </c>
      <c r="D169" s="111">
        <v>-0.1045736018855796</v>
      </c>
      <c r="E169" s="111">
        <v>-0.1045736018855796</v>
      </c>
      <c r="F169" s="111">
        <v>-0.1045736018855796</v>
      </c>
      <c r="G169" s="111">
        <v>-0.1045736018855796</v>
      </c>
      <c r="H169" s="111">
        <v>-0.1045736018855796</v>
      </c>
      <c r="I169" s="111">
        <v>-0.1045736018855796</v>
      </c>
      <c r="J169" s="111">
        <v>-0.1045736018855796</v>
      </c>
      <c r="K169" s="111">
        <v>-0.1045736018855796</v>
      </c>
      <c r="L169" s="111">
        <v>-0.1045736018855796</v>
      </c>
      <c r="M169" s="111">
        <v>-0.1045736018855796</v>
      </c>
      <c r="N169" s="111">
        <v>-0.1045736018855796</v>
      </c>
      <c r="O169" s="111">
        <v>-0.1045736018855796</v>
      </c>
      <c r="P169" s="111">
        <v>-0.1045736018855796</v>
      </c>
      <c r="Q169" s="111">
        <v>-0.1045736018855796</v>
      </c>
      <c r="R169" s="111">
        <v>-0.1045736018855796</v>
      </c>
      <c r="S169" s="111">
        <v>-0.1045736018855796</v>
      </c>
      <c r="T169" s="111">
        <v>-0.1045736018855796</v>
      </c>
      <c r="U169" s="111">
        <v>-0.1045736018855796</v>
      </c>
      <c r="V169" s="111">
        <v>-0.1045736018855796</v>
      </c>
      <c r="W169" s="111">
        <v>-0.1045736018855796</v>
      </c>
      <c r="X169" s="111">
        <v>-0.1045736018855796</v>
      </c>
      <c r="Y169" s="111">
        <v>-0.1045736018855796</v>
      </c>
      <c r="Z169" s="111">
        <v>-0.1045736018855796</v>
      </c>
    </row>
    <row r="170" spans="2:26">
      <c r="B170" s="106">
        <v>1958</v>
      </c>
      <c r="C170" s="111">
        <v>0.43719954988747184</v>
      </c>
      <c r="D170" s="111">
        <v>0.43719954988747184</v>
      </c>
      <c r="E170" s="111">
        <v>0.43719954988747184</v>
      </c>
      <c r="F170" s="111">
        <v>0.43719954988747184</v>
      </c>
      <c r="G170" s="111">
        <v>0.43719954988747184</v>
      </c>
      <c r="H170" s="111">
        <v>0.43719954988747184</v>
      </c>
      <c r="I170" s="111">
        <v>0.43719954988747184</v>
      </c>
      <c r="J170" s="111">
        <v>0.43719954988747184</v>
      </c>
      <c r="K170" s="111">
        <v>0.43719954988747184</v>
      </c>
      <c r="L170" s="111">
        <v>0.43719954988747184</v>
      </c>
      <c r="M170" s="111">
        <v>0.43719954988747184</v>
      </c>
      <c r="N170" s="111">
        <v>0.43719954988747184</v>
      </c>
      <c r="O170" s="111">
        <v>0.43719954988747184</v>
      </c>
      <c r="P170" s="111">
        <v>0.43719954988747184</v>
      </c>
      <c r="Q170" s="111">
        <v>0.43719954988747184</v>
      </c>
      <c r="R170" s="111">
        <v>0.43719954988747184</v>
      </c>
      <c r="S170" s="111">
        <v>0.43719954988747184</v>
      </c>
      <c r="T170" s="111">
        <v>0.43719954988747184</v>
      </c>
      <c r="U170" s="111">
        <v>0.43719954988747184</v>
      </c>
      <c r="V170" s="111">
        <v>0.43719954988747184</v>
      </c>
      <c r="W170" s="111">
        <v>0.43719954988747184</v>
      </c>
      <c r="X170" s="111">
        <v>0.43719954988747184</v>
      </c>
      <c r="Y170" s="111">
        <v>0.43719954988747184</v>
      </c>
      <c r="Z170" s="111">
        <v>0.43719954988747184</v>
      </c>
    </row>
    <row r="171" spans="2:26">
      <c r="B171" s="106">
        <v>1959</v>
      </c>
      <c r="C171" s="111">
        <v>0.12056457163557326</v>
      </c>
      <c r="D171" s="111">
        <v>0.12056457163557326</v>
      </c>
      <c r="E171" s="111">
        <v>0.12056457163557326</v>
      </c>
      <c r="F171" s="111">
        <v>0.12056457163557326</v>
      </c>
      <c r="G171" s="111">
        <v>0.12056457163557326</v>
      </c>
      <c r="H171" s="111">
        <v>0.12056457163557326</v>
      </c>
      <c r="I171" s="111">
        <v>0.12056457163557326</v>
      </c>
      <c r="J171" s="111">
        <v>0.12056457163557326</v>
      </c>
      <c r="K171" s="111">
        <v>0.12056457163557326</v>
      </c>
      <c r="L171" s="111">
        <v>0.12056457163557326</v>
      </c>
      <c r="M171" s="111">
        <v>0.12056457163557326</v>
      </c>
      <c r="N171" s="111">
        <v>0.12056457163557326</v>
      </c>
      <c r="O171" s="111">
        <v>0.12056457163557326</v>
      </c>
      <c r="P171" s="111">
        <v>0.12056457163557326</v>
      </c>
      <c r="Q171" s="111">
        <v>0.12056457163557326</v>
      </c>
      <c r="R171" s="111">
        <v>0.12056457163557326</v>
      </c>
      <c r="S171" s="111">
        <v>0.12056457163557326</v>
      </c>
      <c r="T171" s="111">
        <v>0.12056457163557326</v>
      </c>
      <c r="U171" s="111">
        <v>0.12056457163557326</v>
      </c>
      <c r="V171" s="111">
        <v>0.12056457163557326</v>
      </c>
      <c r="W171" s="111">
        <v>0.12056457163557326</v>
      </c>
      <c r="X171" s="111">
        <v>0.12056457163557326</v>
      </c>
      <c r="Y171" s="111">
        <v>0.12056457163557326</v>
      </c>
      <c r="Z171" s="111">
        <v>0.12056457163557326</v>
      </c>
    </row>
    <row r="172" spans="2:26">
      <c r="B172" s="106">
        <v>1960</v>
      </c>
      <c r="C172" s="111">
        <v>3.36535314743695E-3</v>
      </c>
      <c r="D172" s="111">
        <v>3.36535314743695E-3</v>
      </c>
      <c r="E172" s="111">
        <v>3.36535314743695E-3</v>
      </c>
      <c r="F172" s="111">
        <v>3.36535314743695E-3</v>
      </c>
      <c r="G172" s="111">
        <v>3.36535314743695E-3</v>
      </c>
      <c r="H172" s="111">
        <v>3.36535314743695E-3</v>
      </c>
      <c r="I172" s="111">
        <v>3.36535314743695E-3</v>
      </c>
      <c r="J172" s="111">
        <v>3.36535314743695E-3</v>
      </c>
      <c r="K172" s="111">
        <v>3.36535314743695E-3</v>
      </c>
      <c r="L172" s="111">
        <v>3.36535314743695E-3</v>
      </c>
      <c r="M172" s="111">
        <v>3.36535314743695E-3</v>
      </c>
      <c r="N172" s="111">
        <v>3.36535314743695E-3</v>
      </c>
      <c r="O172" s="111">
        <v>3.36535314743695E-3</v>
      </c>
      <c r="P172" s="111">
        <v>3.36535314743695E-3</v>
      </c>
      <c r="Q172" s="111">
        <v>3.36535314743695E-3</v>
      </c>
      <c r="R172" s="111">
        <v>3.36535314743695E-3</v>
      </c>
      <c r="S172" s="111">
        <v>3.36535314743695E-3</v>
      </c>
      <c r="T172" s="111">
        <v>3.36535314743695E-3</v>
      </c>
      <c r="U172" s="111">
        <v>3.36535314743695E-3</v>
      </c>
      <c r="V172" s="111">
        <v>3.36535314743695E-3</v>
      </c>
      <c r="W172" s="111">
        <v>3.36535314743695E-3</v>
      </c>
      <c r="X172" s="111">
        <v>3.36535314743695E-3</v>
      </c>
      <c r="Y172" s="111">
        <v>3.36535314743695E-3</v>
      </c>
      <c r="Z172" s="111">
        <v>3.36535314743695E-3</v>
      </c>
    </row>
    <row r="173" spans="2:26">
      <c r="B173" s="106">
        <v>1961</v>
      </c>
      <c r="C173" s="111">
        <v>0.26637712958182752</v>
      </c>
      <c r="D173" s="111">
        <v>0.26637712958182752</v>
      </c>
      <c r="E173" s="111">
        <v>0.26637712958182752</v>
      </c>
      <c r="F173" s="111">
        <v>0.26637712958182752</v>
      </c>
      <c r="G173" s="111">
        <v>0.26637712958182752</v>
      </c>
      <c r="H173" s="111">
        <v>0.26637712958182752</v>
      </c>
      <c r="I173" s="111">
        <v>0.26637712958182752</v>
      </c>
      <c r="J173" s="111">
        <v>0.26637712958182752</v>
      </c>
      <c r="K173" s="111">
        <v>0.26637712958182752</v>
      </c>
      <c r="L173" s="111">
        <v>0.26637712958182752</v>
      </c>
      <c r="M173" s="111">
        <v>0.26637712958182752</v>
      </c>
      <c r="N173" s="111">
        <v>0.26637712958182752</v>
      </c>
      <c r="O173" s="111">
        <v>0.26637712958182752</v>
      </c>
      <c r="P173" s="111">
        <v>0.26637712958182752</v>
      </c>
      <c r="Q173" s="111">
        <v>0.26637712958182752</v>
      </c>
      <c r="R173" s="111">
        <v>0.26637712958182752</v>
      </c>
      <c r="S173" s="111">
        <v>0.26637712958182752</v>
      </c>
      <c r="T173" s="111">
        <v>0.26637712958182752</v>
      </c>
      <c r="U173" s="111">
        <v>0.26637712958182752</v>
      </c>
      <c r="V173" s="111">
        <v>0.26637712958182752</v>
      </c>
      <c r="W173" s="111">
        <v>0.26637712958182752</v>
      </c>
      <c r="X173" s="111">
        <v>0.26637712958182752</v>
      </c>
      <c r="Y173" s="111">
        <v>0.26637712958182752</v>
      </c>
      <c r="Z173" s="111">
        <v>0.26637712958182752</v>
      </c>
    </row>
    <row r="174" spans="2:26">
      <c r="B174" s="106">
        <v>1962</v>
      </c>
      <c r="C174" s="111">
        <v>-8.8114605171208879E-2</v>
      </c>
      <c r="D174" s="111">
        <v>-8.8114605171208879E-2</v>
      </c>
      <c r="E174" s="111">
        <v>-8.8114605171208879E-2</v>
      </c>
      <c r="F174" s="111">
        <v>-8.8114605171208879E-2</v>
      </c>
      <c r="G174" s="111">
        <v>-8.8114605171208879E-2</v>
      </c>
      <c r="H174" s="111">
        <v>-8.8114605171208879E-2</v>
      </c>
      <c r="I174" s="111">
        <v>-8.8114605171208879E-2</v>
      </c>
      <c r="J174" s="111">
        <v>-8.8114605171208879E-2</v>
      </c>
      <c r="K174" s="111">
        <v>-8.8114605171208879E-2</v>
      </c>
      <c r="L174" s="111">
        <v>-8.8114605171208879E-2</v>
      </c>
      <c r="M174" s="111">
        <v>-8.8114605171208879E-2</v>
      </c>
      <c r="N174" s="111">
        <v>-8.8114605171208879E-2</v>
      </c>
      <c r="O174" s="111">
        <v>-8.8114605171208879E-2</v>
      </c>
      <c r="P174" s="111">
        <v>-8.8114605171208879E-2</v>
      </c>
      <c r="Q174" s="111">
        <v>-8.8114605171208879E-2</v>
      </c>
      <c r="R174" s="111">
        <v>-8.8114605171208879E-2</v>
      </c>
      <c r="S174" s="111">
        <v>-8.8114605171208879E-2</v>
      </c>
      <c r="T174" s="111">
        <v>-8.8114605171208879E-2</v>
      </c>
      <c r="U174" s="111">
        <v>-8.8114605171208879E-2</v>
      </c>
      <c r="V174" s="111">
        <v>-8.8114605171208879E-2</v>
      </c>
      <c r="W174" s="111">
        <v>-8.8114605171208879E-2</v>
      </c>
      <c r="X174" s="111">
        <v>-8.8114605171208879E-2</v>
      </c>
      <c r="Y174" s="111">
        <v>-8.8114605171208879E-2</v>
      </c>
      <c r="Z174" s="111">
        <v>-8.8114605171208879E-2</v>
      </c>
    </row>
    <row r="175" spans="2:26">
      <c r="B175" s="106">
        <v>1963</v>
      </c>
      <c r="C175" s="111">
        <v>0.22611927099841514</v>
      </c>
      <c r="D175" s="111">
        <v>0.22611927099841514</v>
      </c>
      <c r="E175" s="111">
        <v>0.22611927099841514</v>
      </c>
      <c r="F175" s="111">
        <v>0.22611927099841514</v>
      </c>
      <c r="G175" s="111">
        <v>0.22611927099841514</v>
      </c>
      <c r="H175" s="111">
        <v>0.22611927099841514</v>
      </c>
      <c r="I175" s="111">
        <v>0.22611927099841514</v>
      </c>
      <c r="J175" s="111">
        <v>0.22611927099841514</v>
      </c>
      <c r="K175" s="111">
        <v>0.22611927099841514</v>
      </c>
      <c r="L175" s="111">
        <v>0.22611927099841514</v>
      </c>
      <c r="M175" s="111">
        <v>0.22611927099841514</v>
      </c>
      <c r="N175" s="111">
        <v>0.22611927099841514</v>
      </c>
      <c r="O175" s="111">
        <v>0.22611927099841514</v>
      </c>
      <c r="P175" s="111">
        <v>0.22611927099841514</v>
      </c>
      <c r="Q175" s="111">
        <v>0.22611927099841514</v>
      </c>
      <c r="R175" s="111">
        <v>0.22611927099841514</v>
      </c>
      <c r="S175" s="111">
        <v>0.22611927099841514</v>
      </c>
      <c r="T175" s="111">
        <v>0.22611927099841514</v>
      </c>
      <c r="U175" s="111">
        <v>0.22611927099841514</v>
      </c>
      <c r="V175" s="111">
        <v>0.22611927099841514</v>
      </c>
      <c r="W175" s="111">
        <v>0.22611927099841514</v>
      </c>
      <c r="X175" s="111">
        <v>0.22611927099841514</v>
      </c>
      <c r="Y175" s="111">
        <v>0.22611927099841514</v>
      </c>
      <c r="Z175" s="111">
        <v>0.22611927099841514</v>
      </c>
    </row>
    <row r="176" spans="2:26">
      <c r="B176" s="106">
        <v>1964</v>
      </c>
      <c r="C176" s="111">
        <v>0.16415455878432425</v>
      </c>
      <c r="D176" s="111">
        <v>0.16415455878432425</v>
      </c>
      <c r="E176" s="111">
        <v>0.16415455878432425</v>
      </c>
      <c r="F176" s="111">
        <v>0.16415455878432425</v>
      </c>
      <c r="G176" s="111">
        <v>0.16415455878432425</v>
      </c>
      <c r="H176" s="111">
        <v>0.16415455878432425</v>
      </c>
      <c r="I176" s="111">
        <v>0.16415455878432425</v>
      </c>
      <c r="J176" s="111">
        <v>0.16415455878432425</v>
      </c>
      <c r="K176" s="111">
        <v>0.16415455878432425</v>
      </c>
      <c r="L176" s="111">
        <v>0.16415455878432425</v>
      </c>
      <c r="M176" s="111">
        <v>0.16415455878432425</v>
      </c>
      <c r="N176" s="111">
        <v>0.16415455878432425</v>
      </c>
      <c r="O176" s="111">
        <v>0.16415455878432425</v>
      </c>
      <c r="P176" s="111">
        <v>0.16415455878432425</v>
      </c>
      <c r="Q176" s="111">
        <v>0.16415455878432425</v>
      </c>
      <c r="R176" s="111">
        <v>0.16415455878432425</v>
      </c>
      <c r="S176" s="111">
        <v>0.16415455878432425</v>
      </c>
      <c r="T176" s="111">
        <v>0.16415455878432425</v>
      </c>
      <c r="U176" s="111">
        <v>0.16415455878432425</v>
      </c>
      <c r="V176" s="111">
        <v>0.16415455878432425</v>
      </c>
      <c r="W176" s="111">
        <v>0.16415455878432425</v>
      </c>
      <c r="X176" s="111">
        <v>0.16415455878432425</v>
      </c>
      <c r="Y176" s="111">
        <v>0.16415455878432425</v>
      </c>
      <c r="Z176" s="111">
        <v>0.16415455878432425</v>
      </c>
    </row>
    <row r="177" spans="2:26">
      <c r="B177" s="106">
        <v>1965</v>
      </c>
      <c r="C177" s="111">
        <v>0.12399242477876114</v>
      </c>
      <c r="D177" s="111">
        <v>0.12399242477876114</v>
      </c>
      <c r="E177" s="111">
        <v>0.12399242477876114</v>
      </c>
      <c r="F177" s="111">
        <v>0.12399242477876114</v>
      </c>
      <c r="G177" s="111">
        <v>0.12399242477876114</v>
      </c>
      <c r="H177" s="111">
        <v>0.12399242477876114</v>
      </c>
      <c r="I177" s="111">
        <v>0.12399242477876114</v>
      </c>
      <c r="J177" s="111">
        <v>0.12399242477876114</v>
      </c>
      <c r="K177" s="111">
        <v>0.12399242477876114</v>
      </c>
      <c r="L177" s="111">
        <v>0.12399242477876114</v>
      </c>
      <c r="M177" s="111">
        <v>0.12399242477876114</v>
      </c>
      <c r="N177" s="111">
        <v>0.12399242477876114</v>
      </c>
      <c r="O177" s="111">
        <v>0.12399242477876114</v>
      </c>
      <c r="P177" s="111">
        <v>0.12399242477876114</v>
      </c>
      <c r="Q177" s="111">
        <v>0.12399242477876114</v>
      </c>
      <c r="R177" s="111">
        <v>0.12399242477876114</v>
      </c>
      <c r="S177" s="111">
        <v>0.12399242477876114</v>
      </c>
      <c r="T177" s="111">
        <v>0.12399242477876114</v>
      </c>
      <c r="U177" s="111">
        <v>0.12399242477876114</v>
      </c>
      <c r="V177" s="111">
        <v>0.12399242477876114</v>
      </c>
      <c r="W177" s="111">
        <v>0.12399242477876114</v>
      </c>
      <c r="X177" s="111">
        <v>0.12399242477876114</v>
      </c>
      <c r="Y177" s="111">
        <v>0.12399242477876114</v>
      </c>
      <c r="Z177" s="111">
        <v>0.12399242477876114</v>
      </c>
    </row>
    <row r="178" spans="2:26">
      <c r="B178" s="106">
        <v>1966</v>
      </c>
      <c r="C178" s="111">
        <v>-9.9709542356377898E-2</v>
      </c>
      <c r="D178" s="111">
        <v>-9.9709542356377898E-2</v>
      </c>
      <c r="E178" s="111">
        <v>-9.9709542356377898E-2</v>
      </c>
      <c r="F178" s="111">
        <v>-9.9709542356377898E-2</v>
      </c>
      <c r="G178" s="111">
        <v>-9.9709542356377898E-2</v>
      </c>
      <c r="H178" s="111">
        <v>-9.9709542356377898E-2</v>
      </c>
      <c r="I178" s="111">
        <v>-9.9709542356377898E-2</v>
      </c>
      <c r="J178" s="111">
        <v>-9.9709542356377898E-2</v>
      </c>
      <c r="K178" s="111">
        <v>-9.9709542356377898E-2</v>
      </c>
      <c r="L178" s="111">
        <v>-9.9709542356377898E-2</v>
      </c>
      <c r="M178" s="111">
        <v>-9.9709542356377898E-2</v>
      </c>
      <c r="N178" s="111">
        <v>-9.9709542356377898E-2</v>
      </c>
      <c r="O178" s="111">
        <v>-9.9709542356377898E-2</v>
      </c>
      <c r="P178" s="111">
        <v>-9.9709542356377898E-2</v>
      </c>
      <c r="Q178" s="111">
        <v>-9.9709542356377898E-2</v>
      </c>
      <c r="R178" s="111">
        <v>-9.9709542356377898E-2</v>
      </c>
      <c r="S178" s="111">
        <v>-9.9709542356377898E-2</v>
      </c>
      <c r="T178" s="111">
        <v>-9.9709542356377898E-2</v>
      </c>
      <c r="U178" s="111">
        <v>-9.9709542356377898E-2</v>
      </c>
      <c r="V178" s="111">
        <v>-9.9709542356377898E-2</v>
      </c>
      <c r="W178" s="111">
        <v>-9.9709542356377898E-2</v>
      </c>
      <c r="X178" s="111">
        <v>-9.9709542356377898E-2</v>
      </c>
      <c r="Y178" s="111">
        <v>-9.9709542356377898E-2</v>
      </c>
      <c r="Z178" s="111">
        <v>-9.9709542356377898E-2</v>
      </c>
    </row>
    <row r="179" spans="2:26">
      <c r="B179" s="106">
        <v>1967</v>
      </c>
      <c r="C179" s="111">
        <v>0.23802966513133328</v>
      </c>
      <c r="D179" s="111">
        <v>0.23802966513133328</v>
      </c>
      <c r="E179" s="111">
        <v>0.23802966513133328</v>
      </c>
      <c r="F179" s="111">
        <v>0.23802966513133328</v>
      </c>
      <c r="G179" s="111">
        <v>0.23802966513133328</v>
      </c>
      <c r="H179" s="111">
        <v>0.23802966513133328</v>
      </c>
      <c r="I179" s="111">
        <v>0.23802966513133328</v>
      </c>
      <c r="J179" s="111">
        <v>0.23802966513133328</v>
      </c>
      <c r="K179" s="111">
        <v>0.23802966513133328</v>
      </c>
      <c r="L179" s="111">
        <v>0.23802966513133328</v>
      </c>
      <c r="M179" s="111">
        <v>0.23802966513133328</v>
      </c>
      <c r="N179" s="111">
        <v>0.23802966513133328</v>
      </c>
      <c r="O179" s="111">
        <v>0.23802966513133328</v>
      </c>
      <c r="P179" s="111">
        <v>0.23802966513133328</v>
      </c>
      <c r="Q179" s="111">
        <v>0.23802966513133328</v>
      </c>
      <c r="R179" s="111">
        <v>0.23802966513133328</v>
      </c>
      <c r="S179" s="111">
        <v>0.23802966513133328</v>
      </c>
      <c r="T179" s="111">
        <v>0.23802966513133328</v>
      </c>
      <c r="U179" s="111">
        <v>0.23802966513133328</v>
      </c>
      <c r="V179" s="111">
        <v>0.23802966513133328</v>
      </c>
      <c r="W179" s="111">
        <v>0.23802966513133328</v>
      </c>
      <c r="X179" s="111">
        <v>0.23802966513133328</v>
      </c>
      <c r="Y179" s="111">
        <v>0.23802966513133328</v>
      </c>
      <c r="Z179" s="111">
        <v>0.23802966513133328</v>
      </c>
    </row>
    <row r="180" spans="2:26">
      <c r="B180" s="106">
        <v>1968</v>
      </c>
      <c r="C180" s="111">
        <v>0.10814862651601535</v>
      </c>
      <c r="D180" s="111">
        <v>0.10814862651601535</v>
      </c>
      <c r="E180" s="111">
        <v>0.10814862651601535</v>
      </c>
      <c r="F180" s="111">
        <v>0.10814862651601535</v>
      </c>
      <c r="G180" s="111">
        <v>0.10814862651601535</v>
      </c>
      <c r="H180" s="111">
        <v>0.10814862651601535</v>
      </c>
      <c r="I180" s="111">
        <v>0.10814862651601535</v>
      </c>
      <c r="J180" s="111">
        <v>0.10814862651601535</v>
      </c>
      <c r="K180" s="111">
        <v>0.10814862651601535</v>
      </c>
      <c r="L180" s="111">
        <v>0.10814862651601535</v>
      </c>
      <c r="M180" s="111">
        <v>0.10814862651601535</v>
      </c>
      <c r="N180" s="111">
        <v>0.10814862651601535</v>
      </c>
      <c r="O180" s="111">
        <v>0.10814862651601535</v>
      </c>
      <c r="P180" s="111">
        <v>0.10814862651601535</v>
      </c>
      <c r="Q180" s="111">
        <v>0.10814862651601535</v>
      </c>
      <c r="R180" s="111">
        <v>0.10814862651601535</v>
      </c>
      <c r="S180" s="111">
        <v>0.10814862651601535</v>
      </c>
      <c r="T180" s="111">
        <v>0.10814862651601535</v>
      </c>
      <c r="U180" s="111">
        <v>0.10814862651601535</v>
      </c>
      <c r="V180" s="111">
        <v>0.10814862651601535</v>
      </c>
      <c r="W180" s="111">
        <v>0.10814862651601535</v>
      </c>
      <c r="X180" s="111">
        <v>0.10814862651601535</v>
      </c>
      <c r="Y180" s="111">
        <v>0.10814862651601535</v>
      </c>
      <c r="Z180" s="111">
        <v>0.10814862651601535</v>
      </c>
    </row>
    <row r="181" spans="2:26">
      <c r="B181" s="106">
        <v>1969</v>
      </c>
      <c r="C181" s="111">
        <v>-8.2413710764490639E-2</v>
      </c>
      <c r="D181" s="111">
        <v>-8.2413710764490639E-2</v>
      </c>
      <c r="E181" s="111">
        <v>-8.2413710764490639E-2</v>
      </c>
      <c r="F181" s="111">
        <v>-8.2413710764490639E-2</v>
      </c>
      <c r="G181" s="111">
        <v>-8.2413710764490639E-2</v>
      </c>
      <c r="H181" s="111">
        <v>-8.2413710764490639E-2</v>
      </c>
      <c r="I181" s="111">
        <v>-8.2413710764490639E-2</v>
      </c>
      <c r="J181" s="111">
        <v>-8.2413710764490639E-2</v>
      </c>
      <c r="K181" s="111">
        <v>-8.2413710764490639E-2</v>
      </c>
      <c r="L181" s="111">
        <v>-8.2413710764490639E-2</v>
      </c>
      <c r="M181" s="111">
        <v>-8.2413710764490639E-2</v>
      </c>
      <c r="N181" s="111">
        <v>-8.2413710764490639E-2</v>
      </c>
      <c r="O181" s="111">
        <v>-8.2413710764490639E-2</v>
      </c>
      <c r="P181" s="111">
        <v>-8.2413710764490639E-2</v>
      </c>
      <c r="Q181" s="111">
        <v>-8.2413710764490639E-2</v>
      </c>
      <c r="R181" s="111">
        <v>-8.2413710764490639E-2</v>
      </c>
      <c r="S181" s="111">
        <v>-8.2413710764490639E-2</v>
      </c>
      <c r="T181" s="111">
        <v>-8.2413710764490639E-2</v>
      </c>
      <c r="U181" s="111">
        <v>-8.2413710764490639E-2</v>
      </c>
      <c r="V181" s="111">
        <v>-8.2413710764490639E-2</v>
      </c>
      <c r="W181" s="111">
        <v>-8.2413710764490639E-2</v>
      </c>
      <c r="X181" s="111">
        <v>-8.2413710764490639E-2</v>
      </c>
      <c r="Y181" s="111">
        <v>-8.2413710764490639E-2</v>
      </c>
      <c r="Z181" s="111">
        <v>-8.2413710764490639E-2</v>
      </c>
    </row>
    <row r="182" spans="2:26">
      <c r="B182" s="106">
        <v>1970</v>
      </c>
      <c r="C182" s="111">
        <v>3.5611449054964189E-2</v>
      </c>
      <c r="D182" s="111">
        <v>3.5611449054964189E-2</v>
      </c>
      <c r="E182" s="111">
        <v>3.5611449054964189E-2</v>
      </c>
      <c r="F182" s="111">
        <v>3.5611449054964189E-2</v>
      </c>
      <c r="G182" s="111">
        <v>3.5611449054964189E-2</v>
      </c>
      <c r="H182" s="111">
        <v>3.5611449054964189E-2</v>
      </c>
      <c r="I182" s="111">
        <v>3.5611449054964189E-2</v>
      </c>
      <c r="J182" s="111">
        <v>3.5611449054964189E-2</v>
      </c>
      <c r="K182" s="111">
        <v>3.5611449054964189E-2</v>
      </c>
      <c r="L182" s="111">
        <v>3.5611449054964189E-2</v>
      </c>
      <c r="M182" s="111">
        <v>3.5611449054964189E-2</v>
      </c>
      <c r="N182" s="111">
        <v>3.5611449054964189E-2</v>
      </c>
      <c r="O182" s="111">
        <v>3.5611449054964189E-2</v>
      </c>
      <c r="P182" s="111">
        <v>3.5611449054964189E-2</v>
      </c>
      <c r="Q182" s="111">
        <v>3.5611449054964189E-2</v>
      </c>
      <c r="R182" s="111">
        <v>3.5611449054964189E-2</v>
      </c>
      <c r="S182" s="111">
        <v>3.5611449054964189E-2</v>
      </c>
      <c r="T182" s="111">
        <v>3.5611449054964189E-2</v>
      </c>
      <c r="U182" s="111">
        <v>3.5611449054964189E-2</v>
      </c>
      <c r="V182" s="111">
        <v>3.5611449054964189E-2</v>
      </c>
      <c r="W182" s="111">
        <v>3.5611449054964189E-2</v>
      </c>
      <c r="X182" s="111">
        <v>3.5611449054964189E-2</v>
      </c>
      <c r="Y182" s="111">
        <v>3.5611449054964189E-2</v>
      </c>
      <c r="Z182" s="111">
        <v>3.5611449054964189E-2</v>
      </c>
    </row>
    <row r="183" spans="2:26">
      <c r="B183" s="106">
        <v>1971</v>
      </c>
      <c r="C183" s="111">
        <v>0.14221150298426474</v>
      </c>
      <c r="D183" s="111">
        <v>0.14221150298426474</v>
      </c>
      <c r="E183" s="111">
        <v>0.14221150298426474</v>
      </c>
      <c r="F183" s="111">
        <v>0.14221150298426474</v>
      </c>
      <c r="G183" s="111">
        <v>0.14221150298426474</v>
      </c>
      <c r="H183" s="111">
        <v>0.14221150298426474</v>
      </c>
      <c r="I183" s="111">
        <v>0.14221150298426474</v>
      </c>
      <c r="J183" s="111">
        <v>0.14221150298426474</v>
      </c>
      <c r="K183" s="111">
        <v>0.14221150298426474</v>
      </c>
      <c r="L183" s="111">
        <v>0.14221150298426474</v>
      </c>
      <c r="M183" s="111">
        <v>0.14221150298426474</v>
      </c>
      <c r="N183" s="111">
        <v>0.14221150298426474</v>
      </c>
      <c r="O183" s="111">
        <v>0.14221150298426474</v>
      </c>
      <c r="P183" s="111">
        <v>0.14221150298426474</v>
      </c>
      <c r="Q183" s="111">
        <v>0.14221150298426474</v>
      </c>
      <c r="R183" s="111">
        <v>0.14221150298426474</v>
      </c>
      <c r="S183" s="111">
        <v>0.14221150298426474</v>
      </c>
      <c r="T183" s="111">
        <v>0.14221150298426474</v>
      </c>
      <c r="U183" s="111">
        <v>0.14221150298426474</v>
      </c>
      <c r="V183" s="111">
        <v>0.14221150298426474</v>
      </c>
      <c r="W183" s="111">
        <v>0.14221150298426474</v>
      </c>
      <c r="X183" s="111">
        <v>0.14221150298426474</v>
      </c>
      <c r="Y183" s="111">
        <v>0.14221150298426474</v>
      </c>
      <c r="Z183" s="111">
        <v>0.14221150298426474</v>
      </c>
    </row>
    <row r="184" spans="2:26">
      <c r="B184" s="106">
        <v>1972</v>
      </c>
      <c r="C184" s="111">
        <v>0.18755362915074925</v>
      </c>
      <c r="D184" s="111">
        <v>0.18755362915074925</v>
      </c>
      <c r="E184" s="111">
        <v>0.18755362915074925</v>
      </c>
      <c r="F184" s="111">
        <v>0.18755362915074925</v>
      </c>
      <c r="G184" s="111">
        <v>0.18755362915074925</v>
      </c>
      <c r="H184" s="111">
        <v>0.18755362915074925</v>
      </c>
      <c r="I184" s="111">
        <v>0.18755362915074925</v>
      </c>
      <c r="J184" s="111">
        <v>0.18755362915074925</v>
      </c>
      <c r="K184" s="111">
        <v>0.18755362915074925</v>
      </c>
      <c r="L184" s="111">
        <v>0.18755362915074925</v>
      </c>
      <c r="M184" s="111">
        <v>0.18755362915074925</v>
      </c>
      <c r="N184" s="111">
        <v>0.18755362915074925</v>
      </c>
      <c r="O184" s="111">
        <v>0.18755362915074925</v>
      </c>
      <c r="P184" s="111">
        <v>0.18755362915074925</v>
      </c>
      <c r="Q184" s="111">
        <v>0.18755362915074925</v>
      </c>
      <c r="R184" s="111">
        <v>0.18755362915074925</v>
      </c>
      <c r="S184" s="111">
        <v>0.18755362915074925</v>
      </c>
      <c r="T184" s="111">
        <v>0.18755362915074925</v>
      </c>
      <c r="U184" s="111">
        <v>0.18755362915074925</v>
      </c>
      <c r="V184" s="111">
        <v>0.18755362915074925</v>
      </c>
      <c r="W184" s="111">
        <v>0.18755362915074925</v>
      </c>
      <c r="X184" s="111">
        <v>0.18755362915074925</v>
      </c>
      <c r="Y184" s="111">
        <v>0.18755362915074925</v>
      </c>
      <c r="Z184" s="111">
        <v>0.18755362915074925</v>
      </c>
    </row>
    <row r="185" spans="2:26">
      <c r="B185" s="106">
        <v>1973</v>
      </c>
      <c r="C185" s="111">
        <v>-0.14308047437526472</v>
      </c>
      <c r="D185" s="111">
        <v>-0.14308047437526472</v>
      </c>
      <c r="E185" s="111">
        <v>-0.14308047437526472</v>
      </c>
      <c r="F185" s="111">
        <v>-0.14308047437526472</v>
      </c>
      <c r="G185" s="111">
        <v>-0.14308047437526472</v>
      </c>
      <c r="H185" s="111">
        <v>-0.14308047437526472</v>
      </c>
      <c r="I185" s="111">
        <v>-0.14308047437526472</v>
      </c>
      <c r="J185" s="111">
        <v>-0.14308047437526472</v>
      </c>
      <c r="K185" s="111">
        <v>-0.14308047437526472</v>
      </c>
      <c r="L185" s="111">
        <v>-0.14308047437526472</v>
      </c>
      <c r="M185" s="111">
        <v>-0.14308047437526472</v>
      </c>
      <c r="N185" s="111">
        <v>-0.14308047437526472</v>
      </c>
      <c r="O185" s="111">
        <v>-0.14308047437526472</v>
      </c>
      <c r="P185" s="111">
        <v>-0.14308047437526472</v>
      </c>
      <c r="Q185" s="111">
        <v>-0.14308047437526472</v>
      </c>
      <c r="R185" s="111">
        <v>-0.14308047437526472</v>
      </c>
      <c r="S185" s="111">
        <v>-0.14308047437526472</v>
      </c>
      <c r="T185" s="111">
        <v>-0.14308047437526472</v>
      </c>
      <c r="U185" s="111">
        <v>-0.14308047437526472</v>
      </c>
      <c r="V185" s="111">
        <v>-0.14308047437526472</v>
      </c>
      <c r="W185" s="111">
        <v>-0.14308047437526472</v>
      </c>
      <c r="X185" s="111">
        <v>-0.14308047437526472</v>
      </c>
      <c r="Y185" s="111">
        <v>-0.14308047437526472</v>
      </c>
      <c r="Z185" s="111">
        <v>-0.14308047437526472</v>
      </c>
    </row>
    <row r="186" spans="2:26">
      <c r="B186" s="106">
        <v>1974</v>
      </c>
      <c r="C186" s="111">
        <v>-0.25901785750896972</v>
      </c>
      <c r="D186" s="111">
        <v>-0.25901785750896972</v>
      </c>
      <c r="E186" s="111">
        <v>-0.25901785750896972</v>
      </c>
      <c r="F186" s="111">
        <v>-0.25901785750896972</v>
      </c>
      <c r="G186" s="111">
        <v>-0.25901785750896972</v>
      </c>
      <c r="H186" s="111">
        <v>-0.25901785750896972</v>
      </c>
      <c r="I186" s="111">
        <v>-0.25901785750896972</v>
      </c>
      <c r="J186" s="111">
        <v>-0.25901785750896972</v>
      </c>
      <c r="K186" s="111">
        <v>-0.25901785750896972</v>
      </c>
      <c r="L186" s="111">
        <v>-0.25901785750896972</v>
      </c>
      <c r="M186" s="111">
        <v>-0.25901785750896972</v>
      </c>
      <c r="N186" s="111">
        <v>-0.25901785750896972</v>
      </c>
      <c r="O186" s="111">
        <v>-0.25901785750896972</v>
      </c>
      <c r="P186" s="111">
        <v>-0.25901785750896972</v>
      </c>
      <c r="Q186" s="111">
        <v>-0.25901785750896972</v>
      </c>
      <c r="R186" s="111">
        <v>-0.25901785750896972</v>
      </c>
      <c r="S186" s="111">
        <v>-0.25901785750896972</v>
      </c>
      <c r="T186" s="111">
        <v>-0.25901785750896972</v>
      </c>
      <c r="U186" s="111">
        <v>-0.25901785750896972</v>
      </c>
      <c r="V186" s="111">
        <v>-0.25901785750896972</v>
      </c>
      <c r="W186" s="111">
        <v>-0.25901785750896972</v>
      </c>
      <c r="X186" s="111">
        <v>-0.25901785750896972</v>
      </c>
      <c r="Y186" s="111">
        <v>-0.25901785750896972</v>
      </c>
      <c r="Z186" s="111">
        <v>-0.25901785750896972</v>
      </c>
    </row>
    <row r="187" spans="2:26">
      <c r="B187" s="106">
        <v>1975</v>
      </c>
      <c r="C187" s="111">
        <v>0.36995137106184356</v>
      </c>
      <c r="D187" s="111">
        <v>0.36995137106184356</v>
      </c>
      <c r="E187" s="111">
        <v>0.36995137106184356</v>
      </c>
      <c r="F187" s="111">
        <v>0.36995137106184356</v>
      </c>
      <c r="G187" s="111">
        <v>0.36995137106184356</v>
      </c>
      <c r="H187" s="111">
        <v>0.36995137106184356</v>
      </c>
      <c r="I187" s="111">
        <v>0.36995137106184356</v>
      </c>
      <c r="J187" s="111">
        <v>0.36995137106184356</v>
      </c>
      <c r="K187" s="111">
        <v>0.36995137106184356</v>
      </c>
      <c r="L187" s="111">
        <v>0.36995137106184356</v>
      </c>
      <c r="M187" s="111">
        <v>0.36995137106184356</v>
      </c>
      <c r="N187" s="111">
        <v>0.36995137106184356</v>
      </c>
      <c r="O187" s="111">
        <v>0.36995137106184356</v>
      </c>
      <c r="P187" s="111">
        <v>0.36995137106184356</v>
      </c>
      <c r="Q187" s="111">
        <v>0.36995137106184356</v>
      </c>
      <c r="R187" s="111">
        <v>0.36995137106184356</v>
      </c>
      <c r="S187" s="111">
        <v>0.36995137106184356</v>
      </c>
      <c r="T187" s="111">
        <v>0.36995137106184356</v>
      </c>
      <c r="U187" s="111">
        <v>0.36995137106184356</v>
      </c>
      <c r="V187" s="111">
        <v>0.36995137106184356</v>
      </c>
      <c r="W187" s="111">
        <v>0.36995137106184356</v>
      </c>
      <c r="X187" s="111">
        <v>0.36995137106184356</v>
      </c>
      <c r="Y187" s="111">
        <v>0.36995137106184356</v>
      </c>
      <c r="Z187" s="111">
        <v>0.36995137106184356</v>
      </c>
    </row>
    <row r="188" spans="2:26">
      <c r="B188" s="106">
        <v>1976</v>
      </c>
      <c r="C188" s="111">
        <v>0.23830999002106662</v>
      </c>
      <c r="D188" s="111">
        <v>0.23830999002106662</v>
      </c>
      <c r="E188" s="111">
        <v>0.23830999002106662</v>
      </c>
      <c r="F188" s="111">
        <v>0.23830999002106662</v>
      </c>
      <c r="G188" s="111">
        <v>0.23830999002106662</v>
      </c>
      <c r="H188" s="111">
        <v>0.23830999002106662</v>
      </c>
      <c r="I188" s="111">
        <v>0.23830999002106662</v>
      </c>
      <c r="J188" s="111">
        <v>0.23830999002106662</v>
      </c>
      <c r="K188" s="111">
        <v>0.23830999002106662</v>
      </c>
      <c r="L188" s="111">
        <v>0.23830999002106662</v>
      </c>
      <c r="M188" s="111">
        <v>0.23830999002106662</v>
      </c>
      <c r="N188" s="111">
        <v>0.23830999002106662</v>
      </c>
      <c r="O188" s="111">
        <v>0.23830999002106662</v>
      </c>
      <c r="P188" s="111">
        <v>0.23830999002106662</v>
      </c>
      <c r="Q188" s="111">
        <v>0.23830999002106662</v>
      </c>
      <c r="R188" s="111">
        <v>0.23830999002106662</v>
      </c>
      <c r="S188" s="111">
        <v>0.23830999002106662</v>
      </c>
      <c r="T188" s="111">
        <v>0.23830999002106662</v>
      </c>
      <c r="U188" s="111">
        <v>0.23830999002106662</v>
      </c>
      <c r="V188" s="111">
        <v>0.23830999002106662</v>
      </c>
      <c r="W188" s="111">
        <v>0.23830999002106662</v>
      </c>
      <c r="X188" s="111">
        <v>0.23830999002106662</v>
      </c>
      <c r="Y188" s="111">
        <v>0.23830999002106662</v>
      </c>
      <c r="Z188" s="111">
        <v>0.23830999002106662</v>
      </c>
    </row>
    <row r="189" spans="2:26">
      <c r="B189" s="106">
        <v>1977</v>
      </c>
      <c r="C189" s="111">
        <v>-6.9797040759352322E-2</v>
      </c>
      <c r="D189" s="111">
        <v>-6.9797040759352322E-2</v>
      </c>
      <c r="E189" s="111">
        <v>-6.9797040759352322E-2</v>
      </c>
      <c r="F189" s="111">
        <v>-6.9797040759352322E-2</v>
      </c>
      <c r="G189" s="111">
        <v>-6.9797040759352322E-2</v>
      </c>
      <c r="H189" s="111">
        <v>-6.9797040759352322E-2</v>
      </c>
      <c r="I189" s="111">
        <v>-6.9797040759352322E-2</v>
      </c>
      <c r="J189" s="111">
        <v>-6.9797040759352322E-2</v>
      </c>
      <c r="K189" s="111">
        <v>-6.9797040759352322E-2</v>
      </c>
      <c r="L189" s="111">
        <v>-6.9797040759352322E-2</v>
      </c>
      <c r="M189" s="111">
        <v>-6.9797040759352322E-2</v>
      </c>
      <c r="N189" s="111">
        <v>-6.9797040759352322E-2</v>
      </c>
      <c r="O189" s="111">
        <v>-6.9797040759352322E-2</v>
      </c>
      <c r="P189" s="111">
        <v>-6.9797040759352322E-2</v>
      </c>
      <c r="Q189" s="111">
        <v>-6.9797040759352322E-2</v>
      </c>
      <c r="R189" s="111">
        <v>-6.9797040759352322E-2</v>
      </c>
      <c r="S189" s="111">
        <v>-6.9797040759352322E-2</v>
      </c>
      <c r="T189" s="111">
        <v>-6.9797040759352322E-2</v>
      </c>
      <c r="U189" s="111">
        <v>-6.9797040759352322E-2</v>
      </c>
      <c r="V189" s="111">
        <v>-6.9797040759352322E-2</v>
      </c>
      <c r="W189" s="111">
        <v>-6.9797040759352322E-2</v>
      </c>
      <c r="X189" s="111">
        <v>-6.9797040759352322E-2</v>
      </c>
      <c r="Y189" s="111">
        <v>-6.9797040759352322E-2</v>
      </c>
      <c r="Z189" s="111">
        <v>-6.9797040759352322E-2</v>
      </c>
    </row>
    <row r="190" spans="2:26">
      <c r="B190" s="106">
        <v>1978</v>
      </c>
      <c r="C190" s="111">
        <v>6.50928391167193E-2</v>
      </c>
      <c r="D190" s="111">
        <v>6.50928391167193E-2</v>
      </c>
      <c r="E190" s="111">
        <v>6.50928391167193E-2</v>
      </c>
      <c r="F190" s="111">
        <v>6.50928391167193E-2</v>
      </c>
      <c r="G190" s="111">
        <v>6.50928391167193E-2</v>
      </c>
      <c r="H190" s="111">
        <v>6.50928391167193E-2</v>
      </c>
      <c r="I190" s="111">
        <v>6.50928391167193E-2</v>
      </c>
      <c r="J190" s="111">
        <v>6.50928391167193E-2</v>
      </c>
      <c r="K190" s="111">
        <v>6.50928391167193E-2</v>
      </c>
      <c r="L190" s="111">
        <v>6.50928391167193E-2</v>
      </c>
      <c r="M190" s="111">
        <v>6.50928391167193E-2</v>
      </c>
      <c r="N190" s="111">
        <v>6.50928391167193E-2</v>
      </c>
      <c r="O190" s="111">
        <v>6.50928391167193E-2</v>
      </c>
      <c r="P190" s="111">
        <v>6.50928391167193E-2</v>
      </c>
      <c r="Q190" s="111">
        <v>6.50928391167193E-2</v>
      </c>
      <c r="R190" s="111">
        <v>6.50928391167193E-2</v>
      </c>
      <c r="S190" s="111">
        <v>6.50928391167193E-2</v>
      </c>
      <c r="T190" s="111">
        <v>6.50928391167193E-2</v>
      </c>
      <c r="U190" s="111">
        <v>6.50928391167193E-2</v>
      </c>
      <c r="V190" s="111">
        <v>6.50928391167193E-2</v>
      </c>
      <c r="W190" s="111">
        <v>6.50928391167193E-2</v>
      </c>
      <c r="X190" s="111">
        <v>6.50928391167193E-2</v>
      </c>
      <c r="Y190" s="111">
        <v>6.50928391167193E-2</v>
      </c>
      <c r="Z190" s="111">
        <v>6.50928391167193E-2</v>
      </c>
    </row>
    <row r="191" spans="2:26">
      <c r="B191" s="106">
        <v>1979</v>
      </c>
      <c r="C191" s="111">
        <v>0.18519490167516386</v>
      </c>
      <c r="D191" s="111">
        <v>0.18519490167516386</v>
      </c>
      <c r="E191" s="111">
        <v>0.18519490167516386</v>
      </c>
      <c r="F191" s="111">
        <v>0.18519490167516386</v>
      </c>
      <c r="G191" s="111">
        <v>0.18519490167516386</v>
      </c>
      <c r="H191" s="111">
        <v>0.18519490167516386</v>
      </c>
      <c r="I191" s="111">
        <v>0.18519490167516386</v>
      </c>
      <c r="J191" s="111">
        <v>0.18519490167516386</v>
      </c>
      <c r="K191" s="111">
        <v>0.18519490167516386</v>
      </c>
      <c r="L191" s="111">
        <v>0.18519490167516386</v>
      </c>
      <c r="M191" s="111">
        <v>0.18519490167516386</v>
      </c>
      <c r="N191" s="111">
        <v>0.18519490167516386</v>
      </c>
      <c r="O191" s="111">
        <v>0.18519490167516386</v>
      </c>
      <c r="P191" s="111">
        <v>0.18519490167516386</v>
      </c>
      <c r="Q191" s="111">
        <v>0.18519490167516386</v>
      </c>
      <c r="R191" s="111">
        <v>0.18519490167516386</v>
      </c>
      <c r="S191" s="111">
        <v>0.18519490167516386</v>
      </c>
      <c r="T191" s="111">
        <v>0.18519490167516386</v>
      </c>
      <c r="U191" s="111">
        <v>0.18519490167516386</v>
      </c>
      <c r="V191" s="111">
        <v>0.18519490167516386</v>
      </c>
      <c r="W191" s="111">
        <v>0.18519490167516386</v>
      </c>
      <c r="X191" s="111">
        <v>0.18519490167516386</v>
      </c>
      <c r="Y191" s="111">
        <v>0.18519490167516386</v>
      </c>
      <c r="Z191" s="111">
        <v>0.18519490167516386</v>
      </c>
    </row>
    <row r="192" spans="2:26">
      <c r="B192" s="106">
        <v>1980</v>
      </c>
      <c r="C192" s="111">
        <v>0.3173524550676301</v>
      </c>
      <c r="D192" s="111">
        <v>0.3173524550676301</v>
      </c>
      <c r="E192" s="111">
        <v>0.3173524550676301</v>
      </c>
      <c r="F192" s="111">
        <v>0.3173524550676301</v>
      </c>
      <c r="G192" s="111">
        <v>0.3173524550676301</v>
      </c>
      <c r="H192" s="111">
        <v>0.3173524550676301</v>
      </c>
      <c r="I192" s="111">
        <v>0.3173524550676301</v>
      </c>
      <c r="J192" s="111">
        <v>0.3173524550676301</v>
      </c>
      <c r="K192" s="111">
        <v>0.3173524550676301</v>
      </c>
      <c r="L192" s="111">
        <v>0.3173524550676301</v>
      </c>
      <c r="M192" s="111">
        <v>0.3173524550676301</v>
      </c>
      <c r="N192" s="111">
        <v>0.3173524550676301</v>
      </c>
      <c r="O192" s="111">
        <v>0.3173524550676301</v>
      </c>
      <c r="P192" s="111">
        <v>0.3173524550676301</v>
      </c>
      <c r="Q192" s="111">
        <v>0.3173524550676301</v>
      </c>
      <c r="R192" s="111">
        <v>0.3173524550676301</v>
      </c>
      <c r="S192" s="111">
        <v>0.3173524550676301</v>
      </c>
      <c r="T192" s="111">
        <v>0.3173524550676301</v>
      </c>
      <c r="U192" s="111">
        <v>0.3173524550676301</v>
      </c>
      <c r="V192" s="111">
        <v>0.3173524550676301</v>
      </c>
      <c r="W192" s="111">
        <v>0.3173524550676301</v>
      </c>
      <c r="X192" s="111">
        <v>0.3173524550676301</v>
      </c>
      <c r="Y192" s="111">
        <v>0.3173524550676301</v>
      </c>
      <c r="Z192" s="111">
        <v>0.3173524550676301</v>
      </c>
    </row>
    <row r="193" spans="2:26">
      <c r="B193" s="106">
        <v>1981</v>
      </c>
      <c r="C193" s="111">
        <v>-4.7023902474955762E-2</v>
      </c>
      <c r="D193" s="111">
        <v>-4.7023902474955762E-2</v>
      </c>
      <c r="E193" s="111">
        <v>-4.7023902474955762E-2</v>
      </c>
      <c r="F193" s="111">
        <v>-4.7023902474955762E-2</v>
      </c>
      <c r="G193" s="111">
        <v>-4.7023902474955762E-2</v>
      </c>
      <c r="H193" s="111">
        <v>-4.7023902474955762E-2</v>
      </c>
      <c r="I193" s="111">
        <v>-4.7023902474955762E-2</v>
      </c>
      <c r="J193" s="111">
        <v>-4.7023902474955762E-2</v>
      </c>
      <c r="K193" s="111">
        <v>-4.7023902474955762E-2</v>
      </c>
      <c r="L193" s="111">
        <v>-4.7023902474955762E-2</v>
      </c>
      <c r="M193" s="111">
        <v>-4.7023902474955762E-2</v>
      </c>
      <c r="N193" s="111">
        <v>-4.7023902474955762E-2</v>
      </c>
      <c r="O193" s="111">
        <v>-4.7023902474955762E-2</v>
      </c>
      <c r="P193" s="111">
        <v>-4.7023902474955762E-2</v>
      </c>
      <c r="Q193" s="111">
        <v>-4.7023902474955762E-2</v>
      </c>
      <c r="R193" s="111">
        <v>-4.7023902474955762E-2</v>
      </c>
      <c r="S193" s="111">
        <v>-4.7023902474955762E-2</v>
      </c>
      <c r="T193" s="111">
        <v>-4.7023902474955762E-2</v>
      </c>
      <c r="U193" s="111">
        <v>-4.7023902474955762E-2</v>
      </c>
      <c r="V193" s="111">
        <v>-4.7023902474955762E-2</v>
      </c>
      <c r="W193" s="111">
        <v>-4.7023902474955762E-2</v>
      </c>
      <c r="X193" s="111">
        <v>-4.7023902474955762E-2</v>
      </c>
      <c r="Y193" s="111">
        <v>-4.7023902474955762E-2</v>
      </c>
      <c r="Z193" s="111">
        <v>-4.7023902474955762E-2</v>
      </c>
    </row>
    <row r="194" spans="2:26">
      <c r="B194" s="106">
        <v>1982</v>
      </c>
      <c r="C194" s="111">
        <v>0.20419055079559353</v>
      </c>
      <c r="D194" s="111">
        <v>0.20419055079559353</v>
      </c>
      <c r="E194" s="111">
        <v>0.20419055079559353</v>
      </c>
      <c r="F194" s="111">
        <v>0.20419055079559353</v>
      </c>
      <c r="G194" s="111">
        <v>0.20419055079559353</v>
      </c>
      <c r="H194" s="111">
        <v>0.20419055079559353</v>
      </c>
      <c r="I194" s="111">
        <v>0.20419055079559353</v>
      </c>
      <c r="J194" s="111">
        <v>0.20419055079559353</v>
      </c>
      <c r="K194" s="111">
        <v>0.20419055079559353</v>
      </c>
      <c r="L194" s="111">
        <v>0.20419055079559353</v>
      </c>
      <c r="M194" s="111">
        <v>0.20419055079559353</v>
      </c>
      <c r="N194" s="111">
        <v>0.20419055079559353</v>
      </c>
      <c r="O194" s="111">
        <v>0.20419055079559353</v>
      </c>
      <c r="P194" s="111">
        <v>0.20419055079559353</v>
      </c>
      <c r="Q194" s="111">
        <v>0.20419055079559353</v>
      </c>
      <c r="R194" s="111">
        <v>0.20419055079559353</v>
      </c>
      <c r="S194" s="111">
        <v>0.20419055079559353</v>
      </c>
      <c r="T194" s="111">
        <v>0.20419055079559353</v>
      </c>
      <c r="U194" s="111">
        <v>0.20419055079559353</v>
      </c>
      <c r="V194" s="111">
        <v>0.20419055079559353</v>
      </c>
      <c r="W194" s="111">
        <v>0.20419055079559353</v>
      </c>
      <c r="X194" s="111">
        <v>0.20419055079559353</v>
      </c>
      <c r="Y194" s="111">
        <v>0.20419055079559353</v>
      </c>
      <c r="Z194" s="111">
        <v>0.20419055079559353</v>
      </c>
    </row>
    <row r="195" spans="2:26">
      <c r="B195" s="106">
        <v>1983</v>
      </c>
      <c r="C195" s="111">
        <v>0.22337155858930619</v>
      </c>
      <c r="D195" s="111">
        <v>0.22337155858930619</v>
      </c>
      <c r="E195" s="111">
        <v>0.22337155858930619</v>
      </c>
      <c r="F195" s="111">
        <v>0.22337155858930619</v>
      </c>
      <c r="G195" s="111">
        <v>0.22337155858930619</v>
      </c>
      <c r="H195" s="111">
        <v>0.22337155858930619</v>
      </c>
      <c r="I195" s="111">
        <v>0.22337155858930619</v>
      </c>
      <c r="J195" s="111">
        <v>0.22337155858930619</v>
      </c>
      <c r="K195" s="111">
        <v>0.22337155858930619</v>
      </c>
      <c r="L195" s="111">
        <v>0.22337155858930619</v>
      </c>
      <c r="M195" s="111">
        <v>0.22337155858930619</v>
      </c>
      <c r="N195" s="111">
        <v>0.22337155858930619</v>
      </c>
      <c r="O195" s="111">
        <v>0.22337155858930619</v>
      </c>
      <c r="P195" s="111">
        <v>0.22337155858930619</v>
      </c>
      <c r="Q195" s="111">
        <v>0.22337155858930619</v>
      </c>
      <c r="R195" s="111">
        <v>0.22337155858930619</v>
      </c>
      <c r="S195" s="111">
        <v>0.22337155858930619</v>
      </c>
      <c r="T195" s="111">
        <v>0.22337155858930619</v>
      </c>
      <c r="U195" s="111">
        <v>0.22337155858930619</v>
      </c>
      <c r="V195" s="111">
        <v>0.22337155858930619</v>
      </c>
      <c r="W195" s="111">
        <v>0.22337155858930619</v>
      </c>
      <c r="X195" s="111">
        <v>0.22337155858930619</v>
      </c>
      <c r="Y195" s="111">
        <v>0.22337155858930619</v>
      </c>
      <c r="Z195" s="111">
        <v>0.22337155858930619</v>
      </c>
    </row>
    <row r="196" spans="2:26">
      <c r="B196" s="106">
        <v>1984</v>
      </c>
      <c r="C196" s="111">
        <v>6.14614199963621E-2</v>
      </c>
      <c r="D196" s="111">
        <v>6.14614199963621E-2</v>
      </c>
      <c r="E196" s="111">
        <v>6.14614199963621E-2</v>
      </c>
      <c r="F196" s="111">
        <v>6.14614199963621E-2</v>
      </c>
      <c r="G196" s="111">
        <v>6.14614199963621E-2</v>
      </c>
      <c r="H196" s="111">
        <v>6.14614199963621E-2</v>
      </c>
      <c r="I196" s="111">
        <v>6.14614199963621E-2</v>
      </c>
      <c r="J196" s="111">
        <v>6.14614199963621E-2</v>
      </c>
      <c r="K196" s="111">
        <v>6.14614199963621E-2</v>
      </c>
      <c r="L196" s="111">
        <v>6.14614199963621E-2</v>
      </c>
      <c r="M196" s="111">
        <v>6.14614199963621E-2</v>
      </c>
      <c r="N196" s="111">
        <v>6.14614199963621E-2</v>
      </c>
      <c r="O196" s="111">
        <v>6.14614199963621E-2</v>
      </c>
      <c r="P196" s="111">
        <v>6.14614199963621E-2</v>
      </c>
      <c r="Q196" s="111">
        <v>6.14614199963621E-2</v>
      </c>
      <c r="R196" s="111">
        <v>6.14614199963621E-2</v>
      </c>
      <c r="S196" s="111">
        <v>6.14614199963621E-2</v>
      </c>
      <c r="T196" s="111">
        <v>6.14614199963621E-2</v>
      </c>
      <c r="U196" s="111">
        <v>6.14614199963621E-2</v>
      </c>
      <c r="V196" s="111">
        <v>6.14614199963621E-2</v>
      </c>
      <c r="W196" s="111">
        <v>6.14614199963621E-2</v>
      </c>
      <c r="X196" s="111">
        <v>6.14614199963621E-2</v>
      </c>
      <c r="Y196" s="111">
        <v>6.14614199963621E-2</v>
      </c>
      <c r="Z196" s="111">
        <v>6.14614199963621E-2</v>
      </c>
    </row>
    <row r="197" spans="2:26">
      <c r="B197" s="106">
        <v>1985</v>
      </c>
      <c r="C197" s="111">
        <v>0.31235149485768948</v>
      </c>
      <c r="D197" s="111">
        <v>0.31235149485768948</v>
      </c>
      <c r="E197" s="111">
        <v>0.31235149485768948</v>
      </c>
      <c r="F197" s="111">
        <v>0.31235149485768948</v>
      </c>
      <c r="G197" s="111">
        <v>0.31235149485768948</v>
      </c>
      <c r="H197" s="111">
        <v>0.31235149485768948</v>
      </c>
      <c r="I197" s="111">
        <v>0.31235149485768948</v>
      </c>
      <c r="J197" s="111">
        <v>0.31235149485768948</v>
      </c>
      <c r="K197" s="111">
        <v>0.31235149485768948</v>
      </c>
      <c r="L197" s="111">
        <v>0.31235149485768948</v>
      </c>
      <c r="M197" s="111">
        <v>0.31235149485768948</v>
      </c>
      <c r="N197" s="111">
        <v>0.31235149485768948</v>
      </c>
      <c r="O197" s="111">
        <v>0.31235149485768948</v>
      </c>
      <c r="P197" s="111">
        <v>0.31235149485768948</v>
      </c>
      <c r="Q197" s="111">
        <v>0.31235149485768948</v>
      </c>
      <c r="R197" s="111">
        <v>0.31235149485768948</v>
      </c>
      <c r="S197" s="111">
        <v>0.31235149485768948</v>
      </c>
      <c r="T197" s="111">
        <v>0.31235149485768948</v>
      </c>
      <c r="U197" s="111">
        <v>0.31235149485768948</v>
      </c>
      <c r="V197" s="111">
        <v>0.31235149485768948</v>
      </c>
      <c r="W197" s="111">
        <v>0.31235149485768948</v>
      </c>
      <c r="X197" s="111">
        <v>0.31235149485768948</v>
      </c>
      <c r="Y197" s="111">
        <v>0.31235149485768948</v>
      </c>
      <c r="Z197" s="111">
        <v>0.31235149485768948</v>
      </c>
    </row>
    <row r="198" spans="2:26">
      <c r="B198" s="106">
        <v>1986</v>
      </c>
      <c r="C198" s="111">
        <v>0.18494578758046187</v>
      </c>
      <c r="D198" s="111">
        <v>0.18494578758046187</v>
      </c>
      <c r="E198" s="111">
        <v>0.18494578758046187</v>
      </c>
      <c r="F198" s="111">
        <v>0.18494578758046187</v>
      </c>
      <c r="G198" s="111">
        <v>0.18494578758046187</v>
      </c>
      <c r="H198" s="111">
        <v>0.18494578758046187</v>
      </c>
      <c r="I198" s="111">
        <v>0.18494578758046187</v>
      </c>
      <c r="J198" s="111">
        <v>0.18494578758046187</v>
      </c>
      <c r="K198" s="111">
        <v>0.18494578758046187</v>
      </c>
      <c r="L198" s="111">
        <v>0.18494578758046187</v>
      </c>
      <c r="M198" s="111">
        <v>0.18494578758046187</v>
      </c>
      <c r="N198" s="111">
        <v>0.18494578758046187</v>
      </c>
      <c r="O198" s="111">
        <v>0.18494578758046187</v>
      </c>
      <c r="P198" s="111">
        <v>0.18494578758046187</v>
      </c>
      <c r="Q198" s="111">
        <v>0.18494578758046187</v>
      </c>
      <c r="R198" s="111">
        <v>0.18494578758046187</v>
      </c>
      <c r="S198" s="111">
        <v>0.18494578758046187</v>
      </c>
      <c r="T198" s="111">
        <v>0.18494578758046187</v>
      </c>
      <c r="U198" s="111">
        <v>0.18494578758046187</v>
      </c>
      <c r="V198" s="111">
        <v>0.18494578758046187</v>
      </c>
      <c r="W198" s="111">
        <v>0.18494578758046187</v>
      </c>
      <c r="X198" s="111">
        <v>0.18494578758046187</v>
      </c>
      <c r="Y198" s="111">
        <v>0.18494578758046187</v>
      </c>
      <c r="Z198" s="111">
        <v>0.18494578758046187</v>
      </c>
    </row>
    <row r="199" spans="2:26">
      <c r="B199" s="106">
        <v>1987</v>
      </c>
      <c r="C199" s="111">
        <v>5.8127216418218712E-2</v>
      </c>
      <c r="D199" s="111">
        <v>5.8127216418218712E-2</v>
      </c>
      <c r="E199" s="111">
        <v>5.8127216418218712E-2</v>
      </c>
      <c r="F199" s="111">
        <v>5.8127216418218712E-2</v>
      </c>
      <c r="G199" s="111">
        <v>5.8127216418218712E-2</v>
      </c>
      <c r="H199" s="111">
        <v>5.8127216418218712E-2</v>
      </c>
      <c r="I199" s="111">
        <v>5.8127216418218712E-2</v>
      </c>
      <c r="J199" s="111">
        <v>5.8127216418218712E-2</v>
      </c>
      <c r="K199" s="111">
        <v>5.8127216418218712E-2</v>
      </c>
      <c r="L199" s="111">
        <v>5.8127216418218712E-2</v>
      </c>
      <c r="M199" s="111">
        <v>5.8127216418218712E-2</v>
      </c>
      <c r="N199" s="111">
        <v>5.8127216418218712E-2</v>
      </c>
      <c r="O199" s="111">
        <v>5.8127216418218712E-2</v>
      </c>
      <c r="P199" s="111">
        <v>5.8127216418218712E-2</v>
      </c>
      <c r="Q199" s="111">
        <v>5.8127216418218712E-2</v>
      </c>
      <c r="R199" s="111">
        <v>5.8127216418218712E-2</v>
      </c>
      <c r="S199" s="111">
        <v>5.8127216418218712E-2</v>
      </c>
      <c r="T199" s="111">
        <v>5.8127216418218712E-2</v>
      </c>
      <c r="U199" s="111">
        <v>5.8127216418218712E-2</v>
      </c>
      <c r="V199" s="111">
        <v>5.8127216418218712E-2</v>
      </c>
      <c r="W199" s="111">
        <v>5.8127216418218712E-2</v>
      </c>
      <c r="X199" s="111">
        <v>5.8127216418218712E-2</v>
      </c>
      <c r="Y199" s="111">
        <v>5.8127216418218712E-2</v>
      </c>
      <c r="Z199" s="111">
        <v>5.8127216418218712E-2</v>
      </c>
    </row>
    <row r="200" spans="2:26">
      <c r="B200" s="106">
        <v>1988</v>
      </c>
      <c r="C200" s="111">
        <v>0.16537192812044688</v>
      </c>
      <c r="D200" s="111">
        <v>0.16537192812044688</v>
      </c>
      <c r="E200" s="111">
        <v>0.16537192812044688</v>
      </c>
      <c r="F200" s="111">
        <v>0.16537192812044688</v>
      </c>
      <c r="G200" s="111">
        <v>0.16537192812044688</v>
      </c>
      <c r="H200" s="111">
        <v>0.16537192812044688</v>
      </c>
      <c r="I200" s="111">
        <v>0.16537192812044688</v>
      </c>
      <c r="J200" s="111">
        <v>0.16537192812044688</v>
      </c>
      <c r="K200" s="111">
        <v>0.16537192812044688</v>
      </c>
      <c r="L200" s="111">
        <v>0.16537192812044688</v>
      </c>
      <c r="M200" s="111">
        <v>0.16537192812044688</v>
      </c>
      <c r="N200" s="111">
        <v>0.16537192812044688</v>
      </c>
      <c r="O200" s="111">
        <v>0.16537192812044688</v>
      </c>
      <c r="P200" s="111">
        <v>0.16537192812044688</v>
      </c>
      <c r="Q200" s="111">
        <v>0.16537192812044688</v>
      </c>
      <c r="R200" s="111">
        <v>0.16537192812044688</v>
      </c>
      <c r="S200" s="111">
        <v>0.16537192812044688</v>
      </c>
      <c r="T200" s="111">
        <v>0.16537192812044688</v>
      </c>
      <c r="U200" s="111">
        <v>0.16537192812044688</v>
      </c>
      <c r="V200" s="111">
        <v>0.16537192812044688</v>
      </c>
      <c r="W200" s="111">
        <v>0.16537192812044688</v>
      </c>
      <c r="X200" s="111">
        <v>0.16537192812044688</v>
      </c>
      <c r="Y200" s="111">
        <v>0.16537192812044688</v>
      </c>
      <c r="Z200" s="111">
        <v>0.16537192812044688</v>
      </c>
    </row>
    <row r="201" spans="2:26">
      <c r="B201" s="106">
        <v>1989</v>
      </c>
      <c r="C201" s="111">
        <v>0.31475183638196724</v>
      </c>
      <c r="D201" s="111">
        <v>0.31475183638196724</v>
      </c>
      <c r="E201" s="111">
        <v>0.31475183638196724</v>
      </c>
      <c r="F201" s="111">
        <v>0.31475183638196724</v>
      </c>
      <c r="G201" s="111">
        <v>0.31475183638196724</v>
      </c>
      <c r="H201" s="111">
        <v>0.31475183638196724</v>
      </c>
      <c r="I201" s="111">
        <v>0.31475183638196724</v>
      </c>
      <c r="J201" s="111">
        <v>0.31475183638196724</v>
      </c>
      <c r="K201" s="111">
        <v>0.31475183638196724</v>
      </c>
      <c r="L201" s="111">
        <v>0.31475183638196724</v>
      </c>
      <c r="M201" s="111">
        <v>0.31475183638196724</v>
      </c>
      <c r="N201" s="111">
        <v>0.31475183638196724</v>
      </c>
      <c r="O201" s="111">
        <v>0.31475183638196724</v>
      </c>
      <c r="P201" s="111">
        <v>0.31475183638196724</v>
      </c>
      <c r="Q201" s="111">
        <v>0.31475183638196724</v>
      </c>
      <c r="R201" s="111">
        <v>0.31475183638196724</v>
      </c>
      <c r="S201" s="111">
        <v>0.31475183638196724</v>
      </c>
      <c r="T201" s="111">
        <v>0.31475183638196724</v>
      </c>
      <c r="U201" s="111">
        <v>0.31475183638196724</v>
      </c>
      <c r="V201" s="111">
        <v>0.31475183638196724</v>
      </c>
      <c r="W201" s="111">
        <v>0.31475183638196724</v>
      </c>
      <c r="X201" s="111">
        <v>0.31475183638196724</v>
      </c>
      <c r="Y201" s="111">
        <v>0.31475183638196724</v>
      </c>
      <c r="Z201" s="111">
        <v>0.31475183638196724</v>
      </c>
    </row>
    <row r="202" spans="2:26">
      <c r="B202" s="106">
        <v>1990</v>
      </c>
      <c r="C202" s="111">
        <v>-3.0644516129032118E-2</v>
      </c>
      <c r="D202" s="111">
        <v>-3.0644516129032118E-2</v>
      </c>
      <c r="E202" s="111">
        <v>-3.0644516129032118E-2</v>
      </c>
      <c r="F202" s="111">
        <v>-3.0644516129032118E-2</v>
      </c>
      <c r="G202" s="111">
        <v>-3.0644516129032118E-2</v>
      </c>
      <c r="H202" s="111">
        <v>-3.0644516129032118E-2</v>
      </c>
      <c r="I202" s="111">
        <v>-3.0644516129032118E-2</v>
      </c>
      <c r="J202" s="111">
        <v>-3.0644516129032118E-2</v>
      </c>
      <c r="K202" s="111">
        <v>-3.0644516129032118E-2</v>
      </c>
      <c r="L202" s="111">
        <v>-3.0644516129032118E-2</v>
      </c>
      <c r="M202" s="111">
        <v>-3.0644516129032118E-2</v>
      </c>
      <c r="N202" s="111">
        <v>-3.0644516129032118E-2</v>
      </c>
      <c r="O202" s="111">
        <v>-3.0644516129032118E-2</v>
      </c>
      <c r="P202" s="111">
        <v>-3.0644516129032118E-2</v>
      </c>
      <c r="Q202" s="111">
        <v>-3.0644516129032118E-2</v>
      </c>
      <c r="R202" s="111">
        <v>-3.0644516129032118E-2</v>
      </c>
      <c r="S202" s="111">
        <v>-3.0644516129032118E-2</v>
      </c>
      <c r="T202" s="111">
        <v>-3.0644516129032118E-2</v>
      </c>
      <c r="U202" s="111">
        <v>-3.0644516129032118E-2</v>
      </c>
      <c r="V202" s="111">
        <v>-3.0644516129032118E-2</v>
      </c>
      <c r="W202" s="111">
        <v>-3.0644516129032118E-2</v>
      </c>
      <c r="X202" s="111">
        <v>-3.0644516129032118E-2</v>
      </c>
      <c r="Y202" s="111">
        <v>-3.0644516129032118E-2</v>
      </c>
      <c r="Z202" s="111">
        <v>-3.0644516129032118E-2</v>
      </c>
    </row>
    <row r="203" spans="2:26">
      <c r="B203" s="106">
        <v>1991</v>
      </c>
      <c r="C203" s="111">
        <v>0.30234843134879757</v>
      </c>
      <c r="D203" s="111">
        <v>0.30234843134879757</v>
      </c>
      <c r="E203" s="111">
        <v>0.30234843134879757</v>
      </c>
      <c r="F203" s="111">
        <v>0.30234843134879757</v>
      </c>
      <c r="G203" s="111">
        <v>0.30234843134879757</v>
      </c>
      <c r="H203" s="111">
        <v>0.30234843134879757</v>
      </c>
      <c r="I203" s="111">
        <v>0.30234843134879757</v>
      </c>
      <c r="J203" s="111">
        <v>0.30234843134879757</v>
      </c>
      <c r="K203" s="111">
        <v>0.30234843134879757</v>
      </c>
      <c r="L203" s="111">
        <v>0.30234843134879757</v>
      </c>
      <c r="M203" s="111">
        <v>0.30234843134879757</v>
      </c>
      <c r="N203" s="111">
        <v>0.30234843134879757</v>
      </c>
      <c r="O203" s="111">
        <v>0.30234843134879757</v>
      </c>
      <c r="P203" s="111">
        <v>0.30234843134879757</v>
      </c>
      <c r="Q203" s="111">
        <v>0.30234843134879757</v>
      </c>
      <c r="R203" s="111">
        <v>0.30234843134879757</v>
      </c>
      <c r="S203" s="111">
        <v>0.30234843134879757</v>
      </c>
      <c r="T203" s="111">
        <v>0.30234843134879757</v>
      </c>
      <c r="U203" s="111">
        <v>0.30234843134879757</v>
      </c>
      <c r="V203" s="111">
        <v>0.30234843134879757</v>
      </c>
      <c r="W203" s="111">
        <v>0.30234843134879757</v>
      </c>
      <c r="X203" s="111">
        <v>0.30234843134879757</v>
      </c>
      <c r="Y203" s="111">
        <v>0.30234843134879757</v>
      </c>
      <c r="Z203" s="111">
        <v>0.30234843134879757</v>
      </c>
    </row>
    <row r="204" spans="2:26">
      <c r="B204" s="106">
        <v>1992</v>
      </c>
      <c r="C204" s="111">
        <v>7.493727972380064E-2</v>
      </c>
      <c r="D204" s="111">
        <v>7.493727972380064E-2</v>
      </c>
      <c r="E204" s="111">
        <v>7.493727972380064E-2</v>
      </c>
      <c r="F204" s="111">
        <v>7.493727972380064E-2</v>
      </c>
      <c r="G204" s="111">
        <v>7.493727972380064E-2</v>
      </c>
      <c r="H204" s="111">
        <v>7.493727972380064E-2</v>
      </c>
      <c r="I204" s="111">
        <v>7.493727972380064E-2</v>
      </c>
      <c r="J204" s="111">
        <v>7.493727972380064E-2</v>
      </c>
      <c r="K204" s="111">
        <v>7.493727972380064E-2</v>
      </c>
      <c r="L204" s="111">
        <v>7.493727972380064E-2</v>
      </c>
      <c r="M204" s="111">
        <v>7.493727972380064E-2</v>
      </c>
      <c r="N204" s="111">
        <v>7.493727972380064E-2</v>
      </c>
      <c r="O204" s="111">
        <v>7.493727972380064E-2</v>
      </c>
      <c r="P204" s="111">
        <v>7.493727972380064E-2</v>
      </c>
      <c r="Q204" s="111">
        <v>7.493727972380064E-2</v>
      </c>
      <c r="R204" s="111">
        <v>7.493727972380064E-2</v>
      </c>
      <c r="S204" s="111">
        <v>7.493727972380064E-2</v>
      </c>
      <c r="T204" s="111">
        <v>7.493727972380064E-2</v>
      </c>
      <c r="U204" s="111">
        <v>7.493727972380064E-2</v>
      </c>
      <c r="V204" s="111">
        <v>7.493727972380064E-2</v>
      </c>
      <c r="W204" s="111">
        <v>7.493727972380064E-2</v>
      </c>
      <c r="X204" s="111">
        <v>7.493727972380064E-2</v>
      </c>
      <c r="Y204" s="111">
        <v>7.493727972380064E-2</v>
      </c>
      <c r="Z204" s="111">
        <v>7.493727972380064E-2</v>
      </c>
    </row>
    <row r="205" spans="2:26">
      <c r="B205" s="106">
        <v>1993</v>
      </c>
      <c r="C205" s="111">
        <v>9.96705147919488E-2</v>
      </c>
      <c r="D205" s="111">
        <v>9.96705147919488E-2</v>
      </c>
      <c r="E205" s="111">
        <v>9.96705147919488E-2</v>
      </c>
      <c r="F205" s="111">
        <v>9.96705147919488E-2</v>
      </c>
      <c r="G205" s="111">
        <v>9.96705147919488E-2</v>
      </c>
      <c r="H205" s="111">
        <v>9.96705147919488E-2</v>
      </c>
      <c r="I205" s="111">
        <v>9.96705147919488E-2</v>
      </c>
      <c r="J205" s="111">
        <v>9.96705147919488E-2</v>
      </c>
      <c r="K205" s="111">
        <v>9.96705147919488E-2</v>
      </c>
      <c r="L205" s="111">
        <v>9.96705147919488E-2</v>
      </c>
      <c r="M205" s="111">
        <v>9.96705147919488E-2</v>
      </c>
      <c r="N205" s="111">
        <v>9.96705147919488E-2</v>
      </c>
      <c r="O205" s="111">
        <v>9.96705147919488E-2</v>
      </c>
      <c r="P205" s="111">
        <v>9.96705147919488E-2</v>
      </c>
      <c r="Q205" s="111">
        <v>9.96705147919488E-2</v>
      </c>
      <c r="R205" s="111">
        <v>9.96705147919488E-2</v>
      </c>
      <c r="S205" s="111">
        <v>9.96705147919488E-2</v>
      </c>
      <c r="T205" s="111">
        <v>9.96705147919488E-2</v>
      </c>
      <c r="U205" s="111">
        <v>9.96705147919488E-2</v>
      </c>
      <c r="V205" s="111">
        <v>9.96705147919488E-2</v>
      </c>
      <c r="W205" s="111">
        <v>9.96705147919488E-2</v>
      </c>
      <c r="X205" s="111">
        <v>9.96705147919488E-2</v>
      </c>
      <c r="Y205" s="111">
        <v>9.96705147919488E-2</v>
      </c>
      <c r="Z205" s="111">
        <v>9.96705147919488E-2</v>
      </c>
    </row>
    <row r="206" spans="2:26">
      <c r="B206" s="106">
        <v>1994</v>
      </c>
      <c r="C206" s="111">
        <v>1.3259206774573897E-2</v>
      </c>
      <c r="D206" s="111">
        <v>1.3259206774573897E-2</v>
      </c>
      <c r="E206" s="111">
        <v>1.3259206774573897E-2</v>
      </c>
      <c r="F206" s="111">
        <v>1.3259206774573897E-2</v>
      </c>
      <c r="G206" s="111">
        <v>1.3259206774573897E-2</v>
      </c>
      <c r="H206" s="111">
        <v>1.3259206774573897E-2</v>
      </c>
      <c r="I206" s="111">
        <v>1.3259206774573897E-2</v>
      </c>
      <c r="J206" s="111">
        <v>1.3259206774573897E-2</v>
      </c>
      <c r="K206" s="111">
        <v>1.3259206774573897E-2</v>
      </c>
      <c r="L206" s="111">
        <v>1.3259206774573897E-2</v>
      </c>
      <c r="M206" s="111">
        <v>1.3259206774573897E-2</v>
      </c>
      <c r="N206" s="111">
        <v>1.3259206774573897E-2</v>
      </c>
      <c r="O206" s="111">
        <v>1.3259206774573897E-2</v>
      </c>
      <c r="P206" s="111">
        <v>1.3259206774573897E-2</v>
      </c>
      <c r="Q206" s="111">
        <v>1.3259206774573897E-2</v>
      </c>
      <c r="R206" s="111">
        <v>1.3259206774573897E-2</v>
      </c>
      <c r="S206" s="111">
        <v>1.3259206774573897E-2</v>
      </c>
      <c r="T206" s="111">
        <v>1.3259206774573897E-2</v>
      </c>
      <c r="U206" s="111">
        <v>1.3259206774573897E-2</v>
      </c>
      <c r="V206" s="111">
        <v>1.3259206774573897E-2</v>
      </c>
      <c r="W206" s="111">
        <v>1.3259206774573897E-2</v>
      </c>
      <c r="X206" s="111">
        <v>1.3259206774573897E-2</v>
      </c>
      <c r="Y206" s="111">
        <v>1.3259206774573897E-2</v>
      </c>
      <c r="Z206" s="111">
        <v>1.3259206774573897E-2</v>
      </c>
    </row>
    <row r="207" spans="2:26">
      <c r="B207" s="106">
        <v>1995</v>
      </c>
      <c r="C207" s="111">
        <v>0.37195198902606308</v>
      </c>
      <c r="D207" s="111">
        <v>0.37195198902606308</v>
      </c>
      <c r="E207" s="111">
        <v>0.37195198902606308</v>
      </c>
      <c r="F207" s="111">
        <v>0.37195198902606308</v>
      </c>
      <c r="G207" s="111">
        <v>0.37195198902606308</v>
      </c>
      <c r="H207" s="111">
        <v>0.37195198902606308</v>
      </c>
      <c r="I207" s="111">
        <v>0.37195198902606308</v>
      </c>
      <c r="J207" s="111">
        <v>0.37195198902606308</v>
      </c>
      <c r="K207" s="111">
        <v>0.37195198902606308</v>
      </c>
      <c r="L207" s="111">
        <v>0.37195198902606308</v>
      </c>
      <c r="M207" s="111">
        <v>0.37195198902606308</v>
      </c>
      <c r="N207" s="111">
        <v>0.37195198902606308</v>
      </c>
      <c r="O207" s="111">
        <v>0.37195198902606308</v>
      </c>
      <c r="P207" s="111">
        <v>0.37195198902606308</v>
      </c>
      <c r="Q207" s="111">
        <v>0.37195198902606308</v>
      </c>
      <c r="R207" s="111">
        <v>0.37195198902606308</v>
      </c>
      <c r="S207" s="111">
        <v>0.37195198902606308</v>
      </c>
      <c r="T207" s="111">
        <v>0.37195198902606308</v>
      </c>
      <c r="U207" s="111">
        <v>0.37195198902606308</v>
      </c>
      <c r="V207" s="111">
        <v>0.37195198902606308</v>
      </c>
      <c r="W207" s="111">
        <v>0.37195198902606308</v>
      </c>
      <c r="X207" s="111">
        <v>0.37195198902606308</v>
      </c>
      <c r="Y207" s="111">
        <v>0.37195198902606308</v>
      </c>
      <c r="Z207" s="111">
        <v>0.37195198902606308</v>
      </c>
    </row>
    <row r="208" spans="2:26">
      <c r="B208" s="106">
        <v>1996</v>
      </c>
      <c r="C208" s="111">
        <v>0.22680966018865789</v>
      </c>
      <c r="D208" s="111">
        <v>0.22680966018865789</v>
      </c>
      <c r="E208" s="111">
        <v>0.22680966018865789</v>
      </c>
      <c r="F208" s="111">
        <v>0.22680966018865789</v>
      </c>
      <c r="G208" s="111">
        <v>0.22680966018865789</v>
      </c>
      <c r="H208" s="111">
        <v>0.22680966018865789</v>
      </c>
      <c r="I208" s="111">
        <v>0.22680966018865789</v>
      </c>
      <c r="J208" s="111">
        <v>0.22680966018865789</v>
      </c>
      <c r="K208" s="111">
        <v>0.22680966018865789</v>
      </c>
      <c r="L208" s="111">
        <v>0.22680966018865789</v>
      </c>
      <c r="M208" s="111">
        <v>0.22680966018865789</v>
      </c>
      <c r="N208" s="111">
        <v>0.22680966018865789</v>
      </c>
      <c r="O208" s="111">
        <v>0.22680966018865789</v>
      </c>
      <c r="P208" s="111">
        <v>0.22680966018865789</v>
      </c>
      <c r="Q208" s="111">
        <v>0.22680966018865789</v>
      </c>
      <c r="R208" s="111">
        <v>0.22680966018865789</v>
      </c>
      <c r="S208" s="111">
        <v>0.22680966018865789</v>
      </c>
      <c r="T208" s="111">
        <v>0.22680966018865789</v>
      </c>
      <c r="U208" s="111">
        <v>0.22680966018865789</v>
      </c>
      <c r="V208" s="111">
        <v>0.22680966018865789</v>
      </c>
      <c r="W208" s="111">
        <v>0.22680966018865789</v>
      </c>
      <c r="X208" s="111">
        <v>0.22680966018865789</v>
      </c>
      <c r="Y208" s="111">
        <v>0.22680966018865789</v>
      </c>
      <c r="Z208" s="111">
        <v>0.22680966018865789</v>
      </c>
    </row>
    <row r="209" spans="2:26">
      <c r="B209" s="106">
        <v>1997</v>
      </c>
      <c r="C209" s="111">
        <v>0.33103653103653097</v>
      </c>
      <c r="D209" s="111">
        <v>0.33103653103653097</v>
      </c>
      <c r="E209" s="111">
        <v>0.33103653103653097</v>
      </c>
      <c r="F209" s="111">
        <v>0.33103653103653097</v>
      </c>
      <c r="G209" s="111">
        <v>0.33103653103653097</v>
      </c>
      <c r="H209" s="111">
        <v>0.33103653103653097</v>
      </c>
      <c r="I209" s="111">
        <v>0.33103653103653097</v>
      </c>
      <c r="J209" s="111">
        <v>0.33103653103653097</v>
      </c>
      <c r="K209" s="111">
        <v>0.33103653103653097</v>
      </c>
      <c r="L209" s="111">
        <v>0.33103653103653097</v>
      </c>
      <c r="M209" s="111">
        <v>0.33103653103653097</v>
      </c>
      <c r="N209" s="111">
        <v>0.33103653103653097</v>
      </c>
      <c r="O209" s="111">
        <v>0.33103653103653097</v>
      </c>
      <c r="P209" s="111">
        <v>0.33103653103653097</v>
      </c>
      <c r="Q209" s="111">
        <v>0.33103653103653097</v>
      </c>
      <c r="R209" s="111">
        <v>0.33103653103653097</v>
      </c>
      <c r="S209" s="111">
        <v>0.33103653103653097</v>
      </c>
      <c r="T209" s="111">
        <v>0.33103653103653097</v>
      </c>
      <c r="U209" s="111">
        <v>0.33103653103653097</v>
      </c>
      <c r="V209" s="111">
        <v>0.33103653103653097</v>
      </c>
      <c r="W209" s="111">
        <v>0.33103653103653097</v>
      </c>
      <c r="X209" s="111">
        <v>0.33103653103653097</v>
      </c>
      <c r="Y209" s="111">
        <v>0.33103653103653097</v>
      </c>
      <c r="Z209" s="111">
        <v>0.33103653103653097</v>
      </c>
    </row>
    <row r="210" spans="2:26">
      <c r="B210" s="106">
        <v>1998</v>
      </c>
      <c r="C210" s="111">
        <v>0.28337953278443584</v>
      </c>
      <c r="D210" s="111">
        <v>0.28337953278443584</v>
      </c>
      <c r="E210" s="111">
        <v>0.28337953278443584</v>
      </c>
      <c r="F210" s="111">
        <v>0.28337953278443584</v>
      </c>
      <c r="G210" s="111">
        <v>0.28337953278443584</v>
      </c>
      <c r="H210" s="111">
        <v>0.28337953278443584</v>
      </c>
      <c r="I210" s="111">
        <v>0.28337953278443584</v>
      </c>
      <c r="J210" s="111">
        <v>0.28337953278443584</v>
      </c>
      <c r="K210" s="111">
        <v>0.28337953278443584</v>
      </c>
      <c r="L210" s="111">
        <v>0.28337953278443584</v>
      </c>
      <c r="M210" s="111">
        <v>0.28337953278443584</v>
      </c>
      <c r="N210" s="111">
        <v>0.28337953278443584</v>
      </c>
      <c r="O210" s="111">
        <v>0.28337953278443584</v>
      </c>
      <c r="P210" s="111">
        <v>0.28337953278443584</v>
      </c>
      <c r="Q210" s="111">
        <v>0.28337953278443584</v>
      </c>
      <c r="R210" s="111">
        <v>0.28337953278443584</v>
      </c>
      <c r="S210" s="111">
        <v>0.28337953278443584</v>
      </c>
      <c r="T210" s="111">
        <v>0.28337953278443584</v>
      </c>
      <c r="U210" s="111">
        <v>0.28337953278443584</v>
      </c>
      <c r="V210" s="111">
        <v>0.28337953278443584</v>
      </c>
      <c r="W210" s="111">
        <v>0.28337953278443584</v>
      </c>
      <c r="X210" s="111">
        <v>0.28337953278443584</v>
      </c>
      <c r="Y210" s="111">
        <v>0.28337953278443584</v>
      </c>
      <c r="Z210" s="111">
        <v>0.28337953278443584</v>
      </c>
    </row>
    <row r="211" spans="2:26">
      <c r="B211" s="106">
        <v>1999</v>
      </c>
      <c r="C211" s="111">
        <v>0.20885350992084475</v>
      </c>
      <c r="D211" s="111">
        <v>0.20885350992084475</v>
      </c>
      <c r="E211" s="111">
        <v>0.20885350992084475</v>
      </c>
      <c r="F211" s="111">
        <v>0.20885350992084475</v>
      </c>
      <c r="G211" s="111">
        <v>0.20885350992084475</v>
      </c>
      <c r="H211" s="111">
        <v>0.20885350992084475</v>
      </c>
      <c r="I211" s="111">
        <v>0.20885350992084475</v>
      </c>
      <c r="J211" s="111">
        <v>0.20885350992084475</v>
      </c>
      <c r="K211" s="111">
        <v>0.20885350992084475</v>
      </c>
      <c r="L211" s="111">
        <v>0.20885350992084475</v>
      </c>
      <c r="M211" s="111">
        <v>0.20885350992084475</v>
      </c>
      <c r="N211" s="111">
        <v>0.20885350992084475</v>
      </c>
      <c r="O211" s="111">
        <v>0.20885350992084475</v>
      </c>
      <c r="P211" s="111">
        <v>0.20885350992084475</v>
      </c>
      <c r="Q211" s="111">
        <v>0.20885350992084475</v>
      </c>
      <c r="R211" s="111">
        <v>0.20885350992084475</v>
      </c>
      <c r="S211" s="111">
        <v>0.20885350992084475</v>
      </c>
      <c r="T211" s="111">
        <v>0.20885350992084475</v>
      </c>
      <c r="U211" s="111">
        <v>0.20885350992084475</v>
      </c>
      <c r="V211" s="111">
        <v>0.20885350992084475</v>
      </c>
      <c r="W211" s="111">
        <v>0.20885350992084475</v>
      </c>
      <c r="X211" s="111">
        <v>0.20885350992084475</v>
      </c>
      <c r="Y211" s="111">
        <v>0.20885350992084475</v>
      </c>
      <c r="Z211" s="111">
        <v>0.20885350992084475</v>
      </c>
    </row>
    <row r="212" spans="2:26">
      <c r="B212" s="106">
        <v>2000</v>
      </c>
      <c r="C212" s="111">
        <v>-9.0318189552492781E-2</v>
      </c>
      <c r="D212" s="111">
        <v>-9.0318189552492781E-2</v>
      </c>
      <c r="E212" s="111">
        <v>-9.0318189552492781E-2</v>
      </c>
      <c r="F212" s="111">
        <v>-9.0318189552492781E-2</v>
      </c>
      <c r="G212" s="111">
        <v>-9.0318189552492781E-2</v>
      </c>
      <c r="H212" s="111">
        <v>-9.0318189552492781E-2</v>
      </c>
      <c r="I212" s="111">
        <v>-9.0318189552492781E-2</v>
      </c>
      <c r="J212" s="111">
        <v>-9.0318189552492781E-2</v>
      </c>
      <c r="K212" s="111">
        <v>-9.0318189552492781E-2</v>
      </c>
      <c r="L212" s="111">
        <v>-9.0318189552492781E-2</v>
      </c>
      <c r="M212" s="111">
        <v>-9.0318189552492781E-2</v>
      </c>
      <c r="N212" s="111">
        <v>-9.0318189552492781E-2</v>
      </c>
      <c r="O212" s="111">
        <v>-9.0318189552492781E-2</v>
      </c>
      <c r="P212" s="111">
        <v>-9.0318189552492781E-2</v>
      </c>
      <c r="Q212" s="111">
        <v>-9.0318189552492781E-2</v>
      </c>
      <c r="R212" s="111">
        <v>-9.0318189552492781E-2</v>
      </c>
      <c r="S212" s="111">
        <v>-9.0318189552492781E-2</v>
      </c>
      <c r="T212" s="111">
        <v>-9.0318189552492781E-2</v>
      </c>
      <c r="U212" s="111">
        <v>-9.0318189552492781E-2</v>
      </c>
      <c r="V212" s="111">
        <v>-9.0318189552492781E-2</v>
      </c>
      <c r="W212" s="111">
        <v>-9.0318189552492781E-2</v>
      </c>
      <c r="X212" s="111">
        <v>-9.0318189552492781E-2</v>
      </c>
      <c r="Y212" s="111">
        <v>-9.0318189552492781E-2</v>
      </c>
      <c r="Z212" s="111">
        <v>-9.0318189552492781E-2</v>
      </c>
    </row>
    <row r="213" spans="2:26">
      <c r="B213" s="106">
        <v>2001</v>
      </c>
      <c r="C213" s="107"/>
      <c r="D213" s="81">
        <v>-0.11849759142000185</v>
      </c>
      <c r="E213" s="81">
        <v>-0.11849759142000185</v>
      </c>
      <c r="F213" s="81">
        <v>-0.11849759142000185</v>
      </c>
      <c r="G213" s="81">
        <v>-0.11849759142000185</v>
      </c>
      <c r="H213" s="81">
        <v>-0.11849759142000185</v>
      </c>
      <c r="I213" s="81">
        <v>-0.11849759142000185</v>
      </c>
      <c r="J213" s="81">
        <v>-0.11849759142000185</v>
      </c>
      <c r="K213" s="81">
        <v>-0.11849759142000185</v>
      </c>
      <c r="L213" s="81">
        <v>-0.11849759142000185</v>
      </c>
      <c r="M213" s="81">
        <v>-0.11849759142000185</v>
      </c>
      <c r="N213" s="81">
        <v>-0.11849759142000185</v>
      </c>
      <c r="O213" s="81">
        <v>-0.11849759142000185</v>
      </c>
      <c r="P213" s="81">
        <v>-0.11849759142000185</v>
      </c>
      <c r="Q213" s="81">
        <v>-0.11849759142000185</v>
      </c>
      <c r="R213" s="81">
        <v>-0.11849759142000185</v>
      </c>
      <c r="S213" s="81">
        <v>-0.11849759142000185</v>
      </c>
      <c r="T213" s="81">
        <v>-0.11849759142000185</v>
      </c>
      <c r="U213" s="81">
        <v>-0.11849759142000185</v>
      </c>
      <c r="V213" s="81">
        <v>-0.11849759142000185</v>
      </c>
      <c r="W213" s="81">
        <v>-0.11849759142000185</v>
      </c>
      <c r="X213" s="81">
        <v>-0.11849759142000185</v>
      </c>
      <c r="Y213" s="81">
        <v>-0.11849759142000185</v>
      </c>
      <c r="Z213" s="81">
        <v>-0.11849759142000185</v>
      </c>
    </row>
    <row r="214" spans="2:26">
      <c r="B214" s="106">
        <v>2002</v>
      </c>
      <c r="C214" s="107"/>
      <c r="D214" s="107"/>
      <c r="E214" s="81">
        <v>-0.21966047957912699</v>
      </c>
      <c r="F214" s="81">
        <v>-0.21966047957912699</v>
      </c>
      <c r="G214" s="81">
        <v>-0.21966047957912699</v>
      </c>
      <c r="H214" s="81">
        <v>-0.21966047957912699</v>
      </c>
      <c r="I214" s="81">
        <v>-0.21966047957912699</v>
      </c>
      <c r="J214" s="81">
        <v>-0.21966047957912699</v>
      </c>
      <c r="K214" s="81">
        <v>-0.21966047957912699</v>
      </c>
      <c r="L214" s="81">
        <v>-0.21966047957912699</v>
      </c>
      <c r="M214" s="81">
        <v>-0.21966047957912699</v>
      </c>
      <c r="N214" s="81">
        <v>-0.21966047957912699</v>
      </c>
      <c r="O214" s="81">
        <v>-0.21966047957912699</v>
      </c>
      <c r="P214" s="81">
        <v>-0.21966047957912699</v>
      </c>
      <c r="Q214" s="81">
        <v>-0.21966047957912699</v>
      </c>
      <c r="R214" s="81">
        <v>-0.21966047957912699</v>
      </c>
      <c r="S214" s="81">
        <v>-0.21966047957912699</v>
      </c>
      <c r="T214" s="81">
        <v>-0.21966047957912699</v>
      </c>
      <c r="U214" s="81">
        <v>-0.21966047957912699</v>
      </c>
      <c r="V214" s="81">
        <v>-0.21966047957912699</v>
      </c>
      <c r="W214" s="81">
        <v>-0.21966047957912699</v>
      </c>
      <c r="X214" s="81">
        <v>-0.21966047957912699</v>
      </c>
      <c r="Y214" s="81">
        <v>-0.21966047957912699</v>
      </c>
      <c r="Z214" s="81">
        <v>-0.21966047957912699</v>
      </c>
    </row>
    <row r="215" spans="2:26">
      <c r="B215" s="106">
        <v>2003</v>
      </c>
      <c r="C215" s="107"/>
      <c r="D215" s="107"/>
      <c r="E215" s="107"/>
      <c r="F215" s="81">
        <v>0.28355800050010233</v>
      </c>
      <c r="G215" s="81">
        <v>0.28355800050010233</v>
      </c>
      <c r="H215" s="81">
        <v>0.28355800050010233</v>
      </c>
      <c r="I215" s="81">
        <v>0.28355800050010233</v>
      </c>
      <c r="J215" s="81">
        <v>0.28355800050010233</v>
      </c>
      <c r="K215" s="81">
        <v>0.28355800050010233</v>
      </c>
      <c r="L215" s="81">
        <v>0.28355800050010233</v>
      </c>
      <c r="M215" s="81">
        <v>0.28355800050010233</v>
      </c>
      <c r="N215" s="81">
        <v>0.28355800050010233</v>
      </c>
      <c r="O215" s="81">
        <v>0.28355800050010233</v>
      </c>
      <c r="P215" s="81">
        <v>0.28355800050010233</v>
      </c>
      <c r="Q215" s="81">
        <v>0.28355800050010233</v>
      </c>
      <c r="R215" s="81">
        <v>0.28355800050010233</v>
      </c>
      <c r="S215" s="81">
        <v>0.28355800050010233</v>
      </c>
      <c r="T215" s="81">
        <v>0.28355800050010233</v>
      </c>
      <c r="U215" s="81">
        <v>0.28355800050010233</v>
      </c>
      <c r="V215" s="81">
        <v>0.28355800050010233</v>
      </c>
      <c r="W215" s="81">
        <v>0.28355800050010233</v>
      </c>
      <c r="X215" s="81">
        <v>0.28355800050010233</v>
      </c>
      <c r="Y215" s="81">
        <v>0.28355800050010233</v>
      </c>
      <c r="Z215" s="81">
        <v>0.28355800050010233</v>
      </c>
    </row>
    <row r="216" spans="2:26">
      <c r="B216" s="106">
        <v>2004</v>
      </c>
      <c r="C216" s="107"/>
      <c r="D216" s="107"/>
      <c r="E216" s="107"/>
      <c r="F216" s="107"/>
      <c r="G216" s="81">
        <v>0.10742775944096193</v>
      </c>
      <c r="H216" s="81">
        <v>0.10742775944096193</v>
      </c>
      <c r="I216" s="81">
        <v>0.10742775944096193</v>
      </c>
      <c r="J216" s="81">
        <v>0.10742775944096193</v>
      </c>
      <c r="K216" s="81">
        <v>0.10742775944096193</v>
      </c>
      <c r="L216" s="81">
        <v>0.10742775944096193</v>
      </c>
      <c r="M216" s="81">
        <v>0.10742775944096193</v>
      </c>
      <c r="N216" s="81">
        <v>0.10742775944096193</v>
      </c>
      <c r="O216" s="81">
        <v>0.10742775944096193</v>
      </c>
      <c r="P216" s="81">
        <v>0.10742775944096193</v>
      </c>
      <c r="Q216" s="81">
        <v>0.10742775944096193</v>
      </c>
      <c r="R216" s="81">
        <v>0.10742775944096193</v>
      </c>
      <c r="S216" s="81">
        <v>0.10742775944096193</v>
      </c>
      <c r="T216" s="81">
        <v>0.10742775944096193</v>
      </c>
      <c r="U216" s="81">
        <v>0.10742775944096193</v>
      </c>
      <c r="V216" s="81">
        <v>0.10742775944096193</v>
      </c>
      <c r="W216" s="81">
        <v>0.10742775944096193</v>
      </c>
      <c r="X216" s="81">
        <v>0.10742775944096193</v>
      </c>
      <c r="Y216" s="81">
        <v>0.10742775944096193</v>
      </c>
      <c r="Z216" s="81">
        <v>0.10742775944096193</v>
      </c>
    </row>
    <row r="217" spans="2:26">
      <c r="B217" s="106">
        <v>2005</v>
      </c>
      <c r="C217" s="107"/>
      <c r="D217" s="107"/>
      <c r="E217" s="107"/>
      <c r="F217" s="107"/>
      <c r="G217" s="107"/>
      <c r="H217" s="81">
        <v>4.8344775232688535E-2</v>
      </c>
      <c r="I217" s="81">
        <v>4.8344775232688535E-2</v>
      </c>
      <c r="J217" s="81">
        <v>4.8344775232688535E-2</v>
      </c>
      <c r="K217" s="81">
        <v>4.8344775232688535E-2</v>
      </c>
      <c r="L217" s="81">
        <v>4.8344775232688535E-2</v>
      </c>
      <c r="M217" s="81">
        <v>4.8344775232688535E-2</v>
      </c>
      <c r="N217" s="81">
        <v>4.8344775232688535E-2</v>
      </c>
      <c r="O217" s="81">
        <v>4.8344775232688535E-2</v>
      </c>
      <c r="P217" s="81">
        <v>4.8344775232688535E-2</v>
      </c>
      <c r="Q217" s="81">
        <v>4.8344775232688535E-2</v>
      </c>
      <c r="R217" s="81">
        <v>4.8344775232688535E-2</v>
      </c>
      <c r="S217" s="81">
        <v>4.8344775232688535E-2</v>
      </c>
      <c r="T217" s="81">
        <v>4.8344775232688535E-2</v>
      </c>
      <c r="U217" s="81">
        <v>4.8344775232688535E-2</v>
      </c>
      <c r="V217" s="81">
        <v>4.8344775232688535E-2</v>
      </c>
      <c r="W217" s="81">
        <v>4.8344775232688535E-2</v>
      </c>
      <c r="X217" s="81">
        <v>4.8344775232688535E-2</v>
      </c>
      <c r="Y217" s="81">
        <v>4.8344775232688535E-2</v>
      </c>
      <c r="Z217" s="81">
        <v>4.8344775232688535E-2</v>
      </c>
    </row>
    <row r="218" spans="2:26">
      <c r="B218" s="106">
        <v>2006</v>
      </c>
      <c r="C218" s="107"/>
      <c r="D218" s="107"/>
      <c r="E218" s="107"/>
      <c r="F218" s="107"/>
      <c r="G218" s="107"/>
      <c r="H218" s="107"/>
      <c r="I218" s="81">
        <v>0.15612557979315703</v>
      </c>
      <c r="J218" s="81">
        <v>0.15612557979315703</v>
      </c>
      <c r="K218" s="81">
        <v>0.15612557979315703</v>
      </c>
      <c r="L218" s="81">
        <v>0.15612557979315703</v>
      </c>
      <c r="M218" s="81">
        <v>0.15612557979315703</v>
      </c>
      <c r="N218" s="81">
        <v>0.15612557979315703</v>
      </c>
      <c r="O218" s="81">
        <v>0.15612557979315703</v>
      </c>
      <c r="P218" s="81">
        <v>0.15612557979315703</v>
      </c>
      <c r="Q218" s="81">
        <v>0.15612557979315703</v>
      </c>
      <c r="R218" s="81">
        <v>0.15612557979315703</v>
      </c>
      <c r="S218" s="81">
        <v>0.15612557979315703</v>
      </c>
      <c r="T218" s="81">
        <v>0.15612557979315703</v>
      </c>
      <c r="U218" s="81">
        <v>0.15612557979315703</v>
      </c>
      <c r="V218" s="81">
        <v>0.15612557979315703</v>
      </c>
      <c r="W218" s="81">
        <v>0.15612557979315703</v>
      </c>
      <c r="X218" s="81">
        <v>0.15612557979315703</v>
      </c>
      <c r="Y218" s="81">
        <v>0.15612557979315703</v>
      </c>
      <c r="Z218" s="81">
        <v>0.15612557979315703</v>
      </c>
    </row>
    <row r="219" spans="2:26">
      <c r="B219" s="106">
        <v>2007</v>
      </c>
      <c r="C219" s="107"/>
      <c r="D219" s="107"/>
      <c r="E219" s="107"/>
      <c r="F219" s="107"/>
      <c r="G219" s="107"/>
      <c r="H219" s="107"/>
      <c r="I219" s="107"/>
      <c r="J219" s="81">
        <v>5.4847352464217694E-2</v>
      </c>
      <c r="K219" s="81">
        <v>5.4847352464217694E-2</v>
      </c>
      <c r="L219" s="81">
        <v>5.4847352464217694E-2</v>
      </c>
      <c r="M219" s="81">
        <v>5.4847352464217694E-2</v>
      </c>
      <c r="N219" s="81">
        <v>5.4847352464217694E-2</v>
      </c>
      <c r="O219" s="81">
        <v>5.4847352464217694E-2</v>
      </c>
      <c r="P219" s="81">
        <v>5.4847352464217694E-2</v>
      </c>
      <c r="Q219" s="81">
        <v>5.4847352464217694E-2</v>
      </c>
      <c r="R219" s="81">
        <v>5.4847352464217694E-2</v>
      </c>
      <c r="S219" s="81">
        <v>5.4847352464217694E-2</v>
      </c>
      <c r="T219" s="81">
        <v>5.4847352464217694E-2</v>
      </c>
      <c r="U219" s="81">
        <v>5.4847352464217694E-2</v>
      </c>
      <c r="V219" s="81">
        <v>5.4847352464217694E-2</v>
      </c>
      <c r="W219" s="81">
        <v>5.4847352464217694E-2</v>
      </c>
      <c r="X219" s="81">
        <v>5.4847352464217694E-2</v>
      </c>
      <c r="Y219" s="81">
        <v>5.4847352464217694E-2</v>
      </c>
      <c r="Z219" s="81">
        <v>5.4847352464217694E-2</v>
      </c>
    </row>
    <row r="220" spans="2:26">
      <c r="B220" s="106">
        <v>2008</v>
      </c>
      <c r="C220" s="107"/>
      <c r="D220" s="107"/>
      <c r="E220" s="107"/>
      <c r="F220" s="107"/>
      <c r="G220" s="107"/>
      <c r="H220" s="107"/>
      <c r="I220" s="107"/>
      <c r="J220" s="107"/>
      <c r="K220" s="81">
        <v>-0.36552344111798191</v>
      </c>
      <c r="L220" s="81">
        <v>-0.36552344111798191</v>
      </c>
      <c r="M220" s="81">
        <v>-0.36552344111798191</v>
      </c>
      <c r="N220" s="81">
        <v>-0.36552344111798191</v>
      </c>
      <c r="O220" s="81">
        <v>-0.36552344111798191</v>
      </c>
      <c r="P220" s="81">
        <v>-0.36552344111798191</v>
      </c>
      <c r="Q220" s="81">
        <v>-0.36552344111798191</v>
      </c>
      <c r="R220" s="81">
        <v>-0.36552344111798191</v>
      </c>
      <c r="S220" s="81">
        <v>-0.36552344111798191</v>
      </c>
      <c r="T220" s="81">
        <v>-0.36552344111798191</v>
      </c>
      <c r="U220" s="81">
        <v>-0.36552344111798191</v>
      </c>
      <c r="V220" s="81">
        <v>-0.36552344111798191</v>
      </c>
      <c r="W220" s="81">
        <v>-0.36552344111798191</v>
      </c>
      <c r="X220" s="81">
        <v>-0.36552344111798191</v>
      </c>
      <c r="Y220" s="81">
        <v>-0.36552344111798191</v>
      </c>
      <c r="Z220" s="81">
        <v>-0.36552344111798191</v>
      </c>
    </row>
    <row r="221" spans="2:26">
      <c r="B221" s="106">
        <v>2009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81">
        <v>0.25935233877663982</v>
      </c>
      <c r="M221" s="81">
        <v>0.25935233877663982</v>
      </c>
      <c r="N221" s="81">
        <v>0.25935233877663982</v>
      </c>
      <c r="O221" s="81">
        <v>0.25935233877663982</v>
      </c>
      <c r="P221" s="81">
        <v>0.25935233877663982</v>
      </c>
      <c r="Q221" s="81">
        <v>0.25935233877663982</v>
      </c>
      <c r="R221" s="81">
        <v>0.25935233877663982</v>
      </c>
      <c r="S221" s="81">
        <v>0.25935233877663982</v>
      </c>
      <c r="T221" s="81">
        <v>0.25935233877663982</v>
      </c>
      <c r="U221" s="81">
        <v>0.25935233877663982</v>
      </c>
      <c r="V221" s="81">
        <v>0.25935233877663982</v>
      </c>
      <c r="W221" s="81">
        <v>0.25935233877663982</v>
      </c>
      <c r="X221" s="81">
        <v>0.25935233877663982</v>
      </c>
      <c r="Y221" s="81">
        <v>0.25935233877663982</v>
      </c>
      <c r="Z221" s="81">
        <v>0.25935233877663982</v>
      </c>
    </row>
    <row r="222" spans="2:26">
      <c r="B222" s="106">
        <v>2010</v>
      </c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81">
        <v>0.14821092278719414</v>
      </c>
      <c r="N222" s="81">
        <v>0.14821092278719414</v>
      </c>
      <c r="O222" s="81">
        <v>0.14821092278719414</v>
      </c>
      <c r="P222" s="81">
        <v>0.14821092278719414</v>
      </c>
      <c r="Q222" s="81">
        <v>0.14821092278719414</v>
      </c>
      <c r="R222" s="81">
        <v>0.14821092278719414</v>
      </c>
      <c r="S222" s="81">
        <v>0.14821092278719414</v>
      </c>
      <c r="T222" s="81">
        <v>0.14821092278719414</v>
      </c>
      <c r="U222" s="81">
        <v>0.14821092278719414</v>
      </c>
      <c r="V222" s="81">
        <v>0.14821092278719414</v>
      </c>
      <c r="W222" s="81">
        <v>0.14821092278719414</v>
      </c>
      <c r="X222" s="81">
        <v>0.14821092278719414</v>
      </c>
      <c r="Y222" s="81">
        <v>0.14821092278719414</v>
      </c>
      <c r="Z222" s="81">
        <v>0.14821092278719414</v>
      </c>
    </row>
    <row r="223" spans="2:26">
      <c r="B223" s="106">
        <v>2011</v>
      </c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81">
        <v>2.09837473362805E-2</v>
      </c>
      <c r="O223" s="81">
        <v>2.09837473362805E-2</v>
      </c>
      <c r="P223" s="81">
        <v>2.09837473362805E-2</v>
      </c>
      <c r="Q223" s="81">
        <v>2.09837473362805E-2</v>
      </c>
      <c r="R223" s="81">
        <v>2.09837473362805E-2</v>
      </c>
      <c r="S223" s="81">
        <v>2.09837473362805E-2</v>
      </c>
      <c r="T223" s="81">
        <v>2.09837473362805E-2</v>
      </c>
      <c r="U223" s="81">
        <v>2.09837473362805E-2</v>
      </c>
      <c r="V223" s="81">
        <v>2.09837473362805E-2</v>
      </c>
      <c r="W223" s="81">
        <v>2.09837473362805E-2</v>
      </c>
      <c r="X223" s="81">
        <v>2.09837473362805E-2</v>
      </c>
      <c r="Y223" s="81">
        <v>2.09837473362805E-2</v>
      </c>
      <c r="Z223" s="81">
        <v>2.09837473362805E-2</v>
      </c>
    </row>
    <row r="224" spans="2:26">
      <c r="B224" s="106">
        <v>2012</v>
      </c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81">
        <v>0.15890585241730293</v>
      </c>
      <c r="P224" s="81">
        <v>0.15890585241730293</v>
      </c>
      <c r="Q224" s="81">
        <v>0.15890585241730293</v>
      </c>
      <c r="R224" s="81">
        <v>0.15890585241730293</v>
      </c>
      <c r="S224" s="81">
        <v>0.15890585241730293</v>
      </c>
      <c r="T224" s="81">
        <v>0.15890585241730293</v>
      </c>
      <c r="U224" s="81">
        <v>0.15890585241730293</v>
      </c>
      <c r="V224" s="81">
        <v>0.15890585241730293</v>
      </c>
      <c r="W224" s="81">
        <v>0.15890585241730293</v>
      </c>
      <c r="X224" s="81">
        <v>0.15890585241730293</v>
      </c>
      <c r="Y224" s="81">
        <v>0.15890585241730293</v>
      </c>
      <c r="Z224" s="81">
        <v>0.15890585241730293</v>
      </c>
    </row>
    <row r="225" spans="2:26">
      <c r="B225" s="106">
        <v>2013</v>
      </c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81">
        <v>0.32145085858125483</v>
      </c>
      <c r="Q225" s="81">
        <v>0.32145085858125483</v>
      </c>
      <c r="R225" s="81">
        <v>0.32145085858125483</v>
      </c>
      <c r="S225" s="81">
        <v>0.32145085858125483</v>
      </c>
      <c r="T225" s="81">
        <v>0.32145085858125483</v>
      </c>
      <c r="U225" s="81">
        <v>0.32145085858125483</v>
      </c>
      <c r="V225" s="81">
        <v>0.32145085858125483</v>
      </c>
      <c r="W225" s="81">
        <v>0.32145085858125483</v>
      </c>
      <c r="X225" s="81">
        <v>0.32145085858125483</v>
      </c>
      <c r="Y225" s="81">
        <v>0.32145085858125483</v>
      </c>
      <c r="Z225" s="81">
        <v>0.32145085858125483</v>
      </c>
    </row>
    <row r="226" spans="2:26">
      <c r="B226" s="106">
        <v>2014</v>
      </c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81">
        <v>0.13524421649462237</v>
      </c>
      <c r="R226" s="81">
        <v>0.13524421649462237</v>
      </c>
      <c r="S226" s="81">
        <v>0.13524421649462237</v>
      </c>
      <c r="T226" s="81">
        <v>0.13524421649462237</v>
      </c>
      <c r="U226" s="81">
        <v>0.13524421649462237</v>
      </c>
      <c r="V226" s="81">
        <v>0.13524421649462237</v>
      </c>
      <c r="W226" s="81">
        <v>0.13524421649462237</v>
      </c>
      <c r="X226" s="81">
        <v>0.13524421649462237</v>
      </c>
      <c r="Y226" s="81">
        <v>0.13524421649462237</v>
      </c>
      <c r="Z226" s="81">
        <v>0.13524421649462237</v>
      </c>
    </row>
    <row r="227" spans="2:26">
      <c r="B227" s="106">
        <v>2015</v>
      </c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81">
        <v>1.3788916411676138E-2</v>
      </c>
      <c r="S227" s="81">
        <v>1.3788916411676138E-2</v>
      </c>
      <c r="T227" s="81">
        <v>1.3788916411676138E-2</v>
      </c>
      <c r="U227" s="81">
        <v>1.3788916411676138E-2</v>
      </c>
      <c r="V227" s="81">
        <v>1.3788916411676138E-2</v>
      </c>
      <c r="W227" s="81">
        <v>1.3788916411676138E-2</v>
      </c>
      <c r="X227" s="81">
        <v>1.3788916411676138E-2</v>
      </c>
      <c r="Y227" s="81">
        <v>1.3788916411676138E-2</v>
      </c>
      <c r="Z227" s="81">
        <v>1.3788916411676138E-2</v>
      </c>
    </row>
    <row r="228" spans="2:26">
      <c r="B228" s="106">
        <v>2016</v>
      </c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81">
        <v>0.11773080874798171</v>
      </c>
      <c r="T228" s="81">
        <v>0.11773080874798171</v>
      </c>
      <c r="U228" s="81">
        <v>0.11773080874798171</v>
      </c>
      <c r="V228" s="81">
        <v>0.11773080874798171</v>
      </c>
      <c r="W228" s="81">
        <v>0.11773080874798171</v>
      </c>
      <c r="X228" s="81">
        <v>0.11773080874798171</v>
      </c>
      <c r="Y228" s="81">
        <v>0.11773080874798171</v>
      </c>
      <c r="Z228" s="81">
        <v>0.11773080874798171</v>
      </c>
    </row>
    <row r="229" spans="2:26">
      <c r="B229" s="106">
        <v>2017</v>
      </c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81">
        <v>0.2160548143449928</v>
      </c>
      <c r="U229" s="81">
        <v>0.2160548143449928</v>
      </c>
      <c r="V229" s="81">
        <v>0.2160548143449928</v>
      </c>
      <c r="W229" s="81">
        <v>0.2160548143449928</v>
      </c>
      <c r="X229" s="81">
        <v>0.2160548143449928</v>
      </c>
      <c r="Y229" s="81">
        <v>0.2160548143449928</v>
      </c>
      <c r="Z229" s="81">
        <v>0.2160548143449928</v>
      </c>
    </row>
    <row r="230" spans="2:26">
      <c r="B230" s="106">
        <v>2018</v>
      </c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81">
        <v>-4.2321056549010597E-2</v>
      </c>
      <c r="V230" s="81">
        <v>-4.2268692890885438E-2</v>
      </c>
      <c r="W230" s="81">
        <v>-4.2268692890885438E-2</v>
      </c>
      <c r="X230" s="81">
        <v>-4.2268692890885438E-2</v>
      </c>
      <c r="Y230" s="81">
        <v>-4.2268692890885438E-2</v>
      </c>
      <c r="Z230" s="81">
        <v>-4.2268692890885438E-2</v>
      </c>
    </row>
    <row r="231" spans="2:26">
      <c r="B231" s="106">
        <v>2019</v>
      </c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81">
        <v>0.31211679996808755</v>
      </c>
      <c r="W231" s="81">
        <v>0.31211679996808755</v>
      </c>
      <c r="X231" s="81">
        <v>0.31211679996808755</v>
      </c>
      <c r="Y231" s="81">
        <v>0.31211679996808755</v>
      </c>
      <c r="Z231" s="81">
        <v>0.31211679996808755</v>
      </c>
    </row>
    <row r="232" spans="2:26">
      <c r="B232" s="106">
        <v>2020</v>
      </c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81">
        <v>0.18023201827422478</v>
      </c>
      <c r="X232" s="81">
        <v>0.18023201827422478</v>
      </c>
      <c r="Y232" s="81">
        <v>0.18023201827422478</v>
      </c>
      <c r="Z232" s="81">
        <v>0.18023201827422478</v>
      </c>
    </row>
    <row r="233" spans="2:26">
      <c r="B233" s="106">
        <v>2021</v>
      </c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81">
        <v>0.28468851751964158</v>
      </c>
      <c r="Y233" s="81">
        <v>0.28468851751964158</v>
      </c>
      <c r="Z233" s="81">
        <v>0.28468851751964158</v>
      </c>
    </row>
    <row r="234" spans="2:26">
      <c r="B234" s="106">
        <v>2022</v>
      </c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81">
        <v>-0.18037505927178585</v>
      </c>
      <c r="Z234" s="81">
        <v>-0.18037505927178585</v>
      </c>
    </row>
    <row r="235" spans="2:26">
      <c r="B235" s="106">
        <v>2023</v>
      </c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81">
        <v>0.26060684985024096</v>
      </c>
    </row>
    <row r="236" spans="2:26">
      <c r="B236" s="52" t="s">
        <v>40</v>
      </c>
      <c r="C236" s="109">
        <f>+AVERAGE(C140:C235)</f>
        <v>0.12381082847906003</v>
      </c>
      <c r="D236" s="109">
        <f t="shared" ref="D236:Y236" si="32">+AVERAGE(D140:D235)</f>
        <v>0.12053639037231594</v>
      </c>
      <c r="E236" s="109">
        <f t="shared" si="32"/>
        <v>0.11600043210629669</v>
      </c>
      <c r="F236" s="109">
        <f t="shared" si="32"/>
        <v>0.1182051369535836</v>
      </c>
      <c r="G236" s="109">
        <f t="shared" si="32"/>
        <v>0.11806517101186123</v>
      </c>
      <c r="H236" s="109">
        <f t="shared" si="32"/>
        <v>0.11717131978392313</v>
      </c>
      <c r="I236" s="109">
        <f t="shared" si="32"/>
        <v>0.11766441168277419</v>
      </c>
      <c r="J236" s="109">
        <f t="shared" si="32"/>
        <v>0.11687919844254224</v>
      </c>
      <c r="K236" s="109">
        <f t="shared" si="32"/>
        <v>0.11092361029981972</v>
      </c>
      <c r="L236" s="109">
        <f t="shared" si="32"/>
        <v>0.11273371674465898</v>
      </c>
      <c r="M236" s="109">
        <f t="shared" si="32"/>
        <v>0.11316115296203894</v>
      </c>
      <c r="N236" s="109">
        <f t="shared" si="32"/>
        <v>0.11206380289506564</v>
      </c>
      <c r="O236" s="109">
        <f t="shared" si="32"/>
        <v>0.11261488583062138</v>
      </c>
      <c r="P236" s="109">
        <f t="shared" si="32"/>
        <v>0.11504321109516362</v>
      </c>
      <c r="Q236" s="109">
        <f t="shared" si="32"/>
        <v>0.1152754065595252</v>
      </c>
      <c r="R236" s="109">
        <f t="shared" si="32"/>
        <v>0.11412215098966327</v>
      </c>
      <c r="S236" s="109">
        <f t="shared" si="32"/>
        <v>0.11416269770604888</v>
      </c>
      <c r="T236" s="109">
        <f t="shared" si="32"/>
        <v>0.11529483233537048</v>
      </c>
      <c r="U236" s="109">
        <f t="shared" si="32"/>
        <v>0.11356278960037729</v>
      </c>
      <c r="V236" s="109">
        <f t="shared" si="32"/>
        <v>0.11572155453544071</v>
      </c>
      <c r="W236" s="109">
        <f t="shared" si="32"/>
        <v>0.11641521543585774</v>
      </c>
      <c r="X236" s="109">
        <f t="shared" si="32"/>
        <v>0.11820535694738736</v>
      </c>
      <c r="Y236" s="109">
        <f t="shared" si="32"/>
        <v>0.11506240519771187</v>
      </c>
      <c r="Z236" s="109">
        <f>+AVERAGE(Z140:Z235)</f>
        <v>0.11657849316284237</v>
      </c>
    </row>
    <row r="237" spans="2:26">
      <c r="B237" s="110" t="s">
        <v>182</v>
      </c>
    </row>
    <row r="238" spans="2:26"/>
    <row r="239" spans="2:26"/>
    <row r="240" spans="2:26">
      <c r="B240" s="42" t="s">
        <v>185</v>
      </c>
    </row>
    <row r="241" spans="2:26"/>
    <row r="242" spans="2:26">
      <c r="B242" s="285" t="s">
        <v>186</v>
      </c>
      <c r="C242" s="285">
        <v>2000</v>
      </c>
      <c r="D242" s="285">
        <v>2001</v>
      </c>
      <c r="E242" s="285">
        <v>2002</v>
      </c>
      <c r="F242" s="285">
        <v>2003</v>
      </c>
      <c r="G242" s="285">
        <v>2004</v>
      </c>
      <c r="H242" s="285">
        <v>2005</v>
      </c>
      <c r="I242" s="285">
        <v>2006</v>
      </c>
      <c r="J242" s="285">
        <v>2007</v>
      </c>
      <c r="K242" s="285">
        <v>2008</v>
      </c>
      <c r="L242" s="285">
        <v>2009</v>
      </c>
      <c r="M242" s="285">
        <v>2010</v>
      </c>
      <c r="N242" s="285">
        <v>2011</v>
      </c>
      <c r="O242" s="285">
        <v>2012</v>
      </c>
      <c r="P242" s="285">
        <v>2013</v>
      </c>
      <c r="Q242" s="285">
        <v>2014</v>
      </c>
      <c r="R242" s="285">
        <v>2015</v>
      </c>
      <c r="S242" s="285">
        <v>2016</v>
      </c>
      <c r="T242" s="285">
        <v>2017</v>
      </c>
      <c r="U242" s="285">
        <v>2018</v>
      </c>
      <c r="V242" s="285">
        <v>2019</v>
      </c>
      <c r="W242" s="285">
        <v>2020</v>
      </c>
      <c r="X242" s="285">
        <v>2021</v>
      </c>
      <c r="Y242" s="285">
        <v>2022</v>
      </c>
      <c r="Z242" s="285">
        <v>2023</v>
      </c>
    </row>
    <row r="243" spans="2:26">
      <c r="B243" s="3" t="s">
        <v>187</v>
      </c>
      <c r="C243" s="112">
        <v>445.6</v>
      </c>
      <c r="D243" s="112">
        <v>659</v>
      </c>
      <c r="E243" s="112">
        <v>481.42857142857099</v>
      </c>
      <c r="F243" s="112">
        <v>569.71428571428601</v>
      </c>
      <c r="G243" s="112">
        <v>302.64999999999998</v>
      </c>
      <c r="H243" s="112">
        <v>266.45</v>
      </c>
      <c r="I243" s="112">
        <v>235.95</v>
      </c>
      <c r="J243" s="112">
        <v>122.47826000000001</v>
      </c>
      <c r="K243" s="112">
        <v>194.95652000000001</v>
      </c>
      <c r="L243" s="112">
        <v>463.22726999999998</v>
      </c>
      <c r="M243" s="112">
        <v>178.38095000000001</v>
      </c>
      <c r="N243" s="112">
        <v>145.57142999999999</v>
      </c>
      <c r="O243" s="112">
        <v>219.40908999999999</v>
      </c>
      <c r="P243" s="112">
        <v>110.04348</v>
      </c>
      <c r="Q243" s="112">
        <v>176</v>
      </c>
      <c r="R243" s="112">
        <v>201.22727</v>
      </c>
      <c r="S243" s="112">
        <v>267.05</v>
      </c>
      <c r="T243" s="112">
        <v>157.30000000000001</v>
      </c>
      <c r="U243" s="112">
        <v>116.60869565217401</v>
      </c>
      <c r="V243" s="112">
        <v>152.39130434782601</v>
      </c>
      <c r="W243" s="112">
        <v>113.869565217391</v>
      </c>
      <c r="X243" s="112">
        <v>131.61904761904799</v>
      </c>
      <c r="Y243" s="112">
        <v>176.76190476190499</v>
      </c>
      <c r="Z243" s="112">
        <v>207.04545454545499</v>
      </c>
    </row>
    <row r="244" spans="2:26">
      <c r="B244" s="3" t="s">
        <v>188</v>
      </c>
      <c r="C244" s="112">
        <v>449.5</v>
      </c>
      <c r="D244" s="112">
        <v>651.94736842105306</v>
      </c>
      <c r="E244" s="112">
        <v>478.47368421052602</v>
      </c>
      <c r="F244" s="112">
        <v>562.89473684210498</v>
      </c>
      <c r="G244" s="112">
        <v>361.052631578947</v>
      </c>
      <c r="H244" s="112">
        <v>261.89473684210498</v>
      </c>
      <c r="I244" s="112">
        <v>184.105263157895</v>
      </c>
      <c r="J244" s="112">
        <v>127.05</v>
      </c>
      <c r="K244" s="112">
        <v>208.90476000000001</v>
      </c>
      <c r="L244" s="112">
        <v>419.35</v>
      </c>
      <c r="M244" s="112">
        <v>199.95</v>
      </c>
      <c r="N244" s="112">
        <v>146.1</v>
      </c>
      <c r="O244" s="112">
        <v>199.2381</v>
      </c>
      <c r="P244" s="112">
        <v>127.05</v>
      </c>
      <c r="Q244" s="112">
        <v>182.25</v>
      </c>
      <c r="R244" s="112">
        <v>182.85</v>
      </c>
      <c r="S244" s="112">
        <v>282.38094999999998</v>
      </c>
      <c r="T244" s="112">
        <v>152.105263157895</v>
      </c>
      <c r="U244" s="112">
        <v>132.19999999999999</v>
      </c>
      <c r="V244" s="112">
        <v>139.5</v>
      </c>
      <c r="W244" s="112">
        <v>122.2</v>
      </c>
      <c r="X244" s="112">
        <v>138.1</v>
      </c>
      <c r="Y244" s="112">
        <v>197.75</v>
      </c>
      <c r="Z244" s="112">
        <v>192.3</v>
      </c>
    </row>
    <row r="245" spans="2:26">
      <c r="B245" s="3" t="s">
        <v>189</v>
      </c>
      <c r="C245" s="112">
        <v>444.08695652173901</v>
      </c>
      <c r="D245" s="112">
        <v>635.81818181818198</v>
      </c>
      <c r="E245" s="112">
        <v>414.85</v>
      </c>
      <c r="F245" s="112">
        <v>509.66666666666703</v>
      </c>
      <c r="G245" s="112">
        <v>357</v>
      </c>
      <c r="H245" s="112">
        <v>264.18181818181802</v>
      </c>
      <c r="I245" s="112">
        <v>220.08695652173901</v>
      </c>
      <c r="J245" s="112">
        <v>131.81818000000001</v>
      </c>
      <c r="K245" s="112">
        <v>221.7619</v>
      </c>
      <c r="L245" s="112">
        <v>408.90908999999999</v>
      </c>
      <c r="M245" s="112">
        <v>157.82608999999999</v>
      </c>
      <c r="N245" s="112">
        <v>156.78261000000001</v>
      </c>
      <c r="O245" s="112">
        <v>165.59091000000001</v>
      </c>
      <c r="P245" s="112">
        <v>140.28570999999999</v>
      </c>
      <c r="Q245" s="112">
        <v>167.2381</v>
      </c>
      <c r="R245" s="112">
        <v>184.45455000000001</v>
      </c>
      <c r="S245" s="112">
        <v>226.82608999999999</v>
      </c>
      <c r="T245" s="112">
        <v>141.08695652173901</v>
      </c>
      <c r="U245" s="112">
        <v>147.04545454545499</v>
      </c>
      <c r="V245" s="112">
        <v>135.666666666667</v>
      </c>
      <c r="W245" s="112">
        <v>248.90909090909099</v>
      </c>
      <c r="X245" s="112">
        <v>165.08695652173901</v>
      </c>
      <c r="Y245" s="112">
        <v>200.73913043478299</v>
      </c>
      <c r="Z245" s="112">
        <v>203.826086956522</v>
      </c>
    </row>
    <row r="246" spans="2:26">
      <c r="B246" s="3" t="s">
        <v>190</v>
      </c>
      <c r="C246" s="112">
        <v>521.78947368421098</v>
      </c>
      <c r="D246" s="112">
        <v>761.65</v>
      </c>
      <c r="E246" s="112">
        <v>434.81818181818198</v>
      </c>
      <c r="F246" s="112">
        <v>426.80952380952402</v>
      </c>
      <c r="G246" s="112">
        <v>350.90476190476198</v>
      </c>
      <c r="H246" s="112">
        <v>284.857142857143</v>
      </c>
      <c r="I246" s="112">
        <v>218.789473684211</v>
      </c>
      <c r="J246" s="112">
        <v>118.14286</v>
      </c>
      <c r="K246" s="112">
        <v>181.59091000000001</v>
      </c>
      <c r="L246" s="112">
        <v>360.22726999999998</v>
      </c>
      <c r="M246" s="112">
        <v>143.81818000000001</v>
      </c>
      <c r="N246" s="112">
        <v>192.90476000000001</v>
      </c>
      <c r="O246" s="112">
        <v>164.14286000000001</v>
      </c>
      <c r="P246" s="112">
        <v>132.54544999999999</v>
      </c>
      <c r="Q246" s="112">
        <v>153.54544999999999</v>
      </c>
      <c r="R246" s="112">
        <v>176.95455000000001</v>
      </c>
      <c r="S246" s="112">
        <v>210.04761999999999</v>
      </c>
      <c r="T246" s="112">
        <v>149.444444444444</v>
      </c>
      <c r="U246" s="112">
        <v>145.23809523809501</v>
      </c>
      <c r="V246" s="112">
        <v>122.363636363636</v>
      </c>
      <c r="W246" s="112">
        <v>277.95454545454498</v>
      </c>
      <c r="X246" s="112">
        <v>164.5</v>
      </c>
      <c r="Y246" s="112">
        <v>186.666666666667</v>
      </c>
      <c r="Z246" s="112">
        <v>201.9</v>
      </c>
    </row>
    <row r="247" spans="2:26">
      <c r="B247" s="3" t="s">
        <v>191</v>
      </c>
      <c r="C247" s="112">
        <v>591.68181818181802</v>
      </c>
      <c r="D247" s="112">
        <v>763.45454545454595</v>
      </c>
      <c r="E247" s="112">
        <v>506.45454545454498</v>
      </c>
      <c r="F247" s="112">
        <v>411.66666666666703</v>
      </c>
      <c r="G247" s="112">
        <v>483.55</v>
      </c>
      <c r="H247" s="112">
        <v>267.23809523809501</v>
      </c>
      <c r="I247" s="112">
        <v>196.727272727273</v>
      </c>
      <c r="J247" s="112">
        <v>109.65217</v>
      </c>
      <c r="K247" s="112">
        <v>154.45455000000001</v>
      </c>
      <c r="L247" s="112">
        <v>291.71429000000001</v>
      </c>
      <c r="M247" s="112">
        <v>201.7619</v>
      </c>
      <c r="N247" s="112">
        <v>187.22727</v>
      </c>
      <c r="O247" s="112">
        <v>180.52173999999999</v>
      </c>
      <c r="P247" s="112">
        <v>133.73912999999999</v>
      </c>
      <c r="Q247" s="112">
        <v>149.40908999999999</v>
      </c>
      <c r="R247" s="112">
        <v>165.90476000000001</v>
      </c>
      <c r="S247" s="112">
        <v>207.95455000000001</v>
      </c>
      <c r="T247" s="112">
        <v>141.18181818181799</v>
      </c>
      <c r="U247" s="112">
        <v>157.695652173913</v>
      </c>
      <c r="V247" s="112">
        <v>135.695652173913</v>
      </c>
      <c r="W247" s="112">
        <v>222.35</v>
      </c>
      <c r="X247" s="112">
        <v>163.57142857142901</v>
      </c>
      <c r="Y247" s="112">
        <v>217.54545454545499</v>
      </c>
      <c r="Z247" s="112">
        <v>197.39130434782601</v>
      </c>
    </row>
    <row r="248" spans="2:26">
      <c r="B248" s="3" t="s">
        <v>192</v>
      </c>
      <c r="C248" s="112">
        <v>541.77272727272702</v>
      </c>
      <c r="D248" s="112">
        <v>662.76190476190504</v>
      </c>
      <c r="E248" s="112">
        <v>566.65</v>
      </c>
      <c r="F248" s="112">
        <v>459.52380952380997</v>
      </c>
      <c r="G248" s="112">
        <v>449.36363636363598</v>
      </c>
      <c r="H248" s="112">
        <v>243.227272727273</v>
      </c>
      <c r="I248" s="112">
        <v>206.863636363636</v>
      </c>
      <c r="J248" s="112">
        <v>103.95238000000001</v>
      </c>
      <c r="K248" s="112">
        <v>160.28570999999999</v>
      </c>
      <c r="L248" s="112">
        <v>257.5</v>
      </c>
      <c r="M248" s="112">
        <v>206.81818000000001</v>
      </c>
      <c r="N248" s="112">
        <v>192.36364</v>
      </c>
      <c r="O248" s="112">
        <v>188.42857000000001</v>
      </c>
      <c r="P248" s="112">
        <v>179.8</v>
      </c>
      <c r="Q248" s="112">
        <v>145.42857000000001</v>
      </c>
      <c r="R248" s="112">
        <v>176.5</v>
      </c>
      <c r="S248" s="112">
        <v>209.90908999999999</v>
      </c>
      <c r="T248" s="112">
        <v>143.5</v>
      </c>
      <c r="U248" s="112">
        <v>163.333333333333</v>
      </c>
      <c r="V248" s="112">
        <v>129.15</v>
      </c>
      <c r="W248" s="112">
        <v>180.136363636364</v>
      </c>
      <c r="X248" s="112">
        <v>169.227272727273</v>
      </c>
      <c r="Y248" s="112">
        <v>213.54545454545499</v>
      </c>
      <c r="Z248" s="112">
        <v>181.09090909090901</v>
      </c>
    </row>
    <row r="249" spans="2:26">
      <c r="B249" s="3" t="s">
        <v>193</v>
      </c>
      <c r="C249" s="112">
        <v>545.9</v>
      </c>
      <c r="D249" s="112">
        <v>642.90476190476204</v>
      </c>
      <c r="E249" s="112">
        <v>719.90909090909099</v>
      </c>
      <c r="F249" s="112">
        <v>482.04545454545502</v>
      </c>
      <c r="G249" s="112">
        <v>434.57142857142901</v>
      </c>
      <c r="H249" s="112">
        <v>233.25</v>
      </c>
      <c r="I249" s="112">
        <v>193.65</v>
      </c>
      <c r="J249" s="112">
        <v>128.90908999999999</v>
      </c>
      <c r="K249" s="112">
        <v>197.86957000000001</v>
      </c>
      <c r="L249" s="112">
        <v>274.21739000000002</v>
      </c>
      <c r="M249" s="112">
        <v>186.77273</v>
      </c>
      <c r="N249" s="112">
        <v>170.85713999999999</v>
      </c>
      <c r="O249" s="112">
        <v>162.59091000000001</v>
      </c>
      <c r="P249" s="112">
        <v>175.69565</v>
      </c>
      <c r="Q249" s="112">
        <v>146.34782999999999</v>
      </c>
      <c r="R249" s="112">
        <v>186.69565</v>
      </c>
      <c r="S249" s="112">
        <v>184.19048000000001</v>
      </c>
      <c r="T249" s="112">
        <v>141.9</v>
      </c>
      <c r="U249" s="112">
        <v>150.95454545454501</v>
      </c>
      <c r="V249" s="112">
        <v>116.130434782609</v>
      </c>
      <c r="W249" s="112">
        <v>169.34782608695701</v>
      </c>
      <c r="X249" s="112">
        <v>170</v>
      </c>
      <c r="Y249" s="112">
        <v>235.42857142857099</v>
      </c>
      <c r="Z249" s="112">
        <v>168.90476190476201</v>
      </c>
    </row>
    <row r="250" spans="2:26">
      <c r="B250" s="3" t="s">
        <v>155</v>
      </c>
      <c r="C250" s="112">
        <v>499.08695652173901</v>
      </c>
      <c r="D250" s="112">
        <v>625.60869565217399</v>
      </c>
      <c r="E250" s="112">
        <v>816.27272727272702</v>
      </c>
      <c r="F250" s="112">
        <v>423.142857142857</v>
      </c>
      <c r="G250" s="112">
        <v>385.18181818181802</v>
      </c>
      <c r="H250" s="112">
        <v>206</v>
      </c>
      <c r="I250" s="112">
        <v>173.17391000000001</v>
      </c>
      <c r="J250" s="112">
        <v>168.91304</v>
      </c>
      <c r="K250" s="112">
        <v>195.28570999999999</v>
      </c>
      <c r="L250" s="112">
        <v>240</v>
      </c>
      <c r="M250" s="112">
        <v>156.59091000000001</v>
      </c>
      <c r="N250" s="112">
        <v>199.56522000000001</v>
      </c>
      <c r="O250" s="112">
        <v>133.13042999999999</v>
      </c>
      <c r="P250" s="112">
        <v>190.54544999999999</v>
      </c>
      <c r="Q250" s="112">
        <v>157.28570999999999</v>
      </c>
      <c r="R250" s="112">
        <v>217.47619</v>
      </c>
      <c r="S250" s="112">
        <v>169.6087</v>
      </c>
      <c r="T250" s="112">
        <v>155.39130434782601</v>
      </c>
      <c r="U250" s="112">
        <v>149.26086956521701</v>
      </c>
      <c r="V250" s="112">
        <v>127.09090909090899</v>
      </c>
      <c r="W250" s="112">
        <v>145.636363636364</v>
      </c>
      <c r="X250" s="112">
        <v>183</v>
      </c>
      <c r="Y250" s="112">
        <v>211</v>
      </c>
      <c r="Z250" s="112">
        <v>167.227272727273</v>
      </c>
    </row>
    <row r="251" spans="2:26">
      <c r="B251" s="3" t="s">
        <v>194</v>
      </c>
      <c r="C251" s="112">
        <v>596.25</v>
      </c>
      <c r="D251" s="112">
        <v>638.94117647058795</v>
      </c>
      <c r="E251" s="112">
        <v>805.9</v>
      </c>
      <c r="F251" s="112">
        <v>353.42857142857099</v>
      </c>
      <c r="G251" s="112">
        <v>336.76190476190499</v>
      </c>
      <c r="H251" s="112">
        <v>197.90476190476201</v>
      </c>
      <c r="I251" s="112">
        <v>171.80951999999999</v>
      </c>
      <c r="J251" s="112">
        <v>155.69999999999999</v>
      </c>
      <c r="K251" s="112">
        <v>255.31818000000001</v>
      </c>
      <c r="L251" s="112">
        <v>226</v>
      </c>
      <c r="M251" s="112">
        <v>166.95455000000001</v>
      </c>
      <c r="N251" s="112">
        <v>237.45455000000001</v>
      </c>
      <c r="O251" s="112">
        <v>124</v>
      </c>
      <c r="P251" s="112">
        <v>183.38095000000001</v>
      </c>
      <c r="Q251" s="112">
        <v>149.68181999999999</v>
      </c>
      <c r="R251" s="112">
        <v>234.27273</v>
      </c>
      <c r="S251" s="112">
        <v>161.77273</v>
      </c>
      <c r="T251" s="112">
        <v>144</v>
      </c>
      <c r="U251" s="112">
        <v>139.9</v>
      </c>
      <c r="V251" s="112">
        <v>116.428571428571</v>
      </c>
      <c r="W251" s="112">
        <v>160.40909090909099</v>
      </c>
      <c r="X251" s="112">
        <v>174</v>
      </c>
      <c r="Y251" s="112">
        <v>225.273454545455</v>
      </c>
      <c r="Z251" s="112">
        <v>169.09523809523799</v>
      </c>
    </row>
    <row r="252" spans="2:26">
      <c r="B252" s="3" t="s">
        <v>195</v>
      </c>
      <c r="C252" s="112">
        <v>714.23809523809496</v>
      </c>
      <c r="D252" s="112">
        <v>665.36363636363603</v>
      </c>
      <c r="E252" s="112">
        <v>813.90909090909099</v>
      </c>
      <c r="F252" s="112">
        <v>317.45454545454498</v>
      </c>
      <c r="G252" s="112">
        <v>350.85</v>
      </c>
      <c r="H252" s="112">
        <v>218.25</v>
      </c>
      <c r="I252" s="112">
        <v>148.22727</v>
      </c>
      <c r="J252" s="112">
        <v>138.3913</v>
      </c>
      <c r="K252" s="112">
        <v>500.47825999999998</v>
      </c>
      <c r="L252" s="112">
        <v>195</v>
      </c>
      <c r="M252" s="112">
        <v>157.14286000000001</v>
      </c>
      <c r="N252" s="112">
        <v>231.95238000000001</v>
      </c>
      <c r="O252" s="112">
        <v>108.04348</v>
      </c>
      <c r="P252" s="112">
        <v>172.86957000000001</v>
      </c>
      <c r="Q252" s="112">
        <v>170.26087000000001</v>
      </c>
      <c r="R252" s="112">
        <v>225.90908999999999</v>
      </c>
      <c r="S252" s="112">
        <v>146.52381</v>
      </c>
      <c r="T252" s="112">
        <v>139.61904761904799</v>
      </c>
      <c r="U252" s="112">
        <v>142.695652173913</v>
      </c>
      <c r="V252" s="112">
        <v>126.913043478261</v>
      </c>
      <c r="W252" s="112">
        <v>150.18181818181799</v>
      </c>
      <c r="X252" s="112">
        <v>171.61904761904799</v>
      </c>
      <c r="Y252" s="112">
        <v>242.587095238095</v>
      </c>
      <c r="Z252" s="112">
        <v>179.95454545454501</v>
      </c>
    </row>
    <row r="253" spans="2:26">
      <c r="B253" s="3" t="s">
        <v>196</v>
      </c>
      <c r="C253" s="112">
        <v>745.61904761904805</v>
      </c>
      <c r="D253" s="112">
        <v>590.6</v>
      </c>
      <c r="E253" s="112">
        <v>672.10526315789502</v>
      </c>
      <c r="F253" s="112">
        <v>310.33333333333297</v>
      </c>
      <c r="G253" s="112">
        <v>303.5</v>
      </c>
      <c r="H253" s="112">
        <v>203.25</v>
      </c>
      <c r="I253" s="112">
        <v>146.77273</v>
      </c>
      <c r="J253" s="112">
        <v>175.27273</v>
      </c>
      <c r="K253" s="112">
        <v>484.4</v>
      </c>
      <c r="L253" s="112">
        <v>190.33332999999999</v>
      </c>
      <c r="M253" s="112">
        <v>151.63636</v>
      </c>
      <c r="N253" s="112">
        <v>214.18181999999999</v>
      </c>
      <c r="O253" s="112">
        <v>122.95455</v>
      </c>
      <c r="P253" s="112">
        <v>183.42857000000001</v>
      </c>
      <c r="Q253" s="112">
        <v>165.35</v>
      </c>
      <c r="R253" s="112">
        <v>218.90476000000001</v>
      </c>
      <c r="S253" s="112">
        <v>167.81818000000001</v>
      </c>
      <c r="T253" s="112">
        <v>138.80952380952399</v>
      </c>
      <c r="U253" s="112">
        <v>156.863636363636</v>
      </c>
      <c r="V253" s="112">
        <v>126.761904761905</v>
      </c>
      <c r="W253" s="112">
        <v>147</v>
      </c>
      <c r="X253" s="112">
        <v>179.363636363636</v>
      </c>
      <c r="Y253" s="112">
        <v>203.40690909090901</v>
      </c>
      <c r="Z253" s="112">
        <v>175.18181818181799</v>
      </c>
    </row>
    <row r="254" spans="2:26">
      <c r="B254" s="3" t="s">
        <v>154</v>
      </c>
      <c r="C254" s="112">
        <v>718.9</v>
      </c>
      <c r="D254" s="112">
        <v>513.4</v>
      </c>
      <c r="E254" s="112">
        <v>619.66666666666697</v>
      </c>
      <c r="F254" s="112">
        <v>318.09090909090901</v>
      </c>
      <c r="G254" s="112">
        <v>257.22727272727298</v>
      </c>
      <c r="H254" s="112">
        <v>226.52380952381</v>
      </c>
      <c r="I254" s="112">
        <v>130.90476000000001</v>
      </c>
      <c r="J254" s="112">
        <v>174.47619</v>
      </c>
      <c r="K254" s="112">
        <v>522.91304000000002</v>
      </c>
      <c r="L254" s="112">
        <v>178.65217000000001</v>
      </c>
      <c r="M254" s="112">
        <v>156.65217000000001</v>
      </c>
      <c r="N254" s="112">
        <v>216.31818000000001</v>
      </c>
      <c r="O254" s="112">
        <v>117.19047999999999</v>
      </c>
      <c r="P254" s="112">
        <v>176.54544999999999</v>
      </c>
      <c r="Q254" s="112">
        <v>181.91304</v>
      </c>
      <c r="R254" s="112">
        <v>236.65217000000001</v>
      </c>
      <c r="S254" s="112">
        <v>164.72727</v>
      </c>
      <c r="T254" s="112">
        <v>136.15</v>
      </c>
      <c r="U254" s="112">
        <v>164.80952380952399</v>
      </c>
      <c r="V254" s="112">
        <v>115.90909090909101</v>
      </c>
      <c r="W254" s="112">
        <v>143.304347826087</v>
      </c>
      <c r="X254" s="112">
        <v>174.304347826087</v>
      </c>
      <c r="Y254" s="112">
        <v>195.5</v>
      </c>
      <c r="Z254" s="112">
        <v>162.42857142857099</v>
      </c>
    </row>
    <row r="255" spans="2:26">
      <c r="B255" s="113" t="s">
        <v>197</v>
      </c>
      <c r="C255" s="114">
        <f>+AVERAGE(C243:C254)/10000</f>
        <v>5.6786875625328137E-2</v>
      </c>
      <c r="D255" s="114">
        <f t="shared" ref="D255:Z255" si="33">+AVERAGE(D243:D254)/10000</f>
        <v>6.5095418923723725E-2</v>
      </c>
      <c r="E255" s="114">
        <f t="shared" si="33"/>
        <v>6.108698184856079E-2</v>
      </c>
      <c r="F255" s="114">
        <f t="shared" si="33"/>
        <v>4.2873094668489403E-2</v>
      </c>
      <c r="G255" s="114">
        <f t="shared" si="33"/>
        <v>3.6438445450748085E-2</v>
      </c>
      <c r="H255" s="114">
        <f t="shared" si="33"/>
        <v>2.3941896977291717E-2</v>
      </c>
      <c r="I255" s="114">
        <f t="shared" si="33"/>
        <v>1.8558839937122949E-2</v>
      </c>
      <c r="J255" s="114">
        <f t="shared" si="33"/>
        <v>1.3789635000000001E-2</v>
      </c>
      <c r="K255" s="114">
        <f t="shared" si="33"/>
        <v>2.7318492583333336E-2</v>
      </c>
      <c r="L255" s="114">
        <f t="shared" si="33"/>
        <v>2.9209423416666665E-2</v>
      </c>
      <c r="M255" s="114">
        <f t="shared" si="33"/>
        <v>1.7202540666666665E-2</v>
      </c>
      <c r="N255" s="114">
        <f t="shared" si="33"/>
        <v>1.9093991666666667E-2</v>
      </c>
      <c r="O255" s="114">
        <f t="shared" si="33"/>
        <v>1.5710342666666665E-2</v>
      </c>
      <c r="P255" s="114">
        <f t="shared" si="33"/>
        <v>1.5882745083333333E-2</v>
      </c>
      <c r="Q255" s="114">
        <f t="shared" si="33"/>
        <v>1.6205920666666665E-2</v>
      </c>
      <c r="R255" s="114">
        <f t="shared" si="33"/>
        <v>2.0065014333333332E-2</v>
      </c>
      <c r="S255" s="114">
        <f t="shared" si="33"/>
        <v>1.9990078916666664E-2</v>
      </c>
      <c r="T255" s="114">
        <f t="shared" si="33"/>
        <v>1.4504069650685784E-2</v>
      </c>
      <c r="U255" s="114">
        <f t="shared" si="33"/>
        <v>1.4721712152581711E-2</v>
      </c>
      <c r="V255" s="114">
        <f t="shared" si="33"/>
        <v>1.2866676783361567E-2</v>
      </c>
      <c r="W255" s="114">
        <f t="shared" si="33"/>
        <v>1.734415843214757E-2</v>
      </c>
      <c r="X255" s="114">
        <f t="shared" si="33"/>
        <v>1.6536597810402166E-2</v>
      </c>
      <c r="Y255" s="114">
        <f t="shared" si="33"/>
        <v>2.0885038677144124E-2</v>
      </c>
      <c r="Z255" s="114">
        <f t="shared" si="33"/>
        <v>1.8386216356107658E-2</v>
      </c>
    </row>
    <row r="256" spans="2:26"/>
    <row r="257" spans="2:26"/>
    <row r="258" spans="2:26">
      <c r="B258" s="42" t="s">
        <v>198</v>
      </c>
    </row>
    <row r="259" spans="2:26"/>
    <row r="260" spans="2:26">
      <c r="B260" s="122" t="s">
        <v>199</v>
      </c>
      <c r="C260" s="122">
        <v>2000</v>
      </c>
      <c r="D260" s="122">
        <v>2001</v>
      </c>
      <c r="E260" s="122">
        <v>2002</v>
      </c>
      <c r="F260" s="122">
        <v>2003</v>
      </c>
      <c r="G260" s="122">
        <v>2004</v>
      </c>
      <c r="H260" s="122">
        <v>2005</v>
      </c>
      <c r="I260" s="122">
        <v>2006</v>
      </c>
      <c r="J260" s="122">
        <v>2007</v>
      </c>
      <c r="K260" s="122">
        <v>2008</v>
      </c>
      <c r="L260" s="122">
        <v>2009</v>
      </c>
      <c r="M260" s="122">
        <v>2010</v>
      </c>
      <c r="N260" s="122">
        <v>2011</v>
      </c>
      <c r="O260" s="122">
        <v>2012</v>
      </c>
      <c r="P260" s="122">
        <v>2013</v>
      </c>
      <c r="Q260" s="122">
        <v>2014</v>
      </c>
      <c r="R260" s="122">
        <v>2015</v>
      </c>
      <c r="S260" s="122">
        <v>2016</v>
      </c>
      <c r="T260" s="122">
        <v>2017</v>
      </c>
      <c r="U260" s="122">
        <v>2018</v>
      </c>
      <c r="V260" s="122">
        <v>2019</v>
      </c>
      <c r="W260" s="122">
        <v>2020</v>
      </c>
      <c r="X260" s="122">
        <v>2021</v>
      </c>
      <c r="Y260" s="122">
        <v>2022</v>
      </c>
      <c r="Z260" s="122">
        <v>2023</v>
      </c>
    </row>
    <row r="261" spans="2:26">
      <c r="B261" s="74" t="s">
        <v>200</v>
      </c>
      <c r="C261" s="120">
        <v>0.38400000000000001</v>
      </c>
      <c r="D261" s="120">
        <v>0.373</v>
      </c>
      <c r="E261" s="120">
        <v>0.35199999999999998</v>
      </c>
      <c r="F261" s="120">
        <v>0.39600000000000002</v>
      </c>
      <c r="G261" s="120">
        <v>0.51100000000000001</v>
      </c>
      <c r="H261" s="120">
        <v>0.748</v>
      </c>
      <c r="I261" s="120">
        <v>0.97299999999999998</v>
      </c>
      <c r="J261" s="120">
        <v>0.79</v>
      </c>
      <c r="K261" s="120">
        <v>0.59599999999999997</v>
      </c>
      <c r="L261" s="120">
        <v>0.63600000000000001</v>
      </c>
      <c r="M261" s="120">
        <v>0.70099999999999996</v>
      </c>
      <c r="N261" s="120">
        <v>0.69799999999999995</v>
      </c>
      <c r="O261" s="120">
        <v>0.76100000000000001</v>
      </c>
      <c r="P261" s="120">
        <v>1.0649999999999999</v>
      </c>
      <c r="Q261" s="120">
        <v>0.96899999999999997</v>
      </c>
      <c r="R261" s="120">
        <v>0.22800000000000001</v>
      </c>
      <c r="S261" s="120">
        <v>0.58299999999999996</v>
      </c>
      <c r="T261" s="107"/>
      <c r="U261" s="107"/>
      <c r="V261" s="107"/>
      <c r="W261" s="107"/>
      <c r="X261" s="107"/>
      <c r="Y261" s="107"/>
      <c r="Z261" s="107"/>
    </row>
    <row r="262" spans="2:26">
      <c r="B262" s="2" t="s">
        <v>201</v>
      </c>
      <c r="C262" s="115">
        <v>0.41499999999999998</v>
      </c>
      <c r="D262" s="115">
        <v>0.57099999999999995</v>
      </c>
      <c r="E262" s="115">
        <v>0.73</v>
      </c>
      <c r="F262" s="115">
        <v>0.50600000000000001</v>
      </c>
      <c r="G262" s="115">
        <v>0.48699999999999999</v>
      </c>
      <c r="H262" s="115">
        <v>0.81200000000000006</v>
      </c>
      <c r="I262" s="115">
        <v>0.70099999999999996</v>
      </c>
      <c r="J262" s="115">
        <v>0.75900000000000001</v>
      </c>
      <c r="K262" s="115">
        <v>0.80600000000000005</v>
      </c>
      <c r="L262" s="115">
        <v>0.73399999999999999</v>
      </c>
      <c r="M262" s="115">
        <v>0.61699999999999999</v>
      </c>
      <c r="N262" s="115">
        <v>0.628</v>
      </c>
      <c r="O262" s="115">
        <v>0.61399999999999999</v>
      </c>
      <c r="P262" s="115">
        <v>0.38</v>
      </c>
      <c r="Q262" s="115">
        <v>0.311</v>
      </c>
      <c r="R262" s="115">
        <v>0.501</v>
      </c>
      <c r="S262" s="115">
        <v>0.625</v>
      </c>
      <c r="T262" s="115">
        <v>0.629</v>
      </c>
      <c r="U262" s="115">
        <v>0.59699999999999998</v>
      </c>
      <c r="V262" s="115">
        <v>0.54900000000000004</v>
      </c>
      <c r="W262" s="115">
        <v>0.68400000000000005</v>
      </c>
      <c r="X262" s="115">
        <v>0.69099999999999995</v>
      </c>
      <c r="Y262" s="115">
        <v>0.56699999999999995</v>
      </c>
      <c r="Z262" s="115">
        <v>0.55800000000000005</v>
      </c>
    </row>
    <row r="263" spans="2:26">
      <c r="B263" s="2" t="s">
        <v>202</v>
      </c>
      <c r="C263" s="115">
        <v>0.52600000000000002</v>
      </c>
      <c r="D263" s="115">
        <v>0.56899999999999995</v>
      </c>
      <c r="E263" s="115">
        <v>0.51700000000000002</v>
      </c>
      <c r="F263" s="115">
        <v>0.40699999999999997</v>
      </c>
      <c r="G263" s="115">
        <v>0.33200000000000002</v>
      </c>
      <c r="H263" s="115">
        <v>0.61599999999999999</v>
      </c>
      <c r="I263" s="115">
        <v>0.76100000000000001</v>
      </c>
      <c r="J263" s="115">
        <v>0.80200000000000005</v>
      </c>
      <c r="K263" s="115">
        <v>0.61299999999999999</v>
      </c>
      <c r="L263" s="115">
        <v>0.61499999999999999</v>
      </c>
      <c r="M263" s="115">
        <v>0.63700000000000001</v>
      </c>
      <c r="N263" s="115">
        <v>0.58499999999999996</v>
      </c>
      <c r="O263" s="115">
        <v>0.54600000000000004</v>
      </c>
      <c r="P263" s="115">
        <v>0.46100000000000002</v>
      </c>
      <c r="Q263" s="115">
        <v>0.442</v>
      </c>
      <c r="R263" s="115">
        <v>0.44400000000000001</v>
      </c>
      <c r="S263" s="115">
        <v>0.34300000000000003</v>
      </c>
      <c r="T263" s="115">
        <v>0.34799999999999998</v>
      </c>
      <c r="U263" s="115">
        <v>0.60599999999999998</v>
      </c>
      <c r="V263" s="115">
        <v>0.56100000000000005</v>
      </c>
      <c r="W263" s="115">
        <v>0.61899999999999999</v>
      </c>
      <c r="X263" s="115">
        <v>0.60699999999999998</v>
      </c>
      <c r="Y263" s="115">
        <v>0.44900000000000001</v>
      </c>
      <c r="Z263" s="115">
        <v>0.48499999999999999</v>
      </c>
    </row>
    <row r="264" spans="2:26">
      <c r="B264" s="2" t="s">
        <v>203</v>
      </c>
      <c r="C264" s="115">
        <v>0.40400000000000003</v>
      </c>
      <c r="D264" s="115">
        <v>0.36</v>
      </c>
      <c r="E264" s="115">
        <v>0.40100000000000002</v>
      </c>
      <c r="F264" s="115">
        <v>0.35099999999999998</v>
      </c>
      <c r="G264" s="115">
        <v>0.42199999999999999</v>
      </c>
      <c r="H264" s="115">
        <v>0.78200000000000003</v>
      </c>
      <c r="I264" s="115">
        <v>0.69499999999999995</v>
      </c>
      <c r="J264" s="115">
        <v>0.67400000000000004</v>
      </c>
      <c r="K264" s="115">
        <v>0.78</v>
      </c>
      <c r="L264" s="115">
        <v>0.79</v>
      </c>
      <c r="M264" s="115">
        <v>0.82399999999999995</v>
      </c>
      <c r="N264" s="115">
        <v>0.82399999999999995</v>
      </c>
      <c r="O264" s="115">
        <v>0.83</v>
      </c>
      <c r="P264" s="115">
        <v>0.65800000000000003</v>
      </c>
      <c r="Q264" s="115">
        <v>0.377</v>
      </c>
      <c r="R264" s="115">
        <v>0.45800000000000002</v>
      </c>
      <c r="S264" s="115">
        <v>0.54600000000000004</v>
      </c>
      <c r="T264" s="115">
        <v>0.63900000000000001</v>
      </c>
      <c r="U264" s="115">
        <v>0.68400000000000005</v>
      </c>
      <c r="V264" s="115">
        <v>0.71299999999999997</v>
      </c>
      <c r="W264" s="115">
        <v>0.85099999999999998</v>
      </c>
      <c r="X264" s="115">
        <v>0.83799999999999997</v>
      </c>
      <c r="Y264" s="115">
        <v>0.61199999999999999</v>
      </c>
      <c r="Z264" s="115">
        <v>0.63100000000000001</v>
      </c>
    </row>
    <row r="265" spans="2:26">
      <c r="B265" s="2" t="s">
        <v>204</v>
      </c>
      <c r="C265" s="115">
        <v>0.53400000000000003</v>
      </c>
      <c r="D265" s="115">
        <v>0.53</v>
      </c>
      <c r="E265" s="115">
        <v>0.45600000000000002</v>
      </c>
      <c r="F265" s="115">
        <v>0.372</v>
      </c>
      <c r="G265" s="115">
        <v>0.38500000000000001</v>
      </c>
      <c r="H265" s="115">
        <v>0.52200000000000002</v>
      </c>
      <c r="I265" s="115">
        <v>0.71299999999999997</v>
      </c>
      <c r="J265" s="115">
        <v>0.50600000000000001</v>
      </c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</row>
    <row r="266" spans="2:26">
      <c r="B266" s="2" t="s">
        <v>205</v>
      </c>
      <c r="C266" s="115">
        <v>0.41499999999999998</v>
      </c>
      <c r="D266" s="115">
        <v>0.46100000000000002</v>
      </c>
      <c r="E266" s="115">
        <v>0.41599999999999998</v>
      </c>
      <c r="F266" s="115">
        <v>0.36699999999999999</v>
      </c>
      <c r="G266" s="115">
        <v>0.52100000000000002</v>
      </c>
      <c r="H266" s="115">
        <v>0.73399999999999999</v>
      </c>
      <c r="I266" s="115">
        <v>0.7</v>
      </c>
      <c r="J266" s="115">
        <v>0.86399999999999999</v>
      </c>
      <c r="K266" s="115">
        <v>1.2370000000000001</v>
      </c>
      <c r="L266" s="115">
        <v>1.18</v>
      </c>
      <c r="M266" s="115">
        <v>0.93799999999999994</v>
      </c>
      <c r="N266" s="115">
        <v>0.71899999999999997</v>
      </c>
      <c r="O266" s="115">
        <v>0.28299999999999997</v>
      </c>
      <c r="P266" s="115">
        <v>0.71899999999999997</v>
      </c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</row>
    <row r="267" spans="2:26">
      <c r="B267" s="2" t="s">
        <v>206</v>
      </c>
      <c r="C267" s="115">
        <v>0.34599999999999997</v>
      </c>
      <c r="D267" s="115">
        <v>0.45500000000000002</v>
      </c>
      <c r="E267" s="115">
        <v>0.39900000000000002</v>
      </c>
      <c r="F267" s="115">
        <v>0.27300000000000002</v>
      </c>
      <c r="G267" s="115">
        <v>0.35299999999999998</v>
      </c>
      <c r="H267" s="115">
        <v>0.39</v>
      </c>
      <c r="I267" s="115">
        <v>0.17</v>
      </c>
      <c r="J267" s="115">
        <v>-0.23699999999999999</v>
      </c>
      <c r="K267" s="115">
        <v>-0.13700000000000001</v>
      </c>
      <c r="L267" s="115">
        <v>2.1999999999999999E-2</v>
      </c>
      <c r="M267" s="115">
        <v>0.42799999999999999</v>
      </c>
      <c r="N267" s="115">
        <v>0.66800000000000004</v>
      </c>
      <c r="O267" s="115">
        <v>0.51100000000000001</v>
      </c>
      <c r="P267" s="115">
        <v>0.31</v>
      </c>
      <c r="Q267" s="115">
        <v>0.29799999999999999</v>
      </c>
      <c r="R267" s="115">
        <v>0.75800000000000001</v>
      </c>
      <c r="S267" s="115">
        <v>1.1020000000000001</v>
      </c>
      <c r="T267" s="115">
        <v>1.167</v>
      </c>
      <c r="U267" s="115">
        <v>0.85699999999999998</v>
      </c>
      <c r="V267" s="115">
        <v>0.88400000000000001</v>
      </c>
      <c r="W267" s="115">
        <v>0.56899999999999995</v>
      </c>
      <c r="X267" s="115">
        <v>0.54600000000000004</v>
      </c>
      <c r="Y267" s="115">
        <v>0.495</v>
      </c>
      <c r="Z267" s="115">
        <v>0.505</v>
      </c>
    </row>
    <row r="268" spans="2:26">
      <c r="B268" s="2" t="s">
        <v>207</v>
      </c>
      <c r="C268" s="107"/>
      <c r="D268" s="115">
        <v>0.47399999999999998</v>
      </c>
      <c r="E268" s="115">
        <v>0.441</v>
      </c>
      <c r="F268" s="115">
        <v>0.40699999999999997</v>
      </c>
      <c r="G268" s="115">
        <v>0.37</v>
      </c>
      <c r="H268" s="115">
        <v>0.46100000000000002</v>
      </c>
      <c r="I268" s="115">
        <v>0.496</v>
      </c>
      <c r="J268" s="115">
        <v>0.55800000000000005</v>
      </c>
      <c r="K268" s="115">
        <v>0.46200000000000002</v>
      </c>
      <c r="L268" s="115">
        <v>0.48799999999999999</v>
      </c>
      <c r="M268" s="115">
        <v>0.53300000000000003</v>
      </c>
      <c r="N268" s="115">
        <v>0.47499999999999998</v>
      </c>
      <c r="O268" s="115">
        <v>0.46200000000000002</v>
      </c>
      <c r="P268" s="115">
        <v>0.38200000000000001</v>
      </c>
      <c r="Q268" s="115">
        <v>0.38100000000000001</v>
      </c>
      <c r="R268" s="115">
        <v>0.40300000000000002</v>
      </c>
      <c r="S268" s="115">
        <v>0.432</v>
      </c>
      <c r="T268" s="115">
        <v>0.47399999999999998</v>
      </c>
      <c r="U268" s="115">
        <v>0.33500000000000002</v>
      </c>
      <c r="V268" s="115">
        <v>0.35599999999999998</v>
      </c>
      <c r="W268" s="115">
        <v>0.85899999999999999</v>
      </c>
      <c r="X268" s="115">
        <v>0.85899999999999999</v>
      </c>
      <c r="Y268" s="115">
        <v>0.39400000000000002</v>
      </c>
      <c r="Z268" s="115">
        <v>0.41</v>
      </c>
    </row>
    <row r="269" spans="2:26">
      <c r="B269" s="2" t="s">
        <v>208</v>
      </c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15">
        <v>1.155</v>
      </c>
      <c r="N269" s="115">
        <v>0.70499999999999996</v>
      </c>
      <c r="O269" s="115">
        <v>0.628</v>
      </c>
      <c r="P269" s="115">
        <v>0.44600000000000001</v>
      </c>
      <c r="Q269" s="115">
        <v>0.432</v>
      </c>
      <c r="R269" s="115">
        <v>0.70599999999999996</v>
      </c>
      <c r="S269" s="115">
        <v>0.71799999999999997</v>
      </c>
      <c r="T269" s="115">
        <v>0.42899999999999999</v>
      </c>
      <c r="U269" s="115">
        <v>0.50800000000000001</v>
      </c>
      <c r="V269" s="115">
        <v>0.40899999999999997</v>
      </c>
      <c r="W269" s="115">
        <v>0.48</v>
      </c>
      <c r="X269" s="115">
        <v>0.53700000000000003</v>
      </c>
      <c r="Y269" s="115">
        <v>0.42499999999999999</v>
      </c>
      <c r="Z269" s="115">
        <v>0.45300000000000001</v>
      </c>
    </row>
    <row r="270" spans="2:26">
      <c r="B270" s="2" t="s">
        <v>209</v>
      </c>
      <c r="C270" s="115">
        <v>0.35199999999999998</v>
      </c>
      <c r="D270" s="115">
        <v>0.32600000000000001</v>
      </c>
      <c r="E270" s="115">
        <v>0.309</v>
      </c>
      <c r="F270" s="115">
        <v>0.27600000000000002</v>
      </c>
      <c r="G270" s="115">
        <v>0.28899999999999998</v>
      </c>
      <c r="H270" s="115">
        <v>0.56000000000000005</v>
      </c>
      <c r="I270" s="115">
        <v>0.46500000000000002</v>
      </c>
      <c r="J270" s="115">
        <v>0.41699999999999998</v>
      </c>
      <c r="K270" s="115">
        <v>0.89500000000000002</v>
      </c>
      <c r="L270" s="115">
        <v>0.88500000000000001</v>
      </c>
      <c r="M270" s="115">
        <v>0.81100000000000005</v>
      </c>
      <c r="N270" s="115">
        <v>0.84599999999999997</v>
      </c>
      <c r="O270" s="115">
        <v>0.79700000000000004</v>
      </c>
      <c r="P270" s="115">
        <v>0.46200000000000002</v>
      </c>
      <c r="Q270" s="115">
        <v>0.42599999999999999</v>
      </c>
      <c r="R270" s="115">
        <v>0.47199999999999998</v>
      </c>
      <c r="S270" s="115">
        <v>0.41399999999999998</v>
      </c>
      <c r="T270" s="115">
        <v>0.48299999999999998</v>
      </c>
      <c r="U270" s="115">
        <v>0.65900000000000003</v>
      </c>
      <c r="V270" s="115">
        <v>0.66200000000000003</v>
      </c>
      <c r="W270" s="115">
        <v>0.83199999999999996</v>
      </c>
      <c r="X270" s="115">
        <v>0.79600000000000004</v>
      </c>
      <c r="Y270" s="115">
        <v>0.53300000000000003</v>
      </c>
      <c r="Z270" s="115">
        <v>0.58699999999999997</v>
      </c>
    </row>
    <row r="271" spans="2:26">
      <c r="B271" s="2" t="s">
        <v>210</v>
      </c>
      <c r="C271" s="107"/>
      <c r="D271" s="107"/>
      <c r="E271" s="107"/>
      <c r="F271" s="115">
        <v>1.357</v>
      </c>
      <c r="G271" s="115">
        <v>0.69199999999999995</v>
      </c>
      <c r="H271" s="115">
        <v>0.441</v>
      </c>
      <c r="I271" s="115">
        <v>0.78400000000000003</v>
      </c>
      <c r="J271" s="115">
        <v>0.85799999999999998</v>
      </c>
      <c r="K271" s="115">
        <v>0.86</v>
      </c>
      <c r="L271" s="115">
        <v>0.83099999999999996</v>
      </c>
      <c r="M271" s="115">
        <v>0.80100000000000005</v>
      </c>
      <c r="N271" s="115">
        <v>0.84099999999999997</v>
      </c>
      <c r="O271" s="115">
        <v>0.89400000000000002</v>
      </c>
      <c r="P271" s="115">
        <v>1.038</v>
      </c>
      <c r="Q271" s="115">
        <v>1.0760000000000001</v>
      </c>
      <c r="R271" s="115">
        <v>1.105</v>
      </c>
      <c r="S271" s="115">
        <v>1.012</v>
      </c>
      <c r="T271" s="115">
        <v>0.82399999999999995</v>
      </c>
      <c r="U271" s="115">
        <v>0.66800000000000004</v>
      </c>
      <c r="V271" s="115">
        <v>0.626</v>
      </c>
      <c r="W271" s="115">
        <v>0.68899999999999995</v>
      </c>
      <c r="X271" s="115">
        <v>0.71099999999999997</v>
      </c>
      <c r="Y271" s="115">
        <v>0.67800000000000005</v>
      </c>
      <c r="Z271" s="115">
        <v>0.67700000000000005</v>
      </c>
    </row>
    <row r="272" spans="2:26">
      <c r="B272" s="2" t="s">
        <v>211</v>
      </c>
      <c r="C272" s="107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15">
        <v>0.96699999999999997</v>
      </c>
      <c r="P272" s="115">
        <v>0.79700000000000004</v>
      </c>
      <c r="Q272" s="115">
        <v>0.48499999999999999</v>
      </c>
      <c r="R272" s="115">
        <v>0.63200000000000001</v>
      </c>
      <c r="S272" s="115">
        <v>0.77100000000000002</v>
      </c>
      <c r="T272" s="115">
        <v>0.69599999999999995</v>
      </c>
      <c r="U272" s="115">
        <v>0.624</v>
      </c>
      <c r="V272" s="115">
        <v>0.66200000000000003</v>
      </c>
      <c r="W272" s="115">
        <v>0.80100000000000005</v>
      </c>
      <c r="X272" s="115">
        <v>0.84499999999999997</v>
      </c>
      <c r="Y272" s="115">
        <v>0.81100000000000005</v>
      </c>
      <c r="Z272" s="115">
        <v>0.71299999999999997</v>
      </c>
    </row>
    <row r="273" spans="2:26">
      <c r="B273" s="64" t="s">
        <v>212</v>
      </c>
      <c r="C273" s="121">
        <v>0.94699999999999995</v>
      </c>
      <c r="D273" s="121">
        <v>0.33300000000000002</v>
      </c>
      <c r="E273" s="121">
        <v>0.94699999999999995</v>
      </c>
      <c r="F273" s="121">
        <v>0.33300000000000002</v>
      </c>
      <c r="G273" s="121">
        <v>0.33300000000000002</v>
      </c>
      <c r="H273" s="121">
        <v>1.472</v>
      </c>
      <c r="I273" s="121">
        <v>1.472</v>
      </c>
      <c r="J273" s="281"/>
      <c r="K273" s="281"/>
      <c r="L273" s="121">
        <v>0.56599999999999995</v>
      </c>
      <c r="M273" s="121">
        <v>0.56599999999999995</v>
      </c>
      <c r="N273" s="121">
        <v>0.56599999999999995</v>
      </c>
      <c r="O273" s="121">
        <v>0.56599999999999995</v>
      </c>
      <c r="P273" s="121">
        <v>0.56599999999999995</v>
      </c>
      <c r="Q273" s="121">
        <v>0.56599999999999995</v>
      </c>
      <c r="R273" s="121">
        <v>0.56599999999999995</v>
      </c>
      <c r="S273" s="121">
        <v>-0.60099999999999998</v>
      </c>
      <c r="T273" s="121">
        <v>-3.9E-2</v>
      </c>
      <c r="U273" s="121">
        <v>0.48299999999999998</v>
      </c>
      <c r="V273" s="121">
        <v>0.45400000000000001</v>
      </c>
      <c r="W273" s="121">
        <v>1.478</v>
      </c>
      <c r="X273" s="121">
        <v>1.5069999999999999</v>
      </c>
      <c r="Y273" s="121">
        <v>0.57599999999999996</v>
      </c>
      <c r="Z273" s="121">
        <v>0.57699999999999996</v>
      </c>
    </row>
    <row r="274" spans="2:26"/>
    <row r="275" spans="2:26">
      <c r="B275" s="122" t="s">
        <v>213</v>
      </c>
      <c r="C275" s="285">
        <v>2000</v>
      </c>
      <c r="D275" s="285">
        <v>2001</v>
      </c>
      <c r="E275" s="285">
        <v>2002</v>
      </c>
      <c r="F275" s="285">
        <v>2003</v>
      </c>
      <c r="G275" s="285">
        <v>2004</v>
      </c>
      <c r="H275" s="285">
        <v>2005</v>
      </c>
      <c r="I275" s="285">
        <v>2006</v>
      </c>
      <c r="J275" s="285">
        <v>2007</v>
      </c>
      <c r="K275" s="285">
        <v>2008</v>
      </c>
      <c r="L275" s="285">
        <v>2009</v>
      </c>
      <c r="M275" s="285">
        <v>2010</v>
      </c>
      <c r="N275" s="285">
        <v>2011</v>
      </c>
      <c r="O275" s="285">
        <v>2012</v>
      </c>
      <c r="P275" s="285">
        <v>2013</v>
      </c>
      <c r="Q275" s="285">
        <v>2014</v>
      </c>
      <c r="R275" s="285">
        <v>2015</v>
      </c>
      <c r="S275" s="285">
        <v>2016</v>
      </c>
      <c r="T275" s="285">
        <v>2017</v>
      </c>
      <c r="U275" s="285">
        <v>2018</v>
      </c>
      <c r="V275" s="122">
        <v>2019</v>
      </c>
      <c r="W275" s="122">
        <v>2020</v>
      </c>
      <c r="X275" s="122">
        <v>2021</v>
      </c>
      <c r="Y275" s="122">
        <v>2022</v>
      </c>
      <c r="Z275" s="122">
        <v>2023</v>
      </c>
    </row>
    <row r="276" spans="2:26">
      <c r="B276" s="74" t="s">
        <v>200</v>
      </c>
      <c r="C276" s="123">
        <v>0.32606000000000002</v>
      </c>
      <c r="D276" s="123">
        <v>0.33732800000000002</v>
      </c>
      <c r="E276" s="123">
        <v>0.32733699999999999</v>
      </c>
      <c r="F276" s="123">
        <v>0.35066700000000001</v>
      </c>
      <c r="G276" s="123">
        <v>0.33646100000000001</v>
      </c>
      <c r="H276" s="123">
        <v>0.34474700000000003</v>
      </c>
      <c r="I276" s="123">
        <v>0.34194799999999997</v>
      </c>
      <c r="J276" s="123">
        <v>0.27358300000000002</v>
      </c>
      <c r="K276" s="125">
        <v>0.33266699999999999</v>
      </c>
      <c r="L276" s="125">
        <v>0.30470900000000001</v>
      </c>
      <c r="M276" s="125">
        <v>0.32926299999999997</v>
      </c>
      <c r="N276" s="107"/>
      <c r="O276" s="125">
        <v>0.26438899999999999</v>
      </c>
      <c r="P276" s="125">
        <v>0.31402600000000003</v>
      </c>
      <c r="Q276" s="125">
        <v>5.1741000000000002E-2</v>
      </c>
      <c r="R276" s="107"/>
      <c r="S276" s="107"/>
      <c r="T276" s="107"/>
      <c r="U276" s="107"/>
      <c r="V276" s="107"/>
      <c r="W276" s="107"/>
      <c r="X276" s="107"/>
      <c r="Y276" s="107"/>
      <c r="Z276" s="107"/>
    </row>
    <row r="277" spans="2:26">
      <c r="B277" s="2" t="s">
        <v>201</v>
      </c>
      <c r="C277" s="116">
        <v>0.29089100000000001</v>
      </c>
      <c r="D277" s="107"/>
      <c r="E277" s="116">
        <v>0.282364</v>
      </c>
      <c r="F277" s="116">
        <v>0.157027</v>
      </c>
      <c r="G277" s="116">
        <v>6.3647999999999996E-2</v>
      </c>
      <c r="H277" s="107"/>
      <c r="I277" s="116">
        <v>3.499E-2</v>
      </c>
      <c r="J277" s="107"/>
      <c r="K277" s="126">
        <v>2.3621E-2</v>
      </c>
      <c r="L277" s="107"/>
      <c r="M277" s="107"/>
      <c r="N277" s="107"/>
      <c r="O277" s="107"/>
      <c r="P277" s="126">
        <v>8.6349999999999996E-2</v>
      </c>
      <c r="Q277" s="126">
        <v>2.1800000000000001E-3</v>
      </c>
      <c r="R277" s="126">
        <v>1.2290000000000001E-3</v>
      </c>
      <c r="S277" s="126">
        <v>4.7800000000000002E-4</v>
      </c>
      <c r="T277" s="126">
        <v>1.8439999999999999E-3</v>
      </c>
      <c r="U277" s="126">
        <v>1.9659999999999999E-3</v>
      </c>
      <c r="V277" s="126">
        <v>1.9989999999999999E-3</v>
      </c>
      <c r="W277" s="126">
        <v>3.2269999999999998E-3</v>
      </c>
      <c r="X277" s="126">
        <v>1.6509999999999999E-3</v>
      </c>
      <c r="Y277" s="107"/>
      <c r="Z277" s="126">
        <v>3.14E-3</v>
      </c>
    </row>
    <row r="278" spans="2:26">
      <c r="B278" s="2" t="s">
        <v>202</v>
      </c>
      <c r="C278" s="116">
        <v>0.33962900000000001</v>
      </c>
      <c r="D278" s="116">
        <v>0.36424000000000001</v>
      </c>
      <c r="E278" s="116">
        <v>0.32139299999999998</v>
      </c>
      <c r="F278" s="116">
        <v>0.31886700000000001</v>
      </c>
      <c r="G278" s="116">
        <v>0.32294400000000001</v>
      </c>
      <c r="H278" s="116">
        <v>0.31067600000000001</v>
      </c>
      <c r="I278" s="116">
        <v>0.31565700000000002</v>
      </c>
      <c r="J278" s="116">
        <v>0.31533699999999998</v>
      </c>
      <c r="K278" s="126">
        <v>0.37806400000000001</v>
      </c>
      <c r="L278" s="126">
        <v>0.27550999999999998</v>
      </c>
      <c r="M278" s="126">
        <v>0.58016900000000005</v>
      </c>
      <c r="N278" s="126">
        <v>0.26402399999999998</v>
      </c>
      <c r="O278" s="126">
        <v>0.28421200000000002</v>
      </c>
      <c r="P278" s="126">
        <v>0.27976499999999999</v>
      </c>
      <c r="Q278" s="126">
        <v>0.284613</v>
      </c>
      <c r="R278" s="126">
        <v>0.28234900000000002</v>
      </c>
      <c r="S278" s="126">
        <v>0.28356399999999998</v>
      </c>
      <c r="T278" s="126">
        <v>0.28479500000000002</v>
      </c>
      <c r="U278" s="126">
        <v>0.28501599999999999</v>
      </c>
      <c r="V278" s="126">
        <v>0.28614200000000001</v>
      </c>
      <c r="W278" s="126">
        <v>0.29352699999999998</v>
      </c>
      <c r="X278" s="126">
        <v>0.27011400000000002</v>
      </c>
      <c r="Y278" s="126">
        <v>0.25230200000000003</v>
      </c>
      <c r="Z278" s="126">
        <v>0.29078399999999999</v>
      </c>
    </row>
    <row r="279" spans="2:26">
      <c r="B279" s="2" t="s">
        <v>203</v>
      </c>
      <c r="C279" s="116">
        <v>0.34445399999999998</v>
      </c>
      <c r="D279" s="116">
        <v>0.32150600000000001</v>
      </c>
      <c r="E279" s="116">
        <v>0.33556399999999997</v>
      </c>
      <c r="F279" s="116">
        <v>0.31677499999999997</v>
      </c>
      <c r="G279" s="116">
        <v>0.31326700000000002</v>
      </c>
      <c r="H279" s="116">
        <v>0.29717500000000002</v>
      </c>
      <c r="I279" s="116">
        <v>0.306919</v>
      </c>
      <c r="J279" s="116">
        <v>0.28672500000000001</v>
      </c>
      <c r="K279" s="126">
        <v>0.30573299999999998</v>
      </c>
      <c r="L279" s="126">
        <v>0.275231</v>
      </c>
      <c r="M279" s="126">
        <v>0.41238999999999998</v>
      </c>
      <c r="N279" s="126">
        <v>0.25056800000000001</v>
      </c>
      <c r="O279" s="126">
        <v>0.24477499999999999</v>
      </c>
      <c r="P279" s="126">
        <v>0.18308099999999999</v>
      </c>
      <c r="Q279" s="126">
        <v>0.25339899999999999</v>
      </c>
      <c r="R279" s="126">
        <v>0.24900600000000001</v>
      </c>
      <c r="S279" s="126">
        <v>0.25001899999999999</v>
      </c>
      <c r="T279" s="126">
        <v>0.25062200000000001</v>
      </c>
      <c r="U279" s="126">
        <v>0.25408700000000001</v>
      </c>
      <c r="V279" s="126">
        <v>0.25503500000000001</v>
      </c>
      <c r="W279" s="126">
        <v>0.24268799999999999</v>
      </c>
      <c r="X279" s="126">
        <v>0.25278600000000001</v>
      </c>
      <c r="Y279" s="126">
        <v>0.25984099999999999</v>
      </c>
      <c r="Z279" s="126">
        <v>0.26466899999999999</v>
      </c>
    </row>
    <row r="280" spans="2:26">
      <c r="B280" s="2" t="s">
        <v>204</v>
      </c>
      <c r="C280" s="116">
        <v>0.27999600000000002</v>
      </c>
      <c r="D280" s="116">
        <v>0.305344</v>
      </c>
      <c r="E280" s="116">
        <v>0.32965299999999997</v>
      </c>
      <c r="F280" s="116">
        <v>0.319384</v>
      </c>
      <c r="G280" s="116">
        <v>0.261882</v>
      </c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</row>
    <row r="281" spans="2:26">
      <c r="B281" s="2" t="s">
        <v>205</v>
      </c>
      <c r="C281" s="116">
        <v>0.28364499999999998</v>
      </c>
      <c r="D281" s="116">
        <v>0.29788999999999999</v>
      </c>
      <c r="E281" s="116">
        <v>0.27092500000000003</v>
      </c>
      <c r="F281" s="116">
        <v>0.27443600000000001</v>
      </c>
      <c r="G281" s="116">
        <v>0.242812</v>
      </c>
      <c r="H281" s="116">
        <v>0.238422</v>
      </c>
      <c r="I281" s="116">
        <v>0.260791</v>
      </c>
      <c r="J281" s="116">
        <v>0.229102</v>
      </c>
      <c r="K281" s="107"/>
      <c r="L281" s="126">
        <v>0.21063799999999999</v>
      </c>
      <c r="M281" s="126">
        <v>0.198934</v>
      </c>
      <c r="N281" s="107"/>
      <c r="O281" s="107"/>
      <c r="P281" s="107"/>
      <c r="Q281" s="126">
        <v>0.19756399999999999</v>
      </c>
      <c r="R281" s="126">
        <v>0.122989</v>
      </c>
      <c r="S281" s="126">
        <v>0.127586</v>
      </c>
      <c r="T281" s="126">
        <v>0.18715399999999999</v>
      </c>
      <c r="U281" s="107"/>
      <c r="V281" s="126">
        <v>0.18265899999999999</v>
      </c>
      <c r="W281" s="126">
        <v>0.208621</v>
      </c>
      <c r="X281" s="107"/>
      <c r="Y281" s="107"/>
      <c r="Z281" s="126">
        <v>0.20728099999999999</v>
      </c>
    </row>
    <row r="282" spans="2:26">
      <c r="B282" s="2" t="s">
        <v>206</v>
      </c>
      <c r="C282" s="116">
        <v>0.15950300000000001</v>
      </c>
      <c r="D282" s="107"/>
      <c r="E282" s="107"/>
      <c r="F282" s="107"/>
      <c r="G282" s="107"/>
      <c r="H282" s="116">
        <v>5.9485999999999997E-2</v>
      </c>
      <c r="I282" s="107"/>
      <c r="J282" s="116">
        <v>0.17496100000000001</v>
      </c>
      <c r="K282" s="126">
        <v>2.97E-3</v>
      </c>
      <c r="L282" s="126">
        <v>1.371E-3</v>
      </c>
      <c r="M282" s="126">
        <v>0.10083499999999999</v>
      </c>
      <c r="N282" s="126">
        <v>0.21648200000000001</v>
      </c>
      <c r="O282" s="126">
        <v>0.14719399999999999</v>
      </c>
      <c r="P282" s="126">
        <v>0.14189099999999999</v>
      </c>
      <c r="Q282" s="126">
        <v>0.140122</v>
      </c>
      <c r="R282" s="126">
        <v>0.142988</v>
      </c>
      <c r="S282" s="126">
        <v>0.143425</v>
      </c>
      <c r="T282" s="126">
        <v>0.154445</v>
      </c>
      <c r="U282" s="126">
        <v>0.18110699999999999</v>
      </c>
      <c r="V282" s="126">
        <v>0.140096</v>
      </c>
      <c r="W282" s="126">
        <v>0.13531000000000001</v>
      </c>
      <c r="X282" s="126">
        <v>0.18338499999999999</v>
      </c>
      <c r="Y282" s="126">
        <v>0.187607</v>
      </c>
      <c r="Z282" s="126">
        <v>0.175042</v>
      </c>
    </row>
    <row r="283" spans="2:26">
      <c r="B283" s="2" t="s">
        <v>207</v>
      </c>
      <c r="C283" s="116">
        <v>0.28681400000000001</v>
      </c>
      <c r="D283" s="116">
        <v>0.29046899999999998</v>
      </c>
      <c r="E283" s="116">
        <v>0.29231400000000002</v>
      </c>
      <c r="F283" s="116">
        <v>0.293132</v>
      </c>
      <c r="G283" s="116">
        <v>0.280748</v>
      </c>
      <c r="H283" s="116">
        <v>0.28865800000000003</v>
      </c>
      <c r="I283" s="116">
        <v>0.29184700000000002</v>
      </c>
      <c r="J283" s="116">
        <v>0.28303800000000001</v>
      </c>
      <c r="K283" s="126">
        <v>0.26846300000000001</v>
      </c>
      <c r="L283" s="126">
        <v>0.257967</v>
      </c>
      <c r="M283" s="126">
        <v>0.239208</v>
      </c>
      <c r="N283" s="126">
        <v>5.9838000000000002E-2</v>
      </c>
      <c r="O283" s="126">
        <v>0.180225</v>
      </c>
      <c r="P283" s="126">
        <v>0.161915</v>
      </c>
      <c r="Q283" s="126">
        <v>0.25618800000000003</v>
      </c>
      <c r="R283" s="126">
        <v>0.24280199999999999</v>
      </c>
      <c r="S283" s="126">
        <v>0.25445400000000001</v>
      </c>
      <c r="T283" s="126">
        <v>0.27028799999999997</v>
      </c>
      <c r="U283" s="126">
        <v>0.29407</v>
      </c>
      <c r="V283" s="126">
        <v>0.27778799999999998</v>
      </c>
      <c r="W283" s="126">
        <v>0.263409</v>
      </c>
      <c r="X283" s="107"/>
      <c r="Y283" s="126">
        <v>0.28249800000000003</v>
      </c>
      <c r="Z283" s="126">
        <v>0.21296300000000001</v>
      </c>
    </row>
    <row r="284" spans="2:26">
      <c r="B284" s="2" t="s">
        <v>208</v>
      </c>
      <c r="C284" s="107"/>
      <c r="D284" s="107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276">
        <v>0</v>
      </c>
      <c r="Q284" s="107"/>
      <c r="R284" s="276">
        <v>0</v>
      </c>
      <c r="S284" s="126">
        <v>0.34106399999999998</v>
      </c>
      <c r="T284" s="126">
        <v>0.25601400000000002</v>
      </c>
      <c r="U284" s="126">
        <v>0.32976899999999998</v>
      </c>
      <c r="V284" s="126">
        <v>0.32754100000000003</v>
      </c>
      <c r="W284" s="126">
        <v>0.17177100000000001</v>
      </c>
      <c r="X284" s="126">
        <v>0.32765100000000003</v>
      </c>
      <c r="Y284" s="126">
        <v>0.356381</v>
      </c>
      <c r="Z284" s="126">
        <v>0.242203</v>
      </c>
    </row>
    <row r="285" spans="2:26">
      <c r="B285" s="2" t="s">
        <v>209</v>
      </c>
      <c r="C285" s="116">
        <v>0.103329</v>
      </c>
      <c r="D285" s="116">
        <v>9.3559000000000003E-2</v>
      </c>
      <c r="E285" s="116">
        <v>6.7967E-2</v>
      </c>
      <c r="F285" s="116">
        <v>5.0486999999999997E-2</v>
      </c>
      <c r="G285" s="116">
        <v>0.11662500000000001</v>
      </c>
      <c r="H285" s="116">
        <v>0.14771999999999999</v>
      </c>
      <c r="I285" s="116">
        <v>9.9239999999999995E-2</v>
      </c>
      <c r="J285" s="116">
        <v>8.3474999999999994E-2</v>
      </c>
      <c r="K285" s="107"/>
      <c r="L285" s="107"/>
      <c r="M285" s="107"/>
      <c r="N285" s="126">
        <v>0.76842500000000002</v>
      </c>
      <c r="O285" s="126">
        <v>0.20039299999999999</v>
      </c>
      <c r="P285" s="107"/>
      <c r="Q285" s="126">
        <v>8.9463000000000001E-2</v>
      </c>
      <c r="R285" s="126">
        <v>0.14288100000000001</v>
      </c>
      <c r="S285" s="126">
        <v>0.125837</v>
      </c>
      <c r="T285" s="126">
        <v>7.8247999999999998E-2</v>
      </c>
      <c r="U285" s="126">
        <v>0.16989099999999999</v>
      </c>
      <c r="V285" s="126">
        <v>0.15429000000000001</v>
      </c>
      <c r="W285" s="126">
        <v>0.116094</v>
      </c>
      <c r="X285" s="126">
        <v>0.14841599999999999</v>
      </c>
      <c r="Y285" s="126">
        <v>0.156058</v>
      </c>
      <c r="Z285" s="126">
        <v>0.16222200000000001</v>
      </c>
    </row>
    <row r="286" spans="2:26">
      <c r="B286" s="2" t="s">
        <v>210</v>
      </c>
      <c r="C286" s="116">
        <v>0.30092400000000002</v>
      </c>
      <c r="D286" s="116">
        <v>0.50716000000000006</v>
      </c>
      <c r="E286" s="116">
        <v>0.40812799999999999</v>
      </c>
      <c r="F286" s="116">
        <v>2.6616000000000001E-2</v>
      </c>
      <c r="G286" s="276">
        <v>0</v>
      </c>
      <c r="H286" s="116">
        <v>0.337314</v>
      </c>
      <c r="I286" s="116">
        <v>0.29999500000000001</v>
      </c>
      <c r="J286" s="116">
        <v>0.26515499999999997</v>
      </c>
      <c r="K286" s="126">
        <v>0.37231700000000001</v>
      </c>
      <c r="L286" s="282"/>
      <c r="M286" s="126">
        <v>0.37115900000000002</v>
      </c>
      <c r="N286" s="126">
        <v>0.39660099999999998</v>
      </c>
      <c r="O286" s="126">
        <v>0.21118100000000001</v>
      </c>
      <c r="P286" s="126">
        <v>0.31961899999999999</v>
      </c>
      <c r="Q286" s="126">
        <v>0.239284</v>
      </c>
      <c r="R286" s="126">
        <v>0.14290800000000001</v>
      </c>
      <c r="S286" s="126">
        <v>0.39318799999999998</v>
      </c>
      <c r="T286" s="126">
        <v>0.46715099999999998</v>
      </c>
      <c r="U286" s="126">
        <v>0.341339</v>
      </c>
      <c r="V286" s="126">
        <v>0.25542399999999998</v>
      </c>
      <c r="W286" s="126">
        <v>0.28769800000000001</v>
      </c>
      <c r="X286" s="126">
        <v>0.25297799999999998</v>
      </c>
      <c r="Y286" s="126">
        <v>0.29168100000000002</v>
      </c>
      <c r="Z286" s="126">
        <v>0.305315</v>
      </c>
    </row>
    <row r="287" spans="2:26">
      <c r="B287" s="2" t="s">
        <v>211</v>
      </c>
      <c r="C287" s="282"/>
      <c r="D287" s="282"/>
      <c r="E287" s="282"/>
      <c r="F287" s="282"/>
      <c r="G287" s="282"/>
      <c r="H287" s="282"/>
      <c r="I287" s="282"/>
      <c r="J287" s="282"/>
      <c r="K287" s="282"/>
      <c r="L287" s="282"/>
      <c r="M287" s="282"/>
      <c r="N287" s="282"/>
      <c r="O287" s="126">
        <v>0.19580800000000001</v>
      </c>
      <c r="P287" s="126">
        <v>0.13229399999999999</v>
      </c>
      <c r="Q287" s="126">
        <v>0.11670999999999999</v>
      </c>
      <c r="R287" s="126">
        <v>0.176928</v>
      </c>
      <c r="S287" s="126">
        <v>0.155111</v>
      </c>
      <c r="T287" s="126">
        <v>0.45260099999999998</v>
      </c>
      <c r="U287" s="126">
        <v>0.25572699999999998</v>
      </c>
      <c r="V287" s="126">
        <v>0.29553200000000002</v>
      </c>
      <c r="W287" s="126">
        <v>0.27907500000000002</v>
      </c>
      <c r="X287" s="126">
        <v>0.366008</v>
      </c>
      <c r="Y287" s="126">
        <v>0.46119599999999999</v>
      </c>
      <c r="Z287" s="126">
        <v>0.598688</v>
      </c>
    </row>
    <row r="288" spans="2:26">
      <c r="B288" s="64" t="s">
        <v>212</v>
      </c>
      <c r="C288" s="281"/>
      <c r="D288" s="281"/>
      <c r="E288" s="281"/>
      <c r="F288" s="281"/>
      <c r="G288" s="281"/>
      <c r="H288" s="281"/>
      <c r="I288" s="281"/>
      <c r="J288" s="124">
        <v>0.221608</v>
      </c>
      <c r="K288" s="124">
        <v>0.56019099999999999</v>
      </c>
      <c r="L288" s="124">
        <v>0.555701</v>
      </c>
      <c r="M288" s="124">
        <v>0.46129300000000001</v>
      </c>
      <c r="N288" s="124">
        <v>0.17760000000000001</v>
      </c>
      <c r="O288" s="124">
        <v>0.29125099999999998</v>
      </c>
      <c r="P288" s="124">
        <v>0.29896800000000001</v>
      </c>
      <c r="Q288" s="124">
        <v>0.28007199999999999</v>
      </c>
      <c r="R288" s="281"/>
      <c r="S288" s="281"/>
      <c r="T288" s="281"/>
      <c r="U288" s="124">
        <v>0.63586399999999998</v>
      </c>
      <c r="V288" s="124">
        <v>0.38490200000000002</v>
      </c>
      <c r="W288" s="281"/>
      <c r="X288" s="124">
        <v>0.24452599999999999</v>
      </c>
      <c r="Y288" s="124">
        <v>0.26018000000000002</v>
      </c>
      <c r="Z288" s="124">
        <v>0.27199099999999998</v>
      </c>
    </row>
    <row r="289" spans="2:26"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  <c r="Q289" s="117"/>
      <c r="R289" s="117"/>
      <c r="S289" s="117"/>
      <c r="T289" s="117"/>
      <c r="U289" s="117"/>
      <c r="V289" s="117"/>
      <c r="W289" s="117"/>
      <c r="X289" s="117"/>
      <c r="Y289" s="117"/>
      <c r="Z289" s="117"/>
    </row>
    <row r="290" spans="2:26">
      <c r="B290" s="122" t="s">
        <v>214</v>
      </c>
      <c r="C290" s="285">
        <v>2000</v>
      </c>
      <c r="D290" s="285">
        <v>2001</v>
      </c>
      <c r="E290" s="285">
        <v>2002</v>
      </c>
      <c r="F290" s="285">
        <v>2003</v>
      </c>
      <c r="G290" s="285">
        <v>2004</v>
      </c>
      <c r="H290" s="285">
        <v>2005</v>
      </c>
      <c r="I290" s="285">
        <v>2006</v>
      </c>
      <c r="J290" s="285">
        <v>2007</v>
      </c>
      <c r="K290" s="285">
        <v>2008</v>
      </c>
      <c r="L290" s="285">
        <v>2009</v>
      </c>
      <c r="M290" s="285">
        <v>2010</v>
      </c>
      <c r="N290" s="285">
        <v>2011</v>
      </c>
      <c r="O290" s="285">
        <v>2012</v>
      </c>
      <c r="P290" s="285">
        <v>2013</v>
      </c>
      <c r="Q290" s="285">
        <v>2014</v>
      </c>
      <c r="R290" s="285">
        <v>2015</v>
      </c>
      <c r="S290" s="285">
        <v>2016</v>
      </c>
      <c r="T290" s="285">
        <v>2017</v>
      </c>
      <c r="U290" s="285">
        <v>2018</v>
      </c>
      <c r="V290" s="122">
        <v>2019</v>
      </c>
      <c r="W290" s="122">
        <v>2020</v>
      </c>
      <c r="X290" s="122">
        <v>2021</v>
      </c>
      <c r="Y290" s="122">
        <v>2022</v>
      </c>
      <c r="Z290" s="122">
        <v>2023</v>
      </c>
    </row>
    <row r="291" spans="2:26">
      <c r="B291" s="74" t="s">
        <v>200</v>
      </c>
      <c r="C291" s="277">
        <v>0.38213000000000003</v>
      </c>
      <c r="D291" s="277">
        <v>0.482483</v>
      </c>
      <c r="E291" s="277">
        <v>0.44800400000000001</v>
      </c>
      <c r="F291" s="277">
        <v>0.486238</v>
      </c>
      <c r="G291" s="277">
        <v>0.71543599999999996</v>
      </c>
      <c r="H291" s="277">
        <v>0.298875</v>
      </c>
      <c r="I291" s="277">
        <v>0.51651400000000003</v>
      </c>
      <c r="J291" s="277">
        <v>0.50357600000000002</v>
      </c>
      <c r="K291" s="277">
        <v>0.45748899999999998</v>
      </c>
      <c r="L291" s="277">
        <v>0.439751</v>
      </c>
      <c r="M291" s="277">
        <v>0.43265399999999998</v>
      </c>
      <c r="N291" s="277">
        <v>0.26257200000000003</v>
      </c>
      <c r="O291" s="277">
        <v>0.32516199999999995</v>
      </c>
      <c r="P291" s="277">
        <v>0.160828</v>
      </c>
      <c r="Q291" s="278">
        <v>0</v>
      </c>
      <c r="R291" s="107"/>
      <c r="S291" s="107"/>
      <c r="T291" s="107"/>
      <c r="U291" s="107"/>
      <c r="V291" s="107"/>
      <c r="W291" s="107"/>
      <c r="X291" s="107"/>
      <c r="Y291" s="107"/>
      <c r="Z291" s="107"/>
    </row>
    <row r="292" spans="2:26">
      <c r="B292" s="2" t="s">
        <v>201</v>
      </c>
      <c r="C292" s="277">
        <v>9.2066999999999996E-2</v>
      </c>
      <c r="D292" s="277">
        <v>0</v>
      </c>
      <c r="E292" s="277">
        <v>0</v>
      </c>
      <c r="F292" s="277">
        <v>0</v>
      </c>
      <c r="G292" s="277">
        <v>3.048E-2</v>
      </c>
      <c r="H292" s="277">
        <v>1.5965E-2</v>
      </c>
      <c r="I292" s="277">
        <v>4.4384E-2</v>
      </c>
      <c r="J292" s="277">
        <v>4.2351E-2</v>
      </c>
      <c r="K292" s="277">
        <v>0</v>
      </c>
      <c r="L292" s="277">
        <v>0</v>
      </c>
      <c r="M292" s="277">
        <v>5.4600000000000004E-4</v>
      </c>
      <c r="N292" s="277">
        <v>2.2599999999999999E-4</v>
      </c>
      <c r="O292" s="277">
        <v>4.352E-3</v>
      </c>
      <c r="P292" s="277">
        <v>0</v>
      </c>
      <c r="Q292" s="278">
        <v>0</v>
      </c>
      <c r="R292" s="278">
        <v>3.0701999999999997E-2</v>
      </c>
      <c r="S292" s="278">
        <v>3.3354000000000002E-2</v>
      </c>
      <c r="T292" s="278">
        <v>7.5511999999999996E-2</v>
      </c>
      <c r="U292" s="278">
        <v>4.4760999999999995E-2</v>
      </c>
      <c r="V292" s="278">
        <v>8.7681000000000009E-2</v>
      </c>
      <c r="W292" s="278">
        <v>0.12052500000000001</v>
      </c>
      <c r="X292" s="278">
        <v>0.159468</v>
      </c>
      <c r="Y292" s="278">
        <v>0.190828</v>
      </c>
      <c r="Z292" s="278">
        <v>0.19902600000000001</v>
      </c>
    </row>
    <row r="293" spans="2:26">
      <c r="B293" s="2" t="s">
        <v>202</v>
      </c>
      <c r="C293" s="277">
        <v>0.16206900000000002</v>
      </c>
      <c r="D293" s="277">
        <v>0.20657</v>
      </c>
      <c r="E293" s="277">
        <v>0.159887</v>
      </c>
      <c r="F293" s="277">
        <v>0.117051</v>
      </c>
      <c r="G293" s="277">
        <v>0.26227400000000001</v>
      </c>
      <c r="H293" s="277">
        <v>0.193243</v>
      </c>
      <c r="I293" s="277">
        <v>0.11534499999999999</v>
      </c>
      <c r="J293" s="277">
        <v>5.7234E-2</v>
      </c>
      <c r="K293" s="277">
        <v>5.5289999999999992E-3</v>
      </c>
      <c r="L293" s="277">
        <v>0</v>
      </c>
      <c r="M293" s="277">
        <v>7.1462999999999999E-2</v>
      </c>
      <c r="N293" s="277">
        <v>1.0407E-2</v>
      </c>
      <c r="O293" s="277">
        <v>4.0579000000000004E-2</v>
      </c>
      <c r="P293" s="277">
        <v>0.20283899999999999</v>
      </c>
      <c r="Q293" s="278">
        <v>0.32797400000000004</v>
      </c>
      <c r="R293" s="278">
        <v>0.246143</v>
      </c>
      <c r="S293" s="278">
        <v>0.30059599999999997</v>
      </c>
      <c r="T293" s="278">
        <v>0.257905</v>
      </c>
      <c r="U293" s="278">
        <v>0.17973</v>
      </c>
      <c r="V293" s="278">
        <v>0.162692</v>
      </c>
      <c r="W293" s="278">
        <v>0.15084899999999998</v>
      </c>
      <c r="X293" s="278">
        <v>0.18843900000000002</v>
      </c>
      <c r="Y293" s="278">
        <v>0.46953400000000001</v>
      </c>
      <c r="Z293" s="278">
        <v>0.50681900000000002</v>
      </c>
    </row>
    <row r="294" spans="2:26">
      <c r="B294" s="2" t="s">
        <v>203</v>
      </c>
      <c r="C294" s="277">
        <v>0.29439399999999999</v>
      </c>
      <c r="D294" s="277">
        <v>0.28140899999999996</v>
      </c>
      <c r="E294" s="277">
        <v>0.83455500000000005</v>
      </c>
      <c r="F294" s="277">
        <v>0.81796400000000002</v>
      </c>
      <c r="G294" s="277">
        <v>0.44748600000000005</v>
      </c>
      <c r="H294" s="277">
        <v>0.48615499999999995</v>
      </c>
      <c r="I294" s="277">
        <v>0.46879700000000002</v>
      </c>
      <c r="J294" s="277">
        <v>0.28460999999999997</v>
      </c>
      <c r="K294" s="277">
        <v>0.31661100000000003</v>
      </c>
      <c r="L294" s="277">
        <v>0.32775599999999999</v>
      </c>
      <c r="M294" s="277">
        <v>0.29910300000000001</v>
      </c>
      <c r="N294" s="277">
        <v>0.28329199999999999</v>
      </c>
      <c r="O294" s="277">
        <v>0.26712800000000003</v>
      </c>
      <c r="P294" s="277">
        <v>0.28477799999999998</v>
      </c>
      <c r="Q294" s="278">
        <v>0.31551600000000002</v>
      </c>
      <c r="R294" s="278">
        <v>0.34405000000000002</v>
      </c>
      <c r="S294" s="278">
        <v>0.36152800000000002</v>
      </c>
      <c r="T294" s="278">
        <v>0.40814</v>
      </c>
      <c r="U294" s="278">
        <v>0.361286</v>
      </c>
      <c r="V294" s="278">
        <v>0.38272499999999998</v>
      </c>
      <c r="W294" s="278">
        <v>0.42994199999999999</v>
      </c>
      <c r="X294" s="278">
        <v>0.37715799999999999</v>
      </c>
      <c r="Y294" s="278">
        <v>0.23324800000000001</v>
      </c>
      <c r="Z294" s="278">
        <v>0.23606100000000002</v>
      </c>
    </row>
    <row r="295" spans="2:26">
      <c r="B295" s="2" t="s">
        <v>204</v>
      </c>
      <c r="C295" s="107"/>
      <c r="D295" s="107"/>
      <c r="E295" s="277">
        <v>0.48875500000000005</v>
      </c>
      <c r="F295" s="277">
        <v>0.440751</v>
      </c>
      <c r="G295" s="277">
        <v>0.26272300000000004</v>
      </c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</row>
    <row r="296" spans="2:26">
      <c r="B296" s="2" t="s">
        <v>205</v>
      </c>
      <c r="C296" s="277">
        <v>0.62112999999999996</v>
      </c>
      <c r="D296" s="277">
        <v>0.55997200000000003</v>
      </c>
      <c r="E296" s="277">
        <v>0.56981300000000001</v>
      </c>
      <c r="F296" s="277">
        <v>0.46893400000000002</v>
      </c>
      <c r="G296" s="277">
        <v>0.70165999999999995</v>
      </c>
      <c r="H296" s="277">
        <v>0.75563800000000003</v>
      </c>
      <c r="I296" s="277">
        <v>0.65405400000000002</v>
      </c>
      <c r="J296" s="277">
        <v>0.7206229999999999</v>
      </c>
      <c r="K296" s="277">
        <v>0.92397900000000011</v>
      </c>
      <c r="L296" s="277">
        <v>1.076087</v>
      </c>
      <c r="M296" s="277">
        <v>0.91167900000000002</v>
      </c>
      <c r="N296" s="277">
        <v>1.7566679999999999</v>
      </c>
      <c r="O296" s="107"/>
      <c r="P296" s="107"/>
      <c r="Q296" s="278">
        <v>2.7569409999999999</v>
      </c>
      <c r="R296" s="278">
        <v>1.9423769999999998</v>
      </c>
      <c r="S296" s="278">
        <v>1.9452229999999999</v>
      </c>
      <c r="T296" s="278">
        <v>1.9126890000000001</v>
      </c>
      <c r="U296" s="107"/>
      <c r="V296" s="278">
        <v>1.8955520000000001</v>
      </c>
      <c r="W296" s="278">
        <v>1.9777269999999998</v>
      </c>
      <c r="X296" s="107"/>
      <c r="Y296" s="107"/>
      <c r="Z296" s="278">
        <v>1.1121989999999999</v>
      </c>
    </row>
    <row r="297" spans="2:26">
      <c r="B297" s="2" t="s">
        <v>206</v>
      </c>
      <c r="C297" s="277">
        <v>0.58209100000000003</v>
      </c>
      <c r="D297" s="277">
        <v>0.51267099999999999</v>
      </c>
      <c r="E297" s="277">
        <v>0.563612</v>
      </c>
      <c r="F297" s="277">
        <v>0.49026400000000003</v>
      </c>
      <c r="G297" s="277">
        <v>0.39937299999999998</v>
      </c>
      <c r="H297" s="277">
        <v>0.41577599999999998</v>
      </c>
      <c r="I297" s="277">
        <v>0.9850620000000001</v>
      </c>
      <c r="J297" s="277">
        <v>1.0742449999999999</v>
      </c>
      <c r="K297" s="277">
        <v>1.0428839999999999</v>
      </c>
      <c r="L297" s="277">
        <v>0.92667599999999994</v>
      </c>
      <c r="M297" s="277">
        <v>0.87626099999999996</v>
      </c>
      <c r="N297" s="277">
        <v>0.93668899999999988</v>
      </c>
      <c r="O297" s="277">
        <v>1.1319790000000001</v>
      </c>
      <c r="P297" s="277">
        <v>0.84349400000000008</v>
      </c>
      <c r="Q297" s="278">
        <v>0.98003099999999999</v>
      </c>
      <c r="R297" s="278">
        <v>0.57121500000000003</v>
      </c>
      <c r="S297" s="278">
        <v>0.48624299999999998</v>
      </c>
      <c r="T297" s="278">
        <v>0.610572</v>
      </c>
      <c r="U297" s="278">
        <v>0.43763299999999999</v>
      </c>
      <c r="V297" s="278">
        <v>0.48159199999999996</v>
      </c>
      <c r="W297" s="278">
        <v>0.43562800000000002</v>
      </c>
      <c r="X297" s="278">
        <v>0.71411199999999997</v>
      </c>
      <c r="Y297" s="278">
        <v>0.60809100000000005</v>
      </c>
      <c r="Z297" s="278">
        <v>0.77064400000000011</v>
      </c>
    </row>
    <row r="298" spans="2:26">
      <c r="B298" s="2" t="s">
        <v>207</v>
      </c>
      <c r="C298" s="277">
        <v>0</v>
      </c>
      <c r="D298" s="277">
        <v>0</v>
      </c>
      <c r="E298" s="277">
        <v>0</v>
      </c>
      <c r="F298" s="277">
        <v>0</v>
      </c>
      <c r="G298" s="277">
        <v>0</v>
      </c>
      <c r="H298" s="277">
        <v>0</v>
      </c>
      <c r="I298" s="277">
        <v>0</v>
      </c>
      <c r="J298" s="277">
        <v>0</v>
      </c>
      <c r="K298" s="277">
        <v>0</v>
      </c>
      <c r="L298" s="277">
        <v>0</v>
      </c>
      <c r="M298" s="277">
        <v>1.8810390000000001</v>
      </c>
      <c r="N298" s="277">
        <v>1.724478</v>
      </c>
      <c r="O298" s="277">
        <v>1.6339980000000001</v>
      </c>
      <c r="P298" s="277">
        <v>1.0174129999999999</v>
      </c>
      <c r="Q298" s="278">
        <v>0.89113200000000004</v>
      </c>
      <c r="R298" s="278">
        <v>0.64228399999999997</v>
      </c>
      <c r="S298" s="278">
        <v>1.4737110000000002</v>
      </c>
      <c r="T298" s="278">
        <v>1.4113530000000001</v>
      </c>
      <c r="U298" s="278">
        <v>1.202793</v>
      </c>
      <c r="V298" s="278">
        <v>1.150641</v>
      </c>
      <c r="W298" s="278">
        <v>1.0431010000000001</v>
      </c>
      <c r="X298" s="278">
        <v>0.759019</v>
      </c>
      <c r="Y298" s="278">
        <v>0.64104899999999998</v>
      </c>
      <c r="Z298" s="278">
        <v>0.65963399999999994</v>
      </c>
    </row>
    <row r="299" spans="2:26">
      <c r="B299" s="2" t="s">
        <v>208</v>
      </c>
      <c r="C299" s="107"/>
      <c r="D299" s="107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277">
        <v>0.21651100000000001</v>
      </c>
      <c r="Q299" s="107"/>
      <c r="R299" s="278">
        <v>0</v>
      </c>
      <c r="S299" s="278">
        <v>0</v>
      </c>
      <c r="T299" s="278">
        <v>0</v>
      </c>
      <c r="U299" s="278">
        <v>0</v>
      </c>
      <c r="V299" s="278">
        <v>0</v>
      </c>
      <c r="W299" s="278">
        <v>2.5558999999999998E-2</v>
      </c>
      <c r="X299" s="278">
        <v>2.0779000000000002E-2</v>
      </c>
      <c r="Y299" s="278">
        <v>2.0985E-2</v>
      </c>
      <c r="Z299" s="278">
        <v>3.4377999999999999E-2</v>
      </c>
    </row>
    <row r="300" spans="2:26">
      <c r="B300" s="2" t="s">
        <v>209</v>
      </c>
      <c r="C300" s="277">
        <v>4.4770999999999998E-2</v>
      </c>
      <c r="D300" s="277">
        <v>6.3200000000000006E-2</v>
      </c>
      <c r="E300" s="277">
        <v>7.4470999999999996E-2</v>
      </c>
      <c r="F300" s="277">
        <v>0.122185</v>
      </c>
      <c r="G300" s="277">
        <v>0.12881700000000001</v>
      </c>
      <c r="H300" s="277">
        <v>0.13277900000000001</v>
      </c>
      <c r="I300" s="277">
        <v>0.14030699999999999</v>
      </c>
      <c r="J300" s="277">
        <v>0.19080200000000003</v>
      </c>
      <c r="K300" s="277">
        <v>0.64446000000000003</v>
      </c>
      <c r="L300" s="277">
        <v>0.94797300000000007</v>
      </c>
      <c r="M300" s="277">
        <v>0.92712000000000006</v>
      </c>
      <c r="N300" s="277">
        <v>0.85465999999999998</v>
      </c>
      <c r="O300" s="277">
        <v>0.73718000000000006</v>
      </c>
      <c r="P300" s="277">
        <v>0.59316400000000002</v>
      </c>
      <c r="Q300" s="278">
        <v>0.44755899999999998</v>
      </c>
      <c r="R300" s="278">
        <v>0.36523000000000005</v>
      </c>
      <c r="S300" s="278">
        <v>0.33234900000000001</v>
      </c>
      <c r="T300" s="278">
        <v>0.33396500000000001</v>
      </c>
      <c r="U300" s="278">
        <v>0.23170200000000002</v>
      </c>
      <c r="V300" s="278">
        <v>0.22191400000000003</v>
      </c>
      <c r="W300" s="278">
        <v>0.18652000000000002</v>
      </c>
      <c r="X300" s="278">
        <v>0.15548400000000001</v>
      </c>
      <c r="Y300" s="278">
        <v>0.123475</v>
      </c>
      <c r="Z300" s="278">
        <v>0.20291300000000001</v>
      </c>
    </row>
    <row r="301" spans="2:26">
      <c r="B301" s="2" t="s">
        <v>210</v>
      </c>
      <c r="C301" s="277">
        <v>0.12247899999999999</v>
      </c>
      <c r="D301" s="277">
        <v>0.205319</v>
      </c>
      <c r="E301" s="277">
        <v>0.16712199999999999</v>
      </c>
      <c r="F301" s="277">
        <v>0.10706099999999999</v>
      </c>
      <c r="G301" s="277">
        <v>8.434599999999999E-2</v>
      </c>
      <c r="H301" s="277">
        <v>1.9234000000000001E-2</v>
      </c>
      <c r="I301" s="277">
        <v>0.13133300000000001</v>
      </c>
      <c r="J301" s="277">
        <v>9.606400000000001E-2</v>
      </c>
      <c r="K301" s="277">
        <v>0.26339400000000002</v>
      </c>
      <c r="L301" s="277">
        <v>0.28791299999999997</v>
      </c>
      <c r="M301" s="277">
        <v>0.61675999999999997</v>
      </c>
      <c r="N301" s="277">
        <v>0.61042299999999994</v>
      </c>
      <c r="O301" s="277">
        <v>0.568693</v>
      </c>
      <c r="P301" s="277">
        <v>0.54034700000000002</v>
      </c>
      <c r="Q301" s="278">
        <v>0.51610400000000001</v>
      </c>
      <c r="R301" s="278">
        <v>0.46305399999999997</v>
      </c>
      <c r="S301" s="278">
        <v>0.42038300000000001</v>
      </c>
      <c r="T301" s="278">
        <v>0.36884700000000004</v>
      </c>
      <c r="U301" s="278">
        <v>0.29912099999999997</v>
      </c>
      <c r="V301" s="278">
        <v>0.53075699999999992</v>
      </c>
      <c r="W301" s="278">
        <v>0.46921499999999999</v>
      </c>
      <c r="X301" s="278">
        <v>0.39807400000000004</v>
      </c>
      <c r="Y301" s="278">
        <v>0.32689599999999996</v>
      </c>
      <c r="Z301" s="278">
        <v>0.26941199999999998</v>
      </c>
    </row>
    <row r="302" spans="2:26">
      <c r="B302" s="2" t="s">
        <v>211</v>
      </c>
      <c r="C302" s="107"/>
      <c r="D302" s="107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277">
        <v>0.24738800000000002</v>
      </c>
      <c r="P302" s="277">
        <v>0.27452700000000002</v>
      </c>
      <c r="Q302" s="278">
        <v>0.22740100000000002</v>
      </c>
      <c r="R302" s="278">
        <v>0.25498500000000002</v>
      </c>
      <c r="S302" s="278">
        <v>0.31106200000000001</v>
      </c>
      <c r="T302" s="278">
        <v>0.405528</v>
      </c>
      <c r="U302" s="278">
        <v>0.36302400000000001</v>
      </c>
      <c r="V302" s="278">
        <v>0.70051299999999994</v>
      </c>
      <c r="W302" s="278">
        <v>0.81970600000000005</v>
      </c>
      <c r="X302" s="278">
        <v>0.84091899999999997</v>
      </c>
      <c r="Y302" s="278">
        <v>0.62663499999999994</v>
      </c>
      <c r="Z302" s="278">
        <v>0.41035299999999997</v>
      </c>
    </row>
    <row r="303" spans="2:26">
      <c r="B303" s="64" t="s">
        <v>212</v>
      </c>
      <c r="C303" s="281"/>
      <c r="D303" s="281"/>
      <c r="E303" s="281"/>
      <c r="F303" s="281"/>
      <c r="G303" s="281"/>
      <c r="H303" s="281"/>
      <c r="I303" s="281"/>
      <c r="J303" s="279">
        <v>0.13309699999999999</v>
      </c>
      <c r="K303" s="279">
        <v>0.223327</v>
      </c>
      <c r="L303" s="279">
        <v>0.55264400000000002</v>
      </c>
      <c r="M303" s="279">
        <v>0.38416499999999998</v>
      </c>
      <c r="N303" s="279">
        <v>0.54840800000000001</v>
      </c>
      <c r="O303" s="279">
        <v>0.31641999999999998</v>
      </c>
      <c r="P303" s="279">
        <v>0.22216899999999998</v>
      </c>
      <c r="Q303" s="280">
        <v>0.25046099999999999</v>
      </c>
      <c r="R303" s="280">
        <v>0.24129</v>
      </c>
      <c r="S303" s="280">
        <v>0.16545200000000002</v>
      </c>
      <c r="T303" s="280">
        <v>0.175154</v>
      </c>
      <c r="U303" s="280">
        <v>0.16955500000000001</v>
      </c>
      <c r="V303" s="280">
        <v>0.34553899999999999</v>
      </c>
      <c r="W303" s="280">
        <v>0.20655699999999999</v>
      </c>
      <c r="X303" s="280">
        <v>0.21137300000000001</v>
      </c>
      <c r="Y303" s="280">
        <v>0.87044300000000008</v>
      </c>
      <c r="Z303" s="280">
        <v>0.88532799999999989</v>
      </c>
    </row>
    <row r="304" spans="2:26">
      <c r="C304" s="118"/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  <c r="X304" s="118"/>
      <c r="Y304" s="118"/>
      <c r="Z304" s="118"/>
    </row>
    <row r="305" spans="2:26">
      <c r="B305" s="122" t="s">
        <v>215</v>
      </c>
      <c r="C305" s="285">
        <v>2000</v>
      </c>
      <c r="D305" s="285">
        <v>2001</v>
      </c>
      <c r="E305" s="285">
        <v>2002</v>
      </c>
      <c r="F305" s="285">
        <v>2003</v>
      </c>
      <c r="G305" s="285">
        <v>2004</v>
      </c>
      <c r="H305" s="285">
        <v>2005</v>
      </c>
      <c r="I305" s="285">
        <v>2006</v>
      </c>
      <c r="J305" s="285">
        <v>2007</v>
      </c>
      <c r="K305" s="285">
        <v>2008</v>
      </c>
      <c r="L305" s="285">
        <v>2009</v>
      </c>
      <c r="M305" s="285">
        <v>2010</v>
      </c>
      <c r="N305" s="285">
        <v>2011</v>
      </c>
      <c r="O305" s="285">
        <v>2012</v>
      </c>
      <c r="P305" s="285">
        <v>2013</v>
      </c>
      <c r="Q305" s="285">
        <v>2014</v>
      </c>
      <c r="R305" s="285">
        <v>2015</v>
      </c>
      <c r="S305" s="285">
        <v>2016</v>
      </c>
      <c r="T305" s="285">
        <v>2017</v>
      </c>
      <c r="U305" s="285">
        <v>2018</v>
      </c>
      <c r="V305" s="285">
        <v>2019</v>
      </c>
      <c r="W305" s="285">
        <v>2020</v>
      </c>
      <c r="X305" s="285">
        <v>2021</v>
      </c>
      <c r="Y305" s="285">
        <v>2022</v>
      </c>
      <c r="Z305" s="285">
        <v>2023</v>
      </c>
    </row>
    <row r="306" spans="2:26">
      <c r="B306" s="74" t="str">
        <f t="shared" ref="B306:B318" si="34">+B291</f>
        <v>LYTTELTON</v>
      </c>
      <c r="C306" s="120">
        <f>+C261/(1+(1-C276)*C291)</f>
        <v>0.30535985456426451</v>
      </c>
      <c r="D306" s="120">
        <f t="shared" ref="C306:R310" si="35">+D261/(1+(1-D276)*D291)</f>
        <v>0.28263400275336048</v>
      </c>
      <c r="E306" s="120">
        <f t="shared" si="35"/>
        <v>0.27048715123530193</v>
      </c>
      <c r="F306" s="120">
        <f t="shared" si="35"/>
        <v>0.30097351725246796</v>
      </c>
      <c r="G306" s="120">
        <f t="shared" si="35"/>
        <v>0.34650652877064869</v>
      </c>
      <c r="H306" s="120">
        <f t="shared" si="35"/>
        <v>0.62550239822924336</v>
      </c>
      <c r="I306" s="120">
        <f t="shared" si="35"/>
        <v>0.72617735045927412</v>
      </c>
      <c r="J306" s="120">
        <f t="shared" si="35"/>
        <v>0.57841296882132531</v>
      </c>
      <c r="K306" s="120">
        <f t="shared" si="35"/>
        <v>0.45660088744383542</v>
      </c>
      <c r="L306" s="120">
        <f t="shared" si="35"/>
        <v>0.4870745603877098</v>
      </c>
      <c r="M306" s="120">
        <f t="shared" si="35"/>
        <v>0.54332786001517985</v>
      </c>
      <c r="N306" s="107"/>
      <c r="O306" s="120">
        <f t="shared" si="35"/>
        <v>0.61410947061763455</v>
      </c>
      <c r="P306" s="120">
        <f t="shared" si="35"/>
        <v>0.95917963265184158</v>
      </c>
      <c r="Q306" s="120">
        <f t="shared" si="35"/>
        <v>0.96899999999999997</v>
      </c>
      <c r="R306" s="107"/>
      <c r="S306" s="107"/>
      <c r="T306" s="107"/>
      <c r="U306" s="107"/>
      <c r="V306" s="107"/>
      <c r="W306" s="107"/>
      <c r="X306" s="107"/>
      <c r="Y306" s="107"/>
      <c r="Z306" s="107"/>
    </row>
    <row r="307" spans="2:26">
      <c r="B307" s="2" t="str">
        <f t="shared" si="34"/>
        <v>MARSDEN</v>
      </c>
      <c r="C307" s="115">
        <f t="shared" si="35"/>
        <v>0.38956691429519924</v>
      </c>
      <c r="D307" s="107"/>
      <c r="E307" s="115">
        <f t="shared" si="35"/>
        <v>0.73</v>
      </c>
      <c r="F307" s="115">
        <f t="shared" si="35"/>
        <v>0.50600000000000001</v>
      </c>
      <c r="G307" s="115">
        <f t="shared" si="35"/>
        <v>0.47348668574635816</v>
      </c>
      <c r="H307" s="107"/>
      <c r="I307" s="115">
        <f t="shared" si="35"/>
        <v>0.67220862960414374</v>
      </c>
      <c r="J307" s="107"/>
      <c r="K307" s="115">
        <f t="shared" si="35"/>
        <v>0.80600000000000005</v>
      </c>
      <c r="L307" s="107"/>
      <c r="M307" s="107"/>
      <c r="N307" s="107"/>
      <c r="O307" s="107"/>
      <c r="P307" s="115">
        <f t="shared" si="35"/>
        <v>0.38</v>
      </c>
      <c r="Q307" s="115">
        <f t="shared" si="35"/>
        <v>0.311</v>
      </c>
      <c r="R307" s="115">
        <f t="shared" si="35"/>
        <v>0.48609427523925719</v>
      </c>
      <c r="S307" s="115">
        <f t="shared" ref="S307:Z309" si="36">+S262/(1+(1-S277)*S292)</f>
        <v>0.6048359449208065</v>
      </c>
      <c r="T307" s="115">
        <f t="shared" si="36"/>
        <v>0.58491346053299942</v>
      </c>
      <c r="U307" s="115">
        <f t="shared" si="36"/>
        <v>0.57147068994030215</v>
      </c>
      <c r="V307" s="115">
        <f t="shared" si="36"/>
        <v>0.50482492830666648</v>
      </c>
      <c r="W307" s="115">
        <f t="shared" si="36"/>
        <v>0.61064010067046814</v>
      </c>
      <c r="X307" s="115">
        <f t="shared" si="36"/>
        <v>0.59609833282450053</v>
      </c>
      <c r="Y307" s="107"/>
      <c r="Z307" s="115">
        <f t="shared" si="36"/>
        <v>0.46562041656039382</v>
      </c>
    </row>
    <row r="308" spans="2:26">
      <c r="B308" s="2" t="str">
        <f t="shared" si="34"/>
        <v>SOUTHPORTS</v>
      </c>
      <c r="C308" s="115">
        <f t="shared" si="35"/>
        <v>0.47514706785510052</v>
      </c>
      <c r="D308" s="115">
        <f t="shared" si="35"/>
        <v>0.50294832764603836</v>
      </c>
      <c r="E308" s="115">
        <f t="shared" si="35"/>
        <v>0.46639584663442413</v>
      </c>
      <c r="F308" s="115">
        <f t="shared" si="35"/>
        <v>0.37694703140204433</v>
      </c>
      <c r="G308" s="115">
        <f t="shared" si="35"/>
        <v>0.2819355282512534</v>
      </c>
      <c r="H308" s="115">
        <f t="shared" si="35"/>
        <v>0.54358998796271341</v>
      </c>
      <c r="I308" s="115">
        <f t="shared" si="35"/>
        <v>0.70532480341480064</v>
      </c>
      <c r="J308" s="115">
        <f t="shared" si="35"/>
        <v>0.77175789353098923</v>
      </c>
      <c r="K308" s="115">
        <f t="shared" si="35"/>
        <v>0.61089931022833732</v>
      </c>
      <c r="L308" s="115">
        <f t="shared" si="35"/>
        <v>0.61499999999999999</v>
      </c>
      <c r="M308" s="115">
        <f t="shared" si="35"/>
        <v>0.61844517126010956</v>
      </c>
      <c r="N308" s="115">
        <f t="shared" si="35"/>
        <v>0.5805533663056599</v>
      </c>
      <c r="O308" s="115">
        <f t="shared" si="35"/>
        <v>0.53058854566194802</v>
      </c>
      <c r="P308" s="115">
        <f t="shared" si="35"/>
        <v>0.40223655840847006</v>
      </c>
      <c r="Q308" s="115">
        <f t="shared" si="35"/>
        <v>0.35800247502354116</v>
      </c>
      <c r="R308" s="115">
        <f t="shared" si="35"/>
        <v>0.37734413247330967</v>
      </c>
      <c r="S308" s="115">
        <f t="shared" si="36"/>
        <v>0.28222141756898717</v>
      </c>
      <c r="T308" s="115">
        <f t="shared" si="36"/>
        <v>0.29380602556034907</v>
      </c>
      <c r="U308" s="115">
        <f t="shared" si="36"/>
        <v>0.53699407365024876</v>
      </c>
      <c r="V308" s="115">
        <f t="shared" si="36"/>
        <v>0.50262557546098763</v>
      </c>
      <c r="W308" s="115">
        <f t="shared" si="36"/>
        <v>0.55938583454710289</v>
      </c>
      <c r="X308" s="115">
        <f t="shared" si="36"/>
        <v>0.53360808414291105</v>
      </c>
      <c r="Y308" s="115">
        <f t="shared" si="36"/>
        <v>0.33232928127625549</v>
      </c>
      <c r="Z308" s="115">
        <f t="shared" si="36"/>
        <v>0.35676346260700009</v>
      </c>
    </row>
    <row r="309" spans="2:26">
      <c r="B309" s="2" t="str">
        <f t="shared" si="34"/>
        <v>TAURANGA</v>
      </c>
      <c r="C309" s="115">
        <f t="shared" si="35"/>
        <v>0.33864525543760404</v>
      </c>
      <c r="D309" s="115">
        <f t="shared" si="35"/>
        <v>0.30228367303300346</v>
      </c>
      <c r="E309" s="115">
        <f t="shared" si="35"/>
        <v>0.25795936748658954</v>
      </c>
      <c r="F309" s="115">
        <f t="shared" si="35"/>
        <v>0.22516548885455179</v>
      </c>
      <c r="G309" s="115">
        <f t="shared" si="35"/>
        <v>0.32280188283360045</v>
      </c>
      <c r="H309" s="115">
        <f t="shared" si="35"/>
        <v>0.58285053041787527</v>
      </c>
      <c r="I309" s="115">
        <f t="shared" si="35"/>
        <v>0.52456223272686731</v>
      </c>
      <c r="J309" s="115">
        <f t="shared" si="35"/>
        <v>0.56026358095592033</v>
      </c>
      <c r="K309" s="115">
        <f t="shared" si="35"/>
        <v>0.63944250103262901</v>
      </c>
      <c r="L309" s="115">
        <f t="shared" si="35"/>
        <v>0.63835939328703684</v>
      </c>
      <c r="M309" s="115">
        <f t="shared" si="35"/>
        <v>0.70082573288178274</v>
      </c>
      <c r="N309" s="115">
        <f t="shared" si="35"/>
        <v>0.67969520842026543</v>
      </c>
      <c r="O309" s="115">
        <f t="shared" si="35"/>
        <v>0.6906641999265799</v>
      </c>
      <c r="P309" s="115">
        <f t="shared" si="35"/>
        <v>0.53381336124735501</v>
      </c>
      <c r="Q309" s="115">
        <f t="shared" si="35"/>
        <v>0.30512367533387491</v>
      </c>
      <c r="R309" s="115">
        <f t="shared" si="35"/>
        <v>0.36396016082956717</v>
      </c>
      <c r="S309" s="115">
        <f t="shared" si="36"/>
        <v>0.4295359860286963</v>
      </c>
      <c r="T309" s="115">
        <f t="shared" si="36"/>
        <v>0.48933602149105221</v>
      </c>
      <c r="U309" s="115">
        <f t="shared" si="36"/>
        <v>0.53879992633661455</v>
      </c>
      <c r="V309" s="115">
        <f t="shared" si="36"/>
        <v>0.55481341388190863</v>
      </c>
      <c r="W309" s="115">
        <f t="shared" si="36"/>
        <v>0.64197333174104043</v>
      </c>
      <c r="X309" s="115">
        <f t="shared" si="36"/>
        <v>0.65375909170240132</v>
      </c>
      <c r="Y309" s="115">
        <f t="shared" si="36"/>
        <v>0.52189903423363082</v>
      </c>
      <c r="Z309" s="115">
        <f t="shared" si="36"/>
        <v>0.53766969655297181</v>
      </c>
    </row>
    <row r="310" spans="2:26">
      <c r="B310" s="2" t="str">
        <f t="shared" si="34"/>
        <v>AUCKLAND</v>
      </c>
      <c r="C310" s="107"/>
      <c r="D310" s="107"/>
      <c r="E310" s="115">
        <f t="shared" si="35"/>
        <v>0.34346778002356565</v>
      </c>
      <c r="F310" s="115">
        <f t="shared" si="35"/>
        <v>0.28615776814064581</v>
      </c>
      <c r="G310" s="115">
        <f t="shared" si="35"/>
        <v>0.32246701159224544</v>
      </c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</row>
    <row r="311" spans="2:26">
      <c r="B311" s="2" t="str">
        <f t="shared" si="34"/>
        <v>FORTH PORTS</v>
      </c>
      <c r="C311" s="115">
        <f t="shared" ref="C311:R312" si="37">+C266/(1+(1-C281)*C296)</f>
        <v>0.28720725305149514</v>
      </c>
      <c r="D311" s="115">
        <f t="shared" si="37"/>
        <v>0.33090194790676686</v>
      </c>
      <c r="E311" s="115">
        <f t="shared" si="37"/>
        <v>0.29390228779379829</v>
      </c>
      <c r="F311" s="115">
        <f t="shared" si="37"/>
        <v>0.2738312197742801</v>
      </c>
      <c r="G311" s="115">
        <f t="shared" si="37"/>
        <v>0.34023633631756417</v>
      </c>
      <c r="H311" s="115">
        <f t="shared" si="37"/>
        <v>0.46589056587831079</v>
      </c>
      <c r="I311" s="115">
        <f t="shared" si="37"/>
        <v>0.47186262814909952</v>
      </c>
      <c r="J311" s="115">
        <f t="shared" si="37"/>
        <v>0.5554388285949845</v>
      </c>
      <c r="K311" s="107"/>
      <c r="L311" s="115">
        <f t="shared" si="37"/>
        <v>0.6380371170073168</v>
      </c>
      <c r="M311" s="115">
        <f t="shared" si="37"/>
        <v>0.54209781051192385</v>
      </c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</row>
    <row r="312" spans="2:26">
      <c r="B312" s="2" t="str">
        <f t="shared" si="34"/>
        <v>BEIBU</v>
      </c>
      <c r="C312" s="115">
        <f t="shared" si="37"/>
        <v>0.23233237529999107</v>
      </c>
      <c r="D312" s="107"/>
      <c r="E312" s="107"/>
      <c r="F312" s="107"/>
      <c r="G312" s="107"/>
      <c r="H312" s="115">
        <f t="shared" si="37"/>
        <v>0.28036513484034969</v>
      </c>
      <c r="I312" s="107"/>
      <c r="J312" s="115">
        <f t="shared" si="37"/>
        <v>-0.12564319104943567</v>
      </c>
      <c r="K312" s="115">
        <f t="shared" si="37"/>
        <v>-6.7163887477985504E-2</v>
      </c>
      <c r="L312" s="115">
        <f t="shared" si="37"/>
        <v>1.1426164352996095E-2</v>
      </c>
      <c r="M312" s="115">
        <f t="shared" si="37"/>
        <v>0.23938655891322058</v>
      </c>
      <c r="N312" s="115">
        <f t="shared" si="37"/>
        <v>0.3852558454181701</v>
      </c>
      <c r="O312" s="115">
        <f t="shared" si="37"/>
        <v>0.26000345707962108</v>
      </c>
      <c r="P312" s="115">
        <f t="shared" si="37"/>
        <v>0.17983422607675975</v>
      </c>
      <c r="Q312" s="115">
        <f t="shared" si="37"/>
        <v>0.16171859359071211</v>
      </c>
      <c r="R312" s="115">
        <f t="shared" si="37"/>
        <v>0.50888258254347762</v>
      </c>
      <c r="S312" s="115">
        <f t="shared" ref="S312:Z312" si="38">+S267/(1+(1-S282)*S297)</f>
        <v>0.77797190333288679</v>
      </c>
      <c r="T312" s="115">
        <f t="shared" si="38"/>
        <v>0.76965072251433853</v>
      </c>
      <c r="U312" s="115">
        <f t="shared" si="38"/>
        <v>0.63090107826684005</v>
      </c>
      <c r="V312" s="115">
        <f t="shared" si="38"/>
        <v>0.62512247557943623</v>
      </c>
      <c r="W312" s="115">
        <f t="shared" si="38"/>
        <v>0.41331223494304714</v>
      </c>
      <c r="X312" s="115">
        <f t="shared" si="38"/>
        <v>0.3448810432303554</v>
      </c>
      <c r="Y312" s="115">
        <f t="shared" si="38"/>
        <v>0.33132333372015182</v>
      </c>
      <c r="Z312" s="115">
        <f t="shared" si="38"/>
        <v>0.3087270850842847</v>
      </c>
    </row>
    <row r="313" spans="2:26">
      <c r="B313" s="2" t="str">
        <f t="shared" si="34"/>
        <v>BINTULU</v>
      </c>
      <c r="C313" s="107"/>
      <c r="D313" s="115">
        <f t="shared" ref="D313:Z314" si="39">+D268/(1+(1-D283)*D298)</f>
        <v>0.47399999999999998</v>
      </c>
      <c r="E313" s="115">
        <f t="shared" si="39"/>
        <v>0.441</v>
      </c>
      <c r="F313" s="115">
        <f t="shared" si="39"/>
        <v>0.40699999999999997</v>
      </c>
      <c r="G313" s="115">
        <f t="shared" si="39"/>
        <v>0.37</v>
      </c>
      <c r="H313" s="115">
        <f t="shared" si="39"/>
        <v>0.46100000000000002</v>
      </c>
      <c r="I313" s="115">
        <f t="shared" si="39"/>
        <v>0.496</v>
      </c>
      <c r="J313" s="115">
        <f t="shared" si="39"/>
        <v>0.55800000000000005</v>
      </c>
      <c r="K313" s="115">
        <f t="shared" si="39"/>
        <v>0.46200000000000002</v>
      </c>
      <c r="L313" s="115">
        <f t="shared" si="39"/>
        <v>0.48799999999999999</v>
      </c>
      <c r="M313" s="115">
        <f t="shared" si="39"/>
        <v>0.21924417400021542</v>
      </c>
      <c r="N313" s="115">
        <f t="shared" si="39"/>
        <v>0.18120857982530569</v>
      </c>
      <c r="O313" s="115">
        <f t="shared" si="39"/>
        <v>0.19747718954068619</v>
      </c>
      <c r="P313" s="115">
        <f t="shared" si="39"/>
        <v>0.20618795150936434</v>
      </c>
      <c r="Q313" s="115">
        <f t="shared" si="39"/>
        <v>0.22912680718414816</v>
      </c>
      <c r="R313" s="115">
        <f t="shared" si="39"/>
        <v>0.27113651055700372</v>
      </c>
      <c r="S313" s="115">
        <f t="shared" si="39"/>
        <v>0.20583981455650813</v>
      </c>
      <c r="T313" s="115">
        <f t="shared" si="39"/>
        <v>0.23351120018812735</v>
      </c>
      <c r="U313" s="115">
        <f t="shared" si="39"/>
        <v>0.18117042625706867</v>
      </c>
      <c r="V313" s="115">
        <f t="shared" si="39"/>
        <v>0.19442855814384133</v>
      </c>
      <c r="W313" s="115">
        <f t="shared" si="39"/>
        <v>0.48576663916337876</v>
      </c>
      <c r="X313" s="107"/>
      <c r="Y313" s="115">
        <f t="shared" si="39"/>
        <v>0.26987152766510458</v>
      </c>
      <c r="Z313" s="115">
        <f t="shared" si="39"/>
        <v>0.26988663549869574</v>
      </c>
    </row>
    <row r="314" spans="2:26">
      <c r="B314" s="2" t="str">
        <f t="shared" si="34"/>
        <v>GUJARAT</v>
      </c>
      <c r="C314" s="282"/>
      <c r="D314" s="282"/>
      <c r="E314" s="282"/>
      <c r="F314" s="282"/>
      <c r="G314" s="282"/>
      <c r="H314" s="282"/>
      <c r="I314" s="282"/>
      <c r="J314" s="282"/>
      <c r="K314" s="282"/>
      <c r="L314" s="282"/>
      <c r="M314" s="282"/>
      <c r="N314" s="282"/>
      <c r="O314" s="282"/>
      <c r="P314" s="115">
        <f t="shared" si="39"/>
        <v>0.36662225002486615</v>
      </c>
      <c r="Q314" s="282"/>
      <c r="R314" s="115">
        <f t="shared" si="39"/>
        <v>0.70599999999999996</v>
      </c>
      <c r="S314" s="115">
        <f t="shared" si="39"/>
        <v>0.71799999999999997</v>
      </c>
      <c r="T314" s="115">
        <f t="shared" si="39"/>
        <v>0.42899999999999999</v>
      </c>
      <c r="U314" s="115">
        <f t="shared" si="39"/>
        <v>0.50800000000000001</v>
      </c>
      <c r="V314" s="115">
        <f t="shared" si="39"/>
        <v>0.40899999999999997</v>
      </c>
      <c r="W314" s="115">
        <f t="shared" si="39"/>
        <v>0.47004965746069294</v>
      </c>
      <c r="X314" s="115">
        <f t="shared" si="39"/>
        <v>0.52960108106109505</v>
      </c>
      <c r="Y314" s="115">
        <f t="shared" si="39"/>
        <v>0.41933629938894057</v>
      </c>
      <c r="Z314" s="115">
        <f t="shared" si="39"/>
        <v>0.44149828738142144</v>
      </c>
    </row>
    <row r="315" spans="2:26">
      <c r="B315" s="2" t="str">
        <f t="shared" si="34"/>
        <v>LUKA</v>
      </c>
      <c r="C315" s="115">
        <f t="shared" ref="C315:Z317" si="40">+C270/(1+(1-C285)*C300)</f>
        <v>0.33841440210534129</v>
      </c>
      <c r="D315" s="115">
        <f t="shared" si="40"/>
        <v>0.30833631553821655</v>
      </c>
      <c r="E315" s="115">
        <f t="shared" si="40"/>
        <v>0.28894452532744885</v>
      </c>
      <c r="F315" s="115">
        <f t="shared" si="40"/>
        <v>0.2473082278261873</v>
      </c>
      <c r="G315" s="115">
        <f t="shared" si="40"/>
        <v>0.25947354118778654</v>
      </c>
      <c r="H315" s="115">
        <f t="shared" si="40"/>
        <v>0.50307012643195392</v>
      </c>
      <c r="I315" s="115">
        <f t="shared" si="40"/>
        <v>0.41282585721484449</v>
      </c>
      <c r="J315" s="115">
        <f t="shared" si="40"/>
        <v>0.35493143517714321</v>
      </c>
      <c r="K315" s="282"/>
      <c r="L315" s="282"/>
      <c r="M315" s="282"/>
      <c r="N315" s="115">
        <f t="shared" si="40"/>
        <v>0.70622536604166808</v>
      </c>
      <c r="O315" s="115">
        <f t="shared" si="40"/>
        <v>0.50142995988421168</v>
      </c>
      <c r="P315" s="282"/>
      <c r="Q315" s="115">
        <f t="shared" si="40"/>
        <v>0.30266020648209169</v>
      </c>
      <c r="R315" s="115">
        <f t="shared" si="40"/>
        <v>0.35946962537488852</v>
      </c>
      <c r="S315" s="115">
        <f t="shared" si="40"/>
        <v>0.32079912795100285</v>
      </c>
      <c r="T315" s="115">
        <f t="shared" si="40"/>
        <v>0.36931323377243958</v>
      </c>
      <c r="U315" s="115">
        <f t="shared" si="40"/>
        <v>0.55269566741379994</v>
      </c>
      <c r="V315" s="115">
        <f t="shared" si="40"/>
        <v>0.55739159442095731</v>
      </c>
      <c r="W315" s="115">
        <f t="shared" si="40"/>
        <v>0.71424515345134376</v>
      </c>
      <c r="X315" s="115">
        <f t="shared" si="40"/>
        <v>0.70292705478765172</v>
      </c>
      <c r="Y315" s="115">
        <f t="shared" si="40"/>
        <v>0.4826999004263326</v>
      </c>
      <c r="Z315" s="115">
        <f t="shared" si="40"/>
        <v>0.50171109667216052</v>
      </c>
    </row>
    <row r="316" spans="2:26">
      <c r="B316" s="2" t="str">
        <f t="shared" si="34"/>
        <v>PIRAEUS</v>
      </c>
      <c r="C316" s="282"/>
      <c r="D316" s="282"/>
      <c r="E316" s="282"/>
      <c r="F316" s="115">
        <f t="shared" si="40"/>
        <v>1.2289312724242221</v>
      </c>
      <c r="G316" s="115">
        <f t="shared" si="40"/>
        <v>0.63817268657790038</v>
      </c>
      <c r="H316" s="115">
        <f t="shared" si="40"/>
        <v>0.43544971331010296</v>
      </c>
      <c r="I316" s="115">
        <f t="shared" si="40"/>
        <v>0.71799227307937086</v>
      </c>
      <c r="J316" s="115">
        <f t="shared" si="40"/>
        <v>0.80142564088097035</v>
      </c>
      <c r="K316" s="115">
        <f t="shared" si="40"/>
        <v>0.73798968801579057</v>
      </c>
      <c r="L316" s="282"/>
      <c r="M316" s="115">
        <f t="shared" si="40"/>
        <v>0.57715421498130248</v>
      </c>
      <c r="N316" s="115">
        <f t="shared" si="40"/>
        <v>0.61461843516809023</v>
      </c>
      <c r="O316" s="115">
        <f t="shared" si="40"/>
        <v>0.61714936154906275</v>
      </c>
      <c r="P316" s="115">
        <f t="shared" si="40"/>
        <v>0.75897064242686385</v>
      </c>
      <c r="Q316" s="115">
        <f t="shared" si="40"/>
        <v>0.77265070948219861</v>
      </c>
      <c r="R316" s="115">
        <f t="shared" si="40"/>
        <v>0.79104869118478693</v>
      </c>
      <c r="S316" s="115">
        <f t="shared" si="40"/>
        <v>0.80631446272748841</v>
      </c>
      <c r="T316" s="115">
        <f t="shared" si="40"/>
        <v>0.68865242168996599</v>
      </c>
      <c r="U316" s="115">
        <f t="shared" si="40"/>
        <v>0.55805280613491293</v>
      </c>
      <c r="V316" s="115">
        <f t="shared" si="40"/>
        <v>0.44868475460004592</v>
      </c>
      <c r="W316" s="115">
        <f t="shared" si="40"/>
        <v>0.51640551249389688</v>
      </c>
      <c r="X316" s="115">
        <f t="shared" si="40"/>
        <v>0.54803177233535838</v>
      </c>
      <c r="Y316" s="115">
        <f t="shared" si="40"/>
        <v>0.55052725870997044</v>
      </c>
      <c r="Z316" s="115">
        <f t="shared" si="40"/>
        <v>0.57027023322645032</v>
      </c>
    </row>
    <row r="317" spans="2:26">
      <c r="B317" s="2" t="str">
        <f t="shared" si="34"/>
        <v>SAAM</v>
      </c>
      <c r="C317" s="282"/>
      <c r="D317" s="282"/>
      <c r="E317" s="282"/>
      <c r="F317" s="282"/>
      <c r="G317" s="282"/>
      <c r="H317" s="282"/>
      <c r="I317" s="282"/>
      <c r="J317" s="282"/>
      <c r="K317" s="282"/>
      <c r="L317" s="282"/>
      <c r="M317" s="282"/>
      <c r="N317" s="282"/>
      <c r="O317" s="115">
        <f t="shared" si="40"/>
        <v>0.80654077007291325</v>
      </c>
      <c r="P317" s="115">
        <f t="shared" si="40"/>
        <v>0.64367176863504372</v>
      </c>
      <c r="Q317" s="115">
        <f t="shared" si="40"/>
        <v>0.40387687515078458</v>
      </c>
      <c r="R317" s="115">
        <f t="shared" si="40"/>
        <v>0.52236973423498312</v>
      </c>
      <c r="S317" s="115">
        <f t="shared" si="40"/>
        <v>0.61054176998710052</v>
      </c>
      <c r="T317" s="115">
        <f t="shared" si="40"/>
        <v>0.5695648031011098</v>
      </c>
      <c r="U317" s="115">
        <f t="shared" si="40"/>
        <v>0.49126548796137859</v>
      </c>
      <c r="V317" s="115">
        <f t="shared" si="40"/>
        <v>0.44325736815525618</v>
      </c>
      <c r="W317" s="115">
        <f t="shared" si="40"/>
        <v>0.50347386025116558</v>
      </c>
      <c r="X317" s="115">
        <f t="shared" si="40"/>
        <v>0.5511579173914114</v>
      </c>
      <c r="Y317" s="115">
        <f t="shared" si="40"/>
        <v>0.6062946491883624</v>
      </c>
      <c r="Z317" s="115">
        <f t="shared" si="40"/>
        <v>0.61218554040432838</v>
      </c>
    </row>
    <row r="318" spans="2:26">
      <c r="B318" s="64" t="str">
        <f t="shared" si="34"/>
        <v>SANTOS</v>
      </c>
      <c r="C318" s="281"/>
      <c r="D318" s="281"/>
      <c r="E318" s="281"/>
      <c r="F318" s="281"/>
      <c r="G318" s="281"/>
      <c r="H318" s="281"/>
      <c r="I318" s="281"/>
      <c r="J318" s="281"/>
      <c r="K318" s="281"/>
      <c r="L318" s="121">
        <f t="shared" ref="L318:Z318" si="41">+L273/(1+(1-L288)*L303)</f>
        <v>0.45442167589222543</v>
      </c>
      <c r="M318" s="121">
        <f t="shared" si="41"/>
        <v>0.46894973810527329</v>
      </c>
      <c r="N318" s="121">
        <f t="shared" si="41"/>
        <v>0.39007292276283101</v>
      </c>
      <c r="O318" s="121">
        <f t="shared" si="41"/>
        <v>0.46231920473034321</v>
      </c>
      <c r="P318" s="121">
        <f t="shared" si="41"/>
        <v>0.48972631271236944</v>
      </c>
      <c r="Q318" s="121">
        <f t="shared" si="41"/>
        <v>0.47953345828258509</v>
      </c>
      <c r="R318" s="281"/>
      <c r="S318" s="281"/>
      <c r="T318" s="281"/>
      <c r="U318" s="121">
        <f t="shared" si="41"/>
        <v>0.45491316982531643</v>
      </c>
      <c r="V318" s="121">
        <f t="shared" si="41"/>
        <v>0.37442053026564265</v>
      </c>
      <c r="W318" s="281"/>
      <c r="X318" s="121">
        <f t="shared" si="41"/>
        <v>1.2994887865071552</v>
      </c>
      <c r="Y318" s="121">
        <f t="shared" si="41"/>
        <v>0.35037111412363564</v>
      </c>
      <c r="Z318" s="121">
        <f t="shared" si="41"/>
        <v>0.35086081714093109</v>
      </c>
    </row>
    <row r="319" spans="2:26">
      <c r="C319" s="118"/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</row>
    <row r="320" spans="2:26">
      <c r="B320" s="8" t="s">
        <v>216</v>
      </c>
      <c r="C320" s="119">
        <f>+AVERAGE(C306:C318)</f>
        <v>0.33809616037271362</v>
      </c>
      <c r="D320" s="119">
        <f t="shared" ref="D320:Z320" si="42">+AVERAGE(D306:D318)</f>
        <v>0.36685071114623091</v>
      </c>
      <c r="E320" s="119">
        <f t="shared" si="42"/>
        <v>0.38651961981264105</v>
      </c>
      <c r="F320" s="119">
        <f t="shared" si="42"/>
        <v>0.42803494729715541</v>
      </c>
      <c r="G320" s="119">
        <f t="shared" si="42"/>
        <v>0.37278668903081746</v>
      </c>
      <c r="H320" s="119">
        <f t="shared" si="42"/>
        <v>0.48721480713381859</v>
      </c>
      <c r="I320" s="119">
        <f t="shared" si="42"/>
        <v>0.59086922183105006</v>
      </c>
      <c r="J320" s="119">
        <f t="shared" si="42"/>
        <v>0.50682339461398718</v>
      </c>
      <c r="K320" s="119">
        <f t="shared" si="42"/>
        <v>0.52082407132037234</v>
      </c>
      <c r="L320" s="119">
        <f t="shared" si="42"/>
        <v>0.47604555870389786</v>
      </c>
      <c r="M320" s="119">
        <f t="shared" si="42"/>
        <v>0.48867890758362598</v>
      </c>
      <c r="N320" s="119">
        <f t="shared" si="42"/>
        <v>0.5053756748488557</v>
      </c>
      <c r="O320" s="119">
        <f t="shared" si="42"/>
        <v>0.52003135100700004</v>
      </c>
      <c r="P320" s="119">
        <f t="shared" si="42"/>
        <v>0.4920242703692933</v>
      </c>
      <c r="Q320" s="119">
        <f t="shared" si="42"/>
        <v>0.42926928005299364</v>
      </c>
      <c r="R320" s="119">
        <f t="shared" si="42"/>
        <v>0.4873673013819193</v>
      </c>
      <c r="S320" s="119">
        <f t="shared" si="42"/>
        <v>0.5284511585637196</v>
      </c>
      <c r="T320" s="119">
        <f t="shared" si="42"/>
        <v>0.49197198765004241</v>
      </c>
      <c r="U320" s="119">
        <f t="shared" si="42"/>
        <v>0.50242633257864822</v>
      </c>
      <c r="V320" s="119">
        <f t="shared" si="42"/>
        <v>0.46145691988147419</v>
      </c>
      <c r="W320" s="119">
        <f t="shared" si="42"/>
        <v>0.54613914719134848</v>
      </c>
      <c r="X320" s="119">
        <f t="shared" si="42"/>
        <v>0.63995035155364888</v>
      </c>
      <c r="Y320" s="119">
        <f t="shared" si="42"/>
        <v>0.42940582208137607</v>
      </c>
      <c r="Z320" s="119">
        <f t="shared" si="42"/>
        <v>0.44151932711286379</v>
      </c>
    </row>
    <row r="321" spans="2:26"/>
    <row r="322" spans="2:26"/>
    <row r="323" spans="2:26">
      <c r="B323" s="42" t="s">
        <v>217</v>
      </c>
    </row>
    <row r="324" spans="2:26"/>
    <row r="325" spans="2:26">
      <c r="B325" s="285"/>
      <c r="C325" s="285">
        <v>2000</v>
      </c>
      <c r="D325" s="285">
        <v>2001</v>
      </c>
      <c r="E325" s="285">
        <v>2002</v>
      </c>
      <c r="F325" s="285">
        <v>2003</v>
      </c>
      <c r="G325" s="285">
        <v>2004</v>
      </c>
      <c r="H325" s="285">
        <v>2005</v>
      </c>
      <c r="I325" s="285">
        <v>2006</v>
      </c>
      <c r="J325" s="285">
        <v>2007</v>
      </c>
      <c r="K325" s="285">
        <v>2008</v>
      </c>
      <c r="L325" s="285">
        <v>2009</v>
      </c>
      <c r="M325" s="285">
        <v>2010</v>
      </c>
      <c r="N325" s="285">
        <v>2011</v>
      </c>
      <c r="O325" s="285">
        <v>2012</v>
      </c>
      <c r="P325" s="285">
        <v>2013</v>
      </c>
      <c r="Q325" s="285">
        <v>2014</v>
      </c>
      <c r="R325" s="285">
        <v>2015</v>
      </c>
      <c r="S325" s="285">
        <v>2016</v>
      </c>
      <c r="T325" s="285">
        <v>2017</v>
      </c>
      <c r="U325" s="285">
        <v>2018</v>
      </c>
      <c r="V325" s="285">
        <v>2019</v>
      </c>
      <c r="W325" s="285">
        <v>2020</v>
      </c>
      <c r="X325" s="285">
        <v>2021</v>
      </c>
      <c r="Y325" s="285">
        <v>2022</v>
      </c>
      <c r="Z325" s="285">
        <v>2023</v>
      </c>
    </row>
    <row r="326" spans="2:26">
      <c r="B326" s="133" t="s">
        <v>218</v>
      </c>
      <c r="C326" s="134">
        <v>1824</v>
      </c>
      <c r="D326" s="134">
        <v>319</v>
      </c>
      <c r="E326" s="134">
        <v>4640</v>
      </c>
      <c r="F326" s="134">
        <v>5144</v>
      </c>
      <c r="G326" s="134">
        <v>3076</v>
      </c>
      <c r="H326" s="134">
        <v>3194</v>
      </c>
      <c r="I326" s="134">
        <v>12886</v>
      </c>
      <c r="J326" s="134">
        <v>11697</v>
      </c>
      <c r="K326" s="134">
        <v>10730</v>
      </c>
      <c r="L326" s="134">
        <v>10974</v>
      </c>
      <c r="M326" s="134">
        <v>8858</v>
      </c>
      <c r="N326" s="134">
        <v>8413</v>
      </c>
      <c r="O326" s="134">
        <v>7640</v>
      </c>
      <c r="P326" s="134">
        <v>4171</v>
      </c>
      <c r="Q326" s="134">
        <v>6840</v>
      </c>
      <c r="R326" s="134">
        <v>10025</v>
      </c>
      <c r="S326" s="134">
        <v>24460</v>
      </c>
      <c r="T326" s="134">
        <v>29865</v>
      </c>
      <c r="U326" s="134">
        <v>10749</v>
      </c>
      <c r="V326" s="134">
        <v>6433</v>
      </c>
      <c r="W326" s="134">
        <v>6274</v>
      </c>
      <c r="X326" s="134">
        <v>5392</v>
      </c>
      <c r="Y326" s="134">
        <v>1646</v>
      </c>
      <c r="Z326" s="134">
        <v>599</v>
      </c>
    </row>
    <row r="327" spans="2:26">
      <c r="B327" s="127" t="s">
        <v>219</v>
      </c>
      <c r="C327" s="128">
        <v>7486</v>
      </c>
      <c r="D327" s="128">
        <v>5169</v>
      </c>
      <c r="E327" s="128">
        <v>2613</v>
      </c>
      <c r="F327" s="128">
        <v>4480</v>
      </c>
      <c r="G327" s="128">
        <v>7674</v>
      </c>
      <c r="H327" s="128">
        <v>14382</v>
      </c>
      <c r="I327" s="128">
        <v>40068</v>
      </c>
      <c r="J327" s="128">
        <v>27241</v>
      </c>
      <c r="K327" s="128">
        <v>19364</v>
      </c>
      <c r="L327" s="128">
        <v>11886</v>
      </c>
      <c r="M327" s="128">
        <v>4001</v>
      </c>
      <c r="N327" s="128">
        <v>11419</v>
      </c>
      <c r="O327" s="128">
        <v>21006</v>
      </c>
      <c r="P327" s="128">
        <v>9446</v>
      </c>
      <c r="Q327" s="128">
        <v>73221</v>
      </c>
      <c r="R327" s="128">
        <v>179726</v>
      </c>
      <c r="S327" s="128">
        <v>178518</v>
      </c>
      <c r="T327" s="128">
        <v>159167</v>
      </c>
      <c r="U327" s="128">
        <v>155811</v>
      </c>
      <c r="V327" s="128">
        <v>154312</v>
      </c>
      <c r="W327" s="128">
        <v>139895</v>
      </c>
      <c r="X327" s="128">
        <v>130663</v>
      </c>
      <c r="Y327" s="128">
        <v>105649</v>
      </c>
      <c r="Z327" s="128">
        <f>1277+110284</f>
        <v>111561</v>
      </c>
    </row>
    <row r="328" spans="2:26">
      <c r="B328" s="127" t="s">
        <v>171</v>
      </c>
      <c r="C328" s="128">
        <v>24142</v>
      </c>
      <c r="D328" s="128">
        <v>28176</v>
      </c>
      <c r="E328" s="128">
        <v>34274</v>
      </c>
      <c r="F328" s="128">
        <v>39188</v>
      </c>
      <c r="G328" s="128">
        <v>33071</v>
      </c>
      <c r="H328" s="128">
        <v>38050</v>
      </c>
      <c r="I328" s="128">
        <v>47853</v>
      </c>
      <c r="J328" s="128">
        <v>55340</v>
      </c>
      <c r="K328" s="128">
        <v>53648</v>
      </c>
      <c r="L328" s="128">
        <v>58436</v>
      </c>
      <c r="M328" s="128">
        <v>74373</v>
      </c>
      <c r="N328" s="128">
        <v>77413</v>
      </c>
      <c r="O328" s="128">
        <v>84522</v>
      </c>
      <c r="P328" s="128">
        <v>38723</v>
      </c>
      <c r="Q328" s="128">
        <v>94406</v>
      </c>
      <c r="R328" s="128">
        <v>115292</v>
      </c>
      <c r="S328" s="128">
        <v>87865</v>
      </c>
      <c r="T328" s="128">
        <v>60798</v>
      </c>
      <c r="U328" s="128">
        <v>70258</v>
      </c>
      <c r="V328" s="128">
        <v>72465</v>
      </c>
      <c r="W328" s="128">
        <v>74294</v>
      </c>
      <c r="X328" s="128">
        <v>89925</v>
      </c>
      <c r="Y328" s="128">
        <v>80664</v>
      </c>
      <c r="Z328" s="128">
        <v>77632</v>
      </c>
    </row>
    <row r="329" spans="2:26">
      <c r="B329" s="128"/>
      <c r="C329" s="128"/>
      <c r="D329" s="128"/>
      <c r="E329" s="128"/>
      <c r="F329" s="128"/>
      <c r="G329" s="128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8"/>
      <c r="T329" s="128"/>
      <c r="U329" s="128"/>
      <c r="V329" s="128"/>
      <c r="W329" s="128"/>
      <c r="X329" s="128"/>
      <c r="Y329" s="128"/>
      <c r="Z329" s="128"/>
    </row>
    <row r="330" spans="2:26">
      <c r="B330" s="129" t="s">
        <v>220</v>
      </c>
      <c r="C330" s="130">
        <f t="shared" ref="C330:U330" si="43">+C326+C327</f>
        <v>9310</v>
      </c>
      <c r="D330" s="130">
        <f t="shared" si="43"/>
        <v>5488</v>
      </c>
      <c r="E330" s="130">
        <f t="shared" si="43"/>
        <v>7253</v>
      </c>
      <c r="F330" s="130">
        <f t="shared" si="43"/>
        <v>9624</v>
      </c>
      <c r="G330" s="130">
        <f t="shared" si="43"/>
        <v>10750</v>
      </c>
      <c r="H330" s="130">
        <f t="shared" si="43"/>
        <v>17576</v>
      </c>
      <c r="I330" s="130">
        <f t="shared" si="43"/>
        <v>52954</v>
      </c>
      <c r="J330" s="130">
        <f t="shared" si="43"/>
        <v>38938</v>
      </c>
      <c r="K330" s="130">
        <f t="shared" si="43"/>
        <v>30094</v>
      </c>
      <c r="L330" s="130">
        <f t="shared" si="43"/>
        <v>22860</v>
      </c>
      <c r="M330" s="130">
        <f t="shared" si="43"/>
        <v>12859</v>
      </c>
      <c r="N330" s="130">
        <f t="shared" si="43"/>
        <v>19832</v>
      </c>
      <c r="O330" s="130">
        <f t="shared" si="43"/>
        <v>28646</v>
      </c>
      <c r="P330" s="130">
        <f t="shared" si="43"/>
        <v>13617</v>
      </c>
      <c r="Q330" s="130">
        <f t="shared" si="43"/>
        <v>80061</v>
      </c>
      <c r="R330" s="130">
        <f t="shared" si="43"/>
        <v>189751</v>
      </c>
      <c r="S330" s="130">
        <f t="shared" si="43"/>
        <v>202978</v>
      </c>
      <c r="T330" s="130">
        <f t="shared" si="43"/>
        <v>189032</v>
      </c>
      <c r="U330" s="130">
        <f t="shared" si="43"/>
        <v>166560</v>
      </c>
      <c r="V330" s="130">
        <f t="shared" ref="V330:Z330" si="44">+V326+V327</f>
        <v>160745</v>
      </c>
      <c r="W330" s="130">
        <f t="shared" si="44"/>
        <v>146169</v>
      </c>
      <c r="X330" s="130">
        <f t="shared" si="44"/>
        <v>136055</v>
      </c>
      <c r="Y330" s="130">
        <f t="shared" si="44"/>
        <v>107295</v>
      </c>
      <c r="Z330" s="130">
        <f t="shared" si="44"/>
        <v>112160</v>
      </c>
    </row>
    <row r="331" spans="2:26">
      <c r="B331" s="127"/>
      <c r="C331" s="128"/>
      <c r="D331" s="128"/>
      <c r="E331" s="128"/>
      <c r="F331" s="128"/>
      <c r="G331" s="128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8"/>
      <c r="T331" s="128"/>
      <c r="U331" s="128"/>
      <c r="V331" s="128"/>
      <c r="W331" s="128"/>
      <c r="X331" s="128"/>
      <c r="Y331" s="128"/>
      <c r="Z331" s="128"/>
    </row>
    <row r="332" spans="2:26">
      <c r="B332" s="129" t="s">
        <v>221</v>
      </c>
      <c r="C332" s="131">
        <f t="shared" ref="C332:U332" si="45">+C330/C328</f>
        <v>0.38563499295832987</v>
      </c>
      <c r="D332" s="131">
        <f t="shared" si="45"/>
        <v>0.1947756956274844</v>
      </c>
      <c r="E332" s="131">
        <f t="shared" si="45"/>
        <v>0.21161813619653383</v>
      </c>
      <c r="F332" s="131">
        <f t="shared" si="45"/>
        <v>0.24558538328059609</v>
      </c>
      <c r="G332" s="131">
        <f t="shared" si="45"/>
        <v>0.32505820809772912</v>
      </c>
      <c r="H332" s="131">
        <f t="shared" si="45"/>
        <v>0.46191852825229962</v>
      </c>
      <c r="I332" s="131">
        <f t="shared" si="45"/>
        <v>1.106597287526383</v>
      </c>
      <c r="J332" s="131">
        <f t="shared" si="45"/>
        <v>0.70361402240693893</v>
      </c>
      <c r="K332" s="131">
        <f t="shared" si="45"/>
        <v>0.56095287801968385</v>
      </c>
      <c r="L332" s="131">
        <f t="shared" si="45"/>
        <v>0.39119720720104045</v>
      </c>
      <c r="M332" s="131">
        <f t="shared" si="45"/>
        <v>0.17289876702566792</v>
      </c>
      <c r="N332" s="131">
        <f t="shared" si="45"/>
        <v>0.25618436179969772</v>
      </c>
      <c r="O332" s="131">
        <f t="shared" si="45"/>
        <v>0.33891767823761859</v>
      </c>
      <c r="P332" s="131">
        <f t="shared" si="45"/>
        <v>0.35165147328461122</v>
      </c>
      <c r="Q332" s="131">
        <f t="shared" si="45"/>
        <v>0.8480499120818592</v>
      </c>
      <c r="R332" s="131">
        <f t="shared" si="45"/>
        <v>1.6458297193213753</v>
      </c>
      <c r="S332" s="131">
        <f t="shared" si="45"/>
        <v>2.3101121037955954</v>
      </c>
      <c r="T332" s="131">
        <f t="shared" si="45"/>
        <v>3.1091812230665483</v>
      </c>
      <c r="U332" s="131">
        <f t="shared" si="45"/>
        <v>2.3706908821771187</v>
      </c>
      <c r="V332" s="131">
        <f t="shared" ref="V332:Y332" si="46">+V330/V328</f>
        <v>2.2182432898640725</v>
      </c>
      <c r="W332" s="131">
        <f t="shared" si="46"/>
        <v>1.9674401701348696</v>
      </c>
      <c r="X332" s="131">
        <f t="shared" si="46"/>
        <v>1.5129830414234084</v>
      </c>
      <c r="Y332" s="131">
        <f t="shared" si="46"/>
        <v>1.3301472775959535</v>
      </c>
      <c r="Z332" s="131">
        <f t="shared" ref="Z332" si="47">+Z330/Z328</f>
        <v>1.444765045342127</v>
      </c>
    </row>
    <row r="333" spans="2:26">
      <c r="B333" s="129" t="s">
        <v>222</v>
      </c>
      <c r="C333" s="132">
        <f t="shared" ref="C333:U333" si="48">+C330/(C330+C328)</f>
        <v>0.27830921917972018</v>
      </c>
      <c r="D333" s="132">
        <f t="shared" si="48"/>
        <v>0.16302281368821292</v>
      </c>
      <c r="E333" s="132">
        <f t="shared" si="48"/>
        <v>0.17465745177836106</v>
      </c>
      <c r="F333" s="132">
        <f t="shared" si="48"/>
        <v>0.19716463164795542</v>
      </c>
      <c r="G333" s="132">
        <f t="shared" si="48"/>
        <v>0.24531617261130509</v>
      </c>
      <c r="H333" s="132">
        <f t="shared" si="48"/>
        <v>0.31596735339589399</v>
      </c>
      <c r="I333" s="132">
        <f t="shared" si="48"/>
        <v>0.52530082236352638</v>
      </c>
      <c r="J333" s="132">
        <f t="shared" si="48"/>
        <v>0.41301257981713657</v>
      </c>
      <c r="K333" s="132">
        <f t="shared" si="48"/>
        <v>0.35936567075063885</v>
      </c>
      <c r="L333" s="132">
        <f t="shared" si="48"/>
        <v>0.28119464672308603</v>
      </c>
      <c r="M333" s="132">
        <f t="shared" si="48"/>
        <v>0.14741150036683787</v>
      </c>
      <c r="N333" s="132">
        <f t="shared" si="48"/>
        <v>0.20393850583577561</v>
      </c>
      <c r="O333" s="132">
        <f t="shared" si="48"/>
        <v>0.25312809274706632</v>
      </c>
      <c r="P333" s="132">
        <f t="shared" si="48"/>
        <v>0.26016431027894538</v>
      </c>
      <c r="Q333" s="132">
        <f t="shared" si="48"/>
        <v>0.45888907357838443</v>
      </c>
      <c r="R333" s="132">
        <f t="shared" si="48"/>
        <v>0.62204672783837034</v>
      </c>
      <c r="S333" s="132">
        <f t="shared" si="48"/>
        <v>0.69789542811757543</v>
      </c>
      <c r="T333" s="132">
        <f t="shared" si="48"/>
        <v>0.75664251691149986</v>
      </c>
      <c r="U333" s="132">
        <f t="shared" si="48"/>
        <v>0.70332491618035786</v>
      </c>
      <c r="V333" s="132">
        <f t="shared" ref="V333:Y333" si="49">+V330/(V330+V328)</f>
        <v>0.68927147206380512</v>
      </c>
      <c r="W333" s="132">
        <f t="shared" si="49"/>
        <v>0.66300921243020372</v>
      </c>
      <c r="X333" s="132">
        <f t="shared" si="49"/>
        <v>0.6020665545623507</v>
      </c>
      <c r="Y333" s="132">
        <f t="shared" si="49"/>
        <v>0.57084257737059674</v>
      </c>
      <c r="Z333" s="132">
        <f t="shared" ref="Z333" si="50">+Z330/(Z330+Z328)</f>
        <v>0.59096273815545441</v>
      </c>
    </row>
    <row r="334" spans="2:26">
      <c r="B334" s="135" t="s">
        <v>223</v>
      </c>
      <c r="C334" s="136">
        <f>1-C333</f>
        <v>0.72169078082027982</v>
      </c>
      <c r="D334" s="136">
        <f t="shared" ref="D334:U334" si="51">1-D333</f>
        <v>0.83697718631178708</v>
      </c>
      <c r="E334" s="136">
        <f t="shared" si="51"/>
        <v>0.82534254822163899</v>
      </c>
      <c r="F334" s="136">
        <f t="shared" si="51"/>
        <v>0.80283536835204461</v>
      </c>
      <c r="G334" s="136">
        <f t="shared" si="51"/>
        <v>0.75468382738869488</v>
      </c>
      <c r="H334" s="136">
        <f t="shared" si="51"/>
        <v>0.68403264660410601</v>
      </c>
      <c r="I334" s="136">
        <f t="shared" si="51"/>
        <v>0.47469917763647362</v>
      </c>
      <c r="J334" s="136">
        <f t="shared" si="51"/>
        <v>0.58698742018286343</v>
      </c>
      <c r="K334" s="136">
        <f t="shared" si="51"/>
        <v>0.64063432924936115</v>
      </c>
      <c r="L334" s="136">
        <f t="shared" si="51"/>
        <v>0.71880535327691397</v>
      </c>
      <c r="M334" s="136">
        <f t="shared" si="51"/>
        <v>0.85258849963316208</v>
      </c>
      <c r="N334" s="136">
        <f t="shared" si="51"/>
        <v>0.79606149416422434</v>
      </c>
      <c r="O334" s="136">
        <f t="shared" si="51"/>
        <v>0.74687190725293373</v>
      </c>
      <c r="P334" s="136">
        <f t="shared" si="51"/>
        <v>0.73983568972105462</v>
      </c>
      <c r="Q334" s="136">
        <f t="shared" si="51"/>
        <v>0.54111092642161562</v>
      </c>
      <c r="R334" s="136">
        <f t="shared" si="51"/>
        <v>0.37795327216162966</v>
      </c>
      <c r="S334" s="136">
        <f t="shared" si="51"/>
        <v>0.30210457188242457</v>
      </c>
      <c r="T334" s="136">
        <f t="shared" si="51"/>
        <v>0.24335748308850014</v>
      </c>
      <c r="U334" s="136">
        <f t="shared" si="51"/>
        <v>0.29667508381964214</v>
      </c>
      <c r="V334" s="136">
        <f t="shared" ref="V334:Y334" si="52">1-V333</f>
        <v>0.31072852793619488</v>
      </c>
      <c r="W334" s="136">
        <f t="shared" si="52"/>
        <v>0.33699078756979628</v>
      </c>
      <c r="X334" s="136">
        <f t="shared" si="52"/>
        <v>0.3979334454376493</v>
      </c>
      <c r="Y334" s="136">
        <f t="shared" si="52"/>
        <v>0.42915742262940326</v>
      </c>
      <c r="Z334" s="136">
        <f t="shared" ref="Z334" si="53">1-Z333</f>
        <v>0.40903726184454559</v>
      </c>
    </row>
    <row r="335" spans="2:26"/>
    <row r="336" spans="2:26"/>
    <row r="337" spans="2:28">
      <c r="B337" s="42" t="s">
        <v>224</v>
      </c>
    </row>
    <row r="338" spans="2:28"/>
    <row r="339" spans="2:28">
      <c r="B339" s="293" t="s">
        <v>225</v>
      </c>
      <c r="C339" s="293"/>
      <c r="D339" s="291">
        <v>1999</v>
      </c>
      <c r="E339" s="291">
        <v>2000</v>
      </c>
      <c r="F339" s="291">
        <v>2001</v>
      </c>
      <c r="G339" s="291">
        <v>2002</v>
      </c>
      <c r="H339" s="291">
        <v>2003</v>
      </c>
      <c r="I339" s="291">
        <v>2004</v>
      </c>
      <c r="J339" s="291">
        <v>2005</v>
      </c>
      <c r="K339" s="291">
        <v>2006</v>
      </c>
      <c r="L339" s="291">
        <v>2007</v>
      </c>
      <c r="M339" s="291">
        <v>2008</v>
      </c>
      <c r="N339" s="291">
        <v>2009</v>
      </c>
      <c r="O339" s="291">
        <v>2010</v>
      </c>
      <c r="P339" s="291">
        <v>2011</v>
      </c>
      <c r="Q339" s="291">
        <v>2012</v>
      </c>
      <c r="R339" s="291">
        <v>2013</v>
      </c>
      <c r="S339" s="291">
        <v>2014</v>
      </c>
      <c r="T339" s="291">
        <v>2015</v>
      </c>
      <c r="U339" s="291">
        <v>2016</v>
      </c>
      <c r="V339" s="291">
        <v>2017</v>
      </c>
      <c r="W339" s="291">
        <v>2018</v>
      </c>
      <c r="X339" s="291">
        <v>2019</v>
      </c>
      <c r="Y339" s="291">
        <v>2020</v>
      </c>
      <c r="Z339" s="291">
        <v>2021</v>
      </c>
      <c r="AA339" s="291">
        <v>2022</v>
      </c>
      <c r="AB339" s="291">
        <v>2023</v>
      </c>
    </row>
    <row r="340" spans="2:28">
      <c r="B340" s="284" t="s">
        <v>226</v>
      </c>
      <c r="C340" s="174" t="s">
        <v>227</v>
      </c>
      <c r="D340" s="292"/>
      <c r="E340" s="292"/>
      <c r="F340" s="292"/>
      <c r="G340" s="292"/>
      <c r="H340" s="292"/>
      <c r="I340" s="292"/>
      <c r="J340" s="292"/>
      <c r="K340" s="292"/>
      <c r="L340" s="292"/>
      <c r="M340" s="292"/>
      <c r="N340" s="292"/>
      <c r="O340" s="292"/>
      <c r="P340" s="292"/>
      <c r="Q340" s="292"/>
      <c r="R340" s="292"/>
      <c r="S340" s="292"/>
      <c r="T340" s="292"/>
      <c r="U340" s="292"/>
      <c r="V340" s="292"/>
      <c r="W340" s="292"/>
      <c r="X340" s="292"/>
      <c r="Y340" s="292"/>
      <c r="Z340" s="292"/>
      <c r="AA340" s="292"/>
      <c r="AB340" s="292"/>
    </row>
    <row r="341" spans="2:28">
      <c r="B341" s="175" t="s">
        <v>228</v>
      </c>
      <c r="C341" s="176"/>
      <c r="D341" s="176"/>
      <c r="E341" s="176"/>
      <c r="F341" s="176"/>
      <c r="G341" s="176"/>
      <c r="H341" s="176"/>
      <c r="I341" s="176"/>
      <c r="J341" s="176"/>
      <c r="K341" s="176"/>
      <c r="L341" s="176"/>
      <c r="M341" s="176"/>
      <c r="N341" s="176"/>
      <c r="O341" s="176"/>
      <c r="P341" s="176"/>
      <c r="Q341" s="176"/>
      <c r="R341" s="176"/>
      <c r="S341" s="176"/>
      <c r="T341" s="176"/>
      <c r="U341" s="176"/>
      <c r="V341" s="176"/>
      <c r="W341" s="176"/>
      <c r="X341" s="176"/>
      <c r="Y341" s="176"/>
      <c r="Z341" s="176"/>
      <c r="AA341" s="176"/>
      <c r="AB341" s="176"/>
    </row>
    <row r="342" spans="2:28">
      <c r="B342" s="144" t="s">
        <v>229</v>
      </c>
      <c r="C342" s="145" t="s">
        <v>230</v>
      </c>
      <c r="D342" s="145"/>
      <c r="E342" s="145"/>
      <c r="F342" s="145"/>
      <c r="G342" s="145"/>
      <c r="H342" s="145"/>
      <c r="I342" s="145"/>
      <c r="J342" s="145"/>
      <c r="K342" s="146"/>
      <c r="L342" s="146"/>
      <c r="M342" s="140">
        <v>582.19178082191786</v>
      </c>
      <c r="N342" s="140">
        <v>400.39840637450197</v>
      </c>
      <c r="O342" s="147">
        <v>300.09355068434888</v>
      </c>
      <c r="P342" s="147">
        <v>175.69915691260002</v>
      </c>
      <c r="Q342" s="147">
        <v>40.558071907844514</v>
      </c>
      <c r="R342" s="147"/>
      <c r="S342" s="147"/>
      <c r="T342" s="147"/>
      <c r="U342" s="147"/>
      <c r="V342" s="147"/>
      <c r="W342" s="147"/>
      <c r="X342" s="147"/>
      <c r="Y342" s="147"/>
      <c r="Z342" s="147"/>
      <c r="AA342" s="147"/>
      <c r="AB342" s="147"/>
    </row>
    <row r="343" spans="2:28">
      <c r="B343" s="144" t="s">
        <v>231</v>
      </c>
      <c r="C343" s="148" t="s">
        <v>232</v>
      </c>
      <c r="D343" s="145"/>
      <c r="E343" s="145"/>
      <c r="F343" s="145"/>
      <c r="G343" s="145"/>
      <c r="H343" s="145"/>
      <c r="I343" s="145"/>
      <c r="J343" s="145"/>
      <c r="K343" s="146"/>
      <c r="L343" s="146"/>
      <c r="M343" s="147"/>
      <c r="N343" s="147"/>
      <c r="O343" s="147">
        <v>111.82731369841302</v>
      </c>
      <c r="P343" s="140">
        <v>401.13133964550207</v>
      </c>
      <c r="Q343" s="147">
        <v>147.07039159106236</v>
      </c>
      <c r="R343" s="147"/>
      <c r="S343" s="147"/>
      <c r="T343" s="147"/>
      <c r="U343" s="147"/>
      <c r="V343" s="147"/>
      <c r="W343" s="147"/>
      <c r="X343" s="147"/>
      <c r="Y343" s="147"/>
      <c r="Z343" s="147"/>
      <c r="AA343" s="147"/>
      <c r="AB343" s="147"/>
    </row>
    <row r="344" spans="2:28">
      <c r="B344" s="144" t="s">
        <v>231</v>
      </c>
      <c r="C344" s="148" t="s">
        <v>233</v>
      </c>
      <c r="D344" s="145"/>
      <c r="E344" s="145"/>
      <c r="F344" s="145"/>
      <c r="G344" s="145"/>
      <c r="H344" s="145"/>
      <c r="I344" s="145"/>
      <c r="J344" s="145"/>
      <c r="K344" s="146"/>
      <c r="L344" s="146"/>
      <c r="M344" s="147">
        <v>325</v>
      </c>
      <c r="N344" s="140">
        <v>1727.4236387782205</v>
      </c>
      <c r="O344" s="147"/>
      <c r="P344" s="147"/>
      <c r="Q344" s="147"/>
      <c r="R344" s="147"/>
      <c r="S344" s="147"/>
      <c r="T344" s="147"/>
      <c r="U344" s="147"/>
      <c r="V344" s="147"/>
      <c r="W344" s="147"/>
      <c r="X344" s="147"/>
      <c r="Y344" s="147"/>
      <c r="Z344" s="147"/>
      <c r="AA344" s="147"/>
      <c r="AB344" s="147"/>
    </row>
    <row r="345" spans="2:28">
      <c r="B345" s="144" t="s">
        <v>229</v>
      </c>
      <c r="C345" s="149" t="s">
        <v>234</v>
      </c>
      <c r="D345" s="138"/>
      <c r="E345" s="138"/>
      <c r="F345" s="138"/>
      <c r="G345" s="138"/>
      <c r="H345" s="138"/>
      <c r="I345" s="138"/>
      <c r="J345" s="138"/>
      <c r="K345" s="138"/>
      <c r="L345" s="138"/>
      <c r="M345" s="139"/>
      <c r="N345" s="139"/>
      <c r="O345" s="139"/>
      <c r="P345" s="139"/>
      <c r="Q345" s="139"/>
      <c r="R345" s="140"/>
      <c r="S345" s="141"/>
      <c r="T345" s="140">
        <v>630</v>
      </c>
      <c r="U345" s="140">
        <v>445</v>
      </c>
      <c r="V345" s="140">
        <v>235</v>
      </c>
      <c r="W345" s="140">
        <v>18</v>
      </c>
      <c r="X345" s="140"/>
      <c r="Y345" s="140"/>
      <c r="Z345" s="140"/>
      <c r="AA345" s="140"/>
      <c r="AB345" s="140"/>
    </row>
    <row r="346" spans="2:28">
      <c r="B346" s="144" t="s">
        <v>229</v>
      </c>
      <c r="C346" s="149" t="s">
        <v>235</v>
      </c>
      <c r="D346" s="138"/>
      <c r="E346" s="138"/>
      <c r="F346" s="138"/>
      <c r="G346" s="138"/>
      <c r="H346" s="138"/>
      <c r="I346" s="138"/>
      <c r="J346" s="138"/>
      <c r="K346" s="138"/>
      <c r="L346" s="138"/>
      <c r="M346" s="139"/>
      <c r="N346" s="139"/>
      <c r="O346" s="139"/>
      <c r="P346" s="139"/>
      <c r="Q346" s="139"/>
      <c r="R346" s="140"/>
      <c r="S346" s="141"/>
      <c r="T346" s="140"/>
      <c r="U346" s="140"/>
      <c r="V346" s="140">
        <v>410</v>
      </c>
      <c r="W346" s="140">
        <v>273.77526999999986</v>
      </c>
      <c r="X346" s="140">
        <v>133.13747999999981</v>
      </c>
      <c r="Y346" s="140"/>
      <c r="Z346" s="140"/>
      <c r="AA346" s="140"/>
      <c r="AB346" s="140"/>
    </row>
    <row r="347" spans="2:28">
      <c r="B347" s="144" t="s">
        <v>229</v>
      </c>
      <c r="C347" s="149" t="s">
        <v>235</v>
      </c>
      <c r="D347" s="138"/>
      <c r="E347" s="138"/>
      <c r="F347" s="138"/>
      <c r="G347" s="138"/>
      <c r="H347" s="138"/>
      <c r="I347" s="138"/>
      <c r="J347" s="138"/>
      <c r="K347" s="138"/>
      <c r="L347" s="138"/>
      <c r="M347" s="139"/>
      <c r="N347" s="139"/>
      <c r="O347" s="139"/>
      <c r="P347" s="139"/>
      <c r="Q347" s="139"/>
      <c r="R347" s="140"/>
      <c r="S347" s="141"/>
      <c r="T347" s="140"/>
      <c r="U347" s="140"/>
      <c r="V347" s="140">
        <v>96</v>
      </c>
      <c r="W347" s="140">
        <v>64</v>
      </c>
      <c r="X347" s="140">
        <v>30.921489999999991</v>
      </c>
      <c r="Y347" s="140"/>
      <c r="Z347" s="140"/>
      <c r="AA347" s="140"/>
      <c r="AB347" s="140"/>
    </row>
    <row r="348" spans="2:28">
      <c r="B348" s="144" t="s">
        <v>236</v>
      </c>
      <c r="C348" s="149" t="s">
        <v>237</v>
      </c>
      <c r="D348" s="138"/>
      <c r="E348" s="138"/>
      <c r="F348" s="138"/>
      <c r="G348" s="138"/>
      <c r="H348" s="138"/>
      <c r="I348" s="138"/>
      <c r="J348" s="138"/>
      <c r="K348" s="138"/>
      <c r="L348" s="138"/>
      <c r="M348" s="139"/>
      <c r="N348" s="141">
        <v>126.49402390438247</v>
      </c>
      <c r="O348" s="139"/>
      <c r="P348" s="139"/>
      <c r="Q348" s="139"/>
      <c r="R348" s="140"/>
      <c r="S348" s="141"/>
      <c r="T348" s="140"/>
      <c r="U348" s="140"/>
      <c r="V348" s="140"/>
      <c r="W348" s="140"/>
      <c r="X348" s="140"/>
      <c r="Y348" s="140"/>
      <c r="Z348" s="140"/>
      <c r="AA348" s="140"/>
      <c r="AB348" s="140"/>
    </row>
    <row r="349" spans="2:28">
      <c r="B349" s="137" t="s">
        <v>236</v>
      </c>
      <c r="C349" s="149" t="s">
        <v>238</v>
      </c>
      <c r="D349" s="138"/>
      <c r="E349" s="138"/>
      <c r="F349" s="138"/>
      <c r="G349" s="138"/>
      <c r="H349" s="138"/>
      <c r="I349" s="138"/>
      <c r="J349" s="138"/>
      <c r="K349" s="138"/>
      <c r="L349" s="138"/>
      <c r="M349" s="139"/>
      <c r="N349" s="139"/>
      <c r="O349" s="141">
        <v>134.47588356138274</v>
      </c>
      <c r="P349" s="140">
        <v>100.19208121462314</v>
      </c>
      <c r="Q349" s="141">
        <v>36.0095030957498</v>
      </c>
      <c r="R349" s="140"/>
      <c r="S349" s="141"/>
      <c r="T349" s="141"/>
      <c r="U349" s="141"/>
      <c r="V349" s="141"/>
      <c r="W349" s="141"/>
      <c r="X349" s="141"/>
      <c r="Y349" s="141"/>
      <c r="Z349" s="141"/>
      <c r="AA349" s="141"/>
      <c r="AB349" s="141"/>
    </row>
    <row r="350" spans="2:28">
      <c r="B350" s="144" t="s">
        <v>239</v>
      </c>
      <c r="C350" s="149" t="s">
        <v>240</v>
      </c>
      <c r="D350" s="138"/>
      <c r="E350" s="138"/>
      <c r="F350" s="138"/>
      <c r="G350" s="138"/>
      <c r="H350" s="138"/>
      <c r="I350" s="138"/>
      <c r="J350" s="138"/>
      <c r="K350" s="138"/>
      <c r="L350" s="138"/>
      <c r="M350" s="139"/>
      <c r="N350" s="139"/>
      <c r="O350" s="139"/>
      <c r="P350" s="139"/>
      <c r="Q350" s="139"/>
      <c r="R350" s="140"/>
      <c r="S350" s="141"/>
      <c r="T350" s="140">
        <v>394</v>
      </c>
      <c r="U350" s="140">
        <v>263</v>
      </c>
      <c r="V350" s="140">
        <v>120</v>
      </c>
      <c r="W350" s="141"/>
      <c r="X350" s="140"/>
      <c r="Y350" s="140"/>
      <c r="Z350" s="140"/>
      <c r="AA350" s="140"/>
      <c r="AB350" s="140"/>
    </row>
    <row r="351" spans="2:28">
      <c r="B351" s="144" t="s">
        <v>239</v>
      </c>
      <c r="C351" s="137" t="s">
        <v>241</v>
      </c>
      <c r="D351" s="138"/>
      <c r="E351" s="138"/>
      <c r="F351" s="138"/>
      <c r="G351" s="138"/>
      <c r="H351" s="138"/>
      <c r="I351" s="138"/>
      <c r="J351" s="138"/>
      <c r="K351" s="138"/>
      <c r="L351" s="138"/>
      <c r="M351" s="139"/>
      <c r="N351" s="139"/>
      <c r="O351" s="139"/>
      <c r="P351" s="140">
        <v>2573.411825110375</v>
      </c>
      <c r="Q351" s="140">
        <v>2298.5434397118611</v>
      </c>
      <c r="R351" s="140">
        <v>1791</v>
      </c>
      <c r="S351" s="140">
        <v>1175</v>
      </c>
      <c r="T351" s="140">
        <v>604</v>
      </c>
      <c r="U351" s="140">
        <v>49</v>
      </c>
      <c r="V351" s="141"/>
      <c r="W351" s="141"/>
      <c r="X351" s="140"/>
      <c r="Y351" s="140"/>
      <c r="Z351" s="140"/>
      <c r="AA351" s="140"/>
      <c r="AB351" s="140"/>
    </row>
    <row r="352" spans="2:28">
      <c r="B352" s="137" t="s">
        <v>239</v>
      </c>
      <c r="C352" s="149" t="s">
        <v>242</v>
      </c>
      <c r="D352" s="138"/>
      <c r="E352" s="138"/>
      <c r="F352" s="138"/>
      <c r="G352" s="138"/>
      <c r="H352" s="138"/>
      <c r="I352" s="138"/>
      <c r="J352" s="138"/>
      <c r="K352" s="138"/>
      <c r="L352" s="138"/>
      <c r="M352" s="139"/>
      <c r="N352" s="139"/>
      <c r="O352" s="139"/>
      <c r="P352" s="139"/>
      <c r="Q352" s="139"/>
      <c r="R352" s="140"/>
      <c r="S352" s="140"/>
      <c r="T352" s="140"/>
      <c r="U352" s="140"/>
      <c r="V352" s="141">
        <v>42</v>
      </c>
      <c r="W352" s="141">
        <v>27.793389999999995</v>
      </c>
      <c r="X352" s="140">
        <v>12.875349999999997</v>
      </c>
      <c r="Y352" s="140"/>
      <c r="Z352" s="140"/>
      <c r="AA352" s="140"/>
      <c r="AB352" s="140"/>
    </row>
    <row r="353" spans="2:28">
      <c r="B353" s="137" t="s">
        <v>229</v>
      </c>
      <c r="C353" s="149" t="s">
        <v>243</v>
      </c>
      <c r="D353" s="138"/>
      <c r="E353" s="138"/>
      <c r="F353" s="138"/>
      <c r="G353" s="138"/>
      <c r="H353" s="138"/>
      <c r="I353" s="138"/>
      <c r="J353" s="138"/>
      <c r="K353" s="138"/>
      <c r="L353" s="138"/>
      <c r="M353" s="139"/>
      <c r="N353" s="139"/>
      <c r="O353" s="139"/>
      <c r="P353" s="139"/>
      <c r="Q353" s="139"/>
      <c r="R353" s="140"/>
      <c r="S353" s="140"/>
      <c r="T353" s="140"/>
      <c r="U353" s="140"/>
      <c r="V353" s="141"/>
      <c r="W353" s="141"/>
      <c r="X353" s="140">
        <v>147.20156</v>
      </c>
      <c r="Y353" s="140">
        <v>90.368379999999974</v>
      </c>
      <c r="Z353" s="140">
        <v>30.828159999999979</v>
      </c>
      <c r="AA353" s="140"/>
      <c r="AB353" s="140"/>
    </row>
    <row r="354" spans="2:28">
      <c r="B354" s="137" t="s">
        <v>236</v>
      </c>
      <c r="C354" s="149" t="s">
        <v>244</v>
      </c>
      <c r="D354" s="138"/>
      <c r="E354" s="138"/>
      <c r="F354" s="138"/>
      <c r="G354" s="138"/>
      <c r="H354" s="138"/>
      <c r="I354" s="138"/>
      <c r="J354" s="138"/>
      <c r="K354" s="138"/>
      <c r="L354" s="138"/>
      <c r="M354" s="139"/>
      <c r="N354" s="139"/>
      <c r="O354" s="139"/>
      <c r="P354" s="139"/>
      <c r="Q354" s="139"/>
      <c r="R354" s="140"/>
      <c r="S354" s="140"/>
      <c r="T354" s="140"/>
      <c r="U354" s="140"/>
      <c r="V354" s="141"/>
      <c r="W354" s="141"/>
      <c r="X354" s="140">
        <v>652.31299999999999</v>
      </c>
      <c r="Y354" s="140">
        <v>547.78529000000003</v>
      </c>
      <c r="Z354" s="140">
        <v>310.43548000000004</v>
      </c>
      <c r="AA354" s="140">
        <v>63.336790000000036</v>
      </c>
      <c r="AB354" s="140"/>
    </row>
    <row r="355" spans="2:28">
      <c r="B355" s="137" t="s">
        <v>239</v>
      </c>
      <c r="C355" s="149" t="s">
        <v>245</v>
      </c>
      <c r="D355" s="138"/>
      <c r="E355" s="138"/>
      <c r="F355" s="138"/>
      <c r="G355" s="138"/>
      <c r="H355" s="138"/>
      <c r="I355" s="138"/>
      <c r="J355" s="138"/>
      <c r="K355" s="138"/>
      <c r="L355" s="138"/>
      <c r="M355" s="139"/>
      <c r="N355" s="139"/>
      <c r="O355" s="139"/>
      <c r="P355" s="139"/>
      <c r="Q355" s="139"/>
      <c r="R355" s="140"/>
      <c r="S355" s="140"/>
      <c r="T355" s="140"/>
      <c r="U355" s="140"/>
      <c r="V355" s="141"/>
      <c r="W355" s="141"/>
      <c r="X355" s="140"/>
      <c r="Y355" s="140">
        <v>1166.1113399999999</v>
      </c>
      <c r="Z355" s="140">
        <v>740.95637000000011</v>
      </c>
      <c r="AA355" s="140">
        <v>301.34614000000022</v>
      </c>
      <c r="AB355" s="140">
        <v>1876.7793200000001</v>
      </c>
    </row>
    <row r="356" spans="2:28" ht="6.75" customHeight="1">
      <c r="B356" s="137"/>
      <c r="C356" s="149"/>
      <c r="D356" s="138"/>
      <c r="E356" s="138"/>
      <c r="F356" s="138"/>
      <c r="G356" s="138"/>
      <c r="H356" s="138"/>
      <c r="I356" s="138"/>
      <c r="J356" s="138"/>
      <c r="K356" s="138"/>
      <c r="L356" s="138"/>
      <c r="M356" s="139"/>
      <c r="N356" s="139"/>
      <c r="O356" s="139"/>
      <c r="P356" s="139"/>
      <c r="Q356" s="139"/>
      <c r="R356" s="140"/>
      <c r="S356" s="140"/>
      <c r="T356" s="140"/>
      <c r="U356" s="140"/>
      <c r="V356" s="141"/>
      <c r="W356" s="141"/>
      <c r="X356" s="140"/>
      <c r="Y356" s="140"/>
      <c r="Z356" s="140"/>
      <c r="AA356" s="140"/>
      <c r="AB356" s="140"/>
    </row>
    <row r="357" spans="2:28">
      <c r="B357" s="177" t="s">
        <v>246</v>
      </c>
      <c r="C357" s="178"/>
      <c r="D357" s="179"/>
      <c r="E357" s="179"/>
      <c r="F357" s="179"/>
      <c r="G357" s="179"/>
      <c r="H357" s="179"/>
      <c r="I357" s="179"/>
      <c r="J357" s="179"/>
      <c r="K357" s="179"/>
      <c r="L357" s="179"/>
      <c r="M357" s="180"/>
      <c r="N357" s="180"/>
      <c r="O357" s="180"/>
      <c r="P357" s="180"/>
      <c r="Q357" s="180"/>
      <c r="R357" s="181"/>
      <c r="S357" s="181"/>
      <c r="T357" s="181"/>
      <c r="U357" s="181"/>
      <c r="V357" s="182"/>
      <c r="W357" s="182"/>
      <c r="X357" s="181"/>
      <c r="Y357" s="181"/>
      <c r="Z357" s="181"/>
      <c r="AA357" s="181"/>
      <c r="AB357" s="181"/>
    </row>
    <row r="358" spans="2:28">
      <c r="B358" s="137" t="s">
        <v>247</v>
      </c>
      <c r="C358" s="149" t="s">
        <v>248</v>
      </c>
      <c r="D358" s="141">
        <v>112.27671186439298</v>
      </c>
      <c r="E358" s="150">
        <v>66</v>
      </c>
      <c r="F358" s="150">
        <v>27</v>
      </c>
      <c r="G358" s="151"/>
      <c r="H358" s="152"/>
      <c r="I358" s="152"/>
      <c r="J358" s="152"/>
      <c r="K358" s="152"/>
      <c r="L358" s="152"/>
      <c r="M358" s="152"/>
      <c r="N358" s="152"/>
      <c r="O358" s="152"/>
      <c r="P358" s="152"/>
      <c r="Q358" s="152"/>
      <c r="R358" s="153"/>
      <c r="S358" s="153"/>
      <c r="T358" s="153"/>
      <c r="U358" s="153"/>
      <c r="V358" s="154"/>
      <c r="W358" s="154"/>
      <c r="X358" s="153"/>
      <c r="Y358" s="153"/>
      <c r="Z358" s="153"/>
      <c r="AA358" s="153"/>
      <c r="AB358" s="153"/>
    </row>
    <row r="359" spans="2:28">
      <c r="B359" s="137" t="s">
        <v>247</v>
      </c>
      <c r="C359" s="149" t="s">
        <v>249</v>
      </c>
      <c r="D359" s="154"/>
      <c r="E359" s="106">
        <v>2500</v>
      </c>
      <c r="F359" s="106">
        <v>1475</v>
      </c>
      <c r="G359" s="106">
        <v>487</v>
      </c>
      <c r="H359" s="152"/>
      <c r="I359" s="152"/>
      <c r="J359" s="152"/>
      <c r="K359" s="152"/>
      <c r="L359" s="152"/>
      <c r="M359" s="152"/>
      <c r="N359" s="152"/>
      <c r="O359" s="152"/>
      <c r="P359" s="152"/>
      <c r="Q359" s="152"/>
      <c r="R359" s="153"/>
      <c r="S359" s="153"/>
      <c r="T359" s="153"/>
      <c r="U359" s="153"/>
      <c r="V359" s="154"/>
      <c r="W359" s="154"/>
      <c r="X359" s="153"/>
      <c r="Y359" s="153"/>
      <c r="Z359" s="153"/>
      <c r="AA359" s="153"/>
      <c r="AB359" s="153"/>
    </row>
    <row r="360" spans="2:28">
      <c r="B360" s="137" t="s">
        <v>250</v>
      </c>
      <c r="C360" s="149" t="s">
        <v>251</v>
      </c>
      <c r="D360" s="141">
        <v>201.50715129346318</v>
      </c>
      <c r="E360" s="106">
        <v>133</v>
      </c>
      <c r="F360" s="106">
        <v>68</v>
      </c>
      <c r="G360" s="155"/>
      <c r="H360" s="152"/>
      <c r="I360" s="152"/>
      <c r="J360" s="152"/>
      <c r="K360" s="152"/>
      <c r="L360" s="138"/>
      <c r="M360" s="138"/>
      <c r="N360" s="138"/>
      <c r="O360" s="138"/>
      <c r="P360" s="138"/>
      <c r="Q360" s="138"/>
      <c r="R360" s="153"/>
      <c r="S360" s="153"/>
      <c r="T360" s="153"/>
      <c r="U360" s="153"/>
      <c r="V360" s="154"/>
      <c r="W360" s="154"/>
      <c r="X360" s="153"/>
      <c r="Y360" s="153"/>
      <c r="Z360" s="153"/>
      <c r="AA360" s="153"/>
      <c r="AB360" s="153"/>
    </row>
    <row r="361" spans="2:28">
      <c r="B361" s="137" t="s">
        <v>252</v>
      </c>
      <c r="C361" s="149" t="s">
        <v>253</v>
      </c>
      <c r="D361" s="152"/>
      <c r="E361" s="152"/>
      <c r="F361" s="152"/>
      <c r="G361" s="137"/>
      <c r="H361" s="106">
        <v>1102</v>
      </c>
      <c r="I361" s="106">
        <v>857</v>
      </c>
      <c r="J361" s="106">
        <v>615</v>
      </c>
      <c r="K361" s="76">
        <v>366</v>
      </c>
      <c r="L361" s="156">
        <v>117.93053959719354</v>
      </c>
      <c r="M361" s="139"/>
      <c r="N361" s="139"/>
      <c r="O361" s="139"/>
      <c r="P361" s="139"/>
      <c r="Q361" s="139"/>
      <c r="R361" s="153"/>
      <c r="S361" s="153"/>
      <c r="T361" s="153"/>
      <c r="U361" s="153"/>
      <c r="V361" s="154"/>
      <c r="W361" s="154"/>
      <c r="X361" s="153"/>
      <c r="Y361" s="153"/>
      <c r="Z361" s="153"/>
      <c r="AA361" s="153"/>
      <c r="AB361" s="153"/>
    </row>
    <row r="362" spans="2:28">
      <c r="B362" s="137" t="s">
        <v>254</v>
      </c>
      <c r="C362" s="149" t="s">
        <v>255</v>
      </c>
      <c r="D362" s="152"/>
      <c r="E362" s="152"/>
      <c r="F362" s="157"/>
      <c r="G362" s="106">
        <v>1286</v>
      </c>
      <c r="H362" s="106">
        <v>737</v>
      </c>
      <c r="I362" s="106">
        <v>385</v>
      </c>
      <c r="J362" s="106">
        <v>232</v>
      </c>
      <c r="K362" s="76">
        <v>80</v>
      </c>
      <c r="L362" s="156"/>
      <c r="M362" s="139"/>
      <c r="N362" s="139"/>
      <c r="O362" s="139"/>
      <c r="P362" s="139"/>
      <c r="Q362" s="139"/>
      <c r="R362" s="153"/>
      <c r="S362" s="153"/>
      <c r="T362" s="153"/>
      <c r="U362" s="153"/>
      <c r="V362" s="154"/>
      <c r="W362" s="154"/>
      <c r="X362" s="153"/>
      <c r="Y362" s="153"/>
      <c r="Z362" s="153"/>
      <c r="AA362" s="153"/>
      <c r="AB362" s="153"/>
    </row>
    <row r="363" spans="2:28">
      <c r="B363" s="137" t="s">
        <v>231</v>
      </c>
      <c r="C363" s="149" t="s">
        <v>256</v>
      </c>
      <c r="D363" s="152"/>
      <c r="E363" s="152"/>
      <c r="F363" s="152"/>
      <c r="G363" s="106"/>
      <c r="H363" s="106">
        <v>800</v>
      </c>
      <c r="I363" s="106"/>
      <c r="J363" s="154"/>
      <c r="K363" s="158"/>
      <c r="L363" s="156"/>
      <c r="M363" s="139"/>
      <c r="N363" s="139"/>
      <c r="O363" s="139"/>
      <c r="P363" s="139"/>
      <c r="Q363" s="139"/>
      <c r="R363" s="153"/>
      <c r="S363" s="153"/>
      <c r="T363" s="153"/>
      <c r="U363" s="153"/>
      <c r="V363" s="154"/>
      <c r="W363" s="154"/>
      <c r="X363" s="153"/>
      <c r="Y363" s="153"/>
      <c r="Z363" s="153"/>
      <c r="AA363" s="153"/>
      <c r="AB363" s="153"/>
    </row>
    <row r="364" spans="2:28">
      <c r="B364" s="137" t="s">
        <v>231</v>
      </c>
      <c r="C364" s="149" t="s">
        <v>257</v>
      </c>
      <c r="D364" s="152"/>
      <c r="E364" s="152"/>
      <c r="F364" s="152"/>
      <c r="G364" s="106">
        <v>250</v>
      </c>
      <c r="H364" s="106"/>
      <c r="I364" s="106"/>
      <c r="J364" s="154"/>
      <c r="K364" s="158"/>
      <c r="L364" s="156"/>
      <c r="M364" s="139"/>
      <c r="N364" s="139"/>
      <c r="O364" s="139"/>
      <c r="P364" s="139"/>
      <c r="Q364" s="139"/>
      <c r="R364" s="153"/>
      <c r="S364" s="153"/>
      <c r="T364" s="153"/>
      <c r="U364" s="153"/>
      <c r="V364" s="154"/>
      <c r="W364" s="154"/>
      <c r="X364" s="153"/>
      <c r="Y364" s="153"/>
      <c r="Z364" s="153"/>
      <c r="AA364" s="153"/>
      <c r="AB364" s="153"/>
    </row>
    <row r="365" spans="2:28">
      <c r="B365" s="137" t="s">
        <v>231</v>
      </c>
      <c r="C365" s="149" t="s">
        <v>258</v>
      </c>
      <c r="D365" s="152"/>
      <c r="E365" s="152"/>
      <c r="F365" s="152"/>
      <c r="G365" s="150"/>
      <c r="H365" s="157"/>
      <c r="I365" s="150">
        <v>2032</v>
      </c>
      <c r="J365" s="150">
        <v>1526</v>
      </c>
      <c r="K365" s="159">
        <v>1031</v>
      </c>
      <c r="L365" s="160">
        <v>917.55712515865218</v>
      </c>
      <c r="M365" s="139"/>
      <c r="N365" s="139"/>
      <c r="O365" s="139"/>
      <c r="P365" s="139"/>
      <c r="Q365" s="139"/>
      <c r="R365" s="153"/>
      <c r="S365" s="153"/>
      <c r="T365" s="153"/>
      <c r="U365" s="153"/>
      <c r="V365" s="154"/>
      <c r="W365" s="154"/>
      <c r="X365" s="153"/>
      <c r="Y365" s="153"/>
      <c r="Z365" s="153"/>
      <c r="AA365" s="153"/>
      <c r="AB365" s="153"/>
    </row>
    <row r="366" spans="2:28">
      <c r="B366" s="137" t="s">
        <v>259</v>
      </c>
      <c r="C366" s="149" t="s">
        <v>260</v>
      </c>
      <c r="D366" s="152"/>
      <c r="E366" s="152"/>
      <c r="F366" s="152"/>
      <c r="G366" s="152"/>
      <c r="H366" s="152"/>
      <c r="I366" s="138"/>
      <c r="J366" s="150">
        <v>2750</v>
      </c>
      <c r="K366" s="150">
        <v>15087</v>
      </c>
      <c r="L366" s="140">
        <v>11408.900819893266</v>
      </c>
      <c r="M366" s="140">
        <v>9398.9726027397264</v>
      </c>
      <c r="N366" s="140">
        <v>5335.3253652058429</v>
      </c>
      <c r="O366" s="140">
        <v>2368.191086296772</v>
      </c>
      <c r="P366" s="139"/>
      <c r="Q366" s="139"/>
      <c r="R366" s="153"/>
      <c r="S366" s="153"/>
      <c r="T366" s="153"/>
      <c r="U366" s="153"/>
      <c r="V366" s="154"/>
      <c r="W366" s="154"/>
      <c r="X366" s="153"/>
      <c r="Y366" s="153"/>
      <c r="Z366" s="153"/>
      <c r="AA366" s="153"/>
      <c r="AB366" s="153"/>
    </row>
    <row r="367" spans="2:28">
      <c r="B367" s="137" t="s">
        <v>231</v>
      </c>
      <c r="C367" s="149" t="s">
        <v>261</v>
      </c>
      <c r="D367" s="152"/>
      <c r="E367" s="152"/>
      <c r="F367" s="152"/>
      <c r="G367" s="152"/>
      <c r="H367" s="152"/>
      <c r="I367" s="152"/>
      <c r="J367" s="152"/>
      <c r="K367" s="152"/>
      <c r="L367" s="139"/>
      <c r="M367" s="139"/>
      <c r="N367" s="139"/>
      <c r="O367" s="140">
        <v>1636.0052886954538</v>
      </c>
      <c r="P367" s="140">
        <v>3263.5029352154424</v>
      </c>
      <c r="Q367" s="140">
        <v>1401.3382415261792</v>
      </c>
      <c r="R367" s="140">
        <v>718</v>
      </c>
      <c r="S367" s="141"/>
      <c r="T367" s="141"/>
      <c r="U367" s="141"/>
      <c r="V367" s="141"/>
      <c r="W367" s="141"/>
      <c r="X367" s="141"/>
      <c r="Y367" s="141"/>
      <c r="Z367" s="141"/>
      <c r="AA367" s="141"/>
      <c r="AB367" s="141"/>
    </row>
    <row r="368" spans="2:28">
      <c r="B368" s="137" t="s">
        <v>239</v>
      </c>
      <c r="C368" s="149" t="s">
        <v>262</v>
      </c>
      <c r="D368" s="152"/>
      <c r="E368" s="152"/>
      <c r="F368" s="152"/>
      <c r="G368" s="152"/>
      <c r="H368" s="152"/>
      <c r="I368" s="152"/>
      <c r="J368" s="152"/>
      <c r="K368" s="161"/>
      <c r="L368" s="162"/>
      <c r="M368" s="162"/>
      <c r="N368" s="162"/>
      <c r="O368" s="162"/>
      <c r="P368" s="140">
        <v>685.37191787394386</v>
      </c>
      <c r="Q368" s="140">
        <v>5146.7056108851666</v>
      </c>
      <c r="R368" s="140">
        <v>4375</v>
      </c>
      <c r="S368" s="140">
        <v>3371</v>
      </c>
      <c r="T368" s="140">
        <v>2231</v>
      </c>
      <c r="U368" s="140">
        <v>1173</v>
      </c>
      <c r="V368" s="141"/>
      <c r="W368" s="141"/>
      <c r="X368" s="140"/>
      <c r="Y368" s="140"/>
      <c r="Z368" s="140"/>
      <c r="AA368" s="140"/>
      <c r="AB368" s="140"/>
    </row>
    <row r="369" spans="2:28">
      <c r="B369" s="137" t="s">
        <v>239</v>
      </c>
      <c r="C369" s="163" t="s">
        <v>263</v>
      </c>
      <c r="D369" s="161"/>
      <c r="E369" s="161"/>
      <c r="F369" s="161"/>
      <c r="G369" s="161"/>
      <c r="H369" s="161"/>
      <c r="I369" s="161"/>
      <c r="J369" s="161"/>
      <c r="K369" s="164"/>
      <c r="L369" s="160"/>
      <c r="M369" s="162"/>
      <c r="N369" s="162"/>
      <c r="O369" s="162"/>
      <c r="P369" s="162"/>
      <c r="Q369" s="162"/>
      <c r="R369" s="140"/>
      <c r="S369" s="140"/>
      <c r="T369" s="140">
        <v>8790</v>
      </c>
      <c r="U369" s="141"/>
      <c r="V369" s="141"/>
      <c r="W369" s="141"/>
      <c r="X369" s="141"/>
      <c r="Y369" s="141"/>
      <c r="Z369" s="141"/>
      <c r="AA369" s="141"/>
      <c r="AB369" s="141"/>
    </row>
    <row r="370" spans="2:28">
      <c r="B370" s="137" t="s">
        <v>264</v>
      </c>
      <c r="C370" s="149" t="s">
        <v>265</v>
      </c>
      <c r="D370" s="152"/>
      <c r="E370" s="152"/>
      <c r="F370" s="152"/>
      <c r="G370" s="152"/>
      <c r="H370" s="152"/>
      <c r="I370" s="152"/>
      <c r="J370" s="152"/>
      <c r="K370" s="161"/>
      <c r="L370" s="162"/>
      <c r="M370" s="162"/>
      <c r="N370" s="162"/>
      <c r="O370" s="162"/>
      <c r="P370" s="162"/>
      <c r="Q370" s="140">
        <v>1787.9665905542297</v>
      </c>
      <c r="R370" s="140">
        <v>1208</v>
      </c>
      <c r="S370" s="140">
        <v>531</v>
      </c>
      <c r="T370" s="141"/>
      <c r="U370" s="141"/>
      <c r="V370" s="141"/>
      <c r="W370" s="141"/>
      <c r="X370" s="141"/>
      <c r="Y370" s="141"/>
      <c r="Z370" s="141"/>
      <c r="AA370" s="141"/>
      <c r="AB370" s="141"/>
    </row>
    <row r="371" spans="2:28">
      <c r="B371" s="137" t="s">
        <v>259</v>
      </c>
      <c r="C371" s="163" t="s">
        <v>266</v>
      </c>
      <c r="D371" s="161"/>
      <c r="E371" s="161"/>
      <c r="F371" s="161"/>
      <c r="G371" s="161"/>
      <c r="H371" s="161"/>
      <c r="I371" s="161"/>
      <c r="J371" s="161"/>
      <c r="K371" s="161"/>
      <c r="L371" s="165"/>
      <c r="M371" s="165"/>
      <c r="N371" s="165"/>
      <c r="O371" s="165"/>
      <c r="P371" s="165"/>
      <c r="Q371" s="165"/>
      <c r="R371" s="140"/>
      <c r="S371" s="141"/>
      <c r="T371" s="141"/>
      <c r="U371" s="141"/>
      <c r="V371" s="141">
        <v>6000</v>
      </c>
      <c r="W371" s="141"/>
      <c r="X371" s="141"/>
      <c r="Y371" s="141"/>
      <c r="Z371" s="141"/>
      <c r="AA371" s="141"/>
      <c r="AB371" s="141"/>
    </row>
    <row r="372" spans="2:28">
      <c r="B372" s="137" t="s">
        <v>239</v>
      </c>
      <c r="C372" s="163" t="s">
        <v>267</v>
      </c>
      <c r="D372" s="161"/>
      <c r="E372" s="161"/>
      <c r="F372" s="161"/>
      <c r="G372" s="161"/>
      <c r="H372" s="161"/>
      <c r="I372" s="161"/>
      <c r="J372" s="161"/>
      <c r="K372" s="161"/>
      <c r="L372" s="165"/>
      <c r="M372" s="165"/>
      <c r="N372" s="165"/>
      <c r="O372" s="165"/>
      <c r="P372" s="165"/>
      <c r="Q372" s="165"/>
      <c r="R372" s="140">
        <v>431</v>
      </c>
      <c r="S372" s="140">
        <v>168</v>
      </c>
      <c r="T372" s="141"/>
      <c r="U372" s="141"/>
      <c r="V372" s="141"/>
      <c r="W372" s="141"/>
      <c r="X372" s="141"/>
      <c r="Y372" s="141"/>
      <c r="Z372" s="141"/>
      <c r="AA372" s="141"/>
      <c r="AB372" s="141"/>
    </row>
    <row r="373" spans="2:28">
      <c r="B373" s="137" t="s">
        <v>239</v>
      </c>
      <c r="C373" s="163" t="s">
        <v>268</v>
      </c>
      <c r="D373" s="161"/>
      <c r="E373" s="161"/>
      <c r="F373" s="161"/>
      <c r="G373" s="161"/>
      <c r="H373" s="161"/>
      <c r="I373" s="161"/>
      <c r="J373" s="161"/>
      <c r="K373" s="161"/>
      <c r="L373" s="165"/>
      <c r="M373" s="165"/>
      <c r="N373" s="165"/>
      <c r="O373" s="165"/>
      <c r="P373" s="165"/>
      <c r="Q373" s="165"/>
      <c r="R373" s="156"/>
      <c r="S373" s="140">
        <v>3200</v>
      </c>
      <c r="T373" s="141"/>
      <c r="U373" s="141"/>
      <c r="V373" s="141"/>
      <c r="W373" s="141"/>
      <c r="X373" s="141"/>
      <c r="Y373" s="141"/>
      <c r="Z373" s="141"/>
      <c r="AA373" s="141"/>
      <c r="AB373" s="141"/>
    </row>
    <row r="374" spans="2:28">
      <c r="B374" s="166" t="s">
        <v>264</v>
      </c>
      <c r="C374" s="163" t="s">
        <v>263</v>
      </c>
      <c r="D374" s="161"/>
      <c r="E374" s="161"/>
      <c r="F374" s="161"/>
      <c r="G374" s="161"/>
      <c r="H374" s="161"/>
      <c r="I374" s="161"/>
      <c r="J374" s="161"/>
      <c r="K374" s="161"/>
      <c r="L374" s="161"/>
      <c r="M374" s="161"/>
      <c r="N374" s="161"/>
      <c r="O374" s="161"/>
      <c r="P374" s="161"/>
      <c r="Q374" s="161"/>
      <c r="R374" s="140">
        <v>5094</v>
      </c>
      <c r="S374" s="140">
        <v>3831</v>
      </c>
      <c r="T374" s="140">
        <v>2406</v>
      </c>
      <c r="U374" s="140">
        <v>1074</v>
      </c>
      <c r="V374" s="141"/>
      <c r="W374" s="141"/>
      <c r="X374" s="140"/>
      <c r="Y374" s="140"/>
      <c r="Z374" s="140"/>
      <c r="AA374" s="140"/>
      <c r="AB374" s="140"/>
    </row>
    <row r="375" spans="2:28">
      <c r="B375" s="166" t="s">
        <v>269</v>
      </c>
      <c r="C375" s="163" t="s">
        <v>270</v>
      </c>
      <c r="D375" s="161"/>
      <c r="E375" s="161"/>
      <c r="F375" s="161"/>
      <c r="G375" s="161"/>
      <c r="H375" s="161"/>
      <c r="I375" s="161"/>
      <c r="J375" s="161"/>
      <c r="K375" s="161"/>
      <c r="L375" s="161"/>
      <c r="M375" s="161"/>
      <c r="N375" s="161"/>
      <c r="O375" s="161"/>
      <c r="P375" s="161"/>
      <c r="Q375" s="161"/>
      <c r="R375" s="140"/>
      <c r="S375" s="140">
        <v>67785</v>
      </c>
      <c r="T375" s="140">
        <v>174696</v>
      </c>
      <c r="U375" s="140">
        <v>199974</v>
      </c>
      <c r="V375" s="140">
        <v>182129</v>
      </c>
      <c r="W375" s="141"/>
      <c r="X375" s="140"/>
      <c r="Y375" s="140"/>
      <c r="Z375" s="140"/>
      <c r="AA375" s="140"/>
      <c r="AB375" s="140"/>
    </row>
    <row r="376" spans="2:28">
      <c r="B376" s="166" t="s">
        <v>236</v>
      </c>
      <c r="C376" s="163" t="s">
        <v>271</v>
      </c>
      <c r="D376" s="161"/>
      <c r="E376" s="161"/>
      <c r="F376" s="161"/>
      <c r="G376" s="161"/>
      <c r="H376" s="161"/>
      <c r="I376" s="161"/>
      <c r="J376" s="161"/>
      <c r="K376" s="161"/>
      <c r="L376" s="161"/>
      <c r="M376" s="161"/>
      <c r="N376" s="161"/>
      <c r="O376" s="161"/>
      <c r="P376" s="161"/>
      <c r="Q376" s="161"/>
      <c r="R376" s="140"/>
      <c r="S376" s="140"/>
      <c r="T376" s="140"/>
      <c r="U376" s="140"/>
      <c r="V376" s="140"/>
      <c r="W376" s="141">
        <v>32311</v>
      </c>
      <c r="X376" s="140">
        <v>26766.544000000002</v>
      </c>
      <c r="Y376" s="140">
        <v>10226.82</v>
      </c>
      <c r="Z376" s="140">
        <v>4674.8209999999999</v>
      </c>
      <c r="AA376" s="140"/>
      <c r="AB376" s="140"/>
    </row>
    <row r="377" spans="2:28">
      <c r="B377" s="166" t="s">
        <v>272</v>
      </c>
      <c r="C377" s="163" t="s">
        <v>273</v>
      </c>
      <c r="D377" s="161"/>
      <c r="E377" s="161"/>
      <c r="F377" s="161"/>
      <c r="G377" s="161"/>
      <c r="H377" s="161"/>
      <c r="I377" s="161"/>
      <c r="J377" s="161"/>
      <c r="K377" s="161"/>
      <c r="L377" s="161"/>
      <c r="M377" s="161"/>
      <c r="N377" s="161"/>
      <c r="O377" s="161"/>
      <c r="P377" s="161"/>
      <c r="Q377" s="161"/>
      <c r="R377" s="140"/>
      <c r="S377" s="140"/>
      <c r="T377" s="140"/>
      <c r="U377" s="140"/>
      <c r="V377" s="140"/>
      <c r="W377" s="140">
        <v>130000</v>
      </c>
      <c r="X377" s="140">
        <v>134000</v>
      </c>
      <c r="Y377" s="140">
        <v>135000</v>
      </c>
      <c r="Z377" s="140">
        <v>131000</v>
      </c>
      <c r="AA377" s="140">
        <v>124750</v>
      </c>
      <c r="AB377" s="140">
        <v>110284.174</v>
      </c>
    </row>
    <row r="378" spans="2:28">
      <c r="B378" s="166" t="s">
        <v>264</v>
      </c>
      <c r="C378" s="163" t="s">
        <v>274</v>
      </c>
      <c r="D378" s="161"/>
      <c r="E378" s="161"/>
      <c r="F378" s="161"/>
      <c r="G378" s="161"/>
      <c r="H378" s="161"/>
      <c r="I378" s="161"/>
      <c r="J378" s="161"/>
      <c r="K378" s="161"/>
      <c r="L378" s="161"/>
      <c r="M378" s="161"/>
      <c r="N378" s="161"/>
      <c r="O378" s="161"/>
      <c r="P378" s="161"/>
      <c r="Q378" s="161"/>
      <c r="R378" s="140"/>
      <c r="S378" s="140"/>
      <c r="T378" s="140"/>
      <c r="U378" s="140"/>
      <c r="V378" s="140"/>
      <c r="W378" s="140">
        <v>5000</v>
      </c>
      <c r="X378" s="140"/>
      <c r="Y378" s="140"/>
      <c r="Z378" s="140"/>
      <c r="AA378" s="140"/>
      <c r="AB378" s="140"/>
    </row>
    <row r="379" spans="2:28">
      <c r="B379" s="166" t="s">
        <v>264</v>
      </c>
      <c r="C379" s="163" t="s">
        <v>275</v>
      </c>
      <c r="D379" s="161"/>
      <c r="E379" s="161"/>
      <c r="F379" s="161"/>
      <c r="G379" s="161"/>
      <c r="H379" s="161"/>
      <c r="I379" s="161"/>
      <c r="J379" s="161"/>
      <c r="K379" s="161"/>
      <c r="L379" s="161"/>
      <c r="M379" s="161"/>
      <c r="N379" s="161"/>
      <c r="O379" s="161"/>
      <c r="P379" s="161"/>
      <c r="Q379" s="161"/>
      <c r="R379" s="140"/>
      <c r="S379" s="140"/>
      <c r="T379" s="140"/>
      <c r="U379" s="140"/>
      <c r="V379" s="140"/>
      <c r="W379" s="140"/>
      <c r="X379" s="140"/>
      <c r="Y379" s="140"/>
      <c r="Z379" s="140"/>
      <c r="AA379" s="140">
        <v>1281.76836</v>
      </c>
      <c r="AB379" s="140"/>
    </row>
    <row r="380" spans="2:28">
      <c r="B380" s="183" t="s">
        <v>276</v>
      </c>
      <c r="C380" s="183"/>
      <c r="D380" s="184">
        <f>SUM(D342:D379)</f>
        <v>313.78386315785616</v>
      </c>
      <c r="E380" s="184">
        <f t="shared" ref="E380:Z380" si="54">SUM(E342:E379)</f>
        <v>2699</v>
      </c>
      <c r="F380" s="184">
        <f t="shared" si="54"/>
        <v>1570</v>
      </c>
      <c r="G380" s="184">
        <f t="shared" si="54"/>
        <v>2023</v>
      </c>
      <c r="H380" s="184">
        <f t="shared" si="54"/>
        <v>2639</v>
      </c>
      <c r="I380" s="184">
        <f t="shared" si="54"/>
        <v>3274</v>
      </c>
      <c r="J380" s="184">
        <f t="shared" si="54"/>
        <v>5123</v>
      </c>
      <c r="K380" s="184">
        <f t="shared" si="54"/>
        <v>16564</v>
      </c>
      <c r="L380" s="184">
        <f t="shared" si="54"/>
        <v>12444.388484649113</v>
      </c>
      <c r="M380" s="184">
        <f t="shared" si="54"/>
        <v>10306.164383561645</v>
      </c>
      <c r="N380" s="184">
        <f t="shared" si="54"/>
        <v>7589.6414342629478</v>
      </c>
      <c r="O380" s="184">
        <f t="shared" si="54"/>
        <v>4550.5931229363705</v>
      </c>
      <c r="P380" s="184">
        <f t="shared" si="54"/>
        <v>7199.3092559724864</v>
      </c>
      <c r="Q380" s="184">
        <f t="shared" si="54"/>
        <v>10858.191849272092</v>
      </c>
      <c r="R380" s="184">
        <f t="shared" si="54"/>
        <v>13617</v>
      </c>
      <c r="S380" s="184">
        <f t="shared" si="54"/>
        <v>80061</v>
      </c>
      <c r="T380" s="184">
        <f t="shared" si="54"/>
        <v>189751</v>
      </c>
      <c r="U380" s="184">
        <f t="shared" si="54"/>
        <v>202978</v>
      </c>
      <c r="V380" s="184">
        <f t="shared" si="54"/>
        <v>189032</v>
      </c>
      <c r="W380" s="184">
        <f t="shared" si="54"/>
        <v>167694.56865999999</v>
      </c>
      <c r="X380" s="184">
        <f t="shared" si="54"/>
        <v>161742.99288000001</v>
      </c>
      <c r="Y380" s="184">
        <f t="shared" si="54"/>
        <v>147031.08501000001</v>
      </c>
      <c r="Z380" s="184">
        <f t="shared" si="54"/>
        <v>136757.04100999999</v>
      </c>
      <c r="AA380" s="184">
        <f>SUM(AA342:AA379)</f>
        <v>126396.45129</v>
      </c>
      <c r="AB380" s="184">
        <f>SUM(AB342:AB379)</f>
        <v>112160.95332</v>
      </c>
    </row>
    <row r="381" spans="2:28">
      <c r="B381" s="185"/>
      <c r="C381" s="185"/>
      <c r="D381" s="186"/>
      <c r="E381" s="186"/>
      <c r="F381" s="186"/>
      <c r="G381" s="186"/>
      <c r="H381" s="186"/>
      <c r="I381" s="186"/>
      <c r="J381" s="186"/>
      <c r="K381" s="186"/>
      <c r="L381" s="186"/>
      <c r="M381" s="186"/>
      <c r="N381" s="186"/>
      <c r="O381" s="186"/>
      <c r="P381" s="186"/>
      <c r="Q381" s="186"/>
      <c r="R381" s="186"/>
      <c r="S381" s="186"/>
      <c r="T381" s="186"/>
      <c r="U381" s="186"/>
      <c r="V381" s="186"/>
      <c r="W381" s="186"/>
      <c r="X381" s="186"/>
      <c r="Y381" s="186"/>
      <c r="Z381" s="186"/>
      <c r="AA381" s="186"/>
      <c r="AB381" s="186"/>
    </row>
    <row r="382" spans="2:28">
      <c r="B382" s="293" t="s">
        <v>225</v>
      </c>
      <c r="C382" s="293"/>
      <c r="D382" s="291">
        <v>1999</v>
      </c>
      <c r="E382" s="291">
        <v>2000</v>
      </c>
      <c r="F382" s="291">
        <v>2001</v>
      </c>
      <c r="G382" s="291">
        <v>2002</v>
      </c>
      <c r="H382" s="291">
        <v>2003</v>
      </c>
      <c r="I382" s="291">
        <v>2004</v>
      </c>
      <c r="J382" s="291">
        <v>2005</v>
      </c>
      <c r="K382" s="291">
        <v>2006</v>
      </c>
      <c r="L382" s="291">
        <v>2007</v>
      </c>
      <c r="M382" s="291">
        <v>2008</v>
      </c>
      <c r="N382" s="291">
        <v>2009</v>
      </c>
      <c r="O382" s="291">
        <v>2010</v>
      </c>
      <c r="P382" s="291">
        <v>2011</v>
      </c>
      <c r="Q382" s="291">
        <v>2012</v>
      </c>
      <c r="R382" s="291">
        <v>2013</v>
      </c>
      <c r="S382" s="291">
        <v>2014</v>
      </c>
      <c r="T382" s="291">
        <v>2015</v>
      </c>
      <c r="U382" s="291">
        <v>2016</v>
      </c>
      <c r="V382" s="291">
        <v>2017</v>
      </c>
      <c r="W382" s="291">
        <v>2018</v>
      </c>
      <c r="X382" s="291">
        <v>2019</v>
      </c>
      <c r="Y382" s="291">
        <v>2020</v>
      </c>
      <c r="Z382" s="291">
        <v>2021</v>
      </c>
      <c r="AA382" s="291">
        <v>2022</v>
      </c>
      <c r="AB382" s="291">
        <v>2023</v>
      </c>
    </row>
    <row r="383" spans="2:28">
      <c r="B383" s="284" t="s">
        <v>226</v>
      </c>
      <c r="C383" s="174" t="s">
        <v>227</v>
      </c>
      <c r="D383" s="292"/>
      <c r="E383" s="292"/>
      <c r="F383" s="292"/>
      <c r="G383" s="292"/>
      <c r="H383" s="292"/>
      <c r="I383" s="292"/>
      <c r="J383" s="292"/>
      <c r="K383" s="292"/>
      <c r="L383" s="292"/>
      <c r="M383" s="292"/>
      <c r="N383" s="292"/>
      <c r="O383" s="292"/>
      <c r="P383" s="292"/>
      <c r="Q383" s="292"/>
      <c r="R383" s="292"/>
      <c r="S383" s="292"/>
      <c r="T383" s="292"/>
      <c r="U383" s="292"/>
      <c r="V383" s="292"/>
      <c r="W383" s="292"/>
      <c r="X383" s="292"/>
      <c r="Y383" s="292"/>
      <c r="Z383" s="292"/>
      <c r="AA383" s="292"/>
      <c r="AB383" s="292"/>
    </row>
    <row r="384" spans="2:28">
      <c r="B384" s="187" t="s">
        <v>228</v>
      </c>
      <c r="C384" s="187"/>
      <c r="D384" s="175"/>
      <c r="E384" s="175"/>
      <c r="F384" s="175"/>
      <c r="G384" s="175"/>
      <c r="H384" s="175"/>
      <c r="I384" s="175"/>
      <c r="J384" s="175"/>
      <c r="K384" s="175"/>
      <c r="L384" s="175"/>
      <c r="M384" s="175"/>
      <c r="N384" s="175"/>
      <c r="O384" s="175"/>
      <c r="P384" s="175"/>
      <c r="Q384" s="175"/>
      <c r="R384" s="175"/>
      <c r="S384" s="175"/>
      <c r="T384" s="175"/>
      <c r="U384" s="175"/>
      <c r="V384" s="175"/>
      <c r="W384" s="175"/>
      <c r="X384" s="175"/>
      <c r="Y384" s="175"/>
      <c r="Z384" s="175"/>
      <c r="AA384" s="175"/>
      <c r="AB384" s="175"/>
    </row>
    <row r="385" spans="2:28">
      <c r="B385" s="144" t="s">
        <v>229</v>
      </c>
      <c r="C385" s="145" t="s">
        <v>230</v>
      </c>
      <c r="D385" s="146"/>
      <c r="E385" s="146"/>
      <c r="F385" s="146" t="s">
        <v>277</v>
      </c>
      <c r="G385" s="146" t="s">
        <v>277</v>
      </c>
      <c r="H385" s="146" t="s">
        <v>277</v>
      </c>
      <c r="I385" s="146" t="s">
        <v>277</v>
      </c>
      <c r="J385" s="146" t="s">
        <v>277</v>
      </c>
      <c r="K385" s="146" t="s">
        <v>277</v>
      </c>
      <c r="L385" s="146" t="s">
        <v>277</v>
      </c>
      <c r="M385" s="115">
        <v>6.9</v>
      </c>
      <c r="N385" s="115">
        <v>6.9</v>
      </c>
      <c r="O385" s="115">
        <v>6.9</v>
      </c>
      <c r="P385" s="115">
        <v>6.9</v>
      </c>
      <c r="Q385" s="115">
        <v>6.9</v>
      </c>
      <c r="R385" s="115" t="s">
        <v>277</v>
      </c>
      <c r="S385" s="106" t="s">
        <v>277</v>
      </c>
      <c r="T385" s="143" t="s">
        <v>277</v>
      </c>
      <c r="U385" s="143" t="s">
        <v>277</v>
      </c>
      <c r="V385" s="143" t="s">
        <v>277</v>
      </c>
      <c r="W385" s="143" t="s">
        <v>277</v>
      </c>
      <c r="X385" s="143" t="s">
        <v>277</v>
      </c>
      <c r="Y385" s="143" t="s">
        <v>277</v>
      </c>
      <c r="Z385" s="143" t="s">
        <v>277</v>
      </c>
      <c r="AA385" s="143" t="s">
        <v>277</v>
      </c>
      <c r="AB385" s="143" t="s">
        <v>277</v>
      </c>
    </row>
    <row r="386" spans="2:28">
      <c r="B386" s="144" t="s">
        <v>231</v>
      </c>
      <c r="C386" s="148" t="s">
        <v>232</v>
      </c>
      <c r="D386" s="167"/>
      <c r="E386" s="167"/>
      <c r="F386" s="167" t="s">
        <v>277</v>
      </c>
      <c r="G386" s="167" t="s">
        <v>277</v>
      </c>
      <c r="H386" s="167" t="s">
        <v>277</v>
      </c>
      <c r="I386" s="167" t="s">
        <v>277</v>
      </c>
      <c r="J386" s="167" t="s">
        <v>277</v>
      </c>
      <c r="K386" s="167" t="s">
        <v>277</v>
      </c>
      <c r="L386" s="167" t="s">
        <v>277</v>
      </c>
      <c r="M386" s="115" t="s">
        <v>277</v>
      </c>
      <c r="N386" s="115" t="s">
        <v>277</v>
      </c>
      <c r="O386" s="115">
        <v>7.7</v>
      </c>
      <c r="P386" s="115">
        <v>7.7</v>
      </c>
      <c r="Q386" s="115">
        <v>7.7</v>
      </c>
      <c r="R386" s="115" t="s">
        <v>277</v>
      </c>
      <c r="S386" s="106" t="s">
        <v>277</v>
      </c>
      <c r="T386" s="143" t="s">
        <v>277</v>
      </c>
      <c r="U386" s="143" t="s">
        <v>277</v>
      </c>
      <c r="V386" s="143" t="s">
        <v>277</v>
      </c>
      <c r="W386" s="143" t="s">
        <v>277</v>
      </c>
      <c r="X386" s="143" t="s">
        <v>277</v>
      </c>
      <c r="Y386" s="143" t="s">
        <v>277</v>
      </c>
      <c r="Z386" s="143" t="s">
        <v>277</v>
      </c>
      <c r="AA386" s="143" t="s">
        <v>277</v>
      </c>
      <c r="AB386" s="143" t="s">
        <v>277</v>
      </c>
    </row>
    <row r="387" spans="2:28">
      <c r="B387" s="144" t="s">
        <v>231</v>
      </c>
      <c r="C387" s="148" t="s">
        <v>233</v>
      </c>
      <c r="D387" s="167"/>
      <c r="E387" s="167"/>
      <c r="F387" s="167" t="s">
        <v>277</v>
      </c>
      <c r="G387" s="167" t="s">
        <v>277</v>
      </c>
      <c r="H387" s="167" t="s">
        <v>277</v>
      </c>
      <c r="I387" s="167" t="s">
        <v>277</v>
      </c>
      <c r="J387" s="167" t="s">
        <v>277</v>
      </c>
      <c r="K387" s="167" t="s">
        <v>277</v>
      </c>
      <c r="L387" s="167" t="s">
        <v>277</v>
      </c>
      <c r="M387" s="115">
        <v>7.7</v>
      </c>
      <c r="N387" s="115">
        <v>7.7</v>
      </c>
      <c r="O387" s="143" t="s">
        <v>277</v>
      </c>
      <c r="P387" s="143" t="s">
        <v>277</v>
      </c>
      <c r="Q387" s="143" t="s">
        <v>277</v>
      </c>
      <c r="R387" s="115"/>
      <c r="S387" s="106" t="s">
        <v>277</v>
      </c>
      <c r="T387" s="143" t="s">
        <v>277</v>
      </c>
      <c r="U387" s="143" t="s">
        <v>277</v>
      </c>
      <c r="V387" s="143" t="s">
        <v>277</v>
      </c>
      <c r="W387" s="143" t="s">
        <v>277</v>
      </c>
      <c r="X387" s="143" t="s">
        <v>277</v>
      </c>
      <c r="Y387" s="143" t="s">
        <v>277</v>
      </c>
      <c r="Z387" s="143" t="s">
        <v>277</v>
      </c>
      <c r="AA387" s="143" t="s">
        <v>277</v>
      </c>
      <c r="AB387" s="143" t="s">
        <v>277</v>
      </c>
    </row>
    <row r="388" spans="2:28">
      <c r="B388" s="137" t="s">
        <v>229</v>
      </c>
      <c r="C388" s="149" t="s">
        <v>234</v>
      </c>
      <c r="D388" s="142"/>
      <c r="E388" s="142"/>
      <c r="F388" s="142" t="s">
        <v>277</v>
      </c>
      <c r="G388" s="142" t="s">
        <v>277</v>
      </c>
      <c r="H388" s="142" t="s">
        <v>277</v>
      </c>
      <c r="I388" s="142" t="s">
        <v>277</v>
      </c>
      <c r="J388" s="142" t="s">
        <v>277</v>
      </c>
      <c r="K388" s="142" t="s">
        <v>277</v>
      </c>
      <c r="L388" s="142" t="s">
        <v>277</v>
      </c>
      <c r="M388" s="143" t="s">
        <v>277</v>
      </c>
      <c r="N388" s="143" t="s">
        <v>277</v>
      </c>
      <c r="O388" s="143" t="s">
        <v>277</v>
      </c>
      <c r="P388" s="143" t="s">
        <v>277</v>
      </c>
      <c r="Q388" s="143" t="s">
        <v>277</v>
      </c>
      <c r="R388" s="115" t="s">
        <v>277</v>
      </c>
      <c r="S388" s="115" t="s">
        <v>277</v>
      </c>
      <c r="T388" s="115">
        <v>3.6</v>
      </c>
      <c r="U388" s="115">
        <v>3.6</v>
      </c>
      <c r="V388" s="115">
        <v>3.6</v>
      </c>
      <c r="W388" s="115">
        <v>3.6</v>
      </c>
      <c r="X388" s="115" t="s">
        <v>277</v>
      </c>
      <c r="Y388" s="115" t="s">
        <v>277</v>
      </c>
      <c r="Z388" s="115" t="s">
        <v>277</v>
      </c>
      <c r="AA388" s="115" t="s">
        <v>277</v>
      </c>
      <c r="AB388" s="115" t="s">
        <v>277</v>
      </c>
    </row>
    <row r="389" spans="2:28">
      <c r="B389" s="137" t="s">
        <v>229</v>
      </c>
      <c r="C389" s="149" t="s">
        <v>235</v>
      </c>
      <c r="D389" s="142"/>
      <c r="E389" s="142"/>
      <c r="F389" s="142" t="s">
        <v>277</v>
      </c>
      <c r="G389" s="142" t="s">
        <v>277</v>
      </c>
      <c r="H389" s="142" t="s">
        <v>277</v>
      </c>
      <c r="I389" s="142" t="s">
        <v>277</v>
      </c>
      <c r="J389" s="142" t="s">
        <v>277</v>
      </c>
      <c r="K389" s="142" t="s">
        <v>277</v>
      </c>
      <c r="L389" s="142" t="s">
        <v>277</v>
      </c>
      <c r="M389" s="143" t="s">
        <v>277</v>
      </c>
      <c r="N389" s="143" t="s">
        <v>277</v>
      </c>
      <c r="O389" s="143" t="s">
        <v>277</v>
      </c>
      <c r="P389" s="143" t="s">
        <v>277</v>
      </c>
      <c r="Q389" s="143" t="s">
        <v>277</v>
      </c>
      <c r="R389" s="115" t="s">
        <v>277</v>
      </c>
      <c r="S389" s="115" t="s">
        <v>277</v>
      </c>
      <c r="T389" s="115" t="s">
        <v>277</v>
      </c>
      <c r="U389" s="115" t="s">
        <v>277</v>
      </c>
      <c r="V389" s="115">
        <v>3.4</v>
      </c>
      <c r="W389" s="115">
        <v>3.4</v>
      </c>
      <c r="X389" s="115">
        <v>3.4</v>
      </c>
      <c r="Y389" s="115" t="s">
        <v>277</v>
      </c>
      <c r="Z389" s="115" t="s">
        <v>277</v>
      </c>
      <c r="AA389" s="115" t="s">
        <v>277</v>
      </c>
      <c r="AB389" s="115" t="s">
        <v>277</v>
      </c>
    </row>
    <row r="390" spans="2:28">
      <c r="B390" s="137" t="s">
        <v>229</v>
      </c>
      <c r="C390" s="149" t="s">
        <v>235</v>
      </c>
      <c r="D390" s="142"/>
      <c r="E390" s="142"/>
      <c r="F390" s="142" t="s">
        <v>277</v>
      </c>
      <c r="G390" s="142" t="s">
        <v>277</v>
      </c>
      <c r="H390" s="142" t="s">
        <v>277</v>
      </c>
      <c r="I390" s="142" t="s">
        <v>277</v>
      </c>
      <c r="J390" s="142" t="s">
        <v>277</v>
      </c>
      <c r="K390" s="142" t="s">
        <v>277</v>
      </c>
      <c r="L390" s="142" t="s">
        <v>277</v>
      </c>
      <c r="M390" s="143" t="s">
        <v>277</v>
      </c>
      <c r="N390" s="143" t="s">
        <v>277</v>
      </c>
      <c r="O390" s="143" t="s">
        <v>277</v>
      </c>
      <c r="P390" s="143" t="s">
        <v>277</v>
      </c>
      <c r="Q390" s="143" t="s">
        <v>277</v>
      </c>
      <c r="R390" s="115" t="s">
        <v>277</v>
      </c>
      <c r="S390" s="115" t="s">
        <v>277</v>
      </c>
      <c r="T390" s="115" t="s">
        <v>277</v>
      </c>
      <c r="U390" s="115" t="s">
        <v>277</v>
      </c>
      <c r="V390" s="115">
        <v>3.38</v>
      </c>
      <c r="W390" s="115">
        <v>3.38</v>
      </c>
      <c r="X390" s="115">
        <v>3.38</v>
      </c>
      <c r="Y390" s="115" t="s">
        <v>277</v>
      </c>
      <c r="Z390" s="115" t="s">
        <v>277</v>
      </c>
      <c r="AA390" s="115" t="s">
        <v>277</v>
      </c>
      <c r="AB390" s="115" t="s">
        <v>277</v>
      </c>
    </row>
    <row r="391" spans="2:28">
      <c r="B391" s="144" t="s">
        <v>236</v>
      </c>
      <c r="C391" s="149" t="s">
        <v>237</v>
      </c>
      <c r="D391" s="142"/>
      <c r="E391" s="142"/>
      <c r="F391" s="142" t="s">
        <v>277</v>
      </c>
      <c r="G391" s="142" t="s">
        <v>277</v>
      </c>
      <c r="H391" s="142" t="s">
        <v>277</v>
      </c>
      <c r="I391" s="142" t="s">
        <v>277</v>
      </c>
      <c r="J391" s="142" t="s">
        <v>277</v>
      </c>
      <c r="K391" s="142" t="s">
        <v>277</v>
      </c>
      <c r="L391" s="142" t="s">
        <v>277</v>
      </c>
      <c r="M391" s="143" t="s">
        <v>277</v>
      </c>
      <c r="N391" s="142">
        <v>6.45</v>
      </c>
      <c r="O391" s="143" t="s">
        <v>277</v>
      </c>
      <c r="P391" s="143" t="s">
        <v>277</v>
      </c>
      <c r="Q391" s="143" t="s">
        <v>277</v>
      </c>
      <c r="R391" s="143" t="s">
        <v>277</v>
      </c>
      <c r="S391" s="143" t="s">
        <v>277</v>
      </c>
      <c r="T391" s="143" t="s">
        <v>277</v>
      </c>
      <c r="U391" s="143" t="s">
        <v>277</v>
      </c>
      <c r="V391" s="143" t="s">
        <v>277</v>
      </c>
      <c r="W391" s="143" t="s">
        <v>277</v>
      </c>
      <c r="X391" s="143" t="s">
        <v>277</v>
      </c>
      <c r="Y391" s="143" t="s">
        <v>277</v>
      </c>
      <c r="Z391" s="143" t="s">
        <v>277</v>
      </c>
      <c r="AA391" s="143" t="s">
        <v>277</v>
      </c>
      <c r="AB391" s="143" t="s">
        <v>277</v>
      </c>
    </row>
    <row r="392" spans="2:28">
      <c r="B392" s="137" t="s">
        <v>236</v>
      </c>
      <c r="C392" s="149" t="s">
        <v>238</v>
      </c>
      <c r="D392" s="142"/>
      <c r="E392" s="142"/>
      <c r="F392" s="142" t="s">
        <v>277</v>
      </c>
      <c r="G392" s="142" t="s">
        <v>277</v>
      </c>
      <c r="H392" s="142" t="s">
        <v>277</v>
      </c>
      <c r="I392" s="142" t="s">
        <v>277</v>
      </c>
      <c r="J392" s="142" t="s">
        <v>277</v>
      </c>
      <c r="K392" s="142" t="s">
        <v>277</v>
      </c>
      <c r="L392" s="142" t="s">
        <v>277</v>
      </c>
      <c r="M392" s="143" t="s">
        <v>277</v>
      </c>
      <c r="N392" s="143" t="s">
        <v>277</v>
      </c>
      <c r="O392" s="168">
        <v>5.6</v>
      </c>
      <c r="P392" s="168">
        <v>5.6</v>
      </c>
      <c r="Q392" s="168">
        <v>5.6</v>
      </c>
      <c r="R392" s="143" t="s">
        <v>277</v>
      </c>
      <c r="S392" s="115" t="s">
        <v>277</v>
      </c>
      <c r="T392" s="115" t="s">
        <v>277</v>
      </c>
      <c r="U392" s="115" t="s">
        <v>277</v>
      </c>
      <c r="V392" s="115" t="s">
        <v>277</v>
      </c>
      <c r="W392" s="115" t="s">
        <v>277</v>
      </c>
      <c r="X392" s="115" t="s">
        <v>277</v>
      </c>
      <c r="Y392" s="115" t="s">
        <v>277</v>
      </c>
      <c r="Z392" s="115" t="s">
        <v>277</v>
      </c>
      <c r="AA392" s="115" t="s">
        <v>277</v>
      </c>
      <c r="AB392" s="115" t="s">
        <v>277</v>
      </c>
    </row>
    <row r="393" spans="2:28">
      <c r="B393" s="169" t="s">
        <v>239</v>
      </c>
      <c r="C393" s="170" t="s">
        <v>240</v>
      </c>
      <c r="D393" s="142"/>
      <c r="E393" s="142"/>
      <c r="F393" s="142" t="s">
        <v>277</v>
      </c>
      <c r="G393" s="142" t="s">
        <v>277</v>
      </c>
      <c r="H393" s="142" t="s">
        <v>277</v>
      </c>
      <c r="I393" s="142" t="s">
        <v>277</v>
      </c>
      <c r="J393" s="142" t="s">
        <v>277</v>
      </c>
      <c r="K393" s="142" t="s">
        <v>277</v>
      </c>
      <c r="L393" s="142" t="s">
        <v>277</v>
      </c>
      <c r="M393" s="143" t="s">
        <v>277</v>
      </c>
      <c r="N393" s="143" t="s">
        <v>277</v>
      </c>
      <c r="O393" s="143" t="s">
        <v>277</v>
      </c>
      <c r="P393" s="143" t="s">
        <v>277</v>
      </c>
      <c r="Q393" s="143" t="s">
        <v>277</v>
      </c>
      <c r="R393" s="143" t="s">
        <v>277</v>
      </c>
      <c r="S393" s="143" t="s">
        <v>277</v>
      </c>
      <c r="T393" s="275">
        <v>6.7</v>
      </c>
      <c r="U393" s="115">
        <v>6.7</v>
      </c>
      <c r="V393" s="115">
        <v>6.7</v>
      </c>
      <c r="W393" s="115" t="s">
        <v>277</v>
      </c>
      <c r="X393" s="115" t="s">
        <v>277</v>
      </c>
      <c r="Y393" s="115" t="s">
        <v>277</v>
      </c>
      <c r="Z393" s="115" t="s">
        <v>277</v>
      </c>
      <c r="AA393" s="115" t="s">
        <v>277</v>
      </c>
      <c r="AB393" s="115" t="s">
        <v>277</v>
      </c>
    </row>
    <row r="394" spans="2:28">
      <c r="B394" s="137" t="s">
        <v>239</v>
      </c>
      <c r="C394" s="149" t="s">
        <v>241</v>
      </c>
      <c r="D394" s="142"/>
      <c r="E394" s="142"/>
      <c r="F394" s="142" t="s">
        <v>277</v>
      </c>
      <c r="G394" s="142" t="s">
        <v>277</v>
      </c>
      <c r="H394" s="142" t="s">
        <v>277</v>
      </c>
      <c r="I394" s="142" t="s">
        <v>277</v>
      </c>
      <c r="J394" s="142" t="s">
        <v>277</v>
      </c>
      <c r="K394" s="142" t="s">
        <v>277</v>
      </c>
      <c r="L394" s="142" t="s">
        <v>277</v>
      </c>
      <c r="M394" s="143" t="s">
        <v>277</v>
      </c>
      <c r="N394" s="143" t="s">
        <v>277</v>
      </c>
      <c r="O394" s="143" t="s">
        <v>277</v>
      </c>
      <c r="P394" s="143">
        <v>6.5</v>
      </c>
      <c r="Q394" s="143">
        <v>6.5</v>
      </c>
      <c r="R394" s="143">
        <v>5.75</v>
      </c>
      <c r="S394" s="115">
        <v>5.75</v>
      </c>
      <c r="T394" s="115">
        <v>6.7</v>
      </c>
      <c r="U394" s="115">
        <v>6.7</v>
      </c>
      <c r="V394" s="115"/>
      <c r="W394" s="115" t="s">
        <v>277</v>
      </c>
      <c r="X394" s="115" t="s">
        <v>277</v>
      </c>
      <c r="Y394" s="115" t="s">
        <v>277</v>
      </c>
      <c r="Z394" s="115" t="s">
        <v>277</v>
      </c>
      <c r="AA394" s="115" t="s">
        <v>277</v>
      </c>
      <c r="AB394" s="115" t="s">
        <v>277</v>
      </c>
    </row>
    <row r="395" spans="2:28">
      <c r="B395" s="137" t="s">
        <v>239</v>
      </c>
      <c r="C395" s="149" t="s">
        <v>242</v>
      </c>
      <c r="D395" s="142"/>
      <c r="E395" s="142"/>
      <c r="F395" s="142" t="s">
        <v>277</v>
      </c>
      <c r="G395" s="142" t="s">
        <v>277</v>
      </c>
      <c r="H395" s="142" t="s">
        <v>277</v>
      </c>
      <c r="I395" s="142" t="s">
        <v>277</v>
      </c>
      <c r="J395" s="142" t="s">
        <v>277</v>
      </c>
      <c r="K395" s="142" t="s">
        <v>277</v>
      </c>
      <c r="L395" s="142" t="s">
        <v>277</v>
      </c>
      <c r="M395" s="143" t="s">
        <v>277</v>
      </c>
      <c r="N395" s="143" t="s">
        <v>277</v>
      </c>
      <c r="O395" s="143" t="s">
        <v>277</v>
      </c>
      <c r="P395" s="143" t="s">
        <v>277</v>
      </c>
      <c r="Q395" s="143" t="s">
        <v>277</v>
      </c>
      <c r="R395" s="143" t="s">
        <v>277</v>
      </c>
      <c r="S395" s="115" t="s">
        <v>277</v>
      </c>
      <c r="T395" s="115" t="s">
        <v>277</v>
      </c>
      <c r="U395" s="115" t="s">
        <v>277</v>
      </c>
      <c r="V395" s="115">
        <v>3.9</v>
      </c>
      <c r="W395" s="115">
        <v>3.9</v>
      </c>
      <c r="X395" s="115">
        <v>3.9</v>
      </c>
      <c r="Y395" s="115" t="s">
        <v>277</v>
      </c>
      <c r="Z395" s="115" t="s">
        <v>277</v>
      </c>
      <c r="AA395" s="115" t="s">
        <v>277</v>
      </c>
      <c r="AB395" s="115" t="s">
        <v>277</v>
      </c>
    </row>
    <row r="396" spans="2:28">
      <c r="B396" s="137" t="s">
        <v>229</v>
      </c>
      <c r="C396" s="149" t="s">
        <v>243</v>
      </c>
      <c r="D396" s="142"/>
      <c r="E396" s="142"/>
      <c r="F396" s="142" t="s">
        <v>277</v>
      </c>
      <c r="G396" s="142" t="s">
        <v>277</v>
      </c>
      <c r="H396" s="142" t="s">
        <v>277</v>
      </c>
      <c r="I396" s="142" t="s">
        <v>277</v>
      </c>
      <c r="J396" s="142" t="s">
        <v>277</v>
      </c>
      <c r="K396" s="142" t="s">
        <v>277</v>
      </c>
      <c r="L396" s="142" t="s">
        <v>277</v>
      </c>
      <c r="M396" s="143" t="s">
        <v>277</v>
      </c>
      <c r="N396" s="143" t="s">
        <v>277</v>
      </c>
      <c r="O396" s="143" t="s">
        <v>277</v>
      </c>
      <c r="P396" s="143" t="s">
        <v>277</v>
      </c>
      <c r="Q396" s="143" t="s">
        <v>277</v>
      </c>
      <c r="R396" s="143" t="s">
        <v>277</v>
      </c>
      <c r="S396" s="115" t="s">
        <v>277</v>
      </c>
      <c r="T396" s="115" t="s">
        <v>277</v>
      </c>
      <c r="U396" s="115" t="s">
        <v>277</v>
      </c>
      <c r="V396" s="115" t="s">
        <v>277</v>
      </c>
      <c r="W396" s="115" t="s">
        <v>277</v>
      </c>
      <c r="X396" s="115">
        <v>4.7</v>
      </c>
      <c r="Y396" s="115">
        <v>4.7</v>
      </c>
      <c r="Z396" s="115">
        <v>4.7</v>
      </c>
      <c r="AA396" s="115" t="s">
        <v>277</v>
      </c>
      <c r="AB396" s="115" t="s">
        <v>277</v>
      </c>
    </row>
    <row r="397" spans="2:28">
      <c r="B397" s="137" t="s">
        <v>236</v>
      </c>
      <c r="C397" s="149" t="s">
        <v>244</v>
      </c>
      <c r="D397" s="142"/>
      <c r="E397" s="142"/>
      <c r="F397" s="142" t="s">
        <v>277</v>
      </c>
      <c r="G397" s="142" t="s">
        <v>277</v>
      </c>
      <c r="H397" s="142" t="s">
        <v>277</v>
      </c>
      <c r="I397" s="142" t="s">
        <v>277</v>
      </c>
      <c r="J397" s="142" t="s">
        <v>277</v>
      </c>
      <c r="K397" s="142" t="s">
        <v>277</v>
      </c>
      <c r="L397" s="142" t="s">
        <v>277</v>
      </c>
      <c r="M397" s="143" t="s">
        <v>277</v>
      </c>
      <c r="N397" s="143" t="s">
        <v>277</v>
      </c>
      <c r="O397" s="143" t="s">
        <v>277</v>
      </c>
      <c r="P397" s="143" t="s">
        <v>277</v>
      </c>
      <c r="Q397" s="143" t="s">
        <v>277</v>
      </c>
      <c r="R397" s="143" t="s">
        <v>277</v>
      </c>
      <c r="S397" s="115" t="s">
        <v>277</v>
      </c>
      <c r="T397" s="115" t="s">
        <v>277</v>
      </c>
      <c r="U397" s="115" t="s">
        <v>277</v>
      </c>
      <c r="V397" s="115" t="s">
        <v>277</v>
      </c>
      <c r="W397" s="115" t="s">
        <v>277</v>
      </c>
      <c r="X397" s="115">
        <v>4.05</v>
      </c>
      <c r="Y397" s="115">
        <v>4.05</v>
      </c>
      <c r="Z397" s="115">
        <v>4.05</v>
      </c>
      <c r="AA397" s="115">
        <v>4.05</v>
      </c>
      <c r="AB397" s="115" t="s">
        <v>277</v>
      </c>
    </row>
    <row r="398" spans="2:28">
      <c r="B398" s="137" t="s">
        <v>239</v>
      </c>
      <c r="C398" s="149" t="s">
        <v>245</v>
      </c>
      <c r="D398" s="142"/>
      <c r="E398" s="142"/>
      <c r="F398" s="142" t="s">
        <v>277</v>
      </c>
      <c r="G398" s="142" t="s">
        <v>277</v>
      </c>
      <c r="H398" s="142" t="s">
        <v>277</v>
      </c>
      <c r="I398" s="142" t="s">
        <v>277</v>
      </c>
      <c r="J398" s="142" t="s">
        <v>277</v>
      </c>
      <c r="K398" s="142" t="s">
        <v>277</v>
      </c>
      <c r="L398" s="142" t="s">
        <v>277</v>
      </c>
      <c r="M398" s="143" t="s">
        <v>277</v>
      </c>
      <c r="N398" s="143" t="s">
        <v>277</v>
      </c>
      <c r="O398" s="143" t="s">
        <v>277</v>
      </c>
      <c r="P398" s="143" t="s">
        <v>277</v>
      </c>
      <c r="Q398" s="143" t="s">
        <v>277</v>
      </c>
      <c r="R398" s="143" t="s">
        <v>277</v>
      </c>
      <c r="S398" s="115" t="s">
        <v>277</v>
      </c>
      <c r="T398" s="115" t="s">
        <v>277</v>
      </c>
      <c r="U398" s="115" t="s">
        <v>277</v>
      </c>
      <c r="V398" s="115" t="s">
        <v>277</v>
      </c>
      <c r="W398" s="115" t="s">
        <v>277</v>
      </c>
      <c r="X398" s="115" t="s">
        <v>277</v>
      </c>
      <c r="Y398" s="115">
        <v>3.4</v>
      </c>
      <c r="Z398" s="115">
        <v>3.4</v>
      </c>
      <c r="AA398" s="115">
        <v>3.4</v>
      </c>
      <c r="AB398" s="115">
        <v>7.5</v>
      </c>
    </row>
    <row r="399" spans="2:28" ht="4.5" customHeight="1">
      <c r="B399" s="137"/>
      <c r="C399" s="149"/>
      <c r="D399" s="142"/>
      <c r="E399" s="142"/>
      <c r="F399" s="142"/>
      <c r="G399" s="142"/>
      <c r="H399" s="142"/>
      <c r="I399" s="142"/>
      <c r="J399" s="142"/>
      <c r="K399" s="142"/>
      <c r="L399" s="142"/>
      <c r="M399" s="143"/>
      <c r="N399" s="143"/>
      <c r="O399" s="143"/>
      <c r="P399" s="143"/>
      <c r="Q399" s="143"/>
      <c r="R399" s="143"/>
      <c r="S399" s="115"/>
      <c r="T399" s="115"/>
      <c r="U399" s="115"/>
      <c r="V399" s="115"/>
      <c r="W399" s="115"/>
      <c r="X399" s="115"/>
      <c r="Y399" s="115"/>
      <c r="Z399" s="115"/>
      <c r="AA399" s="115"/>
      <c r="AB399" s="115"/>
    </row>
    <row r="400" spans="2:28">
      <c r="B400" s="177" t="s">
        <v>246</v>
      </c>
      <c r="C400" s="188"/>
      <c r="D400" s="189"/>
      <c r="E400" s="189"/>
      <c r="F400" s="189"/>
      <c r="G400" s="189"/>
      <c r="H400" s="189"/>
      <c r="I400" s="189"/>
      <c r="J400" s="189"/>
      <c r="K400" s="189"/>
      <c r="L400" s="189"/>
      <c r="M400" s="190"/>
      <c r="N400" s="190"/>
      <c r="O400" s="190"/>
      <c r="P400" s="190"/>
      <c r="Q400" s="190"/>
      <c r="R400" s="190"/>
      <c r="S400" s="191"/>
      <c r="T400" s="191"/>
      <c r="U400" s="191"/>
      <c r="V400" s="191"/>
      <c r="W400" s="191"/>
      <c r="X400" s="191"/>
      <c r="Y400" s="191"/>
      <c r="Z400" s="191"/>
      <c r="AA400" s="191"/>
      <c r="AB400" s="191"/>
    </row>
    <row r="401" spans="2:28">
      <c r="B401" s="137" t="s">
        <v>247</v>
      </c>
      <c r="C401" s="149" t="s">
        <v>248</v>
      </c>
      <c r="D401" s="171">
        <v>9.41</v>
      </c>
      <c r="E401" s="171">
        <v>9.41</v>
      </c>
      <c r="F401" s="171">
        <v>9.41</v>
      </c>
      <c r="G401" s="142"/>
      <c r="H401" s="142"/>
      <c r="I401" s="142"/>
      <c r="J401" s="142"/>
      <c r="K401" s="142"/>
      <c r="L401" s="142"/>
      <c r="M401" s="143"/>
      <c r="N401" s="143"/>
      <c r="O401" s="143"/>
      <c r="P401" s="143"/>
      <c r="Q401" s="143"/>
      <c r="R401" s="143"/>
      <c r="S401" s="143"/>
      <c r="T401" s="143"/>
      <c r="U401" s="143"/>
      <c r="V401" s="143"/>
      <c r="W401" s="143"/>
      <c r="X401" s="143"/>
      <c r="Y401" s="143"/>
      <c r="Z401" s="143"/>
      <c r="AA401" s="143"/>
      <c r="AB401" s="143"/>
    </row>
    <row r="402" spans="2:28">
      <c r="B402" s="137" t="s">
        <v>247</v>
      </c>
      <c r="C402" s="149" t="s">
        <v>249</v>
      </c>
      <c r="D402" s="172"/>
      <c r="E402" s="143">
        <v>10</v>
      </c>
      <c r="F402" s="143">
        <v>10</v>
      </c>
      <c r="G402" s="143">
        <v>8.75</v>
      </c>
      <c r="H402" s="142"/>
      <c r="I402" s="142"/>
      <c r="J402" s="142"/>
      <c r="K402" s="142"/>
      <c r="L402" s="142"/>
      <c r="M402" s="143"/>
      <c r="N402" s="143"/>
      <c r="O402" s="143"/>
      <c r="P402" s="143"/>
      <c r="Q402" s="143"/>
      <c r="R402" s="143"/>
      <c r="S402" s="143"/>
      <c r="T402" s="143"/>
      <c r="U402" s="143"/>
      <c r="V402" s="143"/>
      <c r="W402" s="143"/>
      <c r="X402" s="143"/>
      <c r="Y402" s="143"/>
      <c r="Z402" s="143"/>
      <c r="AA402" s="143"/>
      <c r="AB402" s="143"/>
    </row>
    <row r="403" spans="2:28">
      <c r="B403" s="137" t="s">
        <v>250</v>
      </c>
      <c r="C403" s="149" t="s">
        <v>251</v>
      </c>
      <c r="D403" s="171">
        <v>9.11</v>
      </c>
      <c r="E403" s="171">
        <v>9.11</v>
      </c>
      <c r="F403" s="171">
        <v>9.11</v>
      </c>
      <c r="G403" s="142"/>
      <c r="H403" s="142"/>
      <c r="I403" s="142"/>
      <c r="J403" s="142"/>
      <c r="K403" s="142"/>
      <c r="L403" s="142"/>
      <c r="M403" s="143"/>
      <c r="N403" s="143"/>
      <c r="O403" s="143"/>
      <c r="P403" s="143"/>
      <c r="Q403" s="143"/>
      <c r="R403" s="143"/>
      <c r="S403" s="143"/>
      <c r="T403" s="143"/>
      <c r="U403" s="143"/>
      <c r="V403" s="143"/>
      <c r="W403" s="143"/>
      <c r="X403" s="143"/>
      <c r="Y403" s="143"/>
      <c r="Z403" s="143"/>
      <c r="AA403" s="143"/>
      <c r="AB403" s="143"/>
    </row>
    <row r="404" spans="2:28">
      <c r="B404" s="137" t="s">
        <v>252</v>
      </c>
      <c r="C404" s="149" t="s">
        <v>253</v>
      </c>
      <c r="D404" s="142"/>
      <c r="E404" s="142"/>
      <c r="F404" s="142"/>
      <c r="G404" s="142"/>
      <c r="H404" s="150">
        <v>1.97</v>
      </c>
      <c r="I404" s="150">
        <v>3.5306299999999999</v>
      </c>
      <c r="J404" s="150">
        <v>5.45</v>
      </c>
      <c r="K404" s="150">
        <v>6.12</v>
      </c>
      <c r="L404" s="150">
        <v>5.3462500000000004</v>
      </c>
      <c r="M404" s="143"/>
      <c r="N404" s="143"/>
      <c r="O404" s="143"/>
      <c r="P404" s="143"/>
      <c r="Q404" s="143"/>
      <c r="R404" s="143"/>
      <c r="S404" s="143"/>
      <c r="T404" s="143"/>
      <c r="U404" s="143"/>
      <c r="V404" s="143"/>
      <c r="W404" s="143"/>
      <c r="X404" s="143"/>
      <c r="Y404" s="143"/>
      <c r="Z404" s="143"/>
      <c r="AA404" s="143"/>
      <c r="AB404" s="143"/>
    </row>
    <row r="405" spans="2:28">
      <c r="B405" s="137" t="s">
        <v>254</v>
      </c>
      <c r="C405" s="149" t="s">
        <v>255</v>
      </c>
      <c r="D405" s="142"/>
      <c r="E405" s="142"/>
      <c r="F405" s="142"/>
      <c r="G405" s="106">
        <v>2.48</v>
      </c>
      <c r="H405" s="106">
        <v>2.3199999999999998</v>
      </c>
      <c r="I405" s="106">
        <v>3.88063</v>
      </c>
      <c r="J405" s="106">
        <v>5.8</v>
      </c>
      <c r="K405" s="106">
        <v>6.47</v>
      </c>
      <c r="L405" s="143"/>
      <c r="M405" s="143"/>
      <c r="N405" s="143"/>
      <c r="O405" s="143"/>
      <c r="P405" s="143"/>
      <c r="Q405" s="143"/>
      <c r="R405" s="143"/>
      <c r="S405" s="143"/>
      <c r="T405" s="143"/>
      <c r="U405" s="143"/>
      <c r="V405" s="143"/>
      <c r="W405" s="143"/>
      <c r="X405" s="143"/>
      <c r="Y405" s="143"/>
      <c r="Z405" s="143"/>
      <c r="AA405" s="143"/>
      <c r="AB405" s="143"/>
    </row>
    <row r="406" spans="2:28">
      <c r="B406" s="137" t="s">
        <v>231</v>
      </c>
      <c r="C406" s="149" t="s">
        <v>256</v>
      </c>
      <c r="D406" s="142"/>
      <c r="E406" s="142"/>
      <c r="F406" s="142"/>
      <c r="G406" s="142"/>
      <c r="H406" s="106">
        <v>2.72</v>
      </c>
      <c r="I406" s="143"/>
      <c r="J406" s="143"/>
      <c r="K406" s="143"/>
      <c r="L406" s="143"/>
      <c r="M406" s="143"/>
      <c r="N406" s="143"/>
      <c r="O406" s="143"/>
      <c r="P406" s="143"/>
      <c r="Q406" s="143"/>
      <c r="R406" s="143"/>
      <c r="S406" s="143"/>
      <c r="T406" s="143"/>
      <c r="U406" s="143"/>
      <c r="V406" s="143"/>
      <c r="W406" s="143"/>
      <c r="X406" s="143"/>
      <c r="Y406" s="143"/>
      <c r="Z406" s="143"/>
      <c r="AA406" s="143"/>
      <c r="AB406" s="143"/>
    </row>
    <row r="407" spans="2:28">
      <c r="B407" s="137" t="s">
        <v>231</v>
      </c>
      <c r="C407" s="149" t="s">
        <v>257</v>
      </c>
      <c r="D407" s="142"/>
      <c r="E407" s="142"/>
      <c r="F407" s="142"/>
      <c r="G407" s="106">
        <v>2.88</v>
      </c>
      <c r="H407" s="142"/>
      <c r="I407" s="143"/>
      <c r="J407" s="143"/>
      <c r="K407" s="143"/>
      <c r="L407" s="143"/>
      <c r="M407" s="143"/>
      <c r="N407" s="143"/>
      <c r="O407" s="143"/>
      <c r="P407" s="143"/>
      <c r="Q407" s="143"/>
      <c r="R407" s="143"/>
      <c r="S407" s="143"/>
      <c r="T407" s="143"/>
      <c r="U407" s="143"/>
      <c r="V407" s="143"/>
      <c r="W407" s="143"/>
      <c r="X407" s="143"/>
      <c r="Y407" s="143"/>
      <c r="Z407" s="143"/>
      <c r="AA407" s="143"/>
      <c r="AB407" s="143"/>
    </row>
    <row r="408" spans="2:28">
      <c r="B408" s="137" t="s">
        <v>231</v>
      </c>
      <c r="C408" s="149" t="s">
        <v>258</v>
      </c>
      <c r="D408" s="142"/>
      <c r="E408" s="142"/>
      <c r="F408" s="142"/>
      <c r="G408" s="142"/>
      <c r="H408" s="142"/>
      <c r="I408" s="106">
        <v>4.88063</v>
      </c>
      <c r="J408" s="106">
        <v>6.8</v>
      </c>
      <c r="K408" s="106">
        <v>7.47</v>
      </c>
      <c r="L408" s="106">
        <v>6.69625</v>
      </c>
      <c r="M408" s="143"/>
      <c r="N408" s="143"/>
      <c r="O408" s="143"/>
      <c r="P408" s="143"/>
      <c r="Q408" s="143"/>
      <c r="R408" s="143"/>
      <c r="S408" s="143"/>
      <c r="T408" s="143"/>
      <c r="U408" s="143"/>
      <c r="V408" s="143"/>
      <c r="W408" s="143"/>
      <c r="X408" s="143"/>
      <c r="Y408" s="143"/>
      <c r="Z408" s="143"/>
      <c r="AA408" s="143"/>
      <c r="AB408" s="143"/>
    </row>
    <row r="409" spans="2:28">
      <c r="B409" s="137" t="s">
        <v>259</v>
      </c>
      <c r="C409" s="149" t="s">
        <v>260</v>
      </c>
      <c r="D409" s="142"/>
      <c r="E409" s="142"/>
      <c r="F409" s="142"/>
      <c r="G409" s="142"/>
      <c r="H409" s="142"/>
      <c r="I409" s="142"/>
      <c r="J409" s="150">
        <v>7.4887499999999996</v>
      </c>
      <c r="K409" s="150">
        <v>7.9793799999999999</v>
      </c>
      <c r="L409" s="150">
        <v>6.6737500000000001</v>
      </c>
      <c r="M409" s="150">
        <v>4.4537500000000003</v>
      </c>
      <c r="N409" s="150">
        <v>3.43438</v>
      </c>
      <c r="O409" s="150">
        <v>3.2309399999999999</v>
      </c>
      <c r="P409" s="143"/>
      <c r="Q409" s="143"/>
      <c r="R409" s="143"/>
      <c r="S409" s="143"/>
      <c r="T409" s="143"/>
      <c r="U409" s="143"/>
      <c r="V409" s="143"/>
      <c r="W409" s="143"/>
      <c r="X409" s="143"/>
      <c r="Y409" s="143"/>
      <c r="Z409" s="143"/>
      <c r="AA409" s="143"/>
      <c r="AB409" s="143"/>
    </row>
    <row r="410" spans="2:28">
      <c r="B410" s="137" t="s">
        <v>231</v>
      </c>
      <c r="C410" s="137" t="s">
        <v>261</v>
      </c>
      <c r="D410" s="142"/>
      <c r="E410" s="142"/>
      <c r="F410" s="142"/>
      <c r="G410" s="142"/>
      <c r="H410" s="150"/>
      <c r="I410" s="150"/>
      <c r="J410" s="150"/>
      <c r="K410" s="150"/>
      <c r="L410" s="150"/>
      <c r="M410" s="150"/>
      <c r="N410" s="150"/>
      <c r="O410" s="143">
        <v>6.8</v>
      </c>
      <c r="P410" s="143">
        <v>6.8</v>
      </c>
      <c r="Q410" s="143">
        <v>6.8</v>
      </c>
      <c r="R410" s="143">
        <v>6.8</v>
      </c>
      <c r="S410" s="115"/>
      <c r="T410" s="115"/>
      <c r="U410" s="115"/>
      <c r="V410" s="115"/>
      <c r="W410" s="115"/>
      <c r="X410" s="115"/>
      <c r="Y410" s="115"/>
      <c r="Z410" s="115"/>
      <c r="AA410" s="115"/>
      <c r="AB410" s="115"/>
    </row>
    <row r="411" spans="2:28">
      <c r="B411" s="137" t="s">
        <v>239</v>
      </c>
      <c r="C411" s="149" t="s">
        <v>262</v>
      </c>
      <c r="D411" s="142"/>
      <c r="E411" s="142"/>
      <c r="F411" s="142"/>
      <c r="G411" s="142"/>
      <c r="H411" s="142"/>
      <c r="I411" s="142"/>
      <c r="J411" s="142"/>
      <c r="K411" s="142"/>
      <c r="L411" s="142"/>
      <c r="M411" s="142"/>
      <c r="N411" s="142"/>
      <c r="O411" s="142"/>
      <c r="P411" s="143">
        <v>5.5</v>
      </c>
      <c r="Q411" s="143">
        <v>5.5</v>
      </c>
      <c r="R411" s="143">
        <v>5.5</v>
      </c>
      <c r="S411" s="115">
        <v>5.5</v>
      </c>
      <c r="T411" s="115">
        <v>7.28</v>
      </c>
      <c r="U411" s="115">
        <v>7.28</v>
      </c>
      <c r="V411" s="115"/>
      <c r="W411" s="115"/>
      <c r="X411" s="115"/>
      <c r="Y411" s="115"/>
      <c r="Z411" s="115"/>
      <c r="AA411" s="115"/>
      <c r="AB411" s="115"/>
    </row>
    <row r="412" spans="2:28">
      <c r="B412" s="166" t="s">
        <v>239</v>
      </c>
      <c r="C412" s="163" t="s">
        <v>263</v>
      </c>
      <c r="D412" s="142"/>
      <c r="E412" s="142"/>
      <c r="F412" s="142"/>
      <c r="G412" s="142"/>
      <c r="H412" s="173"/>
      <c r="I412" s="173"/>
      <c r="J412" s="173"/>
      <c r="K412" s="173"/>
      <c r="L412" s="173"/>
      <c r="M412" s="173"/>
      <c r="N412" s="173"/>
      <c r="O412" s="173"/>
      <c r="P412" s="173"/>
      <c r="Q412" s="143"/>
      <c r="R412" s="143"/>
      <c r="S412" s="115"/>
      <c r="T412" s="115">
        <v>6.4</v>
      </c>
      <c r="U412" s="115"/>
      <c r="V412" s="115"/>
      <c r="W412" s="115"/>
      <c r="X412" s="115"/>
      <c r="Y412" s="115"/>
      <c r="Z412" s="115"/>
      <c r="AA412" s="115"/>
      <c r="AB412" s="115"/>
    </row>
    <row r="413" spans="2:28">
      <c r="B413" s="166" t="s">
        <v>264</v>
      </c>
      <c r="C413" s="163" t="s">
        <v>265</v>
      </c>
      <c r="D413" s="142"/>
      <c r="E413" s="142"/>
      <c r="F413" s="142"/>
      <c r="G413" s="142"/>
      <c r="H413" s="142"/>
      <c r="I413" s="142"/>
      <c r="J413" s="142"/>
      <c r="K413" s="142"/>
      <c r="L413" s="142"/>
      <c r="M413" s="142"/>
      <c r="N413" s="142"/>
      <c r="O413" s="142"/>
      <c r="P413" s="142"/>
      <c r="Q413" s="143">
        <v>4.8</v>
      </c>
      <c r="R413" s="143">
        <v>5.4</v>
      </c>
      <c r="S413" s="115">
        <v>5.4</v>
      </c>
      <c r="T413" s="115"/>
      <c r="U413" s="115"/>
      <c r="V413" s="115"/>
      <c r="W413" s="115"/>
      <c r="X413" s="115"/>
      <c r="Y413" s="115"/>
      <c r="Z413" s="115"/>
      <c r="AA413" s="115"/>
      <c r="AB413" s="115"/>
    </row>
    <row r="414" spans="2:28">
      <c r="B414" s="166" t="s">
        <v>259</v>
      </c>
      <c r="C414" s="163" t="s">
        <v>266</v>
      </c>
      <c r="D414" s="142"/>
      <c r="E414" s="142"/>
      <c r="F414" s="142"/>
      <c r="G414" s="142"/>
      <c r="H414" s="173"/>
      <c r="I414" s="173"/>
      <c r="J414" s="173"/>
      <c r="K414" s="173"/>
      <c r="L414" s="173"/>
      <c r="M414" s="173"/>
      <c r="N414" s="173"/>
      <c r="O414" s="173"/>
      <c r="P414" s="173"/>
      <c r="Q414" s="173"/>
      <c r="R414" s="143"/>
      <c r="S414" s="115"/>
      <c r="T414" s="115"/>
      <c r="U414" s="115"/>
      <c r="V414" s="115">
        <v>2.5</v>
      </c>
      <c r="W414" s="115"/>
      <c r="X414" s="115"/>
      <c r="Y414" s="115"/>
      <c r="Z414" s="115"/>
      <c r="AA414" s="115"/>
      <c r="AB414" s="115"/>
    </row>
    <row r="415" spans="2:28">
      <c r="B415" s="137" t="s">
        <v>239</v>
      </c>
      <c r="C415" s="163" t="s">
        <v>267</v>
      </c>
      <c r="D415" s="142"/>
      <c r="E415" s="142"/>
      <c r="F415" s="142"/>
      <c r="G415" s="142"/>
      <c r="H415" s="173"/>
      <c r="I415" s="173"/>
      <c r="J415" s="173"/>
      <c r="K415" s="173"/>
      <c r="L415" s="173"/>
      <c r="M415" s="173"/>
      <c r="N415" s="173"/>
      <c r="O415" s="173"/>
      <c r="P415" s="173"/>
      <c r="Q415" s="173"/>
      <c r="R415" s="143">
        <v>4.4000000000000004</v>
      </c>
      <c r="S415" s="115">
        <v>4.4000000000000004</v>
      </c>
      <c r="T415" s="115"/>
      <c r="U415" s="115"/>
      <c r="V415" s="115"/>
      <c r="W415" s="115"/>
      <c r="X415" s="115"/>
      <c r="Y415" s="115"/>
      <c r="Z415" s="115"/>
      <c r="AA415" s="115"/>
      <c r="AB415" s="115"/>
    </row>
    <row r="416" spans="2:28">
      <c r="B416" s="137" t="s">
        <v>239</v>
      </c>
      <c r="C416" s="163" t="s">
        <v>268</v>
      </c>
      <c r="D416" s="142"/>
      <c r="E416" s="142"/>
      <c r="F416" s="142"/>
      <c r="G416" s="142"/>
      <c r="H416" s="173"/>
      <c r="I416" s="173"/>
      <c r="J416" s="173"/>
      <c r="K416" s="173"/>
      <c r="L416" s="173"/>
      <c r="M416" s="173"/>
      <c r="N416" s="173"/>
      <c r="O416" s="173"/>
      <c r="P416" s="173"/>
      <c r="Q416" s="173"/>
      <c r="R416" s="143"/>
      <c r="S416" s="115">
        <v>3.28</v>
      </c>
      <c r="T416" s="115"/>
      <c r="U416" s="115"/>
      <c r="V416" s="115"/>
      <c r="W416" s="115"/>
      <c r="X416" s="115"/>
      <c r="Y416" s="115"/>
      <c r="Z416" s="115"/>
      <c r="AA416" s="115"/>
      <c r="AB416" s="115"/>
    </row>
    <row r="417" spans="2:28">
      <c r="B417" s="166" t="s">
        <v>264</v>
      </c>
      <c r="C417" s="163" t="s">
        <v>263</v>
      </c>
      <c r="D417" s="142"/>
      <c r="E417" s="142"/>
      <c r="F417" s="142"/>
      <c r="G417" s="142"/>
      <c r="H417" s="173"/>
      <c r="I417" s="173"/>
      <c r="J417" s="173"/>
      <c r="K417" s="173"/>
      <c r="L417" s="173"/>
      <c r="M417" s="173"/>
      <c r="N417" s="173"/>
      <c r="O417" s="173"/>
      <c r="P417" s="173"/>
      <c r="Q417" s="173"/>
      <c r="R417" s="143">
        <v>5.0999999999999996</v>
      </c>
      <c r="S417" s="115">
        <v>5.0999999999999996</v>
      </c>
      <c r="T417" s="115">
        <v>5.0999999999999996</v>
      </c>
      <c r="U417" s="115">
        <v>5.0999999999999996</v>
      </c>
      <c r="V417" s="115"/>
      <c r="W417" s="115"/>
      <c r="X417" s="115"/>
      <c r="Y417" s="115"/>
      <c r="Z417" s="115"/>
      <c r="AA417" s="115"/>
      <c r="AB417" s="115"/>
    </row>
    <row r="418" spans="2:28">
      <c r="B418" s="137" t="s">
        <v>269</v>
      </c>
      <c r="C418" s="149" t="s">
        <v>270</v>
      </c>
      <c r="D418" s="142"/>
      <c r="E418" s="142"/>
      <c r="F418" s="142"/>
      <c r="G418" s="142"/>
      <c r="H418" s="142"/>
      <c r="I418" s="142"/>
      <c r="J418" s="142"/>
      <c r="K418" s="142"/>
      <c r="L418" s="142"/>
      <c r="M418" s="142"/>
      <c r="N418" s="142"/>
      <c r="O418" s="142"/>
      <c r="P418" s="142"/>
      <c r="Q418" s="142"/>
      <c r="R418" s="143"/>
      <c r="S418" s="143">
        <v>2.5894499999999998</v>
      </c>
      <c r="T418" s="143">
        <v>2.9876999999999998</v>
      </c>
      <c r="U418" s="143">
        <v>3.3728899999999999</v>
      </c>
      <c r="V418" s="143">
        <v>4.06928</v>
      </c>
      <c r="W418" s="115"/>
      <c r="X418" s="143"/>
      <c r="Y418" s="143"/>
      <c r="Z418" s="143"/>
      <c r="AA418" s="143"/>
      <c r="AB418" s="143"/>
    </row>
    <row r="419" spans="2:28">
      <c r="B419" s="137" t="s">
        <v>236</v>
      </c>
      <c r="C419" s="163" t="s">
        <v>271</v>
      </c>
      <c r="D419" s="142"/>
      <c r="E419" s="142"/>
      <c r="F419" s="142"/>
      <c r="G419" s="142"/>
      <c r="H419" s="142"/>
      <c r="I419" s="142"/>
      <c r="J419" s="142"/>
      <c r="K419" s="142"/>
      <c r="L419" s="142"/>
      <c r="M419" s="142"/>
      <c r="N419" s="142"/>
      <c r="O419" s="142"/>
      <c r="P419" s="142"/>
      <c r="Q419" s="142"/>
      <c r="R419" s="142"/>
      <c r="S419" s="142"/>
      <c r="T419" s="142"/>
      <c r="U419" s="142"/>
      <c r="V419" s="142"/>
      <c r="W419" s="115">
        <v>4.2</v>
      </c>
      <c r="X419" s="142">
        <v>4.2</v>
      </c>
      <c r="Y419" s="142">
        <v>4.2</v>
      </c>
      <c r="Z419" s="142">
        <v>4.2</v>
      </c>
      <c r="AA419" s="142"/>
      <c r="AB419" s="142"/>
    </row>
    <row r="420" spans="2:28">
      <c r="B420" s="137" t="s">
        <v>272</v>
      </c>
      <c r="C420" s="149" t="s">
        <v>273</v>
      </c>
      <c r="D420" s="142"/>
      <c r="E420" s="142"/>
      <c r="F420" s="142"/>
      <c r="G420" s="142"/>
      <c r="H420" s="142"/>
      <c r="I420" s="142"/>
      <c r="J420" s="142"/>
      <c r="K420" s="142"/>
      <c r="L420" s="142"/>
      <c r="M420" s="142"/>
      <c r="N420" s="142"/>
      <c r="O420" s="142"/>
      <c r="P420" s="142"/>
      <c r="Q420" s="142"/>
      <c r="R420" s="143"/>
      <c r="S420" s="143"/>
      <c r="T420" s="143"/>
      <c r="U420" s="143"/>
      <c r="V420" s="143"/>
      <c r="W420" s="115">
        <v>4.8499999999999996</v>
      </c>
      <c r="X420" s="143">
        <v>4.8499999999999996</v>
      </c>
      <c r="Y420" s="143">
        <v>4.8499999999999996</v>
      </c>
      <c r="Z420" s="143">
        <v>4.8499999999999996</v>
      </c>
      <c r="AA420" s="143">
        <v>4.8499999999999996</v>
      </c>
      <c r="AB420" s="143">
        <v>4.8499999999999996</v>
      </c>
    </row>
    <row r="421" spans="2:28">
      <c r="B421" s="137" t="s">
        <v>264</v>
      </c>
      <c r="C421" s="149" t="s">
        <v>274</v>
      </c>
      <c r="D421" s="142"/>
      <c r="E421" s="142"/>
      <c r="F421" s="142"/>
      <c r="G421" s="142"/>
      <c r="H421" s="142"/>
      <c r="I421" s="142"/>
      <c r="J421" s="142"/>
      <c r="K421" s="142"/>
      <c r="L421" s="142"/>
      <c r="M421" s="142"/>
      <c r="N421" s="142"/>
      <c r="O421" s="142"/>
      <c r="P421" s="142"/>
      <c r="Q421" s="142"/>
      <c r="R421" s="143"/>
      <c r="S421" s="143"/>
      <c r="T421" s="143"/>
      <c r="U421" s="143"/>
      <c r="V421" s="143"/>
      <c r="W421" s="115">
        <v>3.47</v>
      </c>
      <c r="X421" s="143"/>
      <c r="Y421" s="143"/>
      <c r="Z421" s="143"/>
      <c r="AA421" s="143"/>
      <c r="AB421" s="143"/>
    </row>
    <row r="422" spans="2:28">
      <c r="B422" s="137" t="s">
        <v>264</v>
      </c>
      <c r="C422" s="149" t="s">
        <v>275</v>
      </c>
      <c r="D422" s="142"/>
      <c r="E422" s="142"/>
      <c r="F422" s="142"/>
      <c r="G422" s="142"/>
      <c r="H422" s="142"/>
      <c r="I422" s="142"/>
      <c r="J422" s="142"/>
      <c r="K422" s="142"/>
      <c r="L422" s="142"/>
      <c r="M422" s="142"/>
      <c r="N422" s="142"/>
      <c r="O422" s="142"/>
      <c r="P422" s="142"/>
      <c r="Q422" s="142"/>
      <c r="R422" s="143"/>
      <c r="S422" s="143"/>
      <c r="T422" s="143"/>
      <c r="U422" s="143"/>
      <c r="V422" s="143"/>
      <c r="W422" s="115"/>
      <c r="X422" s="143"/>
      <c r="Y422" s="143"/>
      <c r="Z422" s="143"/>
      <c r="AA422" s="143">
        <v>7.38</v>
      </c>
      <c r="AB422" s="143"/>
    </row>
    <row r="423" spans="2:28">
      <c r="B423" s="187" t="s">
        <v>278</v>
      </c>
      <c r="C423" s="192"/>
      <c r="D423" s="193">
        <f>+SUMPRODUCT(D385:D422,D342:D379)/SUM(D342:D379)/100</f>
        <v>9.2173446327683609E-2</v>
      </c>
      <c r="E423" s="193">
        <f t="shared" ref="E423:AB423" si="55">+SUMPRODUCT(E385:E422,E342:E379)/SUM(E342:E379)/100</f>
        <v>9.9417154501667285E-2</v>
      </c>
      <c r="F423" s="193">
        <f t="shared" si="55"/>
        <v>9.9513057324840767E-2</v>
      </c>
      <c r="G423" s="193">
        <f t="shared" si="55"/>
        <v>4.0388185862580334E-2</v>
      </c>
      <c r="H423" s="193">
        <f t="shared" si="55"/>
        <v>2.2951042061386887E-2</v>
      </c>
      <c r="I423" s="193">
        <f t="shared" si="55"/>
        <v>4.4096617654245572E-2</v>
      </c>
      <c r="J423" s="193">
        <f t="shared" si="55"/>
        <v>6.9623682412648838E-2</v>
      </c>
      <c r="K423" s="193">
        <f t="shared" si="55"/>
        <v>7.899299448200918E-2</v>
      </c>
      <c r="L423" s="193">
        <f t="shared" si="55"/>
        <v>6.6628287919256263E-2</v>
      </c>
      <c r="M423" s="193">
        <f t="shared" si="55"/>
        <v>4.6943067970359541E-2</v>
      </c>
      <c r="N423" s="193">
        <f t="shared" si="55"/>
        <v>4.6383393088363957E-2</v>
      </c>
      <c r="O423" s="193">
        <f t="shared" si="55"/>
        <v>4.9358620794774086E-2</v>
      </c>
      <c r="P423" s="193">
        <f t="shared" si="55"/>
        <v>6.6048910851149653E-2</v>
      </c>
      <c r="Q423" s="193">
        <f t="shared" si="55"/>
        <v>5.799556657124904E-2</v>
      </c>
      <c r="R423" s="193">
        <f t="shared" si="55"/>
        <v>5.4081038407872518E-2</v>
      </c>
      <c r="S423" s="193">
        <f t="shared" si="55"/>
        <v>2.9285584523051175E-2</v>
      </c>
      <c r="T423" s="193">
        <f t="shared" si="55"/>
        <v>3.2445790493857735E-2</v>
      </c>
      <c r="U423" s="193">
        <f t="shared" si="55"/>
        <v>3.4102195551242012E-2</v>
      </c>
      <c r="V423" s="193">
        <f t="shared" si="55"/>
        <v>4.0187173447881842E-2</v>
      </c>
      <c r="W423" s="193">
        <f t="shared" si="55"/>
        <v>4.6803933866834638E-2</v>
      </c>
      <c r="X423" s="193">
        <f t="shared" si="55"/>
        <v>4.7375195801137575E-2</v>
      </c>
      <c r="Y423" s="193">
        <f t="shared" si="55"/>
        <v>4.79021619352532E-2</v>
      </c>
      <c r="Z423" s="193">
        <f t="shared" si="55"/>
        <v>4.8180748211407949E-2</v>
      </c>
      <c r="AA423" s="193">
        <f t="shared" si="55"/>
        <v>4.8717984966166375E-2</v>
      </c>
      <c r="AB423" s="193">
        <f t="shared" si="55"/>
        <v>4.8943422158138274E-2</v>
      </c>
    </row>
    <row r="424" spans="2:28"/>
    <row r="425" spans="2:28"/>
    <row r="426" spans="2:28"/>
    <row r="427" spans="2:28"/>
    <row r="428" spans="2:28" hidden="1"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</row>
    <row r="429" spans="2:28"/>
    <row r="430" spans="2:28"/>
    <row r="431" spans="2:28"/>
    <row r="432" spans="2:28"/>
    <row r="433"/>
    <row r="434"/>
  </sheetData>
  <mergeCells count="54">
    <mergeCell ref="B34:Z34"/>
    <mergeCell ref="B138:Z138"/>
    <mergeCell ref="AB339:AB340"/>
    <mergeCell ref="AB382:AB383"/>
    <mergeCell ref="Z339:Z340"/>
    <mergeCell ref="AA339:AA340"/>
    <mergeCell ref="Z382:Z383"/>
    <mergeCell ref="AA382:AA383"/>
    <mergeCell ref="B339:C339"/>
    <mergeCell ref="D339:D340"/>
    <mergeCell ref="E339:E340"/>
    <mergeCell ref="F339:F340"/>
    <mergeCell ref="G339:G340"/>
    <mergeCell ref="H339:H340"/>
    <mergeCell ref="I339:I340"/>
    <mergeCell ref="J339:J340"/>
    <mergeCell ref="M339:M340"/>
    <mergeCell ref="L339:L340"/>
    <mergeCell ref="K339:K340"/>
    <mergeCell ref="P339:P340"/>
    <mergeCell ref="O339:O340"/>
    <mergeCell ref="N339:N340"/>
    <mergeCell ref="W339:W340"/>
    <mergeCell ref="V339:V340"/>
    <mergeCell ref="U339:U340"/>
    <mergeCell ref="R339:R340"/>
    <mergeCell ref="Q339:Q340"/>
    <mergeCell ref="T339:T340"/>
    <mergeCell ref="S339:S340"/>
    <mergeCell ref="X339:X340"/>
    <mergeCell ref="Y339:Y340"/>
    <mergeCell ref="B382:C382"/>
    <mergeCell ref="D382:D383"/>
    <mergeCell ref="E382:E383"/>
    <mergeCell ref="F382:F383"/>
    <mergeCell ref="G382:G383"/>
    <mergeCell ref="H382:H383"/>
    <mergeCell ref="I382:I383"/>
    <mergeCell ref="J382:J383"/>
    <mergeCell ref="K382:K383"/>
    <mergeCell ref="L382:L383"/>
    <mergeCell ref="M382:M383"/>
    <mergeCell ref="N382:N383"/>
    <mergeCell ref="O382:O383"/>
    <mergeCell ref="U382:U383"/>
    <mergeCell ref="X382:X383"/>
    <mergeCell ref="Y382:Y383"/>
    <mergeCell ref="V382:V383"/>
    <mergeCell ref="W382:W383"/>
    <mergeCell ref="P382:P383"/>
    <mergeCell ref="Q382:Q383"/>
    <mergeCell ref="R382:R383"/>
    <mergeCell ref="S382:S383"/>
    <mergeCell ref="T382:T383"/>
  </mergeCells>
  <hyperlinks>
    <hyperlink ref="A2" location="Índice!A1" display="Índice" xr:uid="{00000000-0004-0000-1100-000000000000}"/>
  </hyperlinks>
  <pageMargins left="0.7" right="0.7" top="0.75" bottom="0.75" header="0.3" footer="0.3"/>
  <pageSetup paperSize="9" orientation="portrait" r:id="rId1"/>
  <ignoredErrors>
    <ignoredError sqref="C255:U255" formulaRange="1"/>
  </ignoredError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</sheetPr>
  <dimension ref="A1:AB29"/>
  <sheetViews>
    <sheetView showGridLines="0" zoomScale="90" zoomScaleNormal="90" workbookViewId="0"/>
  </sheetViews>
  <sheetFormatPr defaultColWidth="0" defaultRowHeight="13.15" zeroHeight="1"/>
  <cols>
    <col min="1" max="1" width="11.42578125" style="2" customWidth="1"/>
    <col min="2" max="2" width="35.42578125" style="2" bestFit="1" customWidth="1"/>
    <col min="3" max="27" width="9" style="2" customWidth="1"/>
    <col min="28" max="28" width="11.42578125" style="2" customWidth="1"/>
    <col min="29" max="16384" width="11.42578125" style="2" hidden="1"/>
  </cols>
  <sheetData>
    <row r="1" spans="1:27"/>
    <row r="2" spans="1:27">
      <c r="A2" s="18" t="s">
        <v>28</v>
      </c>
      <c r="D2" s="233"/>
      <c r="E2" s="105"/>
    </row>
    <row r="3" spans="1:27">
      <c r="D3" s="105"/>
      <c r="E3" s="105"/>
    </row>
    <row r="4" spans="1:27">
      <c r="B4" s="22" t="s">
        <v>19</v>
      </c>
      <c r="G4" s="53"/>
    </row>
    <row r="5" spans="1:27"/>
    <row r="6" spans="1:27"/>
    <row r="7" spans="1:27">
      <c r="B7" s="57"/>
      <c r="C7" s="95">
        <v>1999</v>
      </c>
      <c r="D7" s="95">
        <v>2000</v>
      </c>
      <c r="E7" s="95">
        <v>2001</v>
      </c>
      <c r="F7" s="95">
        <v>2002</v>
      </c>
      <c r="G7" s="95">
        <v>2003</v>
      </c>
      <c r="H7" s="95">
        <v>2004</v>
      </c>
      <c r="I7" s="95">
        <v>2005</v>
      </c>
      <c r="J7" s="95">
        <v>2006</v>
      </c>
      <c r="K7" s="95">
        <v>2007</v>
      </c>
      <c r="L7" s="95">
        <v>2008</v>
      </c>
      <c r="M7" s="95">
        <v>2009</v>
      </c>
      <c r="N7" s="95">
        <v>2010</v>
      </c>
      <c r="O7" s="95">
        <v>2011</v>
      </c>
      <c r="P7" s="95">
        <v>2012</v>
      </c>
      <c r="Q7" s="95">
        <v>2013</v>
      </c>
      <c r="R7" s="95">
        <v>2014</v>
      </c>
      <c r="S7" s="95">
        <v>2015</v>
      </c>
      <c r="T7" s="95">
        <v>2016</v>
      </c>
      <c r="U7" s="95">
        <v>2017</v>
      </c>
      <c r="V7" s="95">
        <v>2018</v>
      </c>
      <c r="W7" s="95">
        <v>2019</v>
      </c>
      <c r="X7" s="95">
        <v>2020</v>
      </c>
      <c r="Y7" s="95">
        <v>2021</v>
      </c>
      <c r="Z7" s="95">
        <v>2022</v>
      </c>
      <c r="AA7" s="95">
        <v>2023</v>
      </c>
    </row>
    <row r="8" spans="1:27"/>
    <row r="9" spans="1:27">
      <c r="B9" s="84" t="s">
        <v>91</v>
      </c>
    </row>
    <row r="10" spans="1:27">
      <c r="B10" s="104" t="s">
        <v>92</v>
      </c>
      <c r="C10" s="103"/>
      <c r="D10" s="235">
        <f>+('2.2.3.8.WACC'!C$29*'6.3.IPME'!D$21+'2.2.3.1.TasasDeprec'!$C10*'6.3.IPME'!D$22-('6.3.IPME'!D$22-'6.3.IPME'!D$21))/(1-'6.5.TasaImpuestos'!D$8)</f>
        <v>0.2386495291558702</v>
      </c>
      <c r="E10" s="235">
        <f>+('2.2.3.8.WACC'!D$29*'6.3.IPME'!E$21+'2.2.3.1.TasasDeprec'!$C10*'6.3.IPME'!E$22-('6.3.IPME'!E$22-'6.3.IPME'!E$21))/(1-'6.5.TasaImpuestos'!E$8)</f>
        <v>0.25731929311542179</v>
      </c>
      <c r="F10" s="235">
        <f>+('2.2.3.8.WACC'!E$29*'6.3.IPME'!F$21+'2.2.3.1.TasasDeprec'!$C10*'6.3.IPME'!F$22-('6.3.IPME'!F$22-'6.3.IPME'!F$21))/(1-'6.5.TasaImpuestos'!F$8)</f>
        <v>0.22670919383676169</v>
      </c>
      <c r="G10" s="235">
        <f>+('2.2.3.8.WACC'!F$29*'6.3.IPME'!G$21+'2.2.3.1.TasasDeprec'!$C10*'6.3.IPME'!G$22-('6.3.IPME'!G$22-'6.3.IPME'!G$21))/(1-'6.5.TasaImpuestos'!G$8)</f>
        <v>0.2002139769954219</v>
      </c>
      <c r="H10" s="235">
        <f>+('2.2.3.8.WACC'!G$29*'6.3.IPME'!H$21+'2.2.3.1.TasasDeprec'!$C10*'6.3.IPME'!H$22-('6.3.IPME'!H$22-'6.3.IPME'!H$21))/(1-'6.5.TasaImpuestos'!H$8)</f>
        <v>0.16187180973342524</v>
      </c>
      <c r="I10" s="235">
        <f>+('2.2.3.8.WACC'!H$29*'6.3.IPME'!I$21+'2.2.3.1.TasasDeprec'!$C10*'6.3.IPME'!I$22-('6.3.IPME'!I$22-'6.3.IPME'!I$21))/(1-'6.5.TasaImpuestos'!I$8)</f>
        <v>0.16842236545923264</v>
      </c>
      <c r="J10" s="235">
        <f>+('2.2.3.8.WACC'!I$29*'6.3.IPME'!J$21+'2.2.3.1.TasasDeprec'!$C10*'6.3.IPME'!J$22-('6.3.IPME'!J$22-'6.3.IPME'!J$21))/(1-'6.5.TasaImpuestos'!J$8)</f>
        <v>0.16868443706855768</v>
      </c>
      <c r="K10" s="235">
        <f>+('2.2.3.8.WACC'!J$29*'6.3.IPME'!K$21+'2.2.3.1.TasasDeprec'!$C10*'6.3.IPME'!K$22-('6.3.IPME'!K$22-'6.3.IPME'!K$21))/(1-'6.5.TasaImpuestos'!K$8)</f>
        <v>0.13347192772075075</v>
      </c>
      <c r="L10" s="235">
        <f>+('2.2.3.8.WACC'!K$29*'6.3.IPME'!L$21+'2.2.3.1.TasasDeprec'!$C10*'6.3.IPME'!L$22-('6.3.IPME'!L$22-'6.3.IPME'!L$21))/(1-'6.5.TasaImpuestos'!L$8)</f>
        <v>0.11290423804552932</v>
      </c>
      <c r="M10" s="235">
        <f>+('2.2.3.8.WACC'!L$29*'6.3.IPME'!M$21+'2.2.3.1.TasasDeprec'!$C10*'6.3.IPME'!M$22-('6.3.IPME'!M$22-'6.3.IPME'!M$21))/(1-'6.5.TasaImpuestos'!M$8)</f>
        <v>0.16898067499821867</v>
      </c>
      <c r="N10" s="235">
        <f>+('2.2.3.8.WACC'!M$29*'6.3.IPME'!N$21+'2.2.3.1.TasasDeprec'!$C10*'6.3.IPME'!N$22-('6.3.IPME'!N$22-'6.3.IPME'!N$21))/(1-'6.5.TasaImpuestos'!N$8)</f>
        <v>0.1630067940765231</v>
      </c>
      <c r="O10" s="235">
        <f>+('2.2.3.8.WACC'!N$29*'6.3.IPME'!O$21+'2.2.3.1.TasasDeprec'!$C10*'6.3.IPME'!O$22-('6.3.IPME'!O$22-'6.3.IPME'!O$21))/(1-'6.5.TasaImpuestos'!O$8)</f>
        <v>0.18431394052078198</v>
      </c>
      <c r="P10" s="235">
        <f>+('2.2.3.8.WACC'!O$29*'6.3.IPME'!P$21+'2.2.3.1.TasasDeprec'!$C10*'6.3.IPME'!P$22-('6.3.IPME'!P$22-'6.3.IPME'!P$21))/(1-'6.5.TasaImpuestos'!P$8)</f>
        <v>0.15967377198243984</v>
      </c>
      <c r="Q10" s="235">
        <f>+('2.2.3.8.WACC'!P$29*'6.3.IPME'!Q$21+'2.2.3.1.TasasDeprec'!$C10*'6.3.IPME'!Q$22-('6.3.IPME'!Q$22-'6.3.IPME'!Q$21))/(1-'6.5.TasaImpuestos'!Q$8)</f>
        <v>0.22478894455633208</v>
      </c>
      <c r="R10" s="235">
        <f>+('2.2.3.8.WACC'!Q$29*'6.3.IPME'!R$21+'2.2.3.1.TasasDeprec'!$C10*'6.3.IPME'!R$22-('6.3.IPME'!R$22-'6.3.IPME'!R$21))/(1-'6.5.TasaImpuestos'!R$8)</f>
        <v>0.19369587895756729</v>
      </c>
      <c r="S10" s="235">
        <f>+('2.2.3.8.WACC'!R$29*'6.3.IPME'!S$21+'2.2.3.1.TasasDeprec'!$C10*'6.3.IPME'!S$22-('6.3.IPME'!S$22-'6.3.IPME'!S$21))/(1-'6.5.TasaImpuestos'!S$8)</f>
        <v>0.23047258314468283</v>
      </c>
      <c r="T10" s="235">
        <f>+('2.2.3.8.WACC'!S$29*'6.3.IPME'!T$21+'2.2.3.1.TasasDeprec'!$C10*'6.3.IPME'!T$22-('6.3.IPME'!T$22-'6.3.IPME'!T$21))/(1-'6.5.TasaImpuestos'!T$8)</f>
        <v>0.18559791661031544</v>
      </c>
      <c r="U10" s="235">
        <f>+('2.2.3.8.WACC'!T$29*'6.3.IPME'!U$21+'2.2.3.1.TasasDeprec'!$C10*'6.3.IPME'!U$22-('6.3.IPME'!U$22-'6.3.IPME'!U$21))/(1-'6.5.TasaImpuestos'!U$8)</f>
        <v>0.14059803281060809</v>
      </c>
      <c r="V10" s="235">
        <f>+('2.2.3.8.WACC'!U$29*'6.3.IPME'!V$21+'2.2.3.1.TasasDeprec'!$C10*'6.3.IPME'!V$22-('6.3.IPME'!V$22-'6.3.IPME'!V$21))/(1-'6.5.TasaImpuestos'!V$8)</f>
        <v>0.17539273225029101</v>
      </c>
      <c r="W10" s="235">
        <f>+('2.2.3.8.WACC'!V$29*'6.3.IPME'!W$21+'2.2.3.1.TasasDeprec'!$C10*'6.3.IPME'!W$22-('6.3.IPME'!W$22-'6.3.IPME'!W$21))/(1-'6.5.TasaImpuestos'!W$8)</f>
        <v>0.16832944944724682</v>
      </c>
      <c r="X10" s="235">
        <f>+('2.2.3.8.WACC'!W$29*'6.3.IPME'!X$21+'2.2.3.1.TasasDeprec'!$C10*'6.3.IPME'!X$22-('6.3.IPME'!X$22-'6.3.IPME'!X$21))/(1-'6.5.TasaImpuestos'!X$8)</f>
        <v>0.20072898430645147</v>
      </c>
      <c r="Y10" s="235">
        <f>+('2.2.3.8.WACC'!X$29*'6.3.IPME'!Y$21+'2.2.3.1.TasasDeprec'!$C10*'6.3.IPME'!Y$22-('6.3.IPME'!Y$22-'6.3.IPME'!Y$21))/(1-'6.5.TasaImpuestos'!Y$8)</f>
        <v>0.21732417979668386</v>
      </c>
      <c r="Z10" s="235">
        <f>+('2.2.3.8.WACC'!Y$29*'6.3.IPME'!Z$21+'2.2.3.1.TasasDeprec'!$C10*'6.3.IPME'!Z$22-('6.3.IPME'!Z$22-'6.3.IPME'!Z$21))/(1-'6.5.TasaImpuestos'!Z$8)</f>
        <v>9.2908069934255655E-2</v>
      </c>
      <c r="AA10" s="235">
        <f>+('2.2.3.8.WACC'!Z$29*'6.3.IPME'!AA$21+'2.2.3.1.TasasDeprec'!$C10*'6.3.IPME'!AA$22-('6.3.IPME'!AA$22-'6.3.IPME'!AA$21))/(1-'6.5.TasaImpuestos'!AA$8)</f>
        <v>0.12295365274218589</v>
      </c>
    </row>
    <row r="11" spans="1:27">
      <c r="B11" s="87" t="s">
        <v>93</v>
      </c>
      <c r="C11" s="96"/>
      <c r="D11" s="201">
        <f>+('2.2.3.8.WACC'!C$29*'6.3.IPME'!D$21+'2.2.3.1.TasasDeprec'!$C11*'6.3.IPME'!D$22-('6.3.IPME'!D$22-'6.3.IPME'!D$21))/(1-'6.5.TasaImpuestos'!D$8)</f>
        <v>0.34391268705060707</v>
      </c>
      <c r="E11" s="201">
        <f>+('2.2.3.8.WACC'!D$29*'6.3.IPME'!E$21+'2.2.3.1.TasasDeprec'!$C11*'6.3.IPME'!E$22-('6.3.IPME'!E$22-'6.3.IPME'!E$21))/(1-'6.5.TasaImpuestos'!E$8)</f>
        <v>0.36172415339545594</v>
      </c>
      <c r="F11" s="201">
        <f>+('2.2.3.8.WACC'!E$29*'6.3.IPME'!F$21+'2.2.3.1.TasasDeprec'!$C11*'6.3.IPME'!F$22-('6.3.IPME'!F$22-'6.3.IPME'!F$21))/(1-'6.5.TasaImpuestos'!F$8)</f>
        <v>0.32621047919201862</v>
      </c>
      <c r="G11" s="201">
        <f>+('2.2.3.8.WACC'!F$29*'6.3.IPME'!G$21+'2.2.3.1.TasasDeprec'!$C11*'6.3.IPME'!G$22-('6.3.IPME'!G$22-'6.3.IPME'!G$21))/(1-'6.5.TasaImpuestos'!G$8)</f>
        <v>0.29926118997714107</v>
      </c>
      <c r="H11" s="201">
        <f>+('2.2.3.8.WACC'!G$29*'6.3.IPME'!H$21+'2.2.3.1.TasasDeprec'!$C11*'6.3.IPME'!H$22-('6.3.IPME'!H$22-'6.3.IPME'!H$21))/(1-'6.5.TasaImpuestos'!H$8)</f>
        <v>0.26702926579115649</v>
      </c>
      <c r="I11" s="201">
        <f>+('2.2.3.8.WACC'!H$29*'6.3.IPME'!I$21+'2.2.3.1.TasasDeprec'!$C11*'6.3.IPME'!I$22-('6.3.IPME'!I$22-'6.3.IPME'!I$21))/(1-'6.5.TasaImpuestos'!I$8)</f>
        <v>0.27506784457655414</v>
      </c>
      <c r="J11" s="201">
        <f>+('2.2.3.8.WACC'!I$29*'6.3.IPME'!J$21+'2.2.3.1.TasasDeprec'!$C11*'6.3.IPME'!J$22-('6.3.IPME'!J$22-'6.3.IPME'!J$21))/(1-'6.5.TasaImpuestos'!J$8)</f>
        <v>0.27684615821125047</v>
      </c>
      <c r="K11" s="201">
        <f>+('2.2.3.8.WACC'!J$29*'6.3.IPME'!K$21+'2.2.3.1.TasasDeprec'!$C11*'6.3.IPME'!K$22-('6.3.IPME'!K$22-'6.3.IPME'!K$21))/(1-'6.5.TasaImpuestos'!K$8)</f>
        <v>0.24497065474052979</v>
      </c>
      <c r="L11" s="201">
        <f>+('2.2.3.8.WACC'!K$29*'6.3.IPME'!L$21+'2.2.3.1.TasasDeprec'!$C11*'6.3.IPME'!L$22-('6.3.IPME'!L$22-'6.3.IPME'!L$21))/(1-'6.5.TasaImpuestos'!L$8)</f>
        <v>0.23005637343982399</v>
      </c>
      <c r="M11" s="201">
        <f>+('2.2.3.8.WACC'!L$29*'6.3.IPME'!M$21+'2.2.3.1.TasasDeprec'!$C11*'6.3.IPME'!M$22-('6.3.IPME'!M$22-'6.3.IPME'!M$21))/(1-'6.5.TasaImpuestos'!M$8)</f>
        <v>0.2888923771351723</v>
      </c>
      <c r="N11" s="201">
        <f>+('2.2.3.8.WACC'!M$29*'6.3.IPME'!N$21+'2.2.3.1.TasasDeprec'!$C11*'6.3.IPME'!N$22-('6.3.IPME'!N$22-'6.3.IPME'!N$21))/(1-'6.5.TasaImpuestos'!N$8)</f>
        <v>0.286338861754797</v>
      </c>
      <c r="O11" s="201">
        <f>+('2.2.3.8.WACC'!N$29*'6.3.IPME'!O$21+'2.2.3.1.TasasDeprec'!$C11*'6.3.IPME'!O$22-('6.3.IPME'!O$22-'6.3.IPME'!O$21))/(1-'6.5.TasaImpuestos'!O$8)</f>
        <v>0.31023687192225224</v>
      </c>
      <c r="P11" s="201">
        <f>+('2.2.3.8.WACC'!O$29*'6.3.IPME'!P$21+'2.2.3.1.TasasDeprec'!$C11*'6.3.IPME'!P$22-('6.3.IPME'!P$22-'6.3.IPME'!P$21))/(1-'6.5.TasaImpuestos'!P$8)</f>
        <v>0.28967630465008898</v>
      </c>
      <c r="Q11" s="201">
        <f>+('2.2.3.8.WACC'!P$29*'6.3.IPME'!Q$21+'2.2.3.1.TasasDeprec'!$C11*'6.3.IPME'!Q$22-('6.3.IPME'!Q$22-'6.3.IPME'!Q$21))/(1-'6.5.TasaImpuestos'!Q$8)</f>
        <v>0.35444121219375768</v>
      </c>
      <c r="R11" s="201">
        <f>+('2.2.3.8.WACC'!Q$29*'6.3.IPME'!R$21+'2.2.3.1.TasasDeprec'!$C11*'6.3.IPME'!R$22-('6.3.IPME'!R$22-'6.3.IPME'!R$21))/(1-'6.5.TasaImpuestos'!R$8)</f>
        <v>0.32266106740608197</v>
      </c>
      <c r="S11" s="201">
        <f>+('2.2.3.8.WACC'!R$29*'6.3.IPME'!S$21+'2.2.3.1.TasasDeprec'!$C11*'6.3.IPME'!S$22-('6.3.IPME'!S$22-'6.3.IPME'!S$21))/(1-'6.5.TasaImpuestos'!S$8)</f>
        <v>0.35164396018196548</v>
      </c>
      <c r="T11" s="201">
        <f>+('2.2.3.8.WACC'!S$29*'6.3.IPME'!T$21+'2.2.3.1.TasasDeprec'!$C11*'6.3.IPME'!T$22-('6.3.IPME'!T$22-'6.3.IPME'!T$21))/(1-'6.5.TasaImpuestos'!T$8)</f>
        <v>0.30518189475470997</v>
      </c>
      <c r="U11" s="201">
        <f>+('2.2.3.8.WACC'!T$29*'6.3.IPME'!U$21+'2.2.3.1.TasasDeprec'!$C11*'6.3.IPME'!U$22-('6.3.IPME'!U$22-'6.3.IPME'!U$21))/(1-'6.5.TasaImpuestos'!U$8)</f>
        <v>0.26404223290040424</v>
      </c>
      <c r="V11" s="201">
        <f>+('2.2.3.8.WACC'!U$29*'6.3.IPME'!V$21+'2.2.3.1.TasasDeprec'!$C11*'6.3.IPME'!V$22-('6.3.IPME'!V$22-'6.3.IPME'!V$21))/(1-'6.5.TasaImpuestos'!V$8)</f>
        <v>0.29850380845361568</v>
      </c>
      <c r="W11" s="201">
        <f>+('2.2.3.8.WACC'!V$29*'6.3.IPME'!W$21+'2.2.3.1.TasasDeprec'!$C11*'6.3.IPME'!W$22-('6.3.IPME'!W$22-'6.3.IPME'!W$21))/(1-'6.5.TasaImpuestos'!W$8)</f>
        <v>0.29146619370637389</v>
      </c>
      <c r="X11" s="201">
        <f>+('2.2.3.8.WACC'!W$29*'6.3.IPME'!X$21+'2.2.3.1.TasasDeprec'!$C11*'6.3.IPME'!X$22-('6.3.IPME'!X$22-'6.3.IPME'!X$21))/(1-'6.5.TasaImpuestos'!X$8)</f>
        <v>0.32248392311755836</v>
      </c>
      <c r="Y11" s="201">
        <f>+('2.2.3.8.WACC'!X$29*'6.3.IPME'!Y$21+'2.2.3.1.TasasDeprec'!$C11*'6.3.IPME'!Y$22-('6.3.IPME'!Y$22-'6.3.IPME'!Y$21))/(1-'6.5.TasaImpuestos'!Y$8)</f>
        <v>0.33742541652391672</v>
      </c>
      <c r="Z11" s="201">
        <f>+('2.2.3.8.WACC'!Y$29*'6.3.IPME'!Z$21+'2.2.3.1.TasasDeprec'!$C11*'6.3.IPME'!Z$22-('6.3.IPME'!Z$22-'6.3.IPME'!Z$21))/(1-'6.5.TasaImpuestos'!Z$8)</f>
        <v>0.21900717773669304</v>
      </c>
      <c r="AA11" s="201">
        <f>+('2.2.3.8.WACC'!Z$29*'6.3.IPME'!AA$21+'2.2.3.1.TasasDeprec'!$C11*'6.3.IPME'!AA$22-('6.3.IPME'!AA$22-'6.3.IPME'!AA$21))/(1-'6.5.TasaImpuestos'!AA$8)</f>
        <v>0.25343277338346226</v>
      </c>
    </row>
    <row r="12" spans="1:27">
      <c r="B12" s="87" t="s">
        <v>94</v>
      </c>
      <c r="C12" s="96"/>
      <c r="D12" s="201">
        <f>+('2.2.3.8.WACC'!C$29*'6.3.IPME'!D$21+'2.2.3.1.TasasDeprec'!$C12*'6.3.IPME'!D$22-('6.3.IPME'!D$22-'6.3.IPME'!D$21))/(1-'6.5.TasaImpuestos'!D$8)</f>
        <v>0.49428862690023107</v>
      </c>
      <c r="E12" s="201">
        <f>+('2.2.3.8.WACC'!D$29*'6.3.IPME'!E$21+'2.2.3.1.TasasDeprec'!$C12*'6.3.IPME'!E$22-('6.3.IPME'!E$22-'6.3.IPME'!E$21))/(1-'6.5.TasaImpuestos'!E$8)</f>
        <v>0.51087395379550471</v>
      </c>
      <c r="F12" s="201">
        <f>+('2.2.3.8.WACC'!E$29*'6.3.IPME'!F$21+'2.2.3.1.TasasDeprec'!$C12*'6.3.IPME'!F$22-('6.3.IPME'!F$22-'6.3.IPME'!F$21))/(1-'6.5.TasaImpuestos'!F$8)</f>
        <v>0.46835517255667131</v>
      </c>
      <c r="G12" s="201">
        <f>+('2.2.3.8.WACC'!F$29*'6.3.IPME'!G$21+'2.2.3.1.TasasDeprec'!$C12*'6.3.IPME'!G$22-('6.3.IPME'!G$22-'6.3.IPME'!G$21))/(1-'6.5.TasaImpuestos'!G$8)</f>
        <v>0.4407572085224542</v>
      </c>
      <c r="H12" s="201">
        <f>+('2.2.3.8.WACC'!G$29*'6.3.IPME'!H$21+'2.2.3.1.TasasDeprec'!$C12*'6.3.IPME'!H$22-('6.3.IPME'!H$22-'6.3.IPME'!H$21))/(1-'6.5.TasaImpuestos'!H$8)</f>
        <v>0.41725420301648686</v>
      </c>
      <c r="I12" s="201">
        <f>+('2.2.3.8.WACC'!H$29*'6.3.IPME'!I$21+'2.2.3.1.TasasDeprec'!$C12*'6.3.IPME'!I$22-('6.3.IPME'!I$22-'6.3.IPME'!I$21))/(1-'6.5.TasaImpuestos'!I$8)</f>
        <v>0.42741852902987054</v>
      </c>
      <c r="J12" s="201">
        <f>+('2.2.3.8.WACC'!I$29*'6.3.IPME'!J$21+'2.2.3.1.TasasDeprec'!$C12*'6.3.IPME'!J$22-('6.3.IPME'!J$22-'6.3.IPME'!J$21))/(1-'6.5.TasaImpuestos'!J$8)</f>
        <v>0.43136290270081162</v>
      </c>
      <c r="K12" s="201">
        <f>+('2.2.3.8.WACC'!J$29*'6.3.IPME'!K$21+'2.2.3.1.TasasDeprec'!$C12*'6.3.IPME'!K$22-('6.3.IPME'!K$22-'6.3.IPME'!K$21))/(1-'6.5.TasaImpuestos'!K$8)</f>
        <v>0.40425455048307118</v>
      </c>
      <c r="L12" s="201">
        <f>+('2.2.3.8.WACC'!K$29*'6.3.IPME'!L$21+'2.2.3.1.TasasDeprec'!$C12*'6.3.IPME'!L$22-('6.3.IPME'!L$22-'6.3.IPME'!L$21))/(1-'6.5.TasaImpuestos'!L$8)</f>
        <v>0.3974165668602449</v>
      </c>
      <c r="M12" s="201">
        <f>+('2.2.3.8.WACC'!L$29*'6.3.IPME'!M$21+'2.2.3.1.TasasDeprec'!$C12*'6.3.IPME'!M$22-('6.3.IPME'!M$22-'6.3.IPME'!M$21))/(1-'6.5.TasaImpuestos'!M$8)</f>
        <v>0.46019480875939167</v>
      </c>
      <c r="N12" s="201">
        <f>+('2.2.3.8.WACC'!M$29*'6.3.IPME'!N$21+'2.2.3.1.TasasDeprec'!$C12*'6.3.IPME'!N$22-('6.3.IPME'!N$22-'6.3.IPME'!N$21))/(1-'6.5.TasaImpuestos'!N$8)</f>
        <v>0.46252752986661683</v>
      </c>
      <c r="O12" s="201">
        <f>+('2.2.3.8.WACC'!N$29*'6.3.IPME'!O$21+'2.2.3.1.TasasDeprec'!$C12*'6.3.IPME'!O$22-('6.3.IPME'!O$22-'6.3.IPME'!O$21))/(1-'6.5.TasaImpuestos'!O$8)</f>
        <v>0.49012677392435267</v>
      </c>
      <c r="P12" s="201">
        <f>+('2.2.3.8.WACC'!O$29*'6.3.IPME'!P$21+'2.2.3.1.TasasDeprec'!$C12*'6.3.IPME'!P$22-('6.3.IPME'!P$22-'6.3.IPME'!P$21))/(1-'6.5.TasaImpuestos'!P$8)</f>
        <v>0.47539420846101627</v>
      </c>
      <c r="Q12" s="201">
        <f>+('2.2.3.8.WACC'!P$29*'6.3.IPME'!Q$21+'2.2.3.1.TasasDeprec'!$C12*'6.3.IPME'!Q$22-('6.3.IPME'!Q$22-'6.3.IPME'!Q$21))/(1-'6.5.TasaImpuestos'!Q$8)</f>
        <v>0.53965873739008008</v>
      </c>
      <c r="R12" s="201">
        <f>+('2.2.3.8.WACC'!Q$29*'6.3.IPME'!R$21+'2.2.3.1.TasasDeprec'!$C12*'6.3.IPME'!R$22-('6.3.IPME'!R$22-'6.3.IPME'!R$21))/(1-'6.5.TasaImpuestos'!R$8)</f>
        <v>0.50689705090396009</v>
      </c>
      <c r="S12" s="201">
        <f>+('2.2.3.8.WACC'!R$29*'6.3.IPME'!S$21+'2.2.3.1.TasasDeprec'!$C12*'6.3.IPME'!S$22-('6.3.IPME'!S$22-'6.3.IPME'!S$21))/(1-'6.5.TasaImpuestos'!S$8)</f>
        <v>0.52474592737808357</v>
      </c>
      <c r="T12" s="201">
        <f>+('2.2.3.8.WACC'!S$29*'6.3.IPME'!T$21+'2.2.3.1.TasasDeprec'!$C12*'6.3.IPME'!T$22-('6.3.IPME'!T$22-'6.3.IPME'!T$21))/(1-'6.5.TasaImpuestos'!T$8)</f>
        <v>0.4760161492467021</v>
      </c>
      <c r="U12" s="201">
        <f>+('2.2.3.8.WACC'!T$29*'6.3.IPME'!U$21+'2.2.3.1.TasasDeprec'!$C12*'6.3.IPME'!U$22-('6.3.IPME'!U$22-'6.3.IPME'!U$21))/(1-'6.5.TasaImpuestos'!U$8)</f>
        <v>0.44039109017154165</v>
      </c>
      <c r="V12" s="201">
        <f>+('2.2.3.8.WACC'!U$29*'6.3.IPME'!V$21+'2.2.3.1.TasasDeprec'!$C12*'6.3.IPME'!V$22-('6.3.IPME'!V$22-'6.3.IPME'!V$21))/(1-'6.5.TasaImpuestos'!V$8)</f>
        <v>0.47437677445836529</v>
      </c>
      <c r="W12" s="201">
        <f>+('2.2.3.8.WACC'!V$29*'6.3.IPME'!W$21+'2.2.3.1.TasasDeprec'!$C12*'6.3.IPME'!W$22-('6.3.IPME'!W$22-'6.3.IPME'!W$21))/(1-'6.5.TasaImpuestos'!W$8)</f>
        <v>0.46737582836226971</v>
      </c>
      <c r="X12" s="201">
        <f>+('2.2.3.8.WACC'!W$29*'6.3.IPME'!X$21+'2.2.3.1.TasasDeprec'!$C12*'6.3.IPME'!X$22-('6.3.IPME'!X$22-'6.3.IPME'!X$21))/(1-'6.5.TasaImpuestos'!X$8)</f>
        <v>0.49641954999056814</v>
      </c>
      <c r="Y12" s="201">
        <f>+('2.2.3.8.WACC'!X$29*'6.3.IPME'!Y$21+'2.2.3.1.TasasDeprec'!$C12*'6.3.IPME'!Y$22-('6.3.IPME'!Y$22-'6.3.IPME'!Y$21))/(1-'6.5.TasaImpuestos'!Y$8)</f>
        <v>0.50899861184853501</v>
      </c>
      <c r="Z12" s="201">
        <f>+('2.2.3.8.WACC'!Y$29*'6.3.IPME'!Z$21+'2.2.3.1.TasasDeprec'!$C12*'6.3.IPME'!Z$22-('6.3.IPME'!Z$22-'6.3.IPME'!Z$21))/(1-'6.5.TasaImpuestos'!Z$8)</f>
        <v>0.39914876031160368</v>
      </c>
      <c r="AA12" s="201">
        <f>+('2.2.3.8.WACC'!Z$29*'6.3.IPME'!AA$21+'2.2.3.1.TasasDeprec'!$C12*'6.3.IPME'!AA$22-('6.3.IPME'!AA$22-'6.3.IPME'!AA$21))/(1-'6.5.TasaImpuestos'!AA$8)</f>
        <v>0.43983151715671431</v>
      </c>
    </row>
    <row r="13" spans="1:27">
      <c r="B13" s="87" t="s">
        <v>95</v>
      </c>
      <c r="C13" s="96"/>
      <c r="D13" s="201">
        <f>+('2.2.3.8.WACC'!C$29*'6.3.IPME'!D$21+'2.2.3.1.TasasDeprec'!$C13*'6.3.IPME'!D$22-('6.3.IPME'!D$22-'6.3.IPME'!D$21))/(1-'6.5.TasaImpuestos'!D$8)</f>
        <v>0.34391268705060707</v>
      </c>
      <c r="E13" s="201">
        <f>+('2.2.3.8.WACC'!D$29*'6.3.IPME'!E$21+'2.2.3.1.TasasDeprec'!$C13*'6.3.IPME'!E$22-('6.3.IPME'!E$22-'6.3.IPME'!E$21))/(1-'6.5.TasaImpuestos'!E$8)</f>
        <v>0.36172415339545594</v>
      </c>
      <c r="F13" s="201">
        <f>+('2.2.3.8.WACC'!E$29*'6.3.IPME'!F$21+'2.2.3.1.TasasDeprec'!$C13*'6.3.IPME'!F$22-('6.3.IPME'!F$22-'6.3.IPME'!F$21))/(1-'6.5.TasaImpuestos'!F$8)</f>
        <v>0.32621047919201862</v>
      </c>
      <c r="G13" s="201">
        <f>+('2.2.3.8.WACC'!F$29*'6.3.IPME'!G$21+'2.2.3.1.TasasDeprec'!$C13*'6.3.IPME'!G$22-('6.3.IPME'!G$22-'6.3.IPME'!G$21))/(1-'6.5.TasaImpuestos'!G$8)</f>
        <v>0.29926118997714107</v>
      </c>
      <c r="H13" s="201">
        <f>+('2.2.3.8.WACC'!G$29*'6.3.IPME'!H$21+'2.2.3.1.TasasDeprec'!$C13*'6.3.IPME'!H$22-('6.3.IPME'!H$22-'6.3.IPME'!H$21))/(1-'6.5.TasaImpuestos'!H$8)</f>
        <v>0.26702926579115649</v>
      </c>
      <c r="I13" s="201">
        <f>+('2.2.3.8.WACC'!H$29*'6.3.IPME'!I$21+'2.2.3.1.TasasDeprec'!$C13*'6.3.IPME'!I$22-('6.3.IPME'!I$22-'6.3.IPME'!I$21))/(1-'6.5.TasaImpuestos'!I$8)</f>
        <v>0.27506784457655414</v>
      </c>
      <c r="J13" s="201">
        <f>+('2.2.3.8.WACC'!I$29*'6.3.IPME'!J$21+'2.2.3.1.TasasDeprec'!$C13*'6.3.IPME'!J$22-('6.3.IPME'!J$22-'6.3.IPME'!J$21))/(1-'6.5.TasaImpuestos'!J$8)</f>
        <v>0.27684615821125047</v>
      </c>
      <c r="K13" s="201">
        <f>+('2.2.3.8.WACC'!J$29*'6.3.IPME'!K$21+'2.2.3.1.TasasDeprec'!$C13*'6.3.IPME'!K$22-('6.3.IPME'!K$22-'6.3.IPME'!K$21))/(1-'6.5.TasaImpuestos'!K$8)</f>
        <v>0.24497065474052979</v>
      </c>
      <c r="L13" s="201">
        <f>+('2.2.3.8.WACC'!K$29*'6.3.IPME'!L$21+'2.2.3.1.TasasDeprec'!$C13*'6.3.IPME'!L$22-('6.3.IPME'!L$22-'6.3.IPME'!L$21))/(1-'6.5.TasaImpuestos'!L$8)</f>
        <v>0.23005637343982399</v>
      </c>
      <c r="M13" s="201">
        <f>+('2.2.3.8.WACC'!L$29*'6.3.IPME'!M$21+'2.2.3.1.TasasDeprec'!$C13*'6.3.IPME'!M$22-('6.3.IPME'!M$22-'6.3.IPME'!M$21))/(1-'6.5.TasaImpuestos'!M$8)</f>
        <v>0.2888923771351723</v>
      </c>
      <c r="N13" s="201">
        <f>+('2.2.3.8.WACC'!M$29*'6.3.IPME'!N$21+'2.2.3.1.TasasDeprec'!$C13*'6.3.IPME'!N$22-('6.3.IPME'!N$22-'6.3.IPME'!N$21))/(1-'6.5.TasaImpuestos'!N$8)</f>
        <v>0.286338861754797</v>
      </c>
      <c r="O13" s="201">
        <f>+('2.2.3.8.WACC'!N$29*'6.3.IPME'!O$21+'2.2.3.1.TasasDeprec'!$C13*'6.3.IPME'!O$22-('6.3.IPME'!O$22-'6.3.IPME'!O$21))/(1-'6.5.TasaImpuestos'!O$8)</f>
        <v>0.31023687192225224</v>
      </c>
      <c r="P13" s="201">
        <f>+('2.2.3.8.WACC'!O$29*'6.3.IPME'!P$21+'2.2.3.1.TasasDeprec'!$C13*'6.3.IPME'!P$22-('6.3.IPME'!P$22-'6.3.IPME'!P$21))/(1-'6.5.TasaImpuestos'!P$8)</f>
        <v>0.28967630465008898</v>
      </c>
      <c r="Q13" s="201">
        <f>+('2.2.3.8.WACC'!P$29*'6.3.IPME'!Q$21+'2.2.3.1.TasasDeprec'!$C13*'6.3.IPME'!Q$22-('6.3.IPME'!Q$22-'6.3.IPME'!Q$21))/(1-'6.5.TasaImpuestos'!Q$8)</f>
        <v>0.35444121219375768</v>
      </c>
      <c r="R13" s="201">
        <f>+('2.2.3.8.WACC'!Q$29*'6.3.IPME'!R$21+'2.2.3.1.TasasDeprec'!$C13*'6.3.IPME'!R$22-('6.3.IPME'!R$22-'6.3.IPME'!R$21))/(1-'6.5.TasaImpuestos'!R$8)</f>
        <v>0.32266106740608197</v>
      </c>
      <c r="S13" s="201">
        <f>+('2.2.3.8.WACC'!R$29*'6.3.IPME'!S$21+'2.2.3.1.TasasDeprec'!$C13*'6.3.IPME'!S$22-('6.3.IPME'!S$22-'6.3.IPME'!S$21))/(1-'6.5.TasaImpuestos'!S$8)</f>
        <v>0.35164396018196548</v>
      </c>
      <c r="T13" s="201">
        <f>+('2.2.3.8.WACC'!S$29*'6.3.IPME'!T$21+'2.2.3.1.TasasDeprec'!$C13*'6.3.IPME'!T$22-('6.3.IPME'!T$22-'6.3.IPME'!T$21))/(1-'6.5.TasaImpuestos'!T$8)</f>
        <v>0.30518189475470997</v>
      </c>
      <c r="U13" s="201">
        <f>+('2.2.3.8.WACC'!T$29*'6.3.IPME'!U$21+'2.2.3.1.TasasDeprec'!$C13*'6.3.IPME'!U$22-('6.3.IPME'!U$22-'6.3.IPME'!U$21))/(1-'6.5.TasaImpuestos'!U$8)</f>
        <v>0.26404223290040424</v>
      </c>
      <c r="V13" s="201">
        <f>+('2.2.3.8.WACC'!U$29*'6.3.IPME'!V$21+'2.2.3.1.TasasDeprec'!$C13*'6.3.IPME'!V$22-('6.3.IPME'!V$22-'6.3.IPME'!V$21))/(1-'6.5.TasaImpuestos'!V$8)</f>
        <v>0.29850380845361568</v>
      </c>
      <c r="W13" s="201">
        <f>+('2.2.3.8.WACC'!V$29*'6.3.IPME'!W$21+'2.2.3.1.TasasDeprec'!$C13*'6.3.IPME'!W$22-('6.3.IPME'!W$22-'6.3.IPME'!W$21))/(1-'6.5.TasaImpuestos'!W$8)</f>
        <v>0.29146619370637389</v>
      </c>
      <c r="X13" s="201">
        <f>+('2.2.3.8.WACC'!W$29*'6.3.IPME'!X$21+'2.2.3.1.TasasDeprec'!$C13*'6.3.IPME'!X$22-('6.3.IPME'!X$22-'6.3.IPME'!X$21))/(1-'6.5.TasaImpuestos'!X$8)</f>
        <v>0.32248392311755836</v>
      </c>
      <c r="Y13" s="201">
        <f>+('2.2.3.8.WACC'!X$29*'6.3.IPME'!Y$21+'2.2.3.1.TasasDeprec'!$C13*'6.3.IPME'!Y$22-('6.3.IPME'!Y$22-'6.3.IPME'!Y$21))/(1-'6.5.TasaImpuestos'!Y$8)</f>
        <v>0.33742541652391672</v>
      </c>
      <c r="Z13" s="201">
        <f>+('2.2.3.8.WACC'!Y$29*'6.3.IPME'!Z$21+'2.2.3.1.TasasDeprec'!$C13*'6.3.IPME'!Z$22-('6.3.IPME'!Z$22-'6.3.IPME'!Z$21))/(1-'6.5.TasaImpuestos'!Z$8)</f>
        <v>0.21900717773669304</v>
      </c>
      <c r="AA13" s="201">
        <f>+('2.2.3.8.WACC'!Z$29*'6.3.IPME'!AA$21+'2.2.3.1.TasasDeprec'!$C13*'6.3.IPME'!AA$22-('6.3.IPME'!AA$22-'6.3.IPME'!AA$21))/(1-'6.5.TasaImpuestos'!AA$8)</f>
        <v>0.25343277338346226</v>
      </c>
    </row>
    <row r="14" spans="1:27">
      <c r="B14" s="87" t="s">
        <v>96</v>
      </c>
      <c r="C14" s="96"/>
      <c r="D14" s="201">
        <f>+('2.2.3.8.WACC'!C$29*'6.3.IPME'!D$21+'2.2.3.1.TasasDeprec'!$C14*'6.3.IPME'!D$22-('6.3.IPME'!D$22-'6.3.IPME'!D$21))/(1-'6.5.TasaImpuestos'!D$8)</f>
        <v>0.56947659682504304</v>
      </c>
      <c r="E14" s="201">
        <f>+('2.2.3.8.WACC'!D$29*'6.3.IPME'!E$21+'2.2.3.1.TasasDeprec'!$C14*'6.3.IPME'!E$22-('6.3.IPME'!E$22-'6.3.IPME'!E$21))/(1-'6.5.TasaImpuestos'!E$8)</f>
        <v>0.58544885399552904</v>
      </c>
      <c r="F14" s="201">
        <f>+('2.2.3.8.WACC'!E$29*'6.3.IPME'!F$21+'2.2.3.1.TasasDeprec'!$C14*'6.3.IPME'!F$22-('6.3.IPME'!F$22-'6.3.IPME'!F$21))/(1-'6.5.TasaImpuestos'!F$8)</f>
        <v>0.53942751923899757</v>
      </c>
      <c r="G14" s="201">
        <f>+('2.2.3.8.WACC'!F$29*'6.3.IPME'!G$21+'2.2.3.1.TasasDeprec'!$C14*'6.3.IPME'!G$22-('6.3.IPME'!G$22-'6.3.IPME'!G$21))/(1-'6.5.TasaImpuestos'!G$8)</f>
        <v>0.5115052177951106</v>
      </c>
      <c r="H14" s="201">
        <f>+('2.2.3.8.WACC'!G$29*'6.3.IPME'!H$21+'2.2.3.1.TasasDeprec'!$C14*'6.3.IPME'!H$22-('6.3.IPME'!H$22-'6.3.IPME'!H$21))/(1-'6.5.TasaImpuestos'!H$8)</f>
        <v>0.4923666716291521</v>
      </c>
      <c r="I14" s="201">
        <f>+('2.2.3.8.WACC'!H$29*'6.3.IPME'!I$21+'2.2.3.1.TasasDeprec'!$C14*'6.3.IPME'!I$22-('6.3.IPME'!I$22-'6.3.IPME'!I$21))/(1-'6.5.TasaImpuestos'!I$8)</f>
        <v>0.50359387125652877</v>
      </c>
      <c r="J14" s="201">
        <f>+('2.2.3.8.WACC'!I$29*'6.3.IPME'!J$21+'2.2.3.1.TasasDeprec'!$C14*'6.3.IPME'!J$22-('6.3.IPME'!J$22-'6.3.IPME'!J$21))/(1-'6.5.TasaImpuestos'!J$8)</f>
        <v>0.50862127494559228</v>
      </c>
      <c r="K14" s="201">
        <f>+('2.2.3.8.WACC'!J$29*'6.3.IPME'!K$21+'2.2.3.1.TasasDeprec'!$C14*'6.3.IPME'!K$22-('6.3.IPME'!K$22-'6.3.IPME'!K$21))/(1-'6.5.TasaImpuestos'!K$8)</f>
        <v>0.48389649835434184</v>
      </c>
      <c r="L14" s="201">
        <f>+('2.2.3.8.WACC'!K$29*'6.3.IPME'!L$21+'2.2.3.1.TasasDeprec'!$C14*'6.3.IPME'!L$22-('6.3.IPME'!L$22-'6.3.IPME'!L$21))/(1-'6.5.TasaImpuestos'!L$8)</f>
        <v>0.48109666357045533</v>
      </c>
      <c r="M14" s="201">
        <f>+('2.2.3.8.WACC'!L$29*'6.3.IPME'!M$21+'2.2.3.1.TasasDeprec'!$C14*'6.3.IPME'!M$22-('6.3.IPME'!M$22-'6.3.IPME'!M$21))/(1-'6.5.TasaImpuestos'!M$8)</f>
        <v>0.54584602457150133</v>
      </c>
      <c r="N14" s="201">
        <f>+('2.2.3.8.WACC'!M$29*'6.3.IPME'!N$21+'2.2.3.1.TasasDeprec'!$C14*'6.3.IPME'!N$22-('6.3.IPME'!N$22-'6.3.IPME'!N$21))/(1-'6.5.TasaImpuestos'!N$8)</f>
        <v>0.55062186392252677</v>
      </c>
      <c r="O14" s="201">
        <f>+('2.2.3.8.WACC'!N$29*'6.3.IPME'!O$21+'2.2.3.1.TasasDeprec'!$C14*'6.3.IPME'!O$22-('6.3.IPME'!O$22-'6.3.IPME'!O$21))/(1-'6.5.TasaImpuestos'!O$8)</f>
        <v>0.58007172492540282</v>
      </c>
      <c r="P14" s="201">
        <f>+('2.2.3.8.WACC'!O$29*'6.3.IPME'!P$21+'2.2.3.1.TasasDeprec'!$C14*'6.3.IPME'!P$22-('6.3.IPME'!P$22-'6.3.IPME'!P$21))/(1-'6.5.TasaImpuestos'!P$8)</f>
        <v>0.56825316036647988</v>
      </c>
      <c r="Q14" s="201">
        <f>+('2.2.3.8.WACC'!P$29*'6.3.IPME'!Q$21+'2.2.3.1.TasasDeprec'!$C14*'6.3.IPME'!Q$22-('6.3.IPME'!Q$22-'6.3.IPME'!Q$21))/(1-'6.5.TasaImpuestos'!Q$8)</f>
        <v>0.63226749998824117</v>
      </c>
      <c r="R14" s="201">
        <f>+('2.2.3.8.WACC'!Q$29*'6.3.IPME'!R$21+'2.2.3.1.TasasDeprec'!$C14*'6.3.IPME'!R$22-('6.3.IPME'!R$22-'6.3.IPME'!R$21))/(1-'6.5.TasaImpuestos'!R$8)</f>
        <v>0.59901504265289918</v>
      </c>
      <c r="S14" s="201">
        <f>+('2.2.3.8.WACC'!R$29*'6.3.IPME'!S$21+'2.2.3.1.TasasDeprec'!$C14*'6.3.IPME'!S$22-('6.3.IPME'!S$22-'6.3.IPME'!S$21))/(1-'6.5.TasaImpuestos'!S$8)</f>
        <v>0.61129691097614269</v>
      </c>
      <c r="T14" s="201">
        <f>+('2.2.3.8.WACC'!S$29*'6.3.IPME'!T$21+'2.2.3.1.TasasDeprec'!$C14*'6.3.IPME'!T$22-('6.3.IPME'!T$22-'6.3.IPME'!T$21))/(1-'6.5.TasaImpuestos'!T$8)</f>
        <v>0.56143327649269825</v>
      </c>
      <c r="U14" s="201">
        <f>+('2.2.3.8.WACC'!T$29*'6.3.IPME'!U$21+'2.2.3.1.TasasDeprec'!$C14*'6.3.IPME'!U$22-('6.3.IPME'!U$22-'6.3.IPME'!U$21))/(1-'6.5.TasaImpuestos'!U$8)</f>
        <v>0.52856551880711033</v>
      </c>
      <c r="V14" s="201">
        <f>+('2.2.3.8.WACC'!U$29*'6.3.IPME'!V$21+'2.2.3.1.TasasDeprec'!$C14*'6.3.IPME'!V$22-('6.3.IPME'!V$22-'6.3.IPME'!V$21))/(1-'6.5.TasaImpuestos'!V$8)</f>
        <v>0.56231325746074001</v>
      </c>
      <c r="W14" s="201">
        <f>+('2.2.3.8.WACC'!V$29*'6.3.IPME'!W$21+'2.2.3.1.TasasDeprec'!$C14*'6.3.IPME'!W$22-('6.3.IPME'!W$22-'6.3.IPME'!W$21))/(1-'6.5.TasaImpuestos'!W$8)</f>
        <v>0.55533064569021762</v>
      </c>
      <c r="X14" s="201">
        <f>+('2.2.3.8.WACC'!W$29*'6.3.IPME'!X$21+'2.2.3.1.TasasDeprec'!$C14*'6.3.IPME'!X$22-('6.3.IPME'!X$22-'6.3.IPME'!X$21))/(1-'6.5.TasaImpuestos'!X$8)</f>
        <v>0.58338736342707298</v>
      </c>
      <c r="Y14" s="201">
        <f>+('2.2.3.8.WACC'!X$29*'6.3.IPME'!Y$21+'2.2.3.1.TasasDeprec'!$C14*'6.3.IPME'!Y$22-('6.3.IPME'!Y$22-'6.3.IPME'!Y$21))/(1-'6.5.TasaImpuestos'!Y$8)</f>
        <v>0.59478520951084424</v>
      </c>
      <c r="Z14" s="201">
        <f>+('2.2.3.8.WACC'!Y$29*'6.3.IPME'!Z$21+'2.2.3.1.TasasDeprec'!$C14*'6.3.IPME'!Z$22-('6.3.IPME'!Z$22-'6.3.IPME'!Z$21))/(1-'6.5.TasaImpuestos'!Z$8)</f>
        <v>0.48921955159905894</v>
      </c>
      <c r="AA14" s="201">
        <f>+('2.2.3.8.WACC'!Z$29*'6.3.IPME'!AA$21+'2.2.3.1.TasasDeprec'!$C14*'6.3.IPME'!AA$22-('6.3.IPME'!AA$22-'6.3.IPME'!AA$21))/(1-'6.5.TasaImpuestos'!AA$8)</f>
        <v>0.53303088904334028</v>
      </c>
    </row>
    <row r="15" spans="1:27">
      <c r="B15" s="97" t="s">
        <v>97</v>
      </c>
      <c r="C15" s="98"/>
      <c r="D15" s="202">
        <f>+('2.2.3.8.WACC'!C$29*'6.3.IPME'!D$21+'2.2.3.1.TasasDeprec'!$C15*'6.3.IPME'!D$22-('6.3.IPME'!D$22-'6.3.IPME'!D$21))/(1-'6.5.TasaImpuestos'!D$8)</f>
        <v>0.34391268705060707</v>
      </c>
      <c r="E15" s="202">
        <f>+('2.2.3.8.WACC'!D$29*'6.3.IPME'!E$21+'2.2.3.1.TasasDeprec'!$C15*'6.3.IPME'!E$22-('6.3.IPME'!E$22-'6.3.IPME'!E$21))/(1-'6.5.TasaImpuestos'!E$8)</f>
        <v>0.36172415339545594</v>
      </c>
      <c r="F15" s="202">
        <f>+('2.2.3.8.WACC'!E$29*'6.3.IPME'!F$21+'2.2.3.1.TasasDeprec'!$C15*'6.3.IPME'!F$22-('6.3.IPME'!F$22-'6.3.IPME'!F$21))/(1-'6.5.TasaImpuestos'!F$8)</f>
        <v>0.32621047919201862</v>
      </c>
      <c r="G15" s="202">
        <f>+('2.2.3.8.WACC'!F$29*'6.3.IPME'!G$21+'2.2.3.1.TasasDeprec'!$C15*'6.3.IPME'!G$22-('6.3.IPME'!G$22-'6.3.IPME'!G$21))/(1-'6.5.TasaImpuestos'!G$8)</f>
        <v>0.29926118997714107</v>
      </c>
      <c r="H15" s="202">
        <f>+('2.2.3.8.WACC'!G$29*'6.3.IPME'!H$21+'2.2.3.1.TasasDeprec'!$C15*'6.3.IPME'!H$22-('6.3.IPME'!H$22-'6.3.IPME'!H$21))/(1-'6.5.TasaImpuestos'!H$8)</f>
        <v>0.26702926579115649</v>
      </c>
      <c r="I15" s="202">
        <f>+('2.2.3.8.WACC'!H$29*'6.3.IPME'!I$21+'2.2.3.1.TasasDeprec'!$C15*'6.3.IPME'!I$22-('6.3.IPME'!I$22-'6.3.IPME'!I$21))/(1-'6.5.TasaImpuestos'!I$8)</f>
        <v>0.27506784457655414</v>
      </c>
      <c r="J15" s="202">
        <f>+('2.2.3.8.WACC'!I$29*'6.3.IPME'!J$21+'2.2.3.1.TasasDeprec'!$C15*'6.3.IPME'!J$22-('6.3.IPME'!J$22-'6.3.IPME'!J$21))/(1-'6.5.TasaImpuestos'!J$8)</f>
        <v>0.27684615821125047</v>
      </c>
      <c r="K15" s="202">
        <f>+('2.2.3.8.WACC'!J$29*'6.3.IPME'!K$21+'2.2.3.1.TasasDeprec'!$C15*'6.3.IPME'!K$22-('6.3.IPME'!K$22-'6.3.IPME'!K$21))/(1-'6.5.TasaImpuestos'!K$8)</f>
        <v>0.24497065474052979</v>
      </c>
      <c r="L15" s="202">
        <f>+('2.2.3.8.WACC'!K$29*'6.3.IPME'!L$21+'2.2.3.1.TasasDeprec'!$C15*'6.3.IPME'!L$22-('6.3.IPME'!L$22-'6.3.IPME'!L$21))/(1-'6.5.TasaImpuestos'!L$8)</f>
        <v>0.23005637343982399</v>
      </c>
      <c r="M15" s="202">
        <f>+('2.2.3.8.WACC'!L$29*'6.3.IPME'!M$21+'2.2.3.1.TasasDeprec'!$C15*'6.3.IPME'!M$22-('6.3.IPME'!M$22-'6.3.IPME'!M$21))/(1-'6.5.TasaImpuestos'!M$8)</f>
        <v>0.2888923771351723</v>
      </c>
      <c r="N15" s="202">
        <f>+('2.2.3.8.WACC'!M$29*'6.3.IPME'!N$21+'2.2.3.1.TasasDeprec'!$C15*'6.3.IPME'!N$22-('6.3.IPME'!N$22-'6.3.IPME'!N$21))/(1-'6.5.TasaImpuestos'!N$8)</f>
        <v>0.286338861754797</v>
      </c>
      <c r="O15" s="202">
        <f>+('2.2.3.8.WACC'!N$29*'6.3.IPME'!O$21+'2.2.3.1.TasasDeprec'!$C15*'6.3.IPME'!O$22-('6.3.IPME'!O$22-'6.3.IPME'!O$21))/(1-'6.5.TasaImpuestos'!O$8)</f>
        <v>0.31023687192225224</v>
      </c>
      <c r="P15" s="202">
        <f>+('2.2.3.8.WACC'!O$29*'6.3.IPME'!P$21+'2.2.3.1.TasasDeprec'!$C15*'6.3.IPME'!P$22-('6.3.IPME'!P$22-'6.3.IPME'!P$21))/(1-'6.5.TasaImpuestos'!P$8)</f>
        <v>0.28967630465008898</v>
      </c>
      <c r="Q15" s="202">
        <f>+('2.2.3.8.WACC'!P$29*'6.3.IPME'!Q$21+'2.2.3.1.TasasDeprec'!$C15*'6.3.IPME'!Q$22-('6.3.IPME'!Q$22-'6.3.IPME'!Q$21))/(1-'6.5.TasaImpuestos'!Q$8)</f>
        <v>0.35444121219375768</v>
      </c>
      <c r="R15" s="202">
        <f>+('2.2.3.8.WACC'!Q$29*'6.3.IPME'!R$21+'2.2.3.1.TasasDeprec'!$C15*'6.3.IPME'!R$22-('6.3.IPME'!R$22-'6.3.IPME'!R$21))/(1-'6.5.TasaImpuestos'!R$8)</f>
        <v>0.32266106740608197</v>
      </c>
      <c r="S15" s="202">
        <f>+('2.2.3.8.WACC'!R$29*'6.3.IPME'!S$21+'2.2.3.1.TasasDeprec'!$C15*'6.3.IPME'!S$22-('6.3.IPME'!S$22-'6.3.IPME'!S$21))/(1-'6.5.TasaImpuestos'!S$8)</f>
        <v>0.35164396018196548</v>
      </c>
      <c r="T15" s="202">
        <f>+('2.2.3.8.WACC'!S$29*'6.3.IPME'!T$21+'2.2.3.1.TasasDeprec'!$C15*'6.3.IPME'!T$22-('6.3.IPME'!T$22-'6.3.IPME'!T$21))/(1-'6.5.TasaImpuestos'!T$8)</f>
        <v>0.30518189475470997</v>
      </c>
      <c r="U15" s="202">
        <f>+('2.2.3.8.WACC'!T$29*'6.3.IPME'!U$21+'2.2.3.1.TasasDeprec'!$C15*'6.3.IPME'!U$22-('6.3.IPME'!U$22-'6.3.IPME'!U$21))/(1-'6.5.TasaImpuestos'!U$8)</f>
        <v>0.26404223290040424</v>
      </c>
      <c r="V15" s="202">
        <f>+('2.2.3.8.WACC'!U$29*'6.3.IPME'!V$21+'2.2.3.1.TasasDeprec'!$C15*'6.3.IPME'!V$22-('6.3.IPME'!V$22-'6.3.IPME'!V$21))/(1-'6.5.TasaImpuestos'!V$8)</f>
        <v>0.29850380845361568</v>
      </c>
      <c r="W15" s="202">
        <f>+('2.2.3.8.WACC'!V$29*'6.3.IPME'!W$21+'2.2.3.1.TasasDeprec'!$C15*'6.3.IPME'!W$22-('6.3.IPME'!W$22-'6.3.IPME'!W$21))/(1-'6.5.TasaImpuestos'!W$8)</f>
        <v>0.29146619370637389</v>
      </c>
      <c r="X15" s="202">
        <f>+('2.2.3.8.WACC'!W$29*'6.3.IPME'!X$21+'2.2.3.1.TasasDeprec'!$C15*'6.3.IPME'!X$22-('6.3.IPME'!X$22-'6.3.IPME'!X$21))/(1-'6.5.TasaImpuestos'!X$8)</f>
        <v>0.32248392311755836</v>
      </c>
      <c r="Y15" s="202">
        <f>+('2.2.3.8.WACC'!X$29*'6.3.IPME'!Y$21+'2.2.3.1.TasasDeprec'!$C15*'6.3.IPME'!Y$22-('6.3.IPME'!Y$22-'6.3.IPME'!Y$21))/(1-'6.5.TasaImpuestos'!Y$8)</f>
        <v>0.33742541652391672</v>
      </c>
      <c r="Z15" s="202">
        <f>+('2.2.3.8.WACC'!Y$29*'6.3.IPME'!Z$21+'2.2.3.1.TasasDeprec'!$C15*'6.3.IPME'!Z$22-('6.3.IPME'!Z$22-'6.3.IPME'!Z$21))/(1-'6.5.TasaImpuestos'!Z$8)</f>
        <v>0.21900717773669304</v>
      </c>
      <c r="AA15" s="202">
        <f>+('2.2.3.8.WACC'!Z$29*'6.3.IPME'!AA$21+'2.2.3.1.TasasDeprec'!$C15*'6.3.IPME'!AA$22-('6.3.IPME'!AA$22-'6.3.IPME'!AA$21))/(1-'6.5.TasaImpuestos'!AA$8)</f>
        <v>0.25343277338346226</v>
      </c>
    </row>
    <row r="16" spans="1:27">
      <c r="B16" s="99"/>
      <c r="C16" s="96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</row>
    <row r="17" spans="2:27">
      <c r="B17" s="84" t="s">
        <v>98</v>
      </c>
      <c r="C17" s="96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</row>
    <row r="18" spans="2:27">
      <c r="B18" s="104" t="s">
        <v>99</v>
      </c>
      <c r="C18" s="103"/>
      <c r="D18" s="235">
        <f>+('2.2.3.8.WACC'!C$29*'6.3.IPME'!D$21+'2.2.3.1.TasasDeprec'!$C18*'6.3.IPME'!D$22-('6.3.IPME'!D$22-'6.3.IPME'!D$21))/(1-'6.5.TasaImpuestos'!D$8)</f>
        <v>0.34391268705060707</v>
      </c>
      <c r="E18" s="235">
        <f>+('2.2.3.8.WACC'!D$29*'6.3.IPME'!E$21+'2.2.3.1.TasasDeprec'!$C18*'6.3.IPME'!E$22-('6.3.IPME'!E$22-'6.3.IPME'!E$21))/(1-'6.5.TasaImpuestos'!E$8)</f>
        <v>0.36172415339545594</v>
      </c>
      <c r="F18" s="235">
        <f>+('2.2.3.8.WACC'!E$29*'6.3.IPME'!F$21+'2.2.3.1.TasasDeprec'!$C18*'6.3.IPME'!F$22-('6.3.IPME'!F$22-'6.3.IPME'!F$21))/(1-'6.5.TasaImpuestos'!F$8)</f>
        <v>0.32621047919201862</v>
      </c>
      <c r="G18" s="235">
        <f>+('2.2.3.8.WACC'!F$29*'6.3.IPME'!G$21+'2.2.3.1.TasasDeprec'!$C18*'6.3.IPME'!G$22-('6.3.IPME'!G$22-'6.3.IPME'!G$21))/(1-'6.5.TasaImpuestos'!G$8)</f>
        <v>0.29926118997714107</v>
      </c>
      <c r="H18" s="235">
        <f>+('2.2.3.8.WACC'!G$29*'6.3.IPME'!H$21+'2.2.3.1.TasasDeprec'!$C18*'6.3.IPME'!H$22-('6.3.IPME'!H$22-'6.3.IPME'!H$21))/(1-'6.5.TasaImpuestos'!H$8)</f>
        <v>0.26702926579115649</v>
      </c>
      <c r="I18" s="235">
        <f>+('2.2.3.8.WACC'!H$29*'6.3.IPME'!I$21+'2.2.3.1.TasasDeprec'!$C18*'6.3.IPME'!I$22-('6.3.IPME'!I$22-'6.3.IPME'!I$21))/(1-'6.5.TasaImpuestos'!I$8)</f>
        <v>0.27506784457655414</v>
      </c>
      <c r="J18" s="235">
        <f>+('2.2.3.8.WACC'!I$29*'6.3.IPME'!J$21+'2.2.3.1.TasasDeprec'!$C18*'6.3.IPME'!J$22-('6.3.IPME'!J$22-'6.3.IPME'!J$21))/(1-'6.5.TasaImpuestos'!J$8)</f>
        <v>0.27684615821125047</v>
      </c>
      <c r="K18" s="235">
        <f>+('2.2.3.8.WACC'!J$29*'6.3.IPME'!K$21+'2.2.3.1.TasasDeprec'!$C18*'6.3.IPME'!K$22-('6.3.IPME'!K$22-'6.3.IPME'!K$21))/(1-'6.5.TasaImpuestos'!K$8)</f>
        <v>0.24497065474052979</v>
      </c>
      <c r="L18" s="235">
        <f>+('2.2.3.8.WACC'!K$29*'6.3.IPME'!L$21+'2.2.3.1.TasasDeprec'!$C18*'6.3.IPME'!L$22-('6.3.IPME'!L$22-'6.3.IPME'!L$21))/(1-'6.5.TasaImpuestos'!L$8)</f>
        <v>0.23005637343982399</v>
      </c>
      <c r="M18" s="235">
        <f>+('2.2.3.8.WACC'!L$29*'6.3.IPME'!M$21+'2.2.3.1.TasasDeprec'!$C18*'6.3.IPME'!M$22-('6.3.IPME'!M$22-'6.3.IPME'!M$21))/(1-'6.5.TasaImpuestos'!M$8)</f>
        <v>0.2888923771351723</v>
      </c>
      <c r="N18" s="235">
        <f>+('2.2.3.8.WACC'!M$29*'6.3.IPME'!N$21+'2.2.3.1.TasasDeprec'!$C18*'6.3.IPME'!N$22-('6.3.IPME'!N$22-'6.3.IPME'!N$21))/(1-'6.5.TasaImpuestos'!N$8)</f>
        <v>0.286338861754797</v>
      </c>
      <c r="O18" s="235">
        <f>+('2.2.3.8.WACC'!N$29*'6.3.IPME'!O$21+'2.2.3.1.TasasDeprec'!$C18*'6.3.IPME'!O$22-('6.3.IPME'!O$22-'6.3.IPME'!O$21))/(1-'6.5.TasaImpuestos'!O$8)</f>
        <v>0.31023687192225224</v>
      </c>
      <c r="P18" s="235">
        <f>+('2.2.3.8.WACC'!O$29*'6.3.IPME'!P$21+'2.2.3.1.TasasDeprec'!$C18*'6.3.IPME'!P$22-('6.3.IPME'!P$22-'6.3.IPME'!P$21))/(1-'6.5.TasaImpuestos'!P$8)</f>
        <v>0.28967630465008898</v>
      </c>
      <c r="Q18" s="235">
        <f>+('2.2.3.8.WACC'!P$29*'6.3.IPME'!Q$21+'2.2.3.1.TasasDeprec'!$C18*'6.3.IPME'!Q$22-('6.3.IPME'!Q$22-'6.3.IPME'!Q$21))/(1-'6.5.TasaImpuestos'!Q$8)</f>
        <v>0.35444121219375768</v>
      </c>
      <c r="R18" s="235">
        <f>+('2.2.3.8.WACC'!Q$29*'6.3.IPME'!R$21+'2.2.3.1.TasasDeprec'!$C18*'6.3.IPME'!R$22-('6.3.IPME'!R$22-'6.3.IPME'!R$21))/(1-'6.5.TasaImpuestos'!R$8)</f>
        <v>0.32266106740608197</v>
      </c>
      <c r="S18" s="235">
        <f>+('2.2.3.8.WACC'!R$29*'6.3.IPME'!S$21+'2.2.3.1.TasasDeprec'!$C18*'6.3.IPME'!S$22-('6.3.IPME'!S$22-'6.3.IPME'!S$21))/(1-'6.5.TasaImpuestos'!S$8)</f>
        <v>0.35164396018196548</v>
      </c>
      <c r="T18" s="235">
        <f>+('2.2.3.8.WACC'!S$29*'6.3.IPME'!T$21+'2.2.3.1.TasasDeprec'!$C18*'6.3.IPME'!T$22-('6.3.IPME'!T$22-'6.3.IPME'!T$21))/(1-'6.5.TasaImpuestos'!T$8)</f>
        <v>0.30518189475470997</v>
      </c>
      <c r="U18" s="235">
        <f>+('2.2.3.8.WACC'!T$29*'6.3.IPME'!U$21+'2.2.3.1.TasasDeprec'!$C18*'6.3.IPME'!U$22-('6.3.IPME'!U$22-'6.3.IPME'!U$21))/(1-'6.5.TasaImpuestos'!U$8)</f>
        <v>0.26404223290040424</v>
      </c>
      <c r="V18" s="235">
        <f>+('2.2.3.8.WACC'!U$29*'6.3.IPME'!V$21+'2.2.3.1.TasasDeprec'!$C18*'6.3.IPME'!V$22-('6.3.IPME'!V$22-'6.3.IPME'!V$21))/(1-'6.5.TasaImpuestos'!V$8)</f>
        <v>0.29850380845361568</v>
      </c>
      <c r="W18" s="235">
        <f>+('2.2.3.8.WACC'!V$29*'6.3.IPME'!W$21+'2.2.3.1.TasasDeprec'!$C18*'6.3.IPME'!W$22-('6.3.IPME'!W$22-'6.3.IPME'!W$21))/(1-'6.5.TasaImpuestos'!W$8)</f>
        <v>0.29146619370637389</v>
      </c>
      <c r="X18" s="235">
        <f>+('2.2.3.8.WACC'!W$29*'6.3.IPME'!X$21+'2.2.3.1.TasasDeprec'!$C18*'6.3.IPME'!X$22-('6.3.IPME'!X$22-'6.3.IPME'!X$21))/(1-'6.5.TasaImpuestos'!X$8)</f>
        <v>0.32248392311755836</v>
      </c>
      <c r="Y18" s="235">
        <f>+('2.2.3.8.WACC'!X$29*'6.3.IPME'!Y$21+'2.2.3.1.TasasDeprec'!$C18*'6.3.IPME'!Y$22-('6.3.IPME'!Y$22-'6.3.IPME'!Y$21))/(1-'6.5.TasaImpuestos'!Y$8)</f>
        <v>0.33742541652391672</v>
      </c>
      <c r="Z18" s="235">
        <f>+('2.2.3.8.WACC'!Y$29*'6.3.IPME'!Z$21+'2.2.3.1.TasasDeprec'!$C18*'6.3.IPME'!Z$22-('6.3.IPME'!Z$22-'6.3.IPME'!Z$21))/(1-'6.5.TasaImpuestos'!Z$8)</f>
        <v>0.21900717773669304</v>
      </c>
      <c r="AA18" s="235">
        <f>+('2.2.3.8.WACC'!Z$29*'6.3.IPME'!AA$21+'2.2.3.1.TasasDeprec'!$C18*'6.3.IPME'!AA$22-('6.3.IPME'!AA$22-'6.3.IPME'!AA$21))/(1-'6.5.TasaImpuestos'!AA$8)</f>
        <v>0.25343277338346226</v>
      </c>
    </row>
    <row r="19" spans="2:27">
      <c r="B19" s="257" t="s">
        <v>100</v>
      </c>
      <c r="C19" s="96"/>
      <c r="D19" s="201">
        <f>+('2.2.3.8.WACC'!C$29*'6.3.IPME'!D$21+'2.2.3.1.TasasDeprec'!$C19*'6.3.IPME'!D$22-('6.3.IPME'!D$22-'6.3.IPME'!D$21))/(1-'6.5.TasaImpuestos'!D$8)</f>
        <v>0.49428862690023107</v>
      </c>
      <c r="E19" s="201">
        <f>+('2.2.3.8.WACC'!D$29*'6.3.IPME'!E$21+'2.2.3.1.TasasDeprec'!$C19*'6.3.IPME'!E$22-('6.3.IPME'!E$22-'6.3.IPME'!E$21))/(1-'6.5.TasaImpuestos'!E$8)</f>
        <v>0.51087395379550471</v>
      </c>
      <c r="F19" s="201">
        <f>+('2.2.3.8.WACC'!E$29*'6.3.IPME'!F$21+'2.2.3.1.TasasDeprec'!$C19*'6.3.IPME'!F$22-('6.3.IPME'!F$22-'6.3.IPME'!F$21))/(1-'6.5.TasaImpuestos'!F$8)</f>
        <v>0.46835517255667131</v>
      </c>
      <c r="G19" s="201">
        <f>+('2.2.3.8.WACC'!F$29*'6.3.IPME'!G$21+'2.2.3.1.TasasDeprec'!$C19*'6.3.IPME'!G$22-('6.3.IPME'!G$22-'6.3.IPME'!G$21))/(1-'6.5.TasaImpuestos'!G$8)</f>
        <v>0.4407572085224542</v>
      </c>
      <c r="H19" s="201">
        <f>+('2.2.3.8.WACC'!G$29*'6.3.IPME'!H$21+'2.2.3.1.TasasDeprec'!$C19*'6.3.IPME'!H$22-('6.3.IPME'!H$22-'6.3.IPME'!H$21))/(1-'6.5.TasaImpuestos'!H$8)</f>
        <v>0.41725420301648686</v>
      </c>
      <c r="I19" s="201">
        <f>+('2.2.3.8.WACC'!H$29*'6.3.IPME'!I$21+'2.2.3.1.TasasDeprec'!$C19*'6.3.IPME'!I$22-('6.3.IPME'!I$22-'6.3.IPME'!I$21))/(1-'6.5.TasaImpuestos'!I$8)</f>
        <v>0.42741852902987054</v>
      </c>
      <c r="J19" s="201">
        <f>+('2.2.3.8.WACC'!I$29*'6.3.IPME'!J$21+'2.2.3.1.TasasDeprec'!$C19*'6.3.IPME'!J$22-('6.3.IPME'!J$22-'6.3.IPME'!J$21))/(1-'6.5.TasaImpuestos'!J$8)</f>
        <v>0.43136290270081162</v>
      </c>
      <c r="K19" s="201">
        <f>+('2.2.3.8.WACC'!J$29*'6.3.IPME'!K$21+'2.2.3.1.TasasDeprec'!$C19*'6.3.IPME'!K$22-('6.3.IPME'!K$22-'6.3.IPME'!K$21))/(1-'6.5.TasaImpuestos'!K$8)</f>
        <v>0.40425455048307118</v>
      </c>
      <c r="L19" s="201">
        <f>+('2.2.3.8.WACC'!K$29*'6.3.IPME'!L$21+'2.2.3.1.TasasDeprec'!$C19*'6.3.IPME'!L$22-('6.3.IPME'!L$22-'6.3.IPME'!L$21))/(1-'6.5.TasaImpuestos'!L$8)</f>
        <v>0.3974165668602449</v>
      </c>
      <c r="M19" s="201">
        <f>+('2.2.3.8.WACC'!L$29*'6.3.IPME'!M$21+'2.2.3.1.TasasDeprec'!$C19*'6.3.IPME'!M$22-('6.3.IPME'!M$22-'6.3.IPME'!M$21))/(1-'6.5.TasaImpuestos'!M$8)</f>
        <v>0.46019480875939167</v>
      </c>
      <c r="N19" s="201">
        <f>+('2.2.3.8.WACC'!M$29*'6.3.IPME'!N$21+'2.2.3.1.TasasDeprec'!$C19*'6.3.IPME'!N$22-('6.3.IPME'!N$22-'6.3.IPME'!N$21))/(1-'6.5.TasaImpuestos'!N$8)</f>
        <v>0.46252752986661683</v>
      </c>
      <c r="O19" s="201">
        <f>+('2.2.3.8.WACC'!N$29*'6.3.IPME'!O$21+'2.2.3.1.TasasDeprec'!$C19*'6.3.IPME'!O$22-('6.3.IPME'!O$22-'6.3.IPME'!O$21))/(1-'6.5.TasaImpuestos'!O$8)</f>
        <v>0.49012677392435267</v>
      </c>
      <c r="P19" s="201">
        <f>+('2.2.3.8.WACC'!O$29*'6.3.IPME'!P$21+'2.2.3.1.TasasDeprec'!$C19*'6.3.IPME'!P$22-('6.3.IPME'!P$22-'6.3.IPME'!P$21))/(1-'6.5.TasaImpuestos'!P$8)</f>
        <v>0.47539420846101627</v>
      </c>
      <c r="Q19" s="201">
        <f>+('2.2.3.8.WACC'!P$29*'6.3.IPME'!Q$21+'2.2.3.1.TasasDeprec'!$C19*'6.3.IPME'!Q$22-('6.3.IPME'!Q$22-'6.3.IPME'!Q$21))/(1-'6.5.TasaImpuestos'!Q$8)</f>
        <v>0.53965873739008008</v>
      </c>
      <c r="R19" s="201">
        <f>+('2.2.3.8.WACC'!Q$29*'6.3.IPME'!R$21+'2.2.3.1.TasasDeprec'!$C19*'6.3.IPME'!R$22-('6.3.IPME'!R$22-'6.3.IPME'!R$21))/(1-'6.5.TasaImpuestos'!R$8)</f>
        <v>0.50689705090396009</v>
      </c>
      <c r="S19" s="201">
        <f>+('2.2.3.8.WACC'!R$29*'6.3.IPME'!S$21+'2.2.3.1.TasasDeprec'!$C19*'6.3.IPME'!S$22-('6.3.IPME'!S$22-'6.3.IPME'!S$21))/(1-'6.5.TasaImpuestos'!S$8)</f>
        <v>0.52474592737808357</v>
      </c>
      <c r="T19" s="201">
        <f>+('2.2.3.8.WACC'!S$29*'6.3.IPME'!T$21+'2.2.3.1.TasasDeprec'!$C19*'6.3.IPME'!T$22-('6.3.IPME'!T$22-'6.3.IPME'!T$21))/(1-'6.5.TasaImpuestos'!T$8)</f>
        <v>0.4760161492467021</v>
      </c>
      <c r="U19" s="201">
        <f>+('2.2.3.8.WACC'!T$29*'6.3.IPME'!U$21+'2.2.3.1.TasasDeprec'!$C19*'6.3.IPME'!U$22-('6.3.IPME'!U$22-'6.3.IPME'!U$21))/(1-'6.5.TasaImpuestos'!U$8)</f>
        <v>0.44039109017154165</v>
      </c>
      <c r="V19" s="201">
        <f>+('2.2.3.8.WACC'!U$29*'6.3.IPME'!V$21+'2.2.3.1.TasasDeprec'!$C19*'6.3.IPME'!V$22-('6.3.IPME'!V$22-'6.3.IPME'!V$21))/(1-'6.5.TasaImpuestos'!V$8)</f>
        <v>0.47437677445836529</v>
      </c>
      <c r="W19" s="201">
        <f>+('2.2.3.8.WACC'!V$29*'6.3.IPME'!W$21+'2.2.3.1.TasasDeprec'!$C19*'6.3.IPME'!W$22-('6.3.IPME'!W$22-'6.3.IPME'!W$21))/(1-'6.5.TasaImpuestos'!W$8)</f>
        <v>0.46737582836226971</v>
      </c>
      <c r="X19" s="201">
        <f>+('2.2.3.8.WACC'!W$29*'6.3.IPME'!X$21+'2.2.3.1.TasasDeprec'!$C19*'6.3.IPME'!X$22-('6.3.IPME'!X$22-'6.3.IPME'!X$21))/(1-'6.5.TasaImpuestos'!X$8)</f>
        <v>0.49641954999056814</v>
      </c>
      <c r="Y19" s="201">
        <f>+('2.2.3.8.WACC'!X$29*'6.3.IPME'!Y$21+'2.2.3.1.TasasDeprec'!$C19*'6.3.IPME'!Y$22-('6.3.IPME'!Y$22-'6.3.IPME'!Y$21))/(1-'6.5.TasaImpuestos'!Y$8)</f>
        <v>0.50899861184853501</v>
      </c>
      <c r="Z19" s="201">
        <f>+('2.2.3.8.WACC'!Y$29*'6.3.IPME'!Z$21+'2.2.3.1.TasasDeprec'!$C19*'6.3.IPME'!Z$22-('6.3.IPME'!Z$22-'6.3.IPME'!Z$21))/(1-'6.5.TasaImpuestos'!Z$8)</f>
        <v>0.39914876031160368</v>
      </c>
      <c r="AA19" s="201">
        <f>+('2.2.3.8.WACC'!Z$29*'6.3.IPME'!AA$21+'2.2.3.1.TasasDeprec'!$C19*'6.3.IPME'!AA$22-('6.3.IPME'!AA$22-'6.3.IPME'!AA$21))/(1-'6.5.TasaImpuestos'!AA$8)</f>
        <v>0.43983151715671431</v>
      </c>
    </row>
    <row r="20" spans="2:27">
      <c r="B20" s="97" t="s">
        <v>101</v>
      </c>
      <c r="C20" s="98"/>
      <c r="D20" s="202">
        <f>+('2.2.3.8.WACC'!C$29*'6.3.IPME'!D$21+'2.2.3.1.TasasDeprec'!$C20*'6.3.IPME'!D$22-('6.3.IPME'!D$22-'6.3.IPME'!D$21))/(1-'6.5.TasaImpuestos'!D$8)</f>
        <v>0.24366206048419101</v>
      </c>
      <c r="E20" s="202">
        <f>+('2.2.3.8.WACC'!D$29*'6.3.IPME'!E$21+'2.2.3.1.TasasDeprec'!$C20*'6.3.IPME'!E$22-('6.3.IPME'!E$22-'6.3.IPME'!E$21))/(1-'6.5.TasaImpuestos'!E$8)</f>
        <v>0.26229095312875678</v>
      </c>
      <c r="F20" s="202">
        <f>+('2.2.3.8.WACC'!E$29*'6.3.IPME'!F$21+'2.2.3.1.TasasDeprec'!$C20*'6.3.IPME'!F$22-('6.3.IPME'!F$22-'6.3.IPME'!F$21))/(1-'6.5.TasaImpuestos'!F$8)</f>
        <v>0.23144735028225011</v>
      </c>
      <c r="G20" s="202">
        <f>+('2.2.3.8.WACC'!F$29*'6.3.IPME'!G$21+'2.2.3.1.TasasDeprec'!$C20*'6.3.IPME'!G$22-('6.3.IPME'!G$22-'6.3.IPME'!G$21))/(1-'6.5.TasaImpuestos'!G$8)</f>
        <v>0.20493051094693235</v>
      </c>
      <c r="H20" s="202">
        <f>+('2.2.3.8.WACC'!G$29*'6.3.IPME'!H$21+'2.2.3.1.TasasDeprec'!$C20*'6.3.IPME'!H$22-('6.3.IPME'!H$22-'6.3.IPME'!H$21))/(1-'6.5.TasaImpuestos'!H$8)</f>
        <v>0.16687930764093623</v>
      </c>
      <c r="I20" s="202">
        <f>+('2.2.3.8.WACC'!H$29*'6.3.IPME'!I$21+'2.2.3.1.TasasDeprec'!$C20*'6.3.IPME'!I$22-('6.3.IPME'!I$22-'6.3.IPME'!I$21))/(1-'6.5.TasaImpuestos'!I$8)</f>
        <v>0.17350072160767652</v>
      </c>
      <c r="J20" s="202">
        <f>+('2.2.3.8.WACC'!I$29*'6.3.IPME'!J$21+'2.2.3.1.TasasDeprec'!$C20*'6.3.IPME'!J$22-('6.3.IPME'!J$22-'6.3.IPME'!J$21))/(1-'6.5.TasaImpuestos'!J$8)</f>
        <v>0.17383499521820969</v>
      </c>
      <c r="K20" s="202">
        <f>+('2.2.3.8.WACC'!J$29*'6.3.IPME'!K$21+'2.2.3.1.TasasDeprec'!$C20*'6.3.IPME'!K$22-('6.3.IPME'!K$22-'6.3.IPME'!K$21))/(1-'6.5.TasaImpuestos'!K$8)</f>
        <v>0.13878139091216882</v>
      </c>
      <c r="L20" s="202">
        <f>+('2.2.3.8.WACC'!K$29*'6.3.IPME'!L$21+'2.2.3.1.TasasDeprec'!$C20*'6.3.IPME'!L$22-('6.3.IPME'!L$22-'6.3.IPME'!L$21))/(1-'6.5.TasaImpuestos'!L$8)</f>
        <v>0.11848291115954333</v>
      </c>
      <c r="M20" s="202">
        <f>+('2.2.3.8.WACC'!L$29*'6.3.IPME'!M$21+'2.2.3.1.TasasDeprec'!$C20*'6.3.IPME'!M$22-('6.3.IPME'!M$22-'6.3.IPME'!M$21))/(1-'6.5.TasaImpuestos'!M$8)</f>
        <v>0.17469075605235934</v>
      </c>
      <c r="N20" s="202">
        <f>+('2.2.3.8.WACC'!M$29*'6.3.IPME'!N$21+'2.2.3.1.TasasDeprec'!$C20*'6.3.IPME'!N$22-('6.3.IPME'!N$22-'6.3.IPME'!N$21))/(1-'6.5.TasaImpuestos'!N$8)</f>
        <v>0.16887974968025043</v>
      </c>
      <c r="O20" s="202">
        <f>+('2.2.3.8.WACC'!N$29*'6.3.IPME'!O$21+'2.2.3.1.TasasDeprec'!$C20*'6.3.IPME'!O$22-('6.3.IPME'!O$22-'6.3.IPME'!O$21))/(1-'6.5.TasaImpuestos'!O$8)</f>
        <v>0.19031027058751868</v>
      </c>
      <c r="P20" s="202">
        <f>+('2.2.3.8.WACC'!O$29*'6.3.IPME'!P$21+'2.2.3.1.TasasDeprec'!$C20*'6.3.IPME'!P$22-('6.3.IPME'!P$22-'6.3.IPME'!P$21))/(1-'6.5.TasaImpuestos'!P$8)</f>
        <v>0.16586436877613742</v>
      </c>
      <c r="Q20" s="202">
        <f>+('2.2.3.8.WACC'!P$29*'6.3.IPME'!Q$21+'2.2.3.1.TasasDeprec'!$C20*'6.3.IPME'!Q$22-('6.3.IPME'!Q$22-'6.3.IPME'!Q$21))/(1-'6.5.TasaImpuestos'!Q$8)</f>
        <v>0.23096286206287617</v>
      </c>
      <c r="R20" s="202">
        <f>+('2.2.3.8.WACC'!Q$29*'6.3.IPME'!R$21+'2.2.3.1.TasasDeprec'!$C20*'6.3.IPME'!R$22-('6.3.IPME'!R$22-'6.3.IPME'!R$21))/(1-'6.5.TasaImpuestos'!R$8)</f>
        <v>0.19983707840749657</v>
      </c>
      <c r="S20" s="202">
        <f>+('2.2.3.8.WACC'!R$29*'6.3.IPME'!S$21+'2.2.3.1.TasasDeprec'!$C20*'6.3.IPME'!S$22-('6.3.IPME'!S$22-'6.3.IPME'!S$21))/(1-'6.5.TasaImpuestos'!S$8)</f>
        <v>0.23624264871788675</v>
      </c>
      <c r="T20" s="202">
        <f>+('2.2.3.8.WACC'!S$29*'6.3.IPME'!T$21+'2.2.3.1.TasasDeprec'!$C20*'6.3.IPME'!T$22-('6.3.IPME'!T$22-'6.3.IPME'!T$21))/(1-'6.5.TasaImpuestos'!T$8)</f>
        <v>0.1912923917600485</v>
      </c>
      <c r="U20" s="202">
        <f>+('2.2.3.8.WACC'!T$29*'6.3.IPME'!U$21+'2.2.3.1.TasasDeprec'!$C20*'6.3.IPME'!U$22-('6.3.IPME'!U$22-'6.3.IPME'!U$21))/(1-'6.5.TasaImpuestos'!U$8)</f>
        <v>0.14647632805297933</v>
      </c>
      <c r="V20" s="202">
        <f>+('2.2.3.8.WACC'!U$29*'6.3.IPME'!V$21+'2.2.3.1.TasasDeprec'!$C20*'6.3.IPME'!V$22-('6.3.IPME'!V$22-'6.3.IPME'!V$21))/(1-'6.5.TasaImpuestos'!V$8)</f>
        <v>0.18125516445044934</v>
      </c>
      <c r="W20" s="202">
        <f>+('2.2.3.8.WACC'!V$29*'6.3.IPME'!W$21+'2.2.3.1.TasasDeprec'!$C20*'6.3.IPME'!W$22-('6.3.IPME'!W$22-'6.3.IPME'!W$21))/(1-'6.5.TasaImpuestos'!W$8)</f>
        <v>0.17419310393577669</v>
      </c>
      <c r="X20" s="202">
        <f>+('2.2.3.8.WACC'!W$29*'6.3.IPME'!X$21+'2.2.3.1.TasasDeprec'!$C20*'6.3.IPME'!X$22-('6.3.IPME'!X$22-'6.3.IPME'!X$21))/(1-'6.5.TasaImpuestos'!X$8)</f>
        <v>0.20652683853555182</v>
      </c>
      <c r="Y20" s="202">
        <f>+('2.2.3.8.WACC'!X$29*'6.3.IPME'!Y$21+'2.2.3.1.TasasDeprec'!$C20*'6.3.IPME'!Y$22-('6.3.IPME'!Y$22-'6.3.IPME'!Y$21))/(1-'6.5.TasaImpuestos'!Y$8)</f>
        <v>0.22304328630750447</v>
      </c>
      <c r="Z20" s="202">
        <f>+('2.2.3.8.WACC'!Y$29*'6.3.IPME'!Z$21+'2.2.3.1.TasasDeprec'!$C20*'6.3.IPME'!Z$22-('6.3.IPME'!Z$22-'6.3.IPME'!Z$21))/(1-'6.5.TasaImpuestos'!Z$8)</f>
        <v>9.8912789353419336E-2</v>
      </c>
      <c r="AA20" s="202">
        <f>+('2.2.3.8.WACC'!Z$29*'6.3.IPME'!AA$21+'2.2.3.1.TasasDeprec'!$C20*'6.3.IPME'!AA$22-('6.3.IPME'!AA$22-'6.3.IPME'!AA$21))/(1-'6.5.TasaImpuestos'!AA$8)</f>
        <v>0.12916694420129429</v>
      </c>
    </row>
    <row r="21" spans="2:27">
      <c r="C21" s="96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</row>
    <row r="22" spans="2:27">
      <c r="B22" s="1" t="s">
        <v>102</v>
      </c>
      <c r="C22" s="96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</row>
    <row r="23" spans="2:27">
      <c r="B23" s="74" t="s">
        <v>103</v>
      </c>
      <c r="C23" s="103"/>
      <c r="D23" s="235">
        <f>+('2.2.3.8.WACC'!C$29*'6.4.IPMC'!D$21+'2.2.3.1.TasasDeprec'!$C25*'6.4.IPMC'!D$22-('6.4.IPMC'!D$22-'6.4.IPMC'!D$21))/(1-'6.5.TasaImpuestos'!D$8)</f>
        <v>0.44326183511011918</v>
      </c>
      <c r="E23" s="235">
        <f>+('2.2.3.8.WACC'!D$29*'6.4.IPMC'!E$21+'2.2.3.1.TasasDeprec'!$C25*'6.4.IPMC'!E$22-('6.4.IPMC'!E$22-'6.4.IPMC'!E$21))/(1-'6.5.TasaImpuestos'!E$8)</f>
        <v>0.4958025247086309</v>
      </c>
      <c r="F23" s="235">
        <f>+('2.2.3.8.WACC'!E$29*'6.4.IPMC'!F$21+'2.2.3.1.TasasDeprec'!$C25*'6.4.IPMC'!F$22-('6.4.IPMC'!F$22-'6.4.IPMC'!F$21))/(1-'6.5.TasaImpuestos'!F$8)</f>
        <v>0.45890665207512404</v>
      </c>
      <c r="G23" s="235">
        <f>+('2.2.3.8.WACC'!F$29*'6.4.IPMC'!G$21+'2.2.3.1.TasasDeprec'!$C25*'6.4.IPMC'!G$22-('6.4.IPMC'!G$22-'6.4.IPMC'!G$21))/(1-'6.5.TasaImpuestos'!G$8)</f>
        <v>0.41713276119210102</v>
      </c>
      <c r="H23" s="235">
        <f>+('2.2.3.8.WACC'!G$29*'6.4.IPMC'!H$21+'2.2.3.1.TasasDeprec'!$C25*'6.4.IPMC'!H$22-('6.4.IPMC'!H$22-'6.4.IPMC'!H$21))/(1-'6.5.TasaImpuestos'!H$8)</f>
        <v>0.29728812519186376</v>
      </c>
      <c r="I23" s="235">
        <f>+('2.2.3.8.WACC'!H$29*'6.4.IPMC'!I$21+'2.2.3.1.TasasDeprec'!$C25*'6.4.IPMC'!I$22-('6.4.IPMC'!I$22-'6.4.IPMC'!I$21))/(1-'6.5.TasaImpuestos'!I$8)</f>
        <v>0.38917307585473748</v>
      </c>
      <c r="J23" s="235">
        <f>+('2.2.3.8.WACC'!I$29*'6.4.IPMC'!J$21+'2.2.3.1.TasasDeprec'!$C25*'6.4.IPMC'!J$22-('6.4.IPMC'!J$22-'6.4.IPMC'!J$21))/(1-'6.5.TasaImpuestos'!J$8)</f>
        <v>0.47459673706160449</v>
      </c>
      <c r="K23" s="235">
        <f>+('2.2.3.8.WACC'!J$29*'6.4.IPMC'!K$21+'2.2.3.1.TasasDeprec'!$C25*'6.4.IPMC'!K$22-('6.4.IPMC'!K$22-'6.4.IPMC'!K$21))/(1-'6.5.TasaImpuestos'!K$8)</f>
        <v>0.42038810978382779</v>
      </c>
      <c r="L23" s="235">
        <f>+('2.2.3.8.WACC'!K$29*'6.4.IPMC'!L$21+'2.2.3.1.TasasDeprec'!$C25*'6.4.IPMC'!L$22-('6.4.IPMC'!L$22-'6.4.IPMC'!L$21))/(1-'6.5.TasaImpuestos'!L$8)</f>
        <v>0.25619522428884628</v>
      </c>
      <c r="M23" s="235">
        <f>+('2.2.3.8.WACC'!L$29*'6.4.IPMC'!M$21+'2.2.3.1.TasasDeprec'!$C25*'6.4.IPMC'!M$22-('6.4.IPMC'!M$22-'6.4.IPMC'!M$21))/(1-'6.5.TasaImpuestos'!M$8)</f>
        <v>0.99359379800712966</v>
      </c>
      <c r="N23" s="235">
        <f>+('2.2.3.8.WACC'!M$29*'6.4.IPMC'!N$21+'2.2.3.1.TasasDeprec'!$C25*'6.4.IPMC'!N$22-('6.4.IPMC'!N$22-'6.4.IPMC'!N$21))/(1-'6.5.TasaImpuestos'!N$8)</f>
        <v>0.58492693093919257</v>
      </c>
      <c r="O23" s="235">
        <f>+('2.2.3.8.WACC'!N$29*'6.4.IPMC'!O$21+'2.2.3.1.TasasDeprec'!$C25*'6.4.IPMC'!O$22-('6.4.IPMC'!O$22-'6.4.IPMC'!O$21))/(1-'6.5.TasaImpuestos'!O$8)</f>
        <v>0.68812806292633244</v>
      </c>
      <c r="P23" s="235">
        <f>+('2.2.3.8.WACC'!O$29*'6.4.IPMC'!P$21+'2.2.3.1.TasasDeprec'!$C25*'6.4.IPMC'!P$22-('6.4.IPMC'!P$22-'6.4.IPMC'!P$21))/(1-'6.5.TasaImpuestos'!P$8)</f>
        <v>0.76711070918306412</v>
      </c>
      <c r="Q23" s="235">
        <f>+('2.2.3.8.WACC'!P$29*'6.4.IPMC'!Q$21+'2.2.3.1.TasasDeprec'!$C25*'6.4.IPMC'!Q$22-('6.4.IPMC'!Q$22-'6.4.IPMC'!Q$21))/(1-'6.5.TasaImpuestos'!Q$8)</f>
        <v>0.90478934532967681</v>
      </c>
      <c r="R23" s="235">
        <f>+('2.2.3.8.WACC'!Q$29*'6.4.IPMC'!R$21+'2.2.3.1.TasasDeprec'!$C25*'6.4.IPMC'!R$22-('6.4.IPMC'!R$22-'6.4.IPMC'!R$21))/(1-'6.5.TasaImpuestos'!R$8)</f>
        <v>0.85745165090346986</v>
      </c>
      <c r="S23" s="235">
        <f>+('2.2.3.8.WACC'!R$29*'6.4.IPMC'!S$21+'2.2.3.1.TasasDeprec'!$C25*'6.4.IPMC'!S$22-('6.4.IPMC'!S$22-'6.4.IPMC'!S$21))/(1-'6.5.TasaImpuestos'!S$8)</f>
        <v>0.89553561275422733</v>
      </c>
      <c r="T23" s="235">
        <f>+('2.2.3.8.WACC'!S$29*'6.4.IPMC'!T$21+'2.2.3.1.TasasDeprec'!$C25*'6.4.IPMC'!T$22-('6.4.IPMC'!T$22-'6.4.IPMC'!T$21))/(1-'6.5.TasaImpuestos'!T$8)</f>
        <v>0.72727385111739062</v>
      </c>
      <c r="U23" s="235">
        <f>+('2.2.3.8.WACC'!T$29*'6.4.IPMC'!U$21+'2.2.3.1.TasasDeprec'!$C25*'6.4.IPMC'!U$22-('6.4.IPMC'!U$22-'6.4.IPMC'!U$21))/(1-'6.5.TasaImpuestos'!U$8)</f>
        <v>0.54587947027877237</v>
      </c>
      <c r="V23" s="235">
        <f>+('2.2.3.8.WACC'!U$29*'6.4.IPMC'!V$21+'2.2.3.1.TasasDeprec'!$C25*'6.4.IPMC'!V$22-('6.4.IPMC'!V$22-'6.4.IPMC'!V$21))/(1-'6.5.TasaImpuestos'!V$8)</f>
        <v>0.6465005774684045</v>
      </c>
      <c r="W23" s="235">
        <f>+('2.2.3.8.WACC'!V$29*'6.4.IPMC'!W$21+'2.2.3.1.TasasDeprec'!$C25*'6.4.IPMC'!W$22-('6.4.IPMC'!W$22-'6.4.IPMC'!W$21))/(1-'6.5.TasaImpuestos'!W$8)</f>
        <v>0.75000222480278056</v>
      </c>
      <c r="X23" s="235">
        <f>+('2.2.3.8.WACC'!W$29*'6.4.IPMC'!X$21+'2.2.3.1.TasasDeprec'!$C25*'6.4.IPMC'!X$22-('6.4.IPMC'!X$22-'6.4.IPMC'!X$21))/(1-'6.5.TasaImpuestos'!X$8)</f>
        <v>0.81090621771330418</v>
      </c>
      <c r="Y23" s="235">
        <f>+('2.2.3.8.WACC'!X$29*'6.4.IPMC'!Y$21+'2.2.3.1.TasasDeprec'!$C25*'6.4.IPMC'!Y$22-('6.4.IPMC'!Y$22-'6.4.IPMC'!Y$21))/(1-'6.5.TasaImpuestos'!Y$8)</f>
        <v>0.73203239400326636</v>
      </c>
      <c r="Z23" s="235">
        <f>+('2.2.3.8.WACC'!Y$29*'6.4.IPMC'!Z$21+'2.2.3.1.TasasDeprec'!$C25*'6.4.IPMC'!Z$22-('6.4.IPMC'!Z$22-'6.4.IPMC'!Z$21))/(1-'6.5.TasaImpuestos'!Z$8)</f>
        <v>0.44925061559516061</v>
      </c>
      <c r="AA23" s="235">
        <f>+('2.2.3.8.WACC'!Z$29*'6.4.IPMC'!AA$21+'2.2.3.1.TasasDeprec'!$C25*'6.4.IPMC'!AA$22-('6.4.IPMC'!AA$22-'6.4.IPMC'!AA$21))/(1-'6.5.TasaImpuestos'!AA$8)</f>
        <v>0.73654948067232695</v>
      </c>
    </row>
    <row r="24" spans="2:27">
      <c r="B24" s="2" t="s">
        <v>104</v>
      </c>
      <c r="C24" s="96"/>
      <c r="D24" s="201">
        <f>+('2.2.3.8.WACC'!C$29*'6.3.IPME'!D$21+'2.2.3.1.TasasDeprec'!$C26*'6.3.IPME'!D$22-('6.3.IPME'!D$22-'6.3.IPME'!D$21))/(1-'6.5.TasaImpuestos'!D$8)</f>
        <v>0.56947659682504304</v>
      </c>
      <c r="E24" s="201">
        <f>+('2.2.3.8.WACC'!D$29*'6.3.IPME'!E$21+'2.2.3.1.TasasDeprec'!$C26*'6.3.IPME'!E$22-('6.3.IPME'!E$22-'6.3.IPME'!E$21))/(1-'6.5.TasaImpuestos'!E$8)</f>
        <v>0.58544885399552904</v>
      </c>
      <c r="F24" s="201">
        <f>+('2.2.3.8.WACC'!E$29*'6.3.IPME'!F$21+'2.2.3.1.TasasDeprec'!$C26*'6.3.IPME'!F$22-('6.3.IPME'!F$22-'6.3.IPME'!F$21))/(1-'6.5.TasaImpuestos'!F$8)</f>
        <v>0.53942751923899757</v>
      </c>
      <c r="G24" s="201">
        <f>+('2.2.3.8.WACC'!F$29*'6.3.IPME'!G$21+'2.2.3.1.TasasDeprec'!$C26*'6.3.IPME'!G$22-('6.3.IPME'!G$22-'6.3.IPME'!G$21))/(1-'6.5.TasaImpuestos'!G$8)</f>
        <v>0.5115052177951106</v>
      </c>
      <c r="H24" s="201">
        <f>+('2.2.3.8.WACC'!G$29*'6.3.IPME'!H$21+'2.2.3.1.TasasDeprec'!$C26*'6.3.IPME'!H$22-('6.3.IPME'!H$22-'6.3.IPME'!H$21))/(1-'6.5.TasaImpuestos'!H$8)</f>
        <v>0.4923666716291521</v>
      </c>
      <c r="I24" s="201">
        <f>+('2.2.3.8.WACC'!H$29*'6.3.IPME'!I$21+'2.2.3.1.TasasDeprec'!$C26*'6.3.IPME'!I$22-('6.3.IPME'!I$22-'6.3.IPME'!I$21))/(1-'6.5.TasaImpuestos'!I$8)</f>
        <v>0.50359387125652877</v>
      </c>
      <c r="J24" s="201">
        <f>+('2.2.3.8.WACC'!I$29*'6.3.IPME'!J$21+'2.2.3.1.TasasDeprec'!$C26*'6.3.IPME'!J$22-('6.3.IPME'!J$22-'6.3.IPME'!J$21))/(1-'6.5.TasaImpuestos'!J$8)</f>
        <v>0.50862127494559228</v>
      </c>
      <c r="K24" s="201">
        <f>+('2.2.3.8.WACC'!J$29*'6.3.IPME'!K$21+'2.2.3.1.TasasDeprec'!$C26*'6.3.IPME'!K$22-('6.3.IPME'!K$22-'6.3.IPME'!K$21))/(1-'6.5.TasaImpuestos'!K$8)</f>
        <v>0.48389649835434184</v>
      </c>
      <c r="L24" s="201">
        <f>+('2.2.3.8.WACC'!K$29*'6.3.IPME'!L$21+'2.2.3.1.TasasDeprec'!$C26*'6.3.IPME'!L$22-('6.3.IPME'!L$22-'6.3.IPME'!L$21))/(1-'6.5.TasaImpuestos'!L$8)</f>
        <v>0.48109666357045533</v>
      </c>
      <c r="M24" s="201">
        <f>+('2.2.3.8.WACC'!L$29*'6.3.IPME'!M$21+'2.2.3.1.TasasDeprec'!$C26*'6.3.IPME'!M$22-('6.3.IPME'!M$22-'6.3.IPME'!M$21))/(1-'6.5.TasaImpuestos'!M$8)</f>
        <v>0.54584602457150133</v>
      </c>
      <c r="N24" s="201">
        <f>+('2.2.3.8.WACC'!M$29*'6.3.IPME'!N$21+'2.2.3.1.TasasDeprec'!$C26*'6.3.IPME'!N$22-('6.3.IPME'!N$22-'6.3.IPME'!N$21))/(1-'6.5.TasaImpuestos'!N$8)</f>
        <v>0.55062186392252677</v>
      </c>
      <c r="O24" s="201">
        <f>+('2.2.3.8.WACC'!N$29*'6.3.IPME'!O$21+'2.2.3.1.TasasDeprec'!$C26*'6.3.IPME'!O$22-('6.3.IPME'!O$22-'6.3.IPME'!O$21))/(1-'6.5.TasaImpuestos'!O$8)</f>
        <v>0.58007172492540282</v>
      </c>
      <c r="P24" s="201">
        <f>+('2.2.3.8.WACC'!O$29*'6.3.IPME'!P$21+'2.2.3.1.TasasDeprec'!$C26*'6.3.IPME'!P$22-('6.3.IPME'!P$22-'6.3.IPME'!P$21))/(1-'6.5.TasaImpuestos'!P$8)</f>
        <v>0.56825316036647988</v>
      </c>
      <c r="Q24" s="201">
        <f>+('2.2.3.8.WACC'!P$29*'6.3.IPME'!Q$21+'2.2.3.1.TasasDeprec'!$C26*'6.3.IPME'!Q$22-('6.3.IPME'!Q$22-'6.3.IPME'!Q$21))/(1-'6.5.TasaImpuestos'!Q$8)</f>
        <v>0.63226749998824117</v>
      </c>
      <c r="R24" s="201">
        <f>+('2.2.3.8.WACC'!Q$29*'6.3.IPME'!R$21+'2.2.3.1.TasasDeprec'!$C26*'6.3.IPME'!R$22-('6.3.IPME'!R$22-'6.3.IPME'!R$21))/(1-'6.5.TasaImpuestos'!R$8)</f>
        <v>0.59901504265289918</v>
      </c>
      <c r="S24" s="201">
        <f>+('2.2.3.8.WACC'!R$29*'6.3.IPME'!S$21+'2.2.3.1.TasasDeprec'!$C26*'6.3.IPME'!S$22-('6.3.IPME'!S$22-'6.3.IPME'!S$21))/(1-'6.5.TasaImpuestos'!S$8)</f>
        <v>0.61129691097614269</v>
      </c>
      <c r="T24" s="201">
        <f>+('2.2.3.8.WACC'!S$29*'6.3.IPME'!T$21+'2.2.3.1.TasasDeprec'!$C26*'6.3.IPME'!T$22-('6.3.IPME'!T$22-'6.3.IPME'!T$21))/(1-'6.5.TasaImpuestos'!T$8)</f>
        <v>0.56143327649269825</v>
      </c>
      <c r="U24" s="201">
        <f>+('2.2.3.8.WACC'!T$29*'6.3.IPME'!U$21+'2.2.3.1.TasasDeprec'!$C26*'6.3.IPME'!U$22-('6.3.IPME'!U$22-'6.3.IPME'!U$21))/(1-'6.5.TasaImpuestos'!U$8)</f>
        <v>0.52856551880711033</v>
      </c>
      <c r="V24" s="201">
        <f>+('2.2.3.8.WACC'!U$29*'6.3.IPME'!V$21+'2.2.3.1.TasasDeprec'!$C26*'6.3.IPME'!V$22-('6.3.IPME'!V$22-'6.3.IPME'!V$21))/(1-'6.5.TasaImpuestos'!V$8)</f>
        <v>0.56231325746074001</v>
      </c>
      <c r="W24" s="201">
        <f>+('2.2.3.8.WACC'!V$29*'6.3.IPME'!W$21+'2.2.3.1.TasasDeprec'!$C26*'6.3.IPME'!W$22-('6.3.IPME'!W$22-'6.3.IPME'!W$21))/(1-'6.5.TasaImpuestos'!W$8)</f>
        <v>0.55533064569021762</v>
      </c>
      <c r="X24" s="201">
        <f>+('2.2.3.8.WACC'!W$29*'6.3.IPME'!X$21+'2.2.3.1.TasasDeprec'!$C26*'6.3.IPME'!X$22-('6.3.IPME'!X$22-'6.3.IPME'!X$21))/(1-'6.5.TasaImpuestos'!X$8)</f>
        <v>0.58338736342707298</v>
      </c>
      <c r="Y24" s="201">
        <f>+('2.2.3.8.WACC'!X$29*'6.3.IPME'!Y$21+'2.2.3.1.TasasDeprec'!$C26*'6.3.IPME'!Y$22-('6.3.IPME'!Y$22-'6.3.IPME'!Y$21))/(1-'6.5.TasaImpuestos'!Y$8)</f>
        <v>0.59478520951084424</v>
      </c>
      <c r="Z24" s="201">
        <f>+('2.2.3.8.WACC'!Y$29*'6.3.IPME'!Z$21+'2.2.3.1.TasasDeprec'!$C26*'6.3.IPME'!Z$22-('6.3.IPME'!Z$22-'6.3.IPME'!Z$21))/(1-'6.5.TasaImpuestos'!Z$8)</f>
        <v>0.48921955159905894</v>
      </c>
      <c r="AA24" s="201">
        <f>+('2.2.3.8.WACC'!Z$29*'6.3.IPME'!AA$21+'2.2.3.1.TasasDeprec'!$C26*'6.3.IPME'!AA$22-('6.3.IPME'!AA$22-'6.3.IPME'!AA$21))/(1-'6.5.TasaImpuestos'!AA$8)</f>
        <v>0.53303088904334028</v>
      </c>
    </row>
    <row r="25" spans="2:27">
      <c r="B25" s="64" t="s">
        <v>105</v>
      </c>
      <c r="C25" s="64"/>
      <c r="D25" s="202">
        <f>+('2.2.3.8.WACC'!C$29*'6.3.IPME'!D$21+'2.2.3.1.TasasDeprec'!$C27*'6.3.IPME'!D$22-('6.3.IPME'!D$22-'6.3.IPME'!D$21))/(1-'6.5.TasaImpuestos'!D$8)</f>
        <v>0.56947659682504304</v>
      </c>
      <c r="E25" s="202">
        <f>+('2.2.3.8.WACC'!D$29*'6.3.IPME'!E$21+'2.2.3.1.TasasDeprec'!$C27*'6.3.IPME'!E$22-('6.3.IPME'!E$22-'6.3.IPME'!E$21))/(1-'6.5.TasaImpuestos'!E$8)</f>
        <v>0.58544885399552904</v>
      </c>
      <c r="F25" s="202">
        <f>+('2.2.3.8.WACC'!E$29*'6.3.IPME'!F$21+'2.2.3.1.TasasDeprec'!$C27*'6.3.IPME'!F$22-('6.3.IPME'!F$22-'6.3.IPME'!F$21))/(1-'6.5.TasaImpuestos'!F$8)</f>
        <v>0.53942751923899757</v>
      </c>
      <c r="G25" s="202">
        <f>+('2.2.3.8.WACC'!F$29*'6.3.IPME'!G$21+'2.2.3.1.TasasDeprec'!$C27*'6.3.IPME'!G$22-('6.3.IPME'!G$22-'6.3.IPME'!G$21))/(1-'6.5.TasaImpuestos'!G$8)</f>
        <v>0.5115052177951106</v>
      </c>
      <c r="H25" s="202">
        <f>+('2.2.3.8.WACC'!G$29*'6.3.IPME'!H$21+'2.2.3.1.TasasDeprec'!$C27*'6.3.IPME'!H$22-('6.3.IPME'!H$22-'6.3.IPME'!H$21))/(1-'6.5.TasaImpuestos'!H$8)</f>
        <v>0.4923666716291521</v>
      </c>
      <c r="I25" s="202">
        <f>+('2.2.3.8.WACC'!H$29*'6.3.IPME'!I$21+'2.2.3.1.TasasDeprec'!$C27*'6.3.IPME'!I$22-('6.3.IPME'!I$22-'6.3.IPME'!I$21))/(1-'6.5.TasaImpuestos'!I$8)</f>
        <v>0.50359387125652877</v>
      </c>
      <c r="J25" s="202">
        <f>+('2.2.3.8.WACC'!I$29*'6.3.IPME'!J$21+'2.2.3.1.TasasDeprec'!$C27*'6.3.IPME'!J$22-('6.3.IPME'!J$22-'6.3.IPME'!J$21))/(1-'6.5.TasaImpuestos'!J$8)</f>
        <v>0.50862127494559228</v>
      </c>
      <c r="K25" s="202">
        <f>+('2.2.3.8.WACC'!J$29*'6.3.IPME'!K$21+'2.2.3.1.TasasDeprec'!$C27*'6.3.IPME'!K$22-('6.3.IPME'!K$22-'6.3.IPME'!K$21))/(1-'6.5.TasaImpuestos'!K$8)</f>
        <v>0.48389649835434184</v>
      </c>
      <c r="L25" s="202">
        <f>+('2.2.3.8.WACC'!K$29*'6.3.IPME'!L$21+'2.2.3.1.TasasDeprec'!$C27*'6.3.IPME'!L$22-('6.3.IPME'!L$22-'6.3.IPME'!L$21))/(1-'6.5.TasaImpuestos'!L$8)</f>
        <v>0.48109666357045533</v>
      </c>
      <c r="M25" s="202">
        <f>+('2.2.3.8.WACC'!L$29*'6.3.IPME'!M$21+'2.2.3.1.TasasDeprec'!$C27*'6.3.IPME'!M$22-('6.3.IPME'!M$22-'6.3.IPME'!M$21))/(1-'6.5.TasaImpuestos'!M$8)</f>
        <v>0.54584602457150133</v>
      </c>
      <c r="N25" s="202">
        <f>+('2.2.3.8.WACC'!M$29*'6.3.IPME'!N$21+'2.2.3.1.TasasDeprec'!$C27*'6.3.IPME'!N$22-('6.3.IPME'!N$22-'6.3.IPME'!N$21))/(1-'6.5.TasaImpuestos'!N$8)</f>
        <v>0.55062186392252677</v>
      </c>
      <c r="O25" s="202">
        <f>+('2.2.3.8.WACC'!N$29*'6.3.IPME'!O$21+'2.2.3.1.TasasDeprec'!$C27*'6.3.IPME'!O$22-('6.3.IPME'!O$22-'6.3.IPME'!O$21))/(1-'6.5.TasaImpuestos'!O$8)</f>
        <v>0.58007172492540282</v>
      </c>
      <c r="P25" s="202">
        <f>+('2.2.3.8.WACC'!O$29*'6.3.IPME'!P$21+'2.2.3.1.TasasDeprec'!$C27*'6.3.IPME'!P$22-('6.3.IPME'!P$22-'6.3.IPME'!P$21))/(1-'6.5.TasaImpuestos'!P$8)</f>
        <v>0.56825316036647988</v>
      </c>
      <c r="Q25" s="202">
        <f>+('2.2.3.8.WACC'!P$29*'6.3.IPME'!Q$21+'2.2.3.1.TasasDeprec'!$C27*'6.3.IPME'!Q$22-('6.3.IPME'!Q$22-'6.3.IPME'!Q$21))/(1-'6.5.TasaImpuestos'!Q$8)</f>
        <v>0.63226749998824117</v>
      </c>
      <c r="R25" s="202">
        <f>+('2.2.3.8.WACC'!Q$29*'6.3.IPME'!R$21+'2.2.3.1.TasasDeprec'!$C27*'6.3.IPME'!R$22-('6.3.IPME'!R$22-'6.3.IPME'!R$21))/(1-'6.5.TasaImpuestos'!R$8)</f>
        <v>0.59901504265289918</v>
      </c>
      <c r="S25" s="202">
        <f>+('2.2.3.8.WACC'!R$29*'6.3.IPME'!S$21+'2.2.3.1.TasasDeprec'!$C27*'6.3.IPME'!S$22-('6.3.IPME'!S$22-'6.3.IPME'!S$21))/(1-'6.5.TasaImpuestos'!S$8)</f>
        <v>0.61129691097614269</v>
      </c>
      <c r="T25" s="202">
        <f>+('2.2.3.8.WACC'!S$29*'6.3.IPME'!T$21+'2.2.3.1.TasasDeprec'!$C27*'6.3.IPME'!T$22-('6.3.IPME'!T$22-'6.3.IPME'!T$21))/(1-'6.5.TasaImpuestos'!T$8)</f>
        <v>0.56143327649269825</v>
      </c>
      <c r="U25" s="202">
        <f>+('2.2.3.8.WACC'!T$29*'6.3.IPME'!U$21+'2.2.3.1.TasasDeprec'!$C27*'6.3.IPME'!U$22-('6.3.IPME'!U$22-'6.3.IPME'!U$21))/(1-'6.5.TasaImpuestos'!U$8)</f>
        <v>0.52856551880711033</v>
      </c>
      <c r="V25" s="202">
        <f>+('2.2.3.8.WACC'!U$29*'6.3.IPME'!V$21+'2.2.3.1.TasasDeprec'!$C27*'6.3.IPME'!V$22-('6.3.IPME'!V$22-'6.3.IPME'!V$21))/(1-'6.5.TasaImpuestos'!V$8)</f>
        <v>0.56231325746074001</v>
      </c>
      <c r="W25" s="202">
        <f>+('2.2.3.8.WACC'!V$29*'6.3.IPME'!W$21+'2.2.3.1.TasasDeprec'!$C27*'6.3.IPME'!W$22-('6.3.IPME'!W$22-'6.3.IPME'!W$21))/(1-'6.5.TasaImpuestos'!W$8)</f>
        <v>0.55533064569021762</v>
      </c>
      <c r="X25" s="202">
        <f>+('2.2.3.8.WACC'!W$29*'6.3.IPME'!X$21+'2.2.3.1.TasasDeprec'!$C27*'6.3.IPME'!X$22-('6.3.IPME'!X$22-'6.3.IPME'!X$21))/(1-'6.5.TasaImpuestos'!X$8)</f>
        <v>0.58338736342707298</v>
      </c>
      <c r="Y25" s="202">
        <f>+('2.2.3.8.WACC'!X$29*'6.3.IPME'!Y$21+'2.2.3.1.TasasDeprec'!$C27*'6.3.IPME'!Y$22-('6.3.IPME'!Y$22-'6.3.IPME'!Y$21))/(1-'6.5.TasaImpuestos'!Y$8)</f>
        <v>0.59478520951084424</v>
      </c>
      <c r="Z25" s="202">
        <f>+('2.2.3.8.WACC'!Y$29*'6.3.IPME'!Z$21+'2.2.3.1.TasasDeprec'!$C27*'6.3.IPME'!Z$22-('6.3.IPME'!Z$22-'6.3.IPME'!Z$21))/(1-'6.5.TasaImpuestos'!Z$8)</f>
        <v>0.48921955159905894</v>
      </c>
      <c r="AA25" s="202">
        <f>+('2.2.3.8.WACC'!Z$29*'6.3.IPME'!AA$21+'2.2.3.1.TasasDeprec'!$C27*'6.3.IPME'!AA$22-('6.3.IPME'!AA$22-'6.3.IPME'!AA$21))/(1-'6.5.TasaImpuestos'!AA$8)</f>
        <v>0.53303088904334028</v>
      </c>
    </row>
    <row r="26" spans="2:27"/>
    <row r="27" spans="2:27"/>
    <row r="28" spans="2:27"/>
    <row r="29" spans="2:27"/>
  </sheetData>
  <hyperlinks>
    <hyperlink ref="A2" location="Índice!A1" display="Índice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G20"/>
  <sheetViews>
    <sheetView showGridLines="0" zoomScale="90" zoomScaleNormal="90" zoomScaleSheetLayoutView="90" workbookViewId="0"/>
  </sheetViews>
  <sheetFormatPr defaultColWidth="0" defaultRowHeight="13.15" zeroHeight="1"/>
  <cols>
    <col min="1" max="1" width="11" style="3" customWidth="1"/>
    <col min="2" max="2" width="71.140625" style="3" customWidth="1"/>
    <col min="3" max="4" width="11.42578125" style="3" customWidth="1"/>
    <col min="5" max="5" width="11.140625" style="3" customWidth="1"/>
    <col min="6" max="7" width="9" style="3" hidden="1" customWidth="1"/>
    <col min="8" max="16384" width="11.42578125" style="3" hidden="1"/>
  </cols>
  <sheetData>
    <row r="1" spans="1:4"/>
    <row r="2" spans="1:4">
      <c r="A2" s="18" t="s">
        <v>28</v>
      </c>
    </row>
    <row r="3" spans="1:4">
      <c r="A3" s="18"/>
    </row>
    <row r="4" spans="1:4">
      <c r="A4" s="18"/>
      <c r="B4" s="22" t="s">
        <v>1</v>
      </c>
      <c r="D4" s="245"/>
    </row>
    <row r="5" spans="1:4">
      <c r="A5" s="18"/>
    </row>
    <row r="6" spans="1:4"/>
    <row r="7" spans="1:4">
      <c r="B7" s="6" t="s">
        <v>29</v>
      </c>
      <c r="C7" s="7"/>
      <c r="D7" s="8"/>
    </row>
    <row r="8" spans="1:4">
      <c r="B8" s="9" t="s">
        <v>30</v>
      </c>
      <c r="C8" s="10">
        <f>+'5.InsumosEconomía'!C48</f>
        <v>3.2198380354429276E-2</v>
      </c>
      <c r="D8" s="9"/>
    </row>
    <row r="9" spans="1:4">
      <c r="B9" s="3" t="s">
        <v>31</v>
      </c>
      <c r="C9" s="4">
        <f>+'3.ÍndPrecioInsumEmp'!C16</f>
        <v>-9.7342234673494907E-4</v>
      </c>
    </row>
    <row r="10" spans="1:4">
      <c r="B10" s="11" t="s">
        <v>32</v>
      </c>
      <c r="C10" s="12"/>
      <c r="D10" s="13">
        <f>+C8-C9</f>
        <v>3.3171802701164224E-2</v>
      </c>
    </row>
    <row r="11" spans="1:4">
      <c r="D11" s="4"/>
    </row>
    <row r="12" spans="1:4">
      <c r="B12" s="6" t="s">
        <v>33</v>
      </c>
      <c r="C12" s="7"/>
      <c r="D12" s="8"/>
    </row>
    <row r="13" spans="1:4">
      <c r="B13" s="9" t="s">
        <v>34</v>
      </c>
      <c r="C13" s="10">
        <f>+'2.PTFEmpresa'!C15</f>
        <v>-1.5873587878437935E-2</v>
      </c>
      <c r="D13" s="9"/>
    </row>
    <row r="14" spans="1:4">
      <c r="B14" s="3" t="s">
        <v>35</v>
      </c>
      <c r="C14" s="4">
        <f>+'4.PTFEconomía'!C11</f>
        <v>-9.7826086956521682E-4</v>
      </c>
    </row>
    <row r="15" spans="1:4">
      <c r="B15" s="11" t="s">
        <v>32</v>
      </c>
      <c r="C15" s="13"/>
      <c r="D15" s="14">
        <f>+C13-C14</f>
        <v>-1.4895327008872718E-2</v>
      </c>
    </row>
    <row r="16" spans="1:4">
      <c r="B16" s="5"/>
      <c r="D16" s="4"/>
    </row>
    <row r="17" spans="2:4">
      <c r="B17" s="16" t="s">
        <v>36</v>
      </c>
      <c r="C17" s="8"/>
      <c r="D17" s="15">
        <f>+D10+D15</f>
        <v>1.8276475692291506E-2</v>
      </c>
    </row>
    <row r="18" spans="2:4"/>
    <row r="19" spans="2:4"/>
    <row r="20" spans="2:4" ht="14.25" hidden="1" customHeight="1"/>
  </sheetData>
  <hyperlinks>
    <hyperlink ref="A2" location="Índice!A1" display="Índice" xr:uid="{00000000-0004-0000-0100-000000000000}"/>
  </hyperlinks>
  <pageMargins left="0.7" right="0.7" top="0.75" bottom="0.75" header="0.3" footer="0.3"/>
  <pageSetup paperSize="9" scale="8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39997558519241921"/>
  </sheetPr>
  <dimension ref="A1:AD104"/>
  <sheetViews>
    <sheetView showGridLines="0" zoomScale="90" zoomScaleNormal="90" workbookViewId="0"/>
  </sheetViews>
  <sheetFormatPr defaultColWidth="11.42578125" defaultRowHeight="13.15" zeroHeight="1"/>
  <cols>
    <col min="1" max="1" width="11.42578125" style="2" customWidth="1"/>
    <col min="2" max="2" width="35.5703125" style="2" customWidth="1"/>
    <col min="3" max="30" width="13.28515625" style="2" customWidth="1"/>
    <col min="31" max="16384" width="11.42578125" style="2"/>
  </cols>
  <sheetData>
    <row r="1" spans="1:25"/>
    <row r="2" spans="1:25">
      <c r="A2" s="18" t="s">
        <v>28</v>
      </c>
    </row>
    <row r="3" spans="1:25"/>
    <row r="4" spans="1:25">
      <c r="B4" s="22" t="s">
        <v>20</v>
      </c>
    </row>
    <row r="5" spans="1:25"/>
    <row r="6" spans="1:25"/>
    <row r="7" spans="1:25">
      <c r="B7" s="42" t="s">
        <v>279</v>
      </c>
    </row>
    <row r="8" spans="1:25"/>
    <row r="9" spans="1:25">
      <c r="B9" s="57"/>
      <c r="C9" s="44">
        <v>2001</v>
      </c>
      <c r="D9" s="44">
        <v>2002</v>
      </c>
      <c r="E9" s="44">
        <v>2003</v>
      </c>
      <c r="F9" s="44">
        <v>2004</v>
      </c>
      <c r="G9" s="44">
        <v>2005</v>
      </c>
      <c r="H9" s="44">
        <v>2006</v>
      </c>
      <c r="I9" s="44">
        <v>2007</v>
      </c>
      <c r="J9" s="44">
        <v>2008</v>
      </c>
      <c r="K9" s="44">
        <v>2009</v>
      </c>
      <c r="L9" s="44">
        <v>2010</v>
      </c>
      <c r="M9" s="44">
        <v>2011</v>
      </c>
      <c r="N9" s="44">
        <v>2012</v>
      </c>
      <c r="O9" s="44">
        <v>2013</v>
      </c>
      <c r="P9" s="44">
        <v>2014</v>
      </c>
      <c r="Q9" s="44">
        <v>2015</v>
      </c>
      <c r="R9" s="44">
        <v>2016</v>
      </c>
      <c r="S9" s="44">
        <v>2017</v>
      </c>
      <c r="T9" s="44">
        <v>2018</v>
      </c>
      <c r="U9" s="44">
        <v>2019</v>
      </c>
      <c r="V9" s="44">
        <v>2020</v>
      </c>
      <c r="W9" s="44">
        <v>2021</v>
      </c>
      <c r="X9" s="44">
        <v>2022</v>
      </c>
      <c r="Y9" s="44">
        <v>2023</v>
      </c>
    </row>
    <row r="10" spans="1:25">
      <c r="B10" s="2" t="s">
        <v>41</v>
      </c>
      <c r="C10" s="53">
        <f>+SUMPRODUCT(D25:D57,C65:C97)/SUMPRODUCT(C25:C57,C65:C97)</f>
        <v>1.0610504980094821</v>
      </c>
      <c r="D10" s="53">
        <f t="shared" ref="D10:K10" si="0">+SUMPRODUCT(E25:E57,D65:D97)/SUMPRODUCT(D25:D57,D65:D97)</f>
        <v>0.90504533738012827</v>
      </c>
      <c r="E10" s="53">
        <f t="shared" si="0"/>
        <v>0.95009214129934638</v>
      </c>
      <c r="F10" s="53">
        <f t="shared" si="0"/>
        <v>0.89652389847553282</v>
      </c>
      <c r="G10" s="53">
        <f t="shared" si="0"/>
        <v>1.0172017990554199</v>
      </c>
      <c r="H10" s="53">
        <f t="shared" si="0"/>
        <v>1.0159415644091716</v>
      </c>
      <c r="I10" s="53">
        <f t="shared" si="0"/>
        <v>0.91045234198153879</v>
      </c>
      <c r="J10" s="53">
        <f t="shared" si="0"/>
        <v>1.0151493775603839</v>
      </c>
      <c r="K10" s="53">
        <f t="shared" si="0"/>
        <v>1.1476345939857144</v>
      </c>
      <c r="L10" s="53">
        <f>+SUMPRODUCT(M25:M57,L65:L97)/SUMPRODUCT(L25:L57,L65:L97)</f>
        <v>1.0182062357623536</v>
      </c>
      <c r="M10" s="53">
        <f>+SUMPRODUCT(O25:O57,N65:N97)/SUMPRODUCT(N25:N57,N65:N97)</f>
        <v>1.0837382675253369</v>
      </c>
      <c r="N10" s="53">
        <f>+SUMPRODUCT(Q25:Q57,P65:P97)/SUMPRODUCT(P25:P57,P65:P97)</f>
        <v>1.1136775646234061</v>
      </c>
      <c r="O10" s="53">
        <f>+SUMPRODUCT(R25:R57,Q65:Q97)/SUMPRODUCT(Q25:Q57,Q65:Q97)</f>
        <v>1.089812163745475</v>
      </c>
      <c r="P10" s="53">
        <f>+SUMPRODUCT(T25:T57,S65:S97)/SUMPRODUCT(S25:S57,S65:S97)</f>
        <v>0.95352928850960128</v>
      </c>
      <c r="Q10" s="53">
        <f>+SUMPRODUCT(U25:U57,T65:T97)/SUMPRODUCT(T25:T57,T65:T97)</f>
        <v>0.98295185159799603</v>
      </c>
      <c r="R10" s="53">
        <f t="shared" ref="R10:S10" si="1">+SUMPRODUCT(V25:V57,U65:U97)/SUMPRODUCT(U25:U57,U65:U97)</f>
        <v>0.92548862397828113</v>
      </c>
      <c r="S10" s="53">
        <f t="shared" si="1"/>
        <v>0.96234692119930343</v>
      </c>
      <c r="T10" s="53">
        <f>+SUMPRODUCT(X25:X57,W65:W97)/SUMPRODUCT(W25:W57,W65:W97)</f>
        <v>1.122284378771164</v>
      </c>
      <c r="U10" s="53">
        <f>+SUMPRODUCT(Z25:Z57,Y65:Y97)/SUMPRODUCT(Y25:Y57,Y65:Y97)</f>
        <v>0.9770505227225883</v>
      </c>
      <c r="V10" s="53">
        <f>+SUMPRODUCT(AA25:AA57,Z65:Z97)/SUMPRODUCT(Z25:Z57,Z65:Z97)</f>
        <v>1.0929983564656134</v>
      </c>
      <c r="W10" s="53">
        <f t="shared" ref="W10" si="2">+SUMPRODUCT(AB25:AB57,AA65:AA97)/SUMPRODUCT(AA25:AA57,AA65:AA97)</f>
        <v>1.0151873832707166</v>
      </c>
      <c r="X10" s="53">
        <f>+SUMPRODUCT(AC25:AC57,AB65:AB97)/SUMPRODUCT(AB25:AB57,AB65:AB97)</f>
        <v>0.75241123582437308</v>
      </c>
      <c r="Y10" s="53">
        <f>+SUMPRODUCT(AD25:AD57,AC65:AC97)/SUMPRODUCT(AC25:AC57,AC65:AC97)</f>
        <v>1.1178622380448924</v>
      </c>
    </row>
    <row r="11" spans="1:25">
      <c r="B11" s="2" t="s">
        <v>42</v>
      </c>
      <c r="C11" s="53">
        <f>+SUMPRODUCT(D25:D57,D65:D97)/SUMPRODUCT(C25:C57,D65:D97)</f>
        <v>1.0606611222732936</v>
      </c>
      <c r="D11" s="53">
        <f t="shared" ref="D11:K11" si="3">+SUMPRODUCT(E25:E57,E65:E97)/SUMPRODUCT(D25:D57,E65:E97)</f>
        <v>0.90078865113836493</v>
      </c>
      <c r="E11" s="53">
        <f t="shared" si="3"/>
        <v>0.95369346226363139</v>
      </c>
      <c r="F11" s="53">
        <f t="shared" si="3"/>
        <v>0.89655433090318992</v>
      </c>
      <c r="G11" s="53">
        <f t="shared" si="3"/>
        <v>1.0127915233897842</v>
      </c>
      <c r="H11" s="53">
        <f t="shared" si="3"/>
        <v>1.0150908915995178</v>
      </c>
      <c r="I11" s="53">
        <f t="shared" si="3"/>
        <v>0.91472178789817971</v>
      </c>
      <c r="J11" s="53">
        <f t="shared" si="3"/>
        <v>1.0204786327308777</v>
      </c>
      <c r="K11" s="53">
        <f t="shared" si="3"/>
        <v>1.1307294129323053</v>
      </c>
      <c r="L11" s="53">
        <f>+SUMPRODUCT(M25:M57,M65:M97)/SUMPRODUCT(L25:L57,M65:M97)</f>
        <v>1.0200935002630511</v>
      </c>
      <c r="M11" s="53">
        <f>+SUMPRODUCT(O25:O57,O65:O97)/SUMPRODUCT(N25:N57,O65:O97)</f>
        <v>1.0825761737557962</v>
      </c>
      <c r="N11" s="53">
        <f>+SUMPRODUCT(Q25:Q57,Q65:Q97)/SUMPRODUCT(P25:P57,Q65:Q97)</f>
        <v>1.1019142163813764</v>
      </c>
      <c r="O11" s="53">
        <f>+SUMPRODUCT(R25:R57,R65:R97)/SUMPRODUCT(Q25:Q57,R65:R97)</f>
        <v>1.0806713478038774</v>
      </c>
      <c r="P11" s="53">
        <f>+SUMPRODUCT(T25:T57,T65:T97)/SUMPRODUCT(S25:S57,T65:T97)</f>
        <v>0.95287922070703457</v>
      </c>
      <c r="Q11" s="53">
        <f>+SUMPRODUCT(U25:U57,U65:U97)/SUMPRODUCT(T25:T57,U65:U97)</f>
        <v>0.98703704307284412</v>
      </c>
      <c r="R11" s="53">
        <f t="shared" ref="R11:T11" si="4">+SUMPRODUCT(V25:V57,V65:V97)/SUMPRODUCT(U25:U57,V65:V97)</f>
        <v>0.90194486164931431</v>
      </c>
      <c r="S11" s="53">
        <f t="shared" si="4"/>
        <v>0.92550286514974112</v>
      </c>
      <c r="T11" s="53">
        <f t="shared" si="4"/>
        <v>1.1175152849579415</v>
      </c>
      <c r="U11" s="53">
        <f>+SUMPRODUCT(Z25:Z57,Z65:Z97)/SUMPRODUCT(Y25:Y57,Z65:Z97)</f>
        <v>0.97601329382549518</v>
      </c>
      <c r="V11" s="53">
        <f>+SUMPRODUCT(AA25:AA57,AA65:AA97)/SUMPRODUCT(Z25:Z57,AA65:AA97)</f>
        <v>1.0936688240121182</v>
      </c>
      <c r="W11" s="53">
        <f t="shared" ref="W11" si="5">+SUMPRODUCT(AB25:AB57,AB65:AB97)/SUMPRODUCT(AA25:AA57,AB65:AB97)</f>
        <v>1.014823820824363</v>
      </c>
      <c r="X11" s="53">
        <f>+SUMPRODUCT(AC25:AC57,AC65:AC97)/SUMPRODUCT(AB25:AB57,AC65:AC97)</f>
        <v>0.75394802700907404</v>
      </c>
      <c r="Y11" s="53">
        <f>+SUMPRODUCT(AD25:AD57,AD65:AD97)/SUMPRODUCT(AC25:AC57,AD65:AD97)</f>
        <v>1.1159008841125027</v>
      </c>
    </row>
    <row r="12" spans="1:25">
      <c r="B12" s="2" t="s">
        <v>43</v>
      </c>
      <c r="C12" s="53">
        <f>+SQRT(C10*C11)</f>
        <v>1.0608557922768649</v>
      </c>
      <c r="D12" s="53">
        <f t="shared" ref="D12:M12" si="6">+SQRT(D10*D11)</f>
        <v>0.90291448580566713</v>
      </c>
      <c r="E12" s="53">
        <f t="shared" si="6"/>
        <v>0.95189109865847621</v>
      </c>
      <c r="F12" s="53">
        <f t="shared" si="6"/>
        <v>0.89653911456023527</v>
      </c>
      <c r="G12" s="53">
        <f t="shared" si="6"/>
        <v>1.0149942658262496</v>
      </c>
      <c r="H12" s="53">
        <f t="shared" si="6"/>
        <v>1.015516138930896</v>
      </c>
      <c r="I12" s="53">
        <f t="shared" si="6"/>
        <v>0.9125845681652951</v>
      </c>
      <c r="J12" s="53">
        <f t="shared" si="6"/>
        <v>1.0178105171545546</v>
      </c>
      <c r="K12" s="53">
        <f t="shared" si="6"/>
        <v>1.1391506444357005</v>
      </c>
      <c r="L12" s="53">
        <f t="shared" si="6"/>
        <v>1.0191494311574161</v>
      </c>
      <c r="M12" s="53">
        <f t="shared" si="6"/>
        <v>1.0831570647926896</v>
      </c>
      <c r="N12" s="53">
        <f>+SQRT(N10*N11)</f>
        <v>1.1077802764643898</v>
      </c>
      <c r="O12" s="53">
        <f t="shared" ref="O12:T12" si="7">+SQRT(O10*O11)</f>
        <v>1.0852321317800548</v>
      </c>
      <c r="P12" s="53">
        <f t="shared" si="7"/>
        <v>0.95320419919152788</v>
      </c>
      <c r="Q12" s="53">
        <f>+SQRT(Q10*Q11)</f>
        <v>0.98499232945453086</v>
      </c>
      <c r="R12" s="53">
        <f t="shared" si="7"/>
        <v>0.91364090807718601</v>
      </c>
      <c r="S12" s="53">
        <f t="shared" si="7"/>
        <v>0.94374511010017292</v>
      </c>
      <c r="T12" s="53">
        <f t="shared" si="7"/>
        <v>1.119897293213223</v>
      </c>
      <c r="U12" s="53">
        <f t="shared" ref="U12:X12" si="8">+SQRT(U10*U11)</f>
        <v>0.97653177056171359</v>
      </c>
      <c r="V12" s="53">
        <f t="shared" si="8"/>
        <v>1.0933335388448144</v>
      </c>
      <c r="W12" s="53">
        <f t="shared" si="8"/>
        <v>1.0150055857695934</v>
      </c>
      <c r="X12" s="53">
        <f t="shared" si="8"/>
        <v>0.75317923945714615</v>
      </c>
      <c r="Y12" s="53">
        <f t="shared" ref="Y12" si="9">+SQRT(Y10*Y11)</f>
        <v>1.1168811305372994</v>
      </c>
    </row>
    <row r="13" spans="1:25" ht="7.5" customHeight="1"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5">
      <c r="B14" s="52" t="s">
        <v>44</v>
      </c>
      <c r="C14" s="109">
        <f>+LN(C12)</f>
        <v>5.9075933595890168E-2</v>
      </c>
      <c r="D14" s="109">
        <f>+LN(D12)</f>
        <v>-0.10212743015395571</v>
      </c>
      <c r="E14" s="109">
        <f t="shared" ref="E14:T14" si="10">+LN(E12)</f>
        <v>-4.9304642899520669E-2</v>
      </c>
      <c r="F14" s="109">
        <f t="shared" si="10"/>
        <v>-0.10921335659286674</v>
      </c>
      <c r="G14" s="109">
        <f t="shared" si="10"/>
        <v>1.4882963045526179E-2</v>
      </c>
      <c r="H14" s="109">
        <f t="shared" si="10"/>
        <v>1.5396994507679567E-2</v>
      </c>
      <c r="I14" s="109">
        <f t="shared" si="10"/>
        <v>-9.1474520378359958E-2</v>
      </c>
      <c r="J14" s="109">
        <f t="shared" si="10"/>
        <v>1.7653768342389839E-2</v>
      </c>
      <c r="K14" s="109">
        <f t="shared" si="10"/>
        <v>0.13028293597904217</v>
      </c>
      <c r="L14" s="109">
        <f t="shared" si="10"/>
        <v>1.8968388393510463E-2</v>
      </c>
      <c r="M14" s="109">
        <f t="shared" si="10"/>
        <v>7.9879985012789659E-2</v>
      </c>
      <c r="N14" s="109">
        <f t="shared" si="10"/>
        <v>0.1023582622196887</v>
      </c>
      <c r="O14" s="109">
        <f t="shared" si="10"/>
        <v>8.1793910450232613E-2</v>
      </c>
      <c r="P14" s="109">
        <f t="shared" si="10"/>
        <v>-4.7926128404761043E-2</v>
      </c>
      <c r="Q14" s="109">
        <f t="shared" si="10"/>
        <v>-1.5121425196176019E-2</v>
      </c>
      <c r="R14" s="109">
        <f t="shared" si="10"/>
        <v>-9.0317664290825703E-2</v>
      </c>
      <c r="S14" s="109">
        <f t="shared" si="10"/>
        <v>-5.7899159783135985E-2</v>
      </c>
      <c r="T14" s="109">
        <f t="shared" si="10"/>
        <v>0.11323697861387914</v>
      </c>
      <c r="U14" s="109">
        <f t="shared" ref="U14:X14" si="11">+LN(U12)</f>
        <v>-2.3747994057216025E-2</v>
      </c>
      <c r="V14" s="109">
        <f t="shared" si="11"/>
        <v>8.923132169574309E-2</v>
      </c>
      <c r="W14" s="109">
        <f t="shared" si="11"/>
        <v>1.4894115699882306E-2</v>
      </c>
      <c r="X14" s="109">
        <f t="shared" si="11"/>
        <v>-0.28345204570016436</v>
      </c>
      <c r="Y14" s="109">
        <f t="shared" ref="Y14" si="12">+LN(Y12)</f>
        <v>0.11054009592582445</v>
      </c>
    </row>
    <row r="15" spans="1:25">
      <c r="B15" s="56"/>
      <c r="C15" s="56"/>
    </row>
    <row r="16" spans="1:25">
      <c r="B16" s="54" t="s">
        <v>40</v>
      </c>
      <c r="C16" s="236">
        <f>+AVERAGE(C14:Y14)</f>
        <v>-9.7342234673494907E-4</v>
      </c>
    </row>
    <row r="17" spans="2:30"/>
    <row r="18" spans="2:30"/>
    <row r="19" spans="2:30">
      <c r="B19" s="42" t="s">
        <v>76</v>
      </c>
    </row>
    <row r="20" spans="2:30"/>
    <row r="21" spans="2:30">
      <c r="B21" s="237" t="s">
        <v>280</v>
      </c>
    </row>
    <row r="22" spans="2:30"/>
    <row r="23" spans="2:30">
      <c r="B23" s="43"/>
      <c r="C23" s="283">
        <v>2000</v>
      </c>
      <c r="D23" s="283">
        <v>2001</v>
      </c>
      <c r="E23" s="283">
        <v>2002</v>
      </c>
      <c r="F23" s="283">
        <v>2003</v>
      </c>
      <c r="G23" s="283">
        <v>2004</v>
      </c>
      <c r="H23" s="283">
        <v>2005</v>
      </c>
      <c r="I23" s="283">
        <v>2006</v>
      </c>
      <c r="J23" s="283">
        <v>2007</v>
      </c>
      <c r="K23" s="283">
        <v>2008</v>
      </c>
      <c r="L23" s="283">
        <v>2009</v>
      </c>
      <c r="M23" s="283">
        <v>2010</v>
      </c>
      <c r="N23" s="283" t="s">
        <v>78</v>
      </c>
      <c r="O23" s="95" t="s">
        <v>79</v>
      </c>
      <c r="P23" s="283">
        <v>2011</v>
      </c>
      <c r="Q23" s="283">
        <v>2012</v>
      </c>
      <c r="R23" s="283" t="s">
        <v>80</v>
      </c>
      <c r="S23" s="283">
        <v>2013</v>
      </c>
      <c r="T23" s="283">
        <v>2014</v>
      </c>
      <c r="U23" s="283">
        <v>2015</v>
      </c>
      <c r="V23" s="283">
        <v>2016</v>
      </c>
      <c r="W23" s="283">
        <v>2017</v>
      </c>
      <c r="X23" s="283">
        <v>2018</v>
      </c>
      <c r="Y23" s="283" t="s">
        <v>81</v>
      </c>
      <c r="Z23" s="283">
        <v>2019</v>
      </c>
      <c r="AA23" s="283">
        <v>2020</v>
      </c>
      <c r="AB23" s="283">
        <v>2021</v>
      </c>
      <c r="AC23" s="283">
        <v>2022</v>
      </c>
      <c r="AD23" s="283">
        <v>2023</v>
      </c>
    </row>
    <row r="24" spans="2:30"/>
    <row r="25" spans="2:30">
      <c r="B25" s="238" t="s">
        <v>82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</row>
    <row r="26" spans="2:30">
      <c r="B26" s="2" t="s">
        <v>83</v>
      </c>
    </row>
    <row r="27" spans="2:30">
      <c r="B27" s="63" t="s">
        <v>84</v>
      </c>
      <c r="C27" s="66">
        <f>+'2.2.1.ManoObra'!C35</f>
        <v>0</v>
      </c>
      <c r="D27" s="66">
        <f>+'2.2.1.ManoObra'!D35</f>
        <v>0</v>
      </c>
      <c r="E27" s="66">
        <f>+'2.2.1.ManoObra'!E35</f>
        <v>0</v>
      </c>
      <c r="F27" s="66">
        <f>+'2.2.1.ManoObra'!F35</f>
        <v>0</v>
      </c>
      <c r="G27" s="66">
        <f>+'2.2.1.ManoObra'!G35</f>
        <v>0</v>
      </c>
      <c r="H27" s="66">
        <f>+'2.2.1.ManoObra'!H35</f>
        <v>0</v>
      </c>
      <c r="I27" s="66">
        <f>+'2.2.1.ManoObra'!I35</f>
        <v>0</v>
      </c>
      <c r="J27" s="66">
        <f>+'2.2.1.ManoObra'!J35</f>
        <v>0</v>
      </c>
      <c r="K27" s="66">
        <f>+'2.2.1.ManoObra'!K35</f>
        <v>0</v>
      </c>
      <c r="L27" s="66">
        <f>+'2.2.1.ManoObra'!L35</f>
        <v>0</v>
      </c>
      <c r="M27" s="66">
        <f>+'2.2.1.ManoObra'!M35</f>
        <v>0</v>
      </c>
      <c r="N27" s="66">
        <f>+M27</f>
        <v>0</v>
      </c>
      <c r="O27" s="66">
        <f>+P27</f>
        <v>0</v>
      </c>
      <c r="P27" s="66">
        <f>+'2.2.1.ManoObra'!N35</f>
        <v>0</v>
      </c>
      <c r="Q27" s="66">
        <f>+'2.2.1.ManoObra'!O35</f>
        <v>0</v>
      </c>
      <c r="R27" s="66">
        <f>+'2.2.1.ManoObra'!P35</f>
        <v>0</v>
      </c>
      <c r="S27" s="66">
        <f>+'2.2.1.ManoObra'!Q35</f>
        <v>62.90800575277742</v>
      </c>
      <c r="T27" s="66">
        <f>+'2.2.1.ManoObra'!R35</f>
        <v>77.151585197430606</v>
      </c>
      <c r="U27" s="66">
        <f>+'2.2.1.ManoObra'!S35</f>
        <v>70.420263766649171</v>
      </c>
      <c r="V27" s="66">
        <f>+'2.2.1.ManoObra'!T35</f>
        <v>72.571248813093788</v>
      </c>
      <c r="W27" s="66">
        <f>+'2.2.1.ManoObra'!U35</f>
        <v>72.819790977596156</v>
      </c>
      <c r="X27" s="66">
        <f>+'2.2.1.ManoObra'!V35</f>
        <v>74.533847533847819</v>
      </c>
      <c r="Y27" s="66">
        <f>+'2.2.1.ManoObra'!W35</f>
        <v>74.244799061117376</v>
      </c>
      <c r="Z27" s="66">
        <f>+'2.2.1.ManoObra'!X35</f>
        <v>98.863452652680607</v>
      </c>
      <c r="AA27" s="66">
        <f>+'2.2.1.ManoObra'!Y35</f>
        <v>106.77999697995234</v>
      </c>
      <c r="AB27" s="66">
        <f>+'2.2.1.ManoObra'!Z35</f>
        <v>90.338864003917408</v>
      </c>
      <c r="AC27" s="66">
        <f>+'2.2.1.ManoObra'!AA35</f>
        <v>122.14752975109647</v>
      </c>
      <c r="AD27" s="66">
        <f>+'2.2.1.ManoObra'!AB35</f>
        <v>115.61079278825528</v>
      </c>
    </row>
    <row r="28" spans="2:30">
      <c r="B28" s="63" t="s">
        <v>85</v>
      </c>
      <c r="C28" s="66">
        <f>+'2.2.1.ManoObra'!C36</f>
        <v>0</v>
      </c>
      <c r="D28" s="66">
        <f>+'2.2.1.ManoObra'!D36</f>
        <v>0</v>
      </c>
      <c r="E28" s="66">
        <f>+'2.2.1.ManoObra'!E36</f>
        <v>0</v>
      </c>
      <c r="F28" s="66">
        <f>+'2.2.1.ManoObra'!F36</f>
        <v>0</v>
      </c>
      <c r="G28" s="66">
        <f>+'2.2.1.ManoObra'!G36</f>
        <v>0</v>
      </c>
      <c r="H28" s="66">
        <f>+'2.2.1.ManoObra'!H36</f>
        <v>0</v>
      </c>
      <c r="I28" s="66">
        <f>+'2.2.1.ManoObra'!I36</f>
        <v>0</v>
      </c>
      <c r="J28" s="66">
        <f>+'2.2.1.ManoObra'!J36</f>
        <v>0</v>
      </c>
      <c r="K28" s="66">
        <f>+'2.2.1.ManoObra'!K36</f>
        <v>0</v>
      </c>
      <c r="L28" s="66">
        <f>+'2.2.1.ManoObra'!L36</f>
        <v>0</v>
      </c>
      <c r="M28" s="66">
        <f>+'2.2.1.ManoObra'!M36</f>
        <v>0</v>
      </c>
      <c r="N28" s="66">
        <f>+M28</f>
        <v>0</v>
      </c>
      <c r="O28" s="66">
        <f>+P28</f>
        <v>0</v>
      </c>
      <c r="P28" s="66">
        <f>+'2.2.1.ManoObra'!N36</f>
        <v>0</v>
      </c>
      <c r="Q28" s="66">
        <f>+'2.2.1.ManoObra'!O36</f>
        <v>0</v>
      </c>
      <c r="R28" s="66">
        <f>+'2.2.1.ManoObra'!P36</f>
        <v>0</v>
      </c>
      <c r="S28" s="66">
        <f>+'2.2.1.ManoObra'!Q36</f>
        <v>6.0844174667080688</v>
      </c>
      <c r="T28" s="66">
        <f>+'2.2.1.ManoObra'!R36</f>
        <v>5.5186347831169948</v>
      </c>
      <c r="U28" s="66">
        <f>+'2.2.1.ManoObra'!S36</f>
        <v>5.1179176494222549</v>
      </c>
      <c r="V28" s="66">
        <f>+'2.2.1.ManoObra'!T36</f>
        <v>4.723349532831179</v>
      </c>
      <c r="W28" s="66">
        <f>+'2.2.1.ManoObra'!U36</f>
        <v>6.4429590366321934</v>
      </c>
      <c r="X28" s="66">
        <f>+'2.2.1.ManoObra'!V36</f>
        <v>8.0629988981743939</v>
      </c>
      <c r="Y28" s="66">
        <f>+'2.2.1.ManoObra'!W36</f>
        <v>7.999524241121474</v>
      </c>
      <c r="Z28" s="66">
        <f>+'2.2.1.ManoObra'!X36</f>
        <v>5.7547748263198031</v>
      </c>
      <c r="AA28" s="66">
        <f>+'2.2.1.ManoObra'!Y36</f>
        <v>7.0388777702951382</v>
      </c>
      <c r="AB28" s="66">
        <f>+'2.2.1.ManoObra'!Z36</f>
        <v>7.1364905296828738</v>
      </c>
      <c r="AC28" s="66">
        <f>+'2.2.1.ManoObra'!AA36</f>
        <v>5.90644343071311</v>
      </c>
      <c r="AD28" s="66">
        <f>+'2.2.1.ManoObra'!AB36</f>
        <v>6.1556728110393877</v>
      </c>
    </row>
    <row r="29" spans="2:30"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</row>
    <row r="30" spans="2:30">
      <c r="B30" s="64" t="s">
        <v>86</v>
      </c>
      <c r="C30" s="59">
        <f>+'2.2.1.ManoObra'!C38</f>
        <v>0</v>
      </c>
      <c r="D30" s="59">
        <f>+'2.2.1.ManoObra'!D38</f>
        <v>0</v>
      </c>
      <c r="E30" s="59">
        <f>+'2.2.1.ManoObra'!E38</f>
        <v>0</v>
      </c>
      <c r="F30" s="59">
        <f>+'2.2.1.ManoObra'!F38</f>
        <v>0</v>
      </c>
      <c r="G30" s="59">
        <f>+'2.2.1.ManoObra'!G38</f>
        <v>0</v>
      </c>
      <c r="H30" s="59">
        <f>+'2.2.1.ManoObra'!H38</f>
        <v>0</v>
      </c>
      <c r="I30" s="59">
        <f>+'2.2.1.ManoObra'!I38</f>
        <v>0</v>
      </c>
      <c r="J30" s="59">
        <f>+'2.2.1.ManoObra'!J38</f>
        <v>0</v>
      </c>
      <c r="K30" s="59">
        <f>+'2.2.1.ManoObra'!K38</f>
        <v>0</v>
      </c>
      <c r="L30" s="59">
        <f>+'2.2.1.ManoObra'!L38</f>
        <v>0</v>
      </c>
      <c r="M30" s="59">
        <f>+'2.2.1.ManoObra'!M38</f>
        <v>0</v>
      </c>
      <c r="N30" s="59">
        <f>+M30</f>
        <v>0</v>
      </c>
      <c r="O30" s="59">
        <f>+P30</f>
        <v>0</v>
      </c>
      <c r="P30" s="59">
        <f>+'2.2.1.ManoObra'!N38</f>
        <v>0</v>
      </c>
      <c r="Q30" s="59">
        <f>+'2.2.1.ManoObra'!O38</f>
        <v>0</v>
      </c>
      <c r="R30" s="59">
        <f>+'2.2.1.ManoObra'!P38</f>
        <v>0</v>
      </c>
      <c r="S30" s="59">
        <f>+'2.2.1.ManoObra'!Q38</f>
        <v>4.9279307084774508</v>
      </c>
      <c r="T30" s="59">
        <f>+'2.2.1.ManoObra'!R38</f>
        <v>4.8242112696105357</v>
      </c>
      <c r="U30" s="59">
        <f>+'2.2.1.ManoObra'!S38</f>
        <v>3.5105565515571016</v>
      </c>
      <c r="V30" s="59">
        <f>+'2.2.1.ManoObra'!T38</f>
        <v>4.2259851368701744</v>
      </c>
      <c r="W30" s="59">
        <f>+'2.2.1.ManoObra'!U38</f>
        <v>3.4061117654980295</v>
      </c>
      <c r="X30" s="59">
        <f>+'2.2.1.ManoObra'!V38</f>
        <v>4.511879986691147</v>
      </c>
      <c r="Y30" s="59">
        <f>+'2.2.1.ManoObra'!W38</f>
        <v>4.4429277531071945</v>
      </c>
      <c r="Z30" s="59">
        <f>+'2.2.1.ManoObra'!X38</f>
        <v>7.990095002434658</v>
      </c>
      <c r="AA30" s="59">
        <f>+'2.2.1.ManoObra'!Y38</f>
        <v>9.4087198736593347</v>
      </c>
      <c r="AB30" s="59">
        <f>+'2.2.1.ManoObra'!Z38</f>
        <v>7.7064020527903248</v>
      </c>
      <c r="AC30" s="59">
        <f>+'2.2.1.ManoObra'!AA38</f>
        <v>7.7742109674043061</v>
      </c>
      <c r="AD30" s="59">
        <f>+'2.2.1.ManoObra'!AB38</f>
        <v>8.5122926915921653</v>
      </c>
    </row>
    <row r="31" spans="2:30"/>
    <row r="32" spans="2:30">
      <c r="B32" s="52" t="s">
        <v>87</v>
      </c>
      <c r="C32" s="61">
        <f>+'2.2.1.ManoObra'!C40</f>
        <v>5.9284707471014224</v>
      </c>
      <c r="D32" s="61">
        <f>+'2.2.1.ManoObra'!D40</f>
        <v>6.3487563547205177</v>
      </c>
      <c r="E32" s="61">
        <f>+'2.2.1.ManoObra'!E40</f>
        <v>5.4161217160625128</v>
      </c>
      <c r="F32" s="61">
        <f>+'2.2.1.ManoObra'!F40</f>
        <v>5.9186360473979391</v>
      </c>
      <c r="G32" s="61">
        <f>+'2.2.1.ManoObra'!G40</f>
        <v>5.1455376163555497</v>
      </c>
      <c r="H32" s="61">
        <f>+'2.2.1.ManoObra'!H40</f>
        <v>4.5536877726901102</v>
      </c>
      <c r="I32" s="61">
        <f>+'2.2.1.ManoObra'!I40</f>
        <v>4.7217649055362463</v>
      </c>
      <c r="J32" s="61">
        <f>+'2.2.1.ManoObra'!J40</f>
        <v>4.2329300235057987</v>
      </c>
      <c r="K32" s="61">
        <f>+'2.2.1.ManoObra'!K40</f>
        <v>4.8852034166530727</v>
      </c>
      <c r="L32" s="61">
        <f>+'2.2.1.ManoObra'!L40</f>
        <v>4.806009618006696</v>
      </c>
      <c r="M32" s="61">
        <f>+'2.2.1.ManoObra'!M40</f>
        <v>4.864419328323156</v>
      </c>
      <c r="N32" s="61">
        <f>+M32</f>
        <v>4.864419328323156</v>
      </c>
      <c r="O32" s="61">
        <f>+P32</f>
        <v>5.3014951563845045</v>
      </c>
      <c r="P32" s="61">
        <f>+'2.2.1.ManoObra'!N40</f>
        <v>5.3014951563845045</v>
      </c>
      <c r="Q32" s="61">
        <f>+'2.2.1.ManoObra'!O40</f>
        <v>7.6728164343797207</v>
      </c>
      <c r="R32" s="61">
        <f>+'2.2.1.ManoObra'!P40</f>
        <v>7.5194573532740145</v>
      </c>
      <c r="S32" s="61">
        <f>+'2.2.1.ManoObra'!Q40</f>
        <v>0</v>
      </c>
      <c r="T32" s="61">
        <f>+'2.2.1.ManoObra'!R40</f>
        <v>0</v>
      </c>
      <c r="U32" s="61">
        <f>+'2.2.1.ManoObra'!S40</f>
        <v>0</v>
      </c>
      <c r="V32" s="61">
        <f>+'2.2.1.ManoObra'!T40</f>
        <v>0</v>
      </c>
      <c r="W32" s="61">
        <f>+'2.2.1.ManoObra'!U40</f>
        <v>0</v>
      </c>
      <c r="X32" s="61">
        <f>+'2.2.1.ManoObra'!V40</f>
        <v>0</v>
      </c>
      <c r="Y32" s="61">
        <f>+'2.2.1.ManoObra'!W40</f>
        <v>0</v>
      </c>
      <c r="Z32" s="61">
        <f>+'2.2.1.ManoObra'!X40</f>
        <v>0</v>
      </c>
      <c r="AA32" s="61">
        <f>+'2.2.1.ManoObra'!Y40</f>
        <v>0</v>
      </c>
      <c r="AB32" s="61">
        <f>+'2.2.1.ManoObra'!Z40</f>
        <v>0</v>
      </c>
      <c r="AC32" s="61">
        <f>+'2.2.1.ManoObra'!AA40</f>
        <v>0</v>
      </c>
      <c r="AD32" s="61">
        <f>+'2.2.1.ManoObra'!AB40</f>
        <v>0</v>
      </c>
    </row>
    <row r="33" spans="2:30"/>
    <row r="34" spans="2:30">
      <c r="B34" s="237" t="s">
        <v>88</v>
      </c>
    </row>
    <row r="35" spans="2:30"/>
    <row r="36" spans="2:30"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40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</row>
    <row r="37" spans="2:30">
      <c r="B37" s="52" t="s">
        <v>89</v>
      </c>
      <c r="C37" s="78">
        <f>+'2.2.2.ProdIntermed'!C32</f>
        <v>1</v>
      </c>
      <c r="D37" s="78">
        <f>+'2.2.2.ProdIntermed'!D32</f>
        <v>1.0145163276152436</v>
      </c>
      <c r="E37" s="78">
        <f>+'2.2.2.ProdIntermed'!E32</f>
        <v>1.0136609914337493</v>
      </c>
      <c r="F37" s="78">
        <f>+'2.2.2.ProdIntermed'!F32</f>
        <v>1.0480282182928504</v>
      </c>
      <c r="G37" s="78">
        <f>+'2.2.2.ProdIntermed'!G32</f>
        <v>1.1072059868016273</v>
      </c>
      <c r="H37" s="78">
        <f>+'2.2.2.ProdIntermed'!H32</f>
        <v>1.1650869535576271</v>
      </c>
      <c r="I37" s="78">
        <f>+'2.2.2.ProdIntermed'!I32</f>
        <v>1.196438445627928</v>
      </c>
      <c r="J37" s="78">
        <f>+'2.2.2.ProdIntermed'!J32</f>
        <v>1.2743849125210573</v>
      </c>
      <c r="K37" s="78">
        <f>+'2.2.2.ProdIntermed'!K32</f>
        <v>1.4417003425334023</v>
      </c>
      <c r="L37" s="78">
        <f>+'2.2.2.ProdIntermed'!L32</f>
        <v>1.4415087471536876</v>
      </c>
      <c r="M37" s="78">
        <f>+'2.2.2.ProdIntermed'!M32</f>
        <v>1.5601088343794121</v>
      </c>
      <c r="N37" s="78">
        <f>+'2.2.2.ProdIntermed'!N32</f>
        <v>1.5601088343794121</v>
      </c>
      <c r="O37" s="78">
        <f>+P37</f>
        <v>1.6542789656569634</v>
      </c>
      <c r="P37" s="78">
        <f>+'2.2.2.ProdIntermed'!O32</f>
        <v>1.6542789656569634</v>
      </c>
      <c r="Q37" s="78">
        <f>+'2.2.2.ProdIntermed'!P32</f>
        <v>1.790470206778876</v>
      </c>
      <c r="R37" s="78">
        <f>+S37</f>
        <v>1.7967427643066731</v>
      </c>
      <c r="S37" s="78">
        <f>+'2.2.2.ProdIntermed'!Q32</f>
        <v>1.7967427643066731</v>
      </c>
      <c r="T37" s="78">
        <f>+'2.2.2.ProdIntermed'!R32</f>
        <v>1.7658194625315509</v>
      </c>
      <c r="U37" s="78">
        <f>+'2.2.2.ProdIntermed'!S32</f>
        <v>1.6294888230303113</v>
      </c>
      <c r="V37" s="78">
        <f>+'2.2.2.ProdIntermed'!T32</f>
        <v>1.5925481987876111</v>
      </c>
      <c r="W37" s="78">
        <f>+'2.2.2.ProdIntermed'!U32</f>
        <v>1.6949045234220663</v>
      </c>
      <c r="X37" s="78">
        <f>+'2.2.2.ProdIntermed'!V32</f>
        <v>1.7036592793557563</v>
      </c>
      <c r="Y37" s="78">
        <f>+'2.2.2.ProdIntermed'!W32</f>
        <v>1.7036592793557563</v>
      </c>
      <c r="Z37" s="78">
        <f>+'2.2.2.ProdIntermed'!X32</f>
        <v>1.7136640148482327</v>
      </c>
      <c r="AA37" s="78">
        <f>+'2.2.2.ProdIntermed'!Y32</f>
        <v>1.6659193411821507</v>
      </c>
      <c r="AB37" s="78">
        <f>+'2.2.2.ProdIntermed'!Z32</f>
        <v>1.5596289535268368</v>
      </c>
      <c r="AC37" s="78">
        <f>+'2.2.2.ProdIntermed'!AA32</f>
        <v>1.7021137068209737</v>
      </c>
      <c r="AD37" s="78">
        <f>+'2.2.2.ProdIntermed'!AB32</f>
        <v>1.8531424115485988</v>
      </c>
    </row>
    <row r="38" spans="2:30"/>
    <row r="39" spans="2:30">
      <c r="B39" s="237" t="s">
        <v>90</v>
      </c>
    </row>
    <row r="40" spans="2:30"/>
    <row r="41" spans="2:30">
      <c r="B41" s="240" t="s">
        <v>91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</row>
    <row r="42" spans="2:30">
      <c r="B42" s="104" t="s">
        <v>92</v>
      </c>
      <c r="C42" s="235">
        <f>+'2.2.3.9.PrecioCapital'!D10</f>
        <v>0.2386495291558702</v>
      </c>
      <c r="D42" s="235">
        <f>+'2.2.3.9.PrecioCapital'!E10</f>
        <v>0.25731929311542179</v>
      </c>
      <c r="E42" s="235">
        <f>+'2.2.3.9.PrecioCapital'!F10</f>
        <v>0.22670919383676169</v>
      </c>
      <c r="F42" s="235">
        <f>+'2.2.3.9.PrecioCapital'!G10</f>
        <v>0.2002139769954219</v>
      </c>
      <c r="G42" s="235">
        <f>+'2.2.3.9.PrecioCapital'!H10</f>
        <v>0.16187180973342524</v>
      </c>
      <c r="H42" s="235">
        <f>+'2.2.3.9.PrecioCapital'!I10</f>
        <v>0.16842236545923264</v>
      </c>
      <c r="I42" s="235">
        <f>+'2.2.3.9.PrecioCapital'!J10</f>
        <v>0.16868443706855768</v>
      </c>
      <c r="J42" s="235">
        <f>+'2.2.3.9.PrecioCapital'!K10</f>
        <v>0.13347192772075075</v>
      </c>
      <c r="K42" s="235">
        <f>+'2.2.3.9.PrecioCapital'!L10</f>
        <v>0.11290423804552932</v>
      </c>
      <c r="L42" s="235">
        <f>+'2.2.3.9.PrecioCapital'!M10</f>
        <v>0.16898067499821867</v>
      </c>
      <c r="M42" s="235">
        <f>+'2.2.3.9.PrecioCapital'!N10</f>
        <v>0.1630067940765231</v>
      </c>
      <c r="N42" s="235">
        <f>+M42</f>
        <v>0.1630067940765231</v>
      </c>
      <c r="O42" s="235">
        <f t="shared" ref="O42:O47" si="13">+P42</f>
        <v>0.18431394052078198</v>
      </c>
      <c r="P42" s="235">
        <f>+'2.2.3.9.PrecioCapital'!O10</f>
        <v>0.18431394052078198</v>
      </c>
      <c r="Q42" s="235">
        <f>+'2.2.3.9.PrecioCapital'!P10</f>
        <v>0.15967377198243984</v>
      </c>
      <c r="R42" s="235">
        <f>+S42</f>
        <v>0.22478894455633208</v>
      </c>
      <c r="S42" s="235">
        <f>+'2.2.3.9.PrecioCapital'!Q10</f>
        <v>0.22478894455633208</v>
      </c>
      <c r="T42" s="235">
        <f>+'2.2.3.9.PrecioCapital'!R10</f>
        <v>0.19369587895756729</v>
      </c>
      <c r="U42" s="235">
        <f>+'2.2.3.9.PrecioCapital'!S10</f>
        <v>0.23047258314468283</v>
      </c>
      <c r="V42" s="235">
        <f>+'2.2.3.9.PrecioCapital'!T10</f>
        <v>0.18559791661031544</v>
      </c>
      <c r="W42" s="235">
        <f>+'2.2.3.9.PrecioCapital'!U10</f>
        <v>0.14059803281060809</v>
      </c>
      <c r="X42" s="235">
        <f>+'2.2.3.9.PrecioCapital'!V10</f>
        <v>0.17539273225029101</v>
      </c>
      <c r="Y42" s="235">
        <f>+X42</f>
        <v>0.17539273225029101</v>
      </c>
      <c r="Z42" s="235">
        <f>+'2.2.3.9.PrecioCapital'!W10</f>
        <v>0.16832944944724682</v>
      </c>
      <c r="AA42" s="235">
        <f>+'2.2.3.9.PrecioCapital'!X10</f>
        <v>0.20072898430645147</v>
      </c>
      <c r="AB42" s="235">
        <f>+'2.2.3.9.PrecioCapital'!Y10</f>
        <v>0.21732417979668386</v>
      </c>
      <c r="AC42" s="235">
        <f>+'2.2.3.9.PrecioCapital'!Z10</f>
        <v>9.2908069934255655E-2</v>
      </c>
      <c r="AD42" s="235">
        <f>+'2.2.3.9.PrecioCapital'!AA10</f>
        <v>0.12295365274218589</v>
      </c>
    </row>
    <row r="43" spans="2:30">
      <c r="B43" s="87" t="s">
        <v>93</v>
      </c>
      <c r="C43" s="201">
        <f>+'2.2.3.9.PrecioCapital'!D11</f>
        <v>0.34391268705060707</v>
      </c>
      <c r="D43" s="201">
        <f>+'2.2.3.9.PrecioCapital'!E11</f>
        <v>0.36172415339545594</v>
      </c>
      <c r="E43" s="201">
        <f>+'2.2.3.9.PrecioCapital'!F11</f>
        <v>0.32621047919201862</v>
      </c>
      <c r="F43" s="201">
        <f>+'2.2.3.9.PrecioCapital'!G11</f>
        <v>0.29926118997714107</v>
      </c>
      <c r="G43" s="201">
        <f>+'2.2.3.9.PrecioCapital'!H11</f>
        <v>0.26702926579115649</v>
      </c>
      <c r="H43" s="201">
        <f>+'2.2.3.9.PrecioCapital'!I11</f>
        <v>0.27506784457655414</v>
      </c>
      <c r="I43" s="201">
        <f>+'2.2.3.9.PrecioCapital'!J11</f>
        <v>0.27684615821125047</v>
      </c>
      <c r="J43" s="201">
        <f>+'2.2.3.9.PrecioCapital'!K11</f>
        <v>0.24497065474052979</v>
      </c>
      <c r="K43" s="201">
        <f>+'2.2.3.9.PrecioCapital'!L11</f>
        <v>0.23005637343982399</v>
      </c>
      <c r="L43" s="201">
        <f>+'2.2.3.9.PrecioCapital'!M11</f>
        <v>0.2888923771351723</v>
      </c>
      <c r="M43" s="201">
        <f>+'2.2.3.9.PrecioCapital'!N11</f>
        <v>0.286338861754797</v>
      </c>
      <c r="N43" s="201">
        <f>+M43</f>
        <v>0.286338861754797</v>
      </c>
      <c r="O43" s="201">
        <f t="shared" si="13"/>
        <v>0.31023687192225224</v>
      </c>
      <c r="P43" s="201">
        <f>+'2.2.3.9.PrecioCapital'!O11</f>
        <v>0.31023687192225224</v>
      </c>
      <c r="Q43" s="201">
        <f>+'2.2.3.9.PrecioCapital'!P11</f>
        <v>0.28967630465008898</v>
      </c>
      <c r="R43" s="201">
        <f>+S43</f>
        <v>0.35444121219375768</v>
      </c>
      <c r="S43" s="201">
        <f>+'2.2.3.9.PrecioCapital'!Q11</f>
        <v>0.35444121219375768</v>
      </c>
      <c r="T43" s="201">
        <f>+'2.2.3.9.PrecioCapital'!R11</f>
        <v>0.32266106740608197</v>
      </c>
      <c r="U43" s="201">
        <f>+'2.2.3.9.PrecioCapital'!S11</f>
        <v>0.35164396018196548</v>
      </c>
      <c r="V43" s="201">
        <f>+'2.2.3.9.PrecioCapital'!T11</f>
        <v>0.30518189475470997</v>
      </c>
      <c r="W43" s="201">
        <f>+'2.2.3.9.PrecioCapital'!U11</f>
        <v>0.26404223290040424</v>
      </c>
      <c r="X43" s="201">
        <f>+'2.2.3.9.PrecioCapital'!V11</f>
        <v>0.29850380845361568</v>
      </c>
      <c r="Y43" s="201">
        <f t="shared" ref="Y43:Y51" si="14">+X43</f>
        <v>0.29850380845361568</v>
      </c>
      <c r="Z43" s="201">
        <f>+'2.2.3.9.PrecioCapital'!W11</f>
        <v>0.29146619370637389</v>
      </c>
      <c r="AA43" s="201">
        <f>+'2.2.3.9.PrecioCapital'!X11</f>
        <v>0.32248392311755836</v>
      </c>
      <c r="AB43" s="201">
        <f>+'2.2.3.9.PrecioCapital'!Y11</f>
        <v>0.33742541652391672</v>
      </c>
      <c r="AC43" s="201">
        <f>+'2.2.3.9.PrecioCapital'!Z11</f>
        <v>0.21900717773669304</v>
      </c>
      <c r="AD43" s="201">
        <f>+'2.2.3.9.PrecioCapital'!AA11</f>
        <v>0.25343277338346226</v>
      </c>
    </row>
    <row r="44" spans="2:30">
      <c r="B44" s="87" t="s">
        <v>94</v>
      </c>
      <c r="C44" s="201">
        <f>+'2.2.3.9.PrecioCapital'!D12</f>
        <v>0.49428862690023107</v>
      </c>
      <c r="D44" s="201">
        <f>+'2.2.3.9.PrecioCapital'!E12</f>
        <v>0.51087395379550471</v>
      </c>
      <c r="E44" s="201">
        <f>+'2.2.3.9.PrecioCapital'!F12</f>
        <v>0.46835517255667131</v>
      </c>
      <c r="F44" s="201">
        <f>+'2.2.3.9.PrecioCapital'!G12</f>
        <v>0.4407572085224542</v>
      </c>
      <c r="G44" s="201">
        <f>+'2.2.3.9.PrecioCapital'!H12</f>
        <v>0.41725420301648686</v>
      </c>
      <c r="H44" s="201">
        <f>+'2.2.3.9.PrecioCapital'!I12</f>
        <v>0.42741852902987054</v>
      </c>
      <c r="I44" s="201">
        <f>+'2.2.3.9.PrecioCapital'!J12</f>
        <v>0.43136290270081162</v>
      </c>
      <c r="J44" s="201">
        <f>+'2.2.3.9.PrecioCapital'!K12</f>
        <v>0.40425455048307118</v>
      </c>
      <c r="K44" s="201">
        <f>+'2.2.3.9.PrecioCapital'!L12</f>
        <v>0.3974165668602449</v>
      </c>
      <c r="L44" s="201">
        <f>+'2.2.3.9.PrecioCapital'!M12</f>
        <v>0.46019480875939167</v>
      </c>
      <c r="M44" s="201">
        <f>+'2.2.3.9.PrecioCapital'!N12</f>
        <v>0.46252752986661683</v>
      </c>
      <c r="N44" s="201">
        <f t="shared" ref="N44:N46" si="15">+M44</f>
        <v>0.46252752986661683</v>
      </c>
      <c r="O44" s="201">
        <f t="shared" si="13"/>
        <v>0.49012677392435267</v>
      </c>
      <c r="P44" s="201">
        <f>+'2.2.3.9.PrecioCapital'!O12</f>
        <v>0.49012677392435267</v>
      </c>
      <c r="Q44" s="201">
        <f>+'2.2.3.9.PrecioCapital'!P12</f>
        <v>0.47539420846101627</v>
      </c>
      <c r="R44" s="201">
        <f t="shared" ref="R44:R46" si="16">+S44</f>
        <v>0.53965873739008008</v>
      </c>
      <c r="S44" s="201">
        <f>+'2.2.3.9.PrecioCapital'!Q12</f>
        <v>0.53965873739008008</v>
      </c>
      <c r="T44" s="201">
        <f>+'2.2.3.9.PrecioCapital'!R12</f>
        <v>0.50689705090396009</v>
      </c>
      <c r="U44" s="201">
        <f>+'2.2.3.9.PrecioCapital'!S12</f>
        <v>0.52474592737808357</v>
      </c>
      <c r="V44" s="201">
        <f>+'2.2.3.9.PrecioCapital'!T12</f>
        <v>0.4760161492467021</v>
      </c>
      <c r="W44" s="201">
        <f>+'2.2.3.9.PrecioCapital'!U12</f>
        <v>0.44039109017154165</v>
      </c>
      <c r="X44" s="201">
        <f>+'2.2.3.9.PrecioCapital'!V12</f>
        <v>0.47437677445836529</v>
      </c>
      <c r="Y44" s="201">
        <f t="shared" si="14"/>
        <v>0.47437677445836529</v>
      </c>
      <c r="Z44" s="201">
        <f>+'2.2.3.9.PrecioCapital'!W12</f>
        <v>0.46737582836226971</v>
      </c>
      <c r="AA44" s="201">
        <f>+'2.2.3.9.PrecioCapital'!X12</f>
        <v>0.49641954999056814</v>
      </c>
      <c r="AB44" s="201">
        <f>+'2.2.3.9.PrecioCapital'!Y12</f>
        <v>0.50899861184853501</v>
      </c>
      <c r="AC44" s="201">
        <f>+'2.2.3.9.PrecioCapital'!Z12</f>
        <v>0.39914876031160368</v>
      </c>
      <c r="AD44" s="201">
        <f>+'2.2.3.9.PrecioCapital'!AA12</f>
        <v>0.43983151715671431</v>
      </c>
    </row>
    <row r="45" spans="2:30">
      <c r="B45" s="87" t="s">
        <v>95</v>
      </c>
      <c r="C45" s="201">
        <f>+'2.2.3.9.PrecioCapital'!D13</f>
        <v>0.34391268705060707</v>
      </c>
      <c r="D45" s="201">
        <f>+'2.2.3.9.PrecioCapital'!E13</f>
        <v>0.36172415339545594</v>
      </c>
      <c r="E45" s="201">
        <f>+'2.2.3.9.PrecioCapital'!F13</f>
        <v>0.32621047919201862</v>
      </c>
      <c r="F45" s="201">
        <f>+'2.2.3.9.PrecioCapital'!G13</f>
        <v>0.29926118997714107</v>
      </c>
      <c r="G45" s="201">
        <f>+'2.2.3.9.PrecioCapital'!H13</f>
        <v>0.26702926579115649</v>
      </c>
      <c r="H45" s="201">
        <f>+'2.2.3.9.PrecioCapital'!I13</f>
        <v>0.27506784457655414</v>
      </c>
      <c r="I45" s="201">
        <f>+'2.2.3.9.PrecioCapital'!J13</f>
        <v>0.27684615821125047</v>
      </c>
      <c r="J45" s="201">
        <f>+'2.2.3.9.PrecioCapital'!K13</f>
        <v>0.24497065474052979</v>
      </c>
      <c r="K45" s="201">
        <f>+'2.2.3.9.PrecioCapital'!L13</f>
        <v>0.23005637343982399</v>
      </c>
      <c r="L45" s="201">
        <f>+'2.2.3.9.PrecioCapital'!M13</f>
        <v>0.2888923771351723</v>
      </c>
      <c r="M45" s="201">
        <f>+'2.2.3.9.PrecioCapital'!N13</f>
        <v>0.286338861754797</v>
      </c>
      <c r="N45" s="201">
        <f t="shared" si="15"/>
        <v>0.286338861754797</v>
      </c>
      <c r="O45" s="201">
        <f t="shared" si="13"/>
        <v>0.31023687192225224</v>
      </c>
      <c r="P45" s="201">
        <f>+'2.2.3.9.PrecioCapital'!O13</f>
        <v>0.31023687192225224</v>
      </c>
      <c r="Q45" s="201">
        <f>+'2.2.3.9.PrecioCapital'!P13</f>
        <v>0.28967630465008898</v>
      </c>
      <c r="R45" s="201">
        <f t="shared" si="16"/>
        <v>0.35444121219375768</v>
      </c>
      <c r="S45" s="201">
        <f>+'2.2.3.9.PrecioCapital'!Q13</f>
        <v>0.35444121219375768</v>
      </c>
      <c r="T45" s="201">
        <f>+'2.2.3.9.PrecioCapital'!R13</f>
        <v>0.32266106740608197</v>
      </c>
      <c r="U45" s="201">
        <f>+'2.2.3.9.PrecioCapital'!S13</f>
        <v>0.35164396018196548</v>
      </c>
      <c r="V45" s="201">
        <f>+'2.2.3.9.PrecioCapital'!T13</f>
        <v>0.30518189475470997</v>
      </c>
      <c r="W45" s="201">
        <f>+'2.2.3.9.PrecioCapital'!U13</f>
        <v>0.26404223290040424</v>
      </c>
      <c r="X45" s="201">
        <f>+'2.2.3.9.PrecioCapital'!V13</f>
        <v>0.29850380845361568</v>
      </c>
      <c r="Y45" s="201">
        <f t="shared" si="14"/>
        <v>0.29850380845361568</v>
      </c>
      <c r="Z45" s="201">
        <f>+'2.2.3.9.PrecioCapital'!W13</f>
        <v>0.29146619370637389</v>
      </c>
      <c r="AA45" s="201">
        <f>+'2.2.3.9.PrecioCapital'!X13</f>
        <v>0.32248392311755836</v>
      </c>
      <c r="AB45" s="201">
        <f>+'2.2.3.9.PrecioCapital'!Y13</f>
        <v>0.33742541652391672</v>
      </c>
      <c r="AC45" s="201">
        <f>+'2.2.3.9.PrecioCapital'!Z13</f>
        <v>0.21900717773669304</v>
      </c>
      <c r="AD45" s="201">
        <f>+'2.2.3.9.PrecioCapital'!AA13</f>
        <v>0.25343277338346226</v>
      </c>
    </row>
    <row r="46" spans="2:30">
      <c r="B46" s="87" t="s">
        <v>96</v>
      </c>
      <c r="C46" s="201">
        <f>+'2.2.3.9.PrecioCapital'!D14</f>
        <v>0.56947659682504304</v>
      </c>
      <c r="D46" s="201">
        <f>+'2.2.3.9.PrecioCapital'!E14</f>
        <v>0.58544885399552904</v>
      </c>
      <c r="E46" s="201">
        <f>+'2.2.3.9.PrecioCapital'!F14</f>
        <v>0.53942751923899757</v>
      </c>
      <c r="F46" s="201">
        <f>+'2.2.3.9.PrecioCapital'!G14</f>
        <v>0.5115052177951106</v>
      </c>
      <c r="G46" s="201">
        <f>+'2.2.3.9.PrecioCapital'!H14</f>
        <v>0.4923666716291521</v>
      </c>
      <c r="H46" s="201">
        <f>+'2.2.3.9.PrecioCapital'!I14</f>
        <v>0.50359387125652877</v>
      </c>
      <c r="I46" s="201">
        <f>+'2.2.3.9.PrecioCapital'!J14</f>
        <v>0.50862127494559228</v>
      </c>
      <c r="J46" s="201">
        <f>+'2.2.3.9.PrecioCapital'!K14</f>
        <v>0.48389649835434184</v>
      </c>
      <c r="K46" s="201">
        <f>+'2.2.3.9.PrecioCapital'!L14</f>
        <v>0.48109666357045533</v>
      </c>
      <c r="L46" s="201">
        <f>+'2.2.3.9.PrecioCapital'!M14</f>
        <v>0.54584602457150133</v>
      </c>
      <c r="M46" s="201">
        <f>+'2.2.3.9.PrecioCapital'!N14</f>
        <v>0.55062186392252677</v>
      </c>
      <c r="N46" s="201">
        <f t="shared" si="15"/>
        <v>0.55062186392252677</v>
      </c>
      <c r="O46" s="201">
        <f t="shared" si="13"/>
        <v>0.58007172492540282</v>
      </c>
      <c r="P46" s="201">
        <f>+'2.2.3.9.PrecioCapital'!O14</f>
        <v>0.58007172492540282</v>
      </c>
      <c r="Q46" s="201">
        <f>+'2.2.3.9.PrecioCapital'!P14</f>
        <v>0.56825316036647988</v>
      </c>
      <c r="R46" s="201">
        <f t="shared" si="16"/>
        <v>0.63226749998824117</v>
      </c>
      <c r="S46" s="201">
        <f>+'2.2.3.9.PrecioCapital'!Q14</f>
        <v>0.63226749998824117</v>
      </c>
      <c r="T46" s="201">
        <f>+'2.2.3.9.PrecioCapital'!R14</f>
        <v>0.59901504265289918</v>
      </c>
      <c r="U46" s="201">
        <f>+'2.2.3.9.PrecioCapital'!S14</f>
        <v>0.61129691097614269</v>
      </c>
      <c r="V46" s="201">
        <f>+'2.2.3.9.PrecioCapital'!T14</f>
        <v>0.56143327649269825</v>
      </c>
      <c r="W46" s="201">
        <f>+'2.2.3.9.PrecioCapital'!U14</f>
        <v>0.52856551880711033</v>
      </c>
      <c r="X46" s="201">
        <f>+'2.2.3.9.PrecioCapital'!V14</f>
        <v>0.56231325746074001</v>
      </c>
      <c r="Y46" s="201">
        <f t="shared" si="14"/>
        <v>0.56231325746074001</v>
      </c>
      <c r="Z46" s="201">
        <f>+'2.2.3.9.PrecioCapital'!W14</f>
        <v>0.55533064569021762</v>
      </c>
      <c r="AA46" s="201">
        <f>+'2.2.3.9.PrecioCapital'!X14</f>
        <v>0.58338736342707298</v>
      </c>
      <c r="AB46" s="201">
        <f>+'2.2.3.9.PrecioCapital'!Y14</f>
        <v>0.59478520951084424</v>
      </c>
      <c r="AC46" s="201">
        <f>+'2.2.3.9.PrecioCapital'!Z14</f>
        <v>0.48921955159905894</v>
      </c>
      <c r="AD46" s="201">
        <f>+'2.2.3.9.PrecioCapital'!AA14</f>
        <v>0.53303088904334028</v>
      </c>
    </row>
    <row r="47" spans="2:30">
      <c r="B47" s="97" t="s">
        <v>97</v>
      </c>
      <c r="C47" s="202">
        <f>+'2.2.3.9.PrecioCapital'!D15</f>
        <v>0.34391268705060707</v>
      </c>
      <c r="D47" s="202">
        <f>+'2.2.3.9.PrecioCapital'!E15</f>
        <v>0.36172415339545594</v>
      </c>
      <c r="E47" s="202">
        <f>+'2.2.3.9.PrecioCapital'!F15</f>
        <v>0.32621047919201862</v>
      </c>
      <c r="F47" s="202">
        <f>+'2.2.3.9.PrecioCapital'!G15</f>
        <v>0.29926118997714107</v>
      </c>
      <c r="G47" s="202">
        <f>+'2.2.3.9.PrecioCapital'!H15</f>
        <v>0.26702926579115649</v>
      </c>
      <c r="H47" s="202">
        <f>+'2.2.3.9.PrecioCapital'!I15</f>
        <v>0.27506784457655414</v>
      </c>
      <c r="I47" s="202">
        <f>+'2.2.3.9.PrecioCapital'!J15</f>
        <v>0.27684615821125047</v>
      </c>
      <c r="J47" s="202">
        <f>+'2.2.3.9.PrecioCapital'!K15</f>
        <v>0.24497065474052979</v>
      </c>
      <c r="K47" s="202">
        <f>+'2.2.3.9.PrecioCapital'!L15</f>
        <v>0.23005637343982399</v>
      </c>
      <c r="L47" s="202">
        <f>+'2.2.3.9.PrecioCapital'!M15</f>
        <v>0.2888923771351723</v>
      </c>
      <c r="M47" s="202">
        <f>+'2.2.3.9.PrecioCapital'!N15</f>
        <v>0.286338861754797</v>
      </c>
      <c r="N47" s="202">
        <f>+M47</f>
        <v>0.286338861754797</v>
      </c>
      <c r="O47" s="202">
        <f t="shared" si="13"/>
        <v>0.31023687192225224</v>
      </c>
      <c r="P47" s="202">
        <f>+'2.2.3.9.PrecioCapital'!O15</f>
        <v>0.31023687192225224</v>
      </c>
      <c r="Q47" s="202">
        <f>+'2.2.3.9.PrecioCapital'!P15</f>
        <v>0.28967630465008898</v>
      </c>
      <c r="R47" s="202">
        <f>+S47</f>
        <v>0.35444121219375768</v>
      </c>
      <c r="S47" s="202">
        <f>+'2.2.3.9.PrecioCapital'!Q15</f>
        <v>0.35444121219375768</v>
      </c>
      <c r="T47" s="202">
        <f>+'2.2.3.9.PrecioCapital'!R15</f>
        <v>0.32266106740608197</v>
      </c>
      <c r="U47" s="202">
        <f>+'2.2.3.9.PrecioCapital'!S15</f>
        <v>0.35164396018196548</v>
      </c>
      <c r="V47" s="202">
        <f>+'2.2.3.9.PrecioCapital'!T15</f>
        <v>0.30518189475470997</v>
      </c>
      <c r="W47" s="202">
        <f>+'2.2.3.9.PrecioCapital'!U15</f>
        <v>0.26404223290040424</v>
      </c>
      <c r="X47" s="202">
        <f>+'2.2.3.9.PrecioCapital'!V15</f>
        <v>0.29850380845361568</v>
      </c>
      <c r="Y47" s="202">
        <f t="shared" si="14"/>
        <v>0.29850380845361568</v>
      </c>
      <c r="Z47" s="202">
        <f>+'2.2.3.9.PrecioCapital'!W15</f>
        <v>0.29146619370637389</v>
      </c>
      <c r="AA47" s="202">
        <f>+'2.2.3.9.PrecioCapital'!X15</f>
        <v>0.32248392311755836</v>
      </c>
      <c r="AB47" s="202">
        <f>+'2.2.3.9.PrecioCapital'!Y15</f>
        <v>0.33742541652391672</v>
      </c>
      <c r="AC47" s="202">
        <f>+'2.2.3.9.PrecioCapital'!Z15</f>
        <v>0.21900717773669304</v>
      </c>
      <c r="AD47" s="202">
        <f>+'2.2.3.9.PrecioCapital'!AA15</f>
        <v>0.25343277338346226</v>
      </c>
    </row>
    <row r="48" spans="2:30">
      <c r="B48" s="99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</row>
    <row r="49" spans="2:30">
      <c r="B49" s="240" t="s">
        <v>98</v>
      </c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</row>
    <row r="50" spans="2:30">
      <c r="B50" s="87" t="s">
        <v>99</v>
      </c>
      <c r="C50" s="201">
        <f>+'2.2.3.9.PrecioCapital'!D18</f>
        <v>0.34391268705060707</v>
      </c>
      <c r="D50" s="201">
        <f>+'2.2.3.9.PrecioCapital'!E18</f>
        <v>0.36172415339545594</v>
      </c>
      <c r="E50" s="201">
        <f>+'2.2.3.9.PrecioCapital'!F18</f>
        <v>0.32621047919201862</v>
      </c>
      <c r="F50" s="201">
        <f>+'2.2.3.9.PrecioCapital'!G18</f>
        <v>0.29926118997714107</v>
      </c>
      <c r="G50" s="201">
        <f>+'2.2.3.9.PrecioCapital'!H18</f>
        <v>0.26702926579115649</v>
      </c>
      <c r="H50" s="201">
        <f>+'2.2.3.9.PrecioCapital'!I18</f>
        <v>0.27506784457655414</v>
      </c>
      <c r="I50" s="201">
        <f>+'2.2.3.9.PrecioCapital'!J18</f>
        <v>0.27684615821125047</v>
      </c>
      <c r="J50" s="201">
        <f>+'2.2.3.9.PrecioCapital'!K18</f>
        <v>0.24497065474052979</v>
      </c>
      <c r="K50" s="201">
        <f>+'2.2.3.9.PrecioCapital'!L18</f>
        <v>0.23005637343982399</v>
      </c>
      <c r="L50" s="201">
        <f>+'2.2.3.9.PrecioCapital'!M18</f>
        <v>0.2888923771351723</v>
      </c>
      <c r="M50" s="201">
        <f>+'2.2.3.9.PrecioCapital'!N18</f>
        <v>0.286338861754797</v>
      </c>
      <c r="N50" s="201">
        <f t="shared" ref="N50" si="17">+M50</f>
        <v>0.286338861754797</v>
      </c>
      <c r="O50" s="201">
        <f>+P50</f>
        <v>0.31023687192225224</v>
      </c>
      <c r="P50" s="201">
        <f>+'2.2.3.9.PrecioCapital'!O18</f>
        <v>0.31023687192225224</v>
      </c>
      <c r="Q50" s="201">
        <f>+'2.2.3.9.PrecioCapital'!P18</f>
        <v>0.28967630465008898</v>
      </c>
      <c r="R50" s="201">
        <f>+S50</f>
        <v>0.35444121219375768</v>
      </c>
      <c r="S50" s="201">
        <f>+'2.2.3.9.PrecioCapital'!Q18</f>
        <v>0.35444121219375768</v>
      </c>
      <c r="T50" s="201">
        <f>+'2.2.3.9.PrecioCapital'!R18</f>
        <v>0.32266106740608197</v>
      </c>
      <c r="U50" s="201">
        <f>+'2.2.3.9.PrecioCapital'!S18</f>
        <v>0.35164396018196548</v>
      </c>
      <c r="V50" s="201">
        <f>+'2.2.3.9.PrecioCapital'!T18</f>
        <v>0.30518189475470997</v>
      </c>
      <c r="W50" s="201">
        <f>+'2.2.3.9.PrecioCapital'!U18</f>
        <v>0.26404223290040424</v>
      </c>
      <c r="X50" s="201">
        <f>+'2.2.3.9.PrecioCapital'!V18</f>
        <v>0.29850380845361568</v>
      </c>
      <c r="Y50" s="201">
        <f t="shared" si="14"/>
        <v>0.29850380845361568</v>
      </c>
      <c r="Z50" s="201">
        <f>+'2.2.3.9.PrecioCapital'!W18</f>
        <v>0.29146619370637389</v>
      </c>
      <c r="AA50" s="201">
        <f>+'2.2.3.9.PrecioCapital'!X18</f>
        <v>0.32248392311755836</v>
      </c>
      <c r="AB50" s="201">
        <f>+'2.2.3.9.PrecioCapital'!Y18</f>
        <v>0.33742541652391672</v>
      </c>
      <c r="AC50" s="201">
        <f>+'2.2.3.9.PrecioCapital'!Z18</f>
        <v>0.21900717773669304</v>
      </c>
      <c r="AD50" s="201">
        <f>+'2.2.3.9.PrecioCapital'!AA18</f>
        <v>0.25343277338346226</v>
      </c>
    </row>
    <row r="51" spans="2:30">
      <c r="B51" s="87" t="s">
        <v>100</v>
      </c>
      <c r="C51" s="201">
        <f>+'2.2.3.9.PrecioCapital'!D19</f>
        <v>0.49428862690023107</v>
      </c>
      <c r="D51" s="201">
        <f>+'2.2.3.9.PrecioCapital'!E19</f>
        <v>0.51087395379550471</v>
      </c>
      <c r="E51" s="201">
        <f>+'2.2.3.9.PrecioCapital'!F19</f>
        <v>0.46835517255667131</v>
      </c>
      <c r="F51" s="201">
        <f>+'2.2.3.9.PrecioCapital'!G19</f>
        <v>0.4407572085224542</v>
      </c>
      <c r="G51" s="201">
        <f>+'2.2.3.9.PrecioCapital'!H19</f>
        <v>0.41725420301648686</v>
      </c>
      <c r="H51" s="201">
        <f>+'2.2.3.9.PrecioCapital'!I19</f>
        <v>0.42741852902987054</v>
      </c>
      <c r="I51" s="201">
        <f>+'2.2.3.9.PrecioCapital'!J19</f>
        <v>0.43136290270081162</v>
      </c>
      <c r="J51" s="201">
        <f>+'2.2.3.9.PrecioCapital'!K19</f>
        <v>0.40425455048307118</v>
      </c>
      <c r="K51" s="201">
        <f>+'2.2.3.9.PrecioCapital'!L19</f>
        <v>0.3974165668602449</v>
      </c>
      <c r="L51" s="201">
        <f>+'2.2.3.9.PrecioCapital'!M19</f>
        <v>0.46019480875939167</v>
      </c>
      <c r="M51" s="201">
        <f>+'2.2.3.9.PrecioCapital'!N19</f>
        <v>0.46252752986661683</v>
      </c>
      <c r="N51" s="201">
        <f>+M51</f>
        <v>0.46252752986661683</v>
      </c>
      <c r="O51" s="201">
        <f>+P51</f>
        <v>0.49012677392435267</v>
      </c>
      <c r="P51" s="201">
        <f>+'2.2.3.9.PrecioCapital'!O19</f>
        <v>0.49012677392435267</v>
      </c>
      <c r="Q51" s="201">
        <f>+'2.2.3.9.PrecioCapital'!P19</f>
        <v>0.47539420846101627</v>
      </c>
      <c r="R51" s="201">
        <f>+S51</f>
        <v>0.53965873739008008</v>
      </c>
      <c r="S51" s="201">
        <f>+'2.2.3.9.PrecioCapital'!Q19</f>
        <v>0.53965873739008008</v>
      </c>
      <c r="T51" s="201">
        <f>+'2.2.3.9.PrecioCapital'!R19</f>
        <v>0.50689705090396009</v>
      </c>
      <c r="U51" s="201">
        <f>+'2.2.3.9.PrecioCapital'!S19</f>
        <v>0.52474592737808357</v>
      </c>
      <c r="V51" s="201">
        <f>+'2.2.3.9.PrecioCapital'!T19</f>
        <v>0.4760161492467021</v>
      </c>
      <c r="W51" s="201">
        <f>+'2.2.3.9.PrecioCapital'!U19</f>
        <v>0.44039109017154165</v>
      </c>
      <c r="X51" s="201">
        <f>+'2.2.3.9.PrecioCapital'!V19</f>
        <v>0.47437677445836529</v>
      </c>
      <c r="Y51" s="201">
        <f t="shared" si="14"/>
        <v>0.47437677445836529</v>
      </c>
      <c r="Z51" s="201">
        <f>+'2.2.3.9.PrecioCapital'!W19</f>
        <v>0.46737582836226971</v>
      </c>
      <c r="AA51" s="201">
        <f>+'2.2.3.9.PrecioCapital'!X19</f>
        <v>0.49641954999056814</v>
      </c>
      <c r="AB51" s="201">
        <f>+'2.2.3.9.PrecioCapital'!Y19</f>
        <v>0.50899861184853501</v>
      </c>
      <c r="AC51" s="201">
        <f>+'2.2.3.9.PrecioCapital'!Z19</f>
        <v>0.39914876031160368</v>
      </c>
      <c r="AD51" s="201">
        <f>+'2.2.3.9.PrecioCapital'!AA19</f>
        <v>0.43983151715671431</v>
      </c>
    </row>
    <row r="52" spans="2:30">
      <c r="B52" s="97" t="s">
        <v>101</v>
      </c>
      <c r="C52" s="202">
        <f>+'2.2.3.9.PrecioCapital'!D20</f>
        <v>0.24366206048419101</v>
      </c>
      <c r="D52" s="202">
        <f>+'2.2.3.9.PrecioCapital'!E20</f>
        <v>0.26229095312875678</v>
      </c>
      <c r="E52" s="202">
        <f>+'2.2.3.9.PrecioCapital'!F20</f>
        <v>0.23144735028225011</v>
      </c>
      <c r="F52" s="202">
        <f>+'2.2.3.9.PrecioCapital'!G20</f>
        <v>0.20493051094693235</v>
      </c>
      <c r="G52" s="202">
        <f>+'2.2.3.9.PrecioCapital'!H20</f>
        <v>0.16687930764093623</v>
      </c>
      <c r="H52" s="202">
        <f>+'2.2.3.9.PrecioCapital'!I20</f>
        <v>0.17350072160767652</v>
      </c>
      <c r="I52" s="202">
        <f>+'2.2.3.9.PrecioCapital'!J20</f>
        <v>0.17383499521820969</v>
      </c>
      <c r="J52" s="202">
        <f>+'2.2.3.9.PrecioCapital'!K20</f>
        <v>0.13878139091216882</v>
      </c>
      <c r="K52" s="202">
        <f>+'2.2.3.9.PrecioCapital'!L20</f>
        <v>0.11848291115954333</v>
      </c>
      <c r="L52" s="202">
        <f>+'2.2.3.9.PrecioCapital'!M20</f>
        <v>0.17469075605235934</v>
      </c>
      <c r="M52" s="202">
        <f>+'2.2.3.9.PrecioCapital'!N20</f>
        <v>0.16887974968025043</v>
      </c>
      <c r="N52" s="202">
        <f>+M52</f>
        <v>0.16887974968025043</v>
      </c>
      <c r="O52" s="202">
        <f>+P52</f>
        <v>0.19031027058751868</v>
      </c>
      <c r="P52" s="202">
        <f>+'2.2.3.9.PrecioCapital'!O20</f>
        <v>0.19031027058751868</v>
      </c>
      <c r="Q52" s="202">
        <f>+'2.2.3.9.PrecioCapital'!P20</f>
        <v>0.16586436877613742</v>
      </c>
      <c r="R52" s="202">
        <f>+S52</f>
        <v>0.23096286206287617</v>
      </c>
      <c r="S52" s="202">
        <f>+'2.2.3.9.PrecioCapital'!Q20</f>
        <v>0.23096286206287617</v>
      </c>
      <c r="T52" s="202">
        <f>+'2.2.3.9.PrecioCapital'!R20</f>
        <v>0.19983707840749657</v>
      </c>
      <c r="U52" s="202">
        <f>+'2.2.3.9.PrecioCapital'!S20</f>
        <v>0.23624264871788675</v>
      </c>
      <c r="V52" s="202">
        <f>+'2.2.3.9.PrecioCapital'!T20</f>
        <v>0.1912923917600485</v>
      </c>
      <c r="W52" s="202">
        <f>+'2.2.3.9.PrecioCapital'!U20</f>
        <v>0.14647632805297933</v>
      </c>
      <c r="X52" s="202">
        <f>+'2.2.3.9.PrecioCapital'!V20</f>
        <v>0.18125516445044934</v>
      </c>
      <c r="Y52" s="202">
        <f>+X52</f>
        <v>0.18125516445044934</v>
      </c>
      <c r="Z52" s="202">
        <f>+'2.2.3.9.PrecioCapital'!W20</f>
        <v>0.17419310393577669</v>
      </c>
      <c r="AA52" s="202">
        <f>+'2.2.3.9.PrecioCapital'!X20</f>
        <v>0.20652683853555182</v>
      </c>
      <c r="AB52" s="202">
        <f>+'2.2.3.9.PrecioCapital'!Y20</f>
        <v>0.22304328630750447</v>
      </c>
      <c r="AC52" s="202">
        <f>+'2.2.3.9.PrecioCapital'!Z20</f>
        <v>9.8912789353419336E-2</v>
      </c>
      <c r="AD52" s="202">
        <f>+'2.2.3.9.PrecioCapital'!AA20</f>
        <v>0.12916694420129429</v>
      </c>
    </row>
    <row r="53" spans="2:30">
      <c r="B53" s="87"/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</row>
    <row r="54" spans="2:30">
      <c r="B54" s="1" t="s">
        <v>102</v>
      </c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</row>
    <row r="55" spans="2:30">
      <c r="B55" s="74" t="s">
        <v>103</v>
      </c>
      <c r="C55" s="235">
        <f>+'2.2.3.9.PrecioCapital'!D23</f>
        <v>0.44326183511011918</v>
      </c>
      <c r="D55" s="235">
        <f>+'2.2.3.9.PrecioCapital'!E23</f>
        <v>0.4958025247086309</v>
      </c>
      <c r="E55" s="235">
        <f>+'2.2.3.9.PrecioCapital'!F23</f>
        <v>0.45890665207512404</v>
      </c>
      <c r="F55" s="235">
        <f>+'2.2.3.9.PrecioCapital'!G23</f>
        <v>0.41713276119210102</v>
      </c>
      <c r="G55" s="235">
        <f>+'2.2.3.9.PrecioCapital'!H23</f>
        <v>0.29728812519186376</v>
      </c>
      <c r="H55" s="235">
        <f>+'2.2.3.9.PrecioCapital'!I23</f>
        <v>0.38917307585473748</v>
      </c>
      <c r="I55" s="235">
        <f>+'2.2.3.9.PrecioCapital'!J23</f>
        <v>0.47459673706160449</v>
      </c>
      <c r="J55" s="235">
        <f>+'2.2.3.9.PrecioCapital'!K23</f>
        <v>0.42038810978382779</v>
      </c>
      <c r="K55" s="235">
        <f>+'2.2.3.9.PrecioCapital'!L23</f>
        <v>0.25619522428884628</v>
      </c>
      <c r="L55" s="235">
        <f>+'2.2.3.9.PrecioCapital'!M23</f>
        <v>0.99359379800712966</v>
      </c>
      <c r="M55" s="235">
        <f>+'2.2.3.9.PrecioCapital'!N23</f>
        <v>0.58492693093919257</v>
      </c>
      <c r="N55" s="235">
        <f t="shared" ref="N55:N57" si="18">+M55</f>
        <v>0.58492693093919257</v>
      </c>
      <c r="O55" s="235">
        <f t="shared" ref="O55:O57" si="19">+P55</f>
        <v>0.68812806292633244</v>
      </c>
      <c r="P55" s="235">
        <f>+'2.2.3.9.PrecioCapital'!O23</f>
        <v>0.68812806292633244</v>
      </c>
      <c r="Q55" s="235">
        <f>+'2.2.3.9.PrecioCapital'!P23</f>
        <v>0.76711070918306412</v>
      </c>
      <c r="R55" s="235">
        <f t="shared" ref="R55:R57" si="20">+S55</f>
        <v>0.90478934532967681</v>
      </c>
      <c r="S55" s="235">
        <f>+'2.2.3.9.PrecioCapital'!Q23</f>
        <v>0.90478934532967681</v>
      </c>
      <c r="T55" s="235">
        <f>+'2.2.3.9.PrecioCapital'!R23</f>
        <v>0.85745165090346986</v>
      </c>
      <c r="U55" s="235">
        <f>+'2.2.3.9.PrecioCapital'!S23</f>
        <v>0.89553561275422733</v>
      </c>
      <c r="V55" s="235">
        <f>+'2.2.3.9.PrecioCapital'!T23</f>
        <v>0.72727385111739062</v>
      </c>
      <c r="W55" s="235">
        <f>+'2.2.3.9.PrecioCapital'!U23</f>
        <v>0.54587947027877237</v>
      </c>
      <c r="X55" s="235">
        <f>+'2.2.3.9.PrecioCapital'!V23</f>
        <v>0.6465005774684045</v>
      </c>
      <c r="Y55" s="235">
        <f t="shared" ref="Y55:Y57" si="21">+X55</f>
        <v>0.6465005774684045</v>
      </c>
      <c r="Z55" s="235">
        <f>+'2.2.3.9.PrecioCapital'!W23</f>
        <v>0.75000222480278056</v>
      </c>
      <c r="AA55" s="235">
        <f>+'2.2.3.9.PrecioCapital'!X23</f>
        <v>0.81090621771330418</v>
      </c>
      <c r="AB55" s="235">
        <f>+'2.2.3.9.PrecioCapital'!Y23</f>
        <v>0.73203239400326636</v>
      </c>
      <c r="AC55" s="235">
        <f>+'2.2.3.9.PrecioCapital'!Z23</f>
        <v>0.44925061559516061</v>
      </c>
      <c r="AD55" s="235">
        <f>+'2.2.3.9.PrecioCapital'!AA23</f>
        <v>0.73654948067232695</v>
      </c>
    </row>
    <row r="56" spans="2:30">
      <c r="B56" s="2" t="s">
        <v>104</v>
      </c>
      <c r="C56" s="201">
        <f>+'2.2.3.9.PrecioCapital'!D24</f>
        <v>0.56947659682504304</v>
      </c>
      <c r="D56" s="201">
        <f>+'2.2.3.9.PrecioCapital'!E24</f>
        <v>0.58544885399552904</v>
      </c>
      <c r="E56" s="201">
        <f>+'2.2.3.9.PrecioCapital'!F24</f>
        <v>0.53942751923899757</v>
      </c>
      <c r="F56" s="201">
        <f>+'2.2.3.9.PrecioCapital'!G24</f>
        <v>0.5115052177951106</v>
      </c>
      <c r="G56" s="201">
        <f>+'2.2.3.9.PrecioCapital'!H24</f>
        <v>0.4923666716291521</v>
      </c>
      <c r="H56" s="201">
        <f>+'2.2.3.9.PrecioCapital'!I24</f>
        <v>0.50359387125652877</v>
      </c>
      <c r="I56" s="201">
        <f>+'2.2.3.9.PrecioCapital'!J24</f>
        <v>0.50862127494559228</v>
      </c>
      <c r="J56" s="201">
        <f>+'2.2.3.9.PrecioCapital'!K24</f>
        <v>0.48389649835434184</v>
      </c>
      <c r="K56" s="201">
        <f>+'2.2.3.9.PrecioCapital'!L24</f>
        <v>0.48109666357045533</v>
      </c>
      <c r="L56" s="201">
        <f>+'2.2.3.9.PrecioCapital'!M24</f>
        <v>0.54584602457150133</v>
      </c>
      <c r="M56" s="201">
        <f>+'2.2.3.9.PrecioCapital'!N24</f>
        <v>0.55062186392252677</v>
      </c>
      <c r="N56" s="201">
        <f t="shared" si="18"/>
        <v>0.55062186392252677</v>
      </c>
      <c r="O56" s="201">
        <f t="shared" si="19"/>
        <v>0.58007172492540282</v>
      </c>
      <c r="P56" s="201">
        <f>+'2.2.3.9.PrecioCapital'!O24</f>
        <v>0.58007172492540282</v>
      </c>
      <c r="Q56" s="201">
        <f>+'2.2.3.9.PrecioCapital'!P24</f>
        <v>0.56825316036647988</v>
      </c>
      <c r="R56" s="201">
        <f t="shared" si="20"/>
        <v>0.63226749998824117</v>
      </c>
      <c r="S56" s="201">
        <f>+'2.2.3.9.PrecioCapital'!Q24</f>
        <v>0.63226749998824117</v>
      </c>
      <c r="T56" s="201">
        <f>+'2.2.3.9.PrecioCapital'!R24</f>
        <v>0.59901504265289918</v>
      </c>
      <c r="U56" s="201">
        <f>+'2.2.3.9.PrecioCapital'!S24</f>
        <v>0.61129691097614269</v>
      </c>
      <c r="V56" s="201">
        <f>+'2.2.3.9.PrecioCapital'!T24</f>
        <v>0.56143327649269825</v>
      </c>
      <c r="W56" s="201">
        <f>+'2.2.3.9.PrecioCapital'!U24</f>
        <v>0.52856551880711033</v>
      </c>
      <c r="X56" s="201">
        <f>+'2.2.3.9.PrecioCapital'!V24</f>
        <v>0.56231325746074001</v>
      </c>
      <c r="Y56" s="201">
        <f t="shared" si="21"/>
        <v>0.56231325746074001</v>
      </c>
      <c r="Z56" s="201">
        <f>+'2.2.3.9.PrecioCapital'!W24</f>
        <v>0.55533064569021762</v>
      </c>
      <c r="AA56" s="201">
        <f>+'2.2.3.9.PrecioCapital'!X24</f>
        <v>0.58338736342707298</v>
      </c>
      <c r="AB56" s="201">
        <f>+'2.2.3.9.PrecioCapital'!Y24</f>
        <v>0.59478520951084424</v>
      </c>
      <c r="AC56" s="201">
        <f>+'2.2.3.9.PrecioCapital'!Z24</f>
        <v>0.48921955159905894</v>
      </c>
      <c r="AD56" s="201">
        <f>+'2.2.3.9.PrecioCapital'!AA24</f>
        <v>0.53303088904334028</v>
      </c>
    </row>
    <row r="57" spans="2:30">
      <c r="B57" s="64" t="s">
        <v>105</v>
      </c>
      <c r="C57" s="202">
        <f>+'2.2.3.9.PrecioCapital'!D25</f>
        <v>0.56947659682504304</v>
      </c>
      <c r="D57" s="202">
        <f>+'2.2.3.9.PrecioCapital'!E25</f>
        <v>0.58544885399552904</v>
      </c>
      <c r="E57" s="202">
        <f>+'2.2.3.9.PrecioCapital'!F25</f>
        <v>0.53942751923899757</v>
      </c>
      <c r="F57" s="202">
        <f>+'2.2.3.9.PrecioCapital'!G25</f>
        <v>0.5115052177951106</v>
      </c>
      <c r="G57" s="202">
        <f>+'2.2.3.9.PrecioCapital'!H25</f>
        <v>0.4923666716291521</v>
      </c>
      <c r="H57" s="202">
        <f>+'2.2.3.9.PrecioCapital'!I25</f>
        <v>0.50359387125652877</v>
      </c>
      <c r="I57" s="202">
        <f>+'2.2.3.9.PrecioCapital'!J25</f>
        <v>0.50862127494559228</v>
      </c>
      <c r="J57" s="202">
        <f>+'2.2.3.9.PrecioCapital'!K25</f>
        <v>0.48389649835434184</v>
      </c>
      <c r="K57" s="202">
        <f>+'2.2.3.9.PrecioCapital'!L25</f>
        <v>0.48109666357045533</v>
      </c>
      <c r="L57" s="202">
        <f>+'2.2.3.9.PrecioCapital'!M25</f>
        <v>0.54584602457150133</v>
      </c>
      <c r="M57" s="202">
        <f>+'2.2.3.9.PrecioCapital'!N25</f>
        <v>0.55062186392252677</v>
      </c>
      <c r="N57" s="202">
        <f t="shared" si="18"/>
        <v>0.55062186392252677</v>
      </c>
      <c r="O57" s="202">
        <f t="shared" si="19"/>
        <v>0.58007172492540282</v>
      </c>
      <c r="P57" s="202">
        <f>+'2.2.3.9.PrecioCapital'!O25</f>
        <v>0.58007172492540282</v>
      </c>
      <c r="Q57" s="202">
        <f>+'2.2.3.9.PrecioCapital'!P25</f>
        <v>0.56825316036647988</v>
      </c>
      <c r="R57" s="202">
        <f t="shared" si="20"/>
        <v>0.63226749998824117</v>
      </c>
      <c r="S57" s="202">
        <f>+'2.2.3.9.PrecioCapital'!Q25</f>
        <v>0.63226749998824117</v>
      </c>
      <c r="T57" s="202">
        <f>+'2.2.3.9.PrecioCapital'!R25</f>
        <v>0.59901504265289918</v>
      </c>
      <c r="U57" s="202">
        <f>+'2.2.3.9.PrecioCapital'!S25</f>
        <v>0.61129691097614269</v>
      </c>
      <c r="V57" s="202">
        <f>+'2.2.3.9.PrecioCapital'!T25</f>
        <v>0.56143327649269825</v>
      </c>
      <c r="W57" s="202">
        <f>+'2.2.3.9.PrecioCapital'!U25</f>
        <v>0.52856551880711033</v>
      </c>
      <c r="X57" s="202">
        <f>+'2.2.3.9.PrecioCapital'!V25</f>
        <v>0.56231325746074001</v>
      </c>
      <c r="Y57" s="202">
        <f t="shared" si="21"/>
        <v>0.56231325746074001</v>
      </c>
      <c r="Z57" s="202">
        <f>+'2.2.3.9.PrecioCapital'!W25</f>
        <v>0.55533064569021762</v>
      </c>
      <c r="AA57" s="202">
        <f>+'2.2.3.9.PrecioCapital'!X25</f>
        <v>0.58338736342707298</v>
      </c>
      <c r="AB57" s="202">
        <f>+'2.2.3.9.PrecioCapital'!Y25</f>
        <v>0.59478520951084424</v>
      </c>
      <c r="AC57" s="202">
        <f>+'2.2.3.9.PrecioCapital'!Z25</f>
        <v>0.48921955159905894</v>
      </c>
      <c r="AD57" s="202">
        <f>+'2.2.3.9.PrecioCapital'!AA25</f>
        <v>0.53303088904334028</v>
      </c>
    </row>
    <row r="58" spans="2:30"/>
    <row r="59" spans="2:30">
      <c r="B59" s="42" t="s">
        <v>106</v>
      </c>
    </row>
    <row r="60" spans="2:30"/>
    <row r="61" spans="2:30">
      <c r="B61" s="237" t="s">
        <v>281</v>
      </c>
    </row>
    <row r="62" spans="2:30"/>
    <row r="63" spans="2:30">
      <c r="B63" s="62"/>
      <c r="C63" s="283">
        <v>2000</v>
      </c>
      <c r="D63" s="283">
        <v>2001</v>
      </c>
      <c r="E63" s="283">
        <v>2002</v>
      </c>
      <c r="F63" s="283">
        <v>2003</v>
      </c>
      <c r="G63" s="283">
        <v>2004</v>
      </c>
      <c r="H63" s="283">
        <v>2005</v>
      </c>
      <c r="I63" s="283">
        <v>2006</v>
      </c>
      <c r="J63" s="283">
        <v>2007</v>
      </c>
      <c r="K63" s="283">
        <v>2008</v>
      </c>
      <c r="L63" s="283">
        <v>2009</v>
      </c>
      <c r="M63" s="283">
        <v>2010</v>
      </c>
      <c r="N63" s="283" t="s">
        <v>78</v>
      </c>
      <c r="O63" s="283" t="s">
        <v>79</v>
      </c>
      <c r="P63" s="283">
        <v>2011</v>
      </c>
      <c r="Q63" s="283">
        <v>2012</v>
      </c>
      <c r="R63" s="283" t="s">
        <v>80</v>
      </c>
      <c r="S63" s="283">
        <v>2013</v>
      </c>
      <c r="T63" s="283">
        <v>2014</v>
      </c>
      <c r="U63" s="283">
        <v>2015</v>
      </c>
      <c r="V63" s="283">
        <v>2016</v>
      </c>
      <c r="W63" s="283">
        <v>2017</v>
      </c>
      <c r="X63" s="283">
        <v>2018</v>
      </c>
      <c r="Y63" s="283" t="s">
        <v>81</v>
      </c>
      <c r="Z63" s="283">
        <v>2019</v>
      </c>
      <c r="AA63" s="283">
        <v>2020</v>
      </c>
      <c r="AB63" s="283">
        <v>2021</v>
      </c>
      <c r="AC63" s="283">
        <v>2022</v>
      </c>
      <c r="AD63" s="283">
        <v>2023</v>
      </c>
    </row>
    <row r="64" spans="2:30">
      <c r="B64" s="24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2:30">
      <c r="B65" s="238" t="s">
        <v>82</v>
      </c>
      <c r="C65" s="239"/>
      <c r="D65" s="239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239"/>
      <c r="V65" s="239"/>
      <c r="W65" s="239"/>
      <c r="X65" s="239"/>
      <c r="Y65" s="239"/>
      <c r="Z65" s="239"/>
      <c r="AA65" s="239"/>
      <c r="AB65" s="239"/>
      <c r="AC65" s="239"/>
      <c r="AD65" s="239"/>
    </row>
    <row r="66" spans="2:30">
      <c r="B66" s="2" t="s">
        <v>83</v>
      </c>
    </row>
    <row r="67" spans="2:30">
      <c r="B67" s="63" t="s">
        <v>84</v>
      </c>
      <c r="C67" s="58">
        <f>+'2.2.1.ManoObra'!C11</f>
        <v>0</v>
      </c>
      <c r="D67" s="58">
        <f>+'2.2.1.ManoObra'!D11</f>
        <v>0</v>
      </c>
      <c r="E67" s="58">
        <f>+'2.2.1.ManoObra'!E11</f>
        <v>0</v>
      </c>
      <c r="F67" s="58">
        <f>+'2.2.1.ManoObra'!F11</f>
        <v>0</v>
      </c>
      <c r="G67" s="58">
        <f>+'2.2.1.ManoObra'!G11</f>
        <v>0</v>
      </c>
      <c r="H67" s="58">
        <f>+'2.2.1.ManoObra'!H11</f>
        <v>0</v>
      </c>
      <c r="I67" s="58">
        <f>+'2.2.1.ManoObra'!I11</f>
        <v>0</v>
      </c>
      <c r="J67" s="58">
        <f>+'2.2.1.ManoObra'!J11</f>
        <v>0</v>
      </c>
      <c r="K67" s="58">
        <f>+'2.2.1.ManoObra'!K11</f>
        <v>0</v>
      </c>
      <c r="L67" s="58">
        <f>+'2.2.1.ManoObra'!L11</f>
        <v>0</v>
      </c>
      <c r="M67" s="58">
        <f>+'2.2.1.ManoObra'!M11</f>
        <v>0</v>
      </c>
      <c r="N67" s="58">
        <f>+M67</f>
        <v>0</v>
      </c>
      <c r="O67" s="58">
        <f>+P67</f>
        <v>0</v>
      </c>
      <c r="P67" s="58">
        <f>+'2.2.1.ManoObra'!N11</f>
        <v>0</v>
      </c>
      <c r="Q67" s="58">
        <f>+'2.2.1.ManoObra'!O11</f>
        <v>0</v>
      </c>
      <c r="R67" s="58">
        <f>+'2.2.1.ManoObra'!P11</f>
        <v>0</v>
      </c>
      <c r="S67" s="58">
        <f>+'2.2.1.ManoObra'!Q11</f>
        <v>32448</v>
      </c>
      <c r="T67" s="58">
        <f>+'2.2.1.ManoObra'!R11</f>
        <v>33600</v>
      </c>
      <c r="U67" s="58">
        <f>+'2.2.1.ManoObra'!S11</f>
        <v>36000</v>
      </c>
      <c r="V67" s="58">
        <f>+'2.2.1.ManoObra'!T11</f>
        <v>36000</v>
      </c>
      <c r="W67" s="58">
        <f>+'2.2.1.ManoObra'!U11</f>
        <v>40800</v>
      </c>
      <c r="X67" s="58">
        <f>+'2.2.1.ManoObra'!V11</f>
        <v>40800</v>
      </c>
      <c r="Y67" s="58">
        <f>+'2.2.1.ManoObra'!W11</f>
        <v>40800</v>
      </c>
      <c r="Z67" s="58">
        <f>+'2.2.1.ManoObra'!X11</f>
        <v>45600</v>
      </c>
      <c r="AA67" s="58">
        <f>+'2.2.1.ManoObra'!Y11</f>
        <v>55200</v>
      </c>
      <c r="AB67" s="58">
        <f>+'2.2.1.ManoObra'!Z11</f>
        <v>50400</v>
      </c>
      <c r="AC67" s="58">
        <f>+'2.2.1.ManoObra'!AA11</f>
        <v>48000</v>
      </c>
      <c r="AD67" s="58">
        <f>+'2.2.1.ManoObra'!AB11</f>
        <v>45080</v>
      </c>
    </row>
    <row r="68" spans="2:30">
      <c r="B68" s="63" t="s">
        <v>85</v>
      </c>
      <c r="C68" s="58">
        <f>+'2.2.1.ManoObra'!C12</f>
        <v>0</v>
      </c>
      <c r="D68" s="58">
        <f>+'2.2.1.ManoObra'!D12</f>
        <v>0</v>
      </c>
      <c r="E68" s="58">
        <f>+'2.2.1.ManoObra'!E12</f>
        <v>0</v>
      </c>
      <c r="F68" s="58">
        <f>+'2.2.1.ManoObra'!F12</f>
        <v>0</v>
      </c>
      <c r="G68" s="58">
        <f>+'2.2.1.ManoObra'!G12</f>
        <v>0</v>
      </c>
      <c r="H68" s="58">
        <f>+'2.2.1.ManoObra'!H12</f>
        <v>0</v>
      </c>
      <c r="I68" s="58">
        <f>+'2.2.1.ManoObra'!I12</f>
        <v>0</v>
      </c>
      <c r="J68" s="58">
        <f>+'2.2.1.ManoObra'!J12</f>
        <v>0</v>
      </c>
      <c r="K68" s="58">
        <f>+'2.2.1.ManoObra'!K12</f>
        <v>0</v>
      </c>
      <c r="L68" s="58">
        <f>+'2.2.1.ManoObra'!L12</f>
        <v>0</v>
      </c>
      <c r="M68" s="58">
        <f>+'2.2.1.ManoObra'!M12</f>
        <v>0</v>
      </c>
      <c r="N68" s="58">
        <f>+M68</f>
        <v>0</v>
      </c>
      <c r="O68" s="58">
        <f>+P68</f>
        <v>0</v>
      </c>
      <c r="P68" s="58">
        <f>+'2.2.1.ManoObra'!N12</f>
        <v>0</v>
      </c>
      <c r="Q68" s="58">
        <f>+'2.2.1.ManoObra'!O12</f>
        <v>0</v>
      </c>
      <c r="R68" s="58">
        <f>+'2.2.1.ManoObra'!P12</f>
        <v>0</v>
      </c>
      <c r="S68" s="58">
        <f>+'2.2.1.ManoObra'!Q12</f>
        <v>896064</v>
      </c>
      <c r="T68" s="58">
        <f>+'2.2.1.ManoObra'!R12</f>
        <v>1022098</v>
      </c>
      <c r="U68" s="58">
        <f>+'2.2.1.ManoObra'!S12</f>
        <v>1125227.69</v>
      </c>
      <c r="V68" s="58">
        <f>+'2.2.1.ManoObra'!T12</f>
        <v>1513101.9300000002</v>
      </c>
      <c r="W68" s="58">
        <f>+'2.2.1.ManoObra'!U12</f>
        <v>1295126.31</v>
      </c>
      <c r="X68" s="58">
        <f>+'2.2.1.ManoObra'!V12</f>
        <v>1008012.99</v>
      </c>
      <c r="Y68" s="58">
        <f>+'2.2.1.ManoObra'!W12</f>
        <v>1008012.99</v>
      </c>
      <c r="Z68" s="58">
        <f>+'2.2.1.ManoObra'!X12</f>
        <v>1180209</v>
      </c>
      <c r="AA68" s="58">
        <f>+'2.2.1.ManoObra'!Y12</f>
        <v>956886</v>
      </c>
      <c r="AB68" s="58">
        <f>+'2.2.1.ManoObra'!Z12</f>
        <v>793848</v>
      </c>
      <c r="AC68" s="58">
        <f>+'2.2.1.ManoObra'!AA12</f>
        <v>1042228</v>
      </c>
      <c r="AD68" s="58">
        <f>+'2.2.1.ManoObra'!AB12</f>
        <v>1131401</v>
      </c>
    </row>
    <row r="69" spans="2:30"/>
    <row r="70" spans="2:30">
      <c r="B70" s="64" t="s">
        <v>86</v>
      </c>
      <c r="C70" s="59">
        <f>+'2.2.1.ManoObra'!C14</f>
        <v>0</v>
      </c>
      <c r="D70" s="59">
        <f>+'2.2.1.ManoObra'!D14</f>
        <v>0</v>
      </c>
      <c r="E70" s="59">
        <f>+'2.2.1.ManoObra'!E14</f>
        <v>0</v>
      </c>
      <c r="F70" s="59">
        <f>+'2.2.1.ManoObra'!F14</f>
        <v>0</v>
      </c>
      <c r="G70" s="59">
        <f>+'2.2.1.ManoObra'!G14</f>
        <v>0</v>
      </c>
      <c r="H70" s="59">
        <f>+'2.2.1.ManoObra'!H14</f>
        <v>0</v>
      </c>
      <c r="I70" s="59">
        <f>+'2.2.1.ManoObra'!I14</f>
        <v>0</v>
      </c>
      <c r="J70" s="59">
        <f>+'2.2.1.ManoObra'!J14</f>
        <v>0</v>
      </c>
      <c r="K70" s="59">
        <f>+'2.2.1.ManoObra'!K14</f>
        <v>0</v>
      </c>
      <c r="L70" s="59">
        <f>+'2.2.1.ManoObra'!L14</f>
        <v>0</v>
      </c>
      <c r="M70" s="59">
        <f>+'2.2.1.ManoObra'!M14</f>
        <v>0</v>
      </c>
      <c r="N70" s="59">
        <f>+M70</f>
        <v>0</v>
      </c>
      <c r="O70" s="59">
        <f>+P70</f>
        <v>0</v>
      </c>
      <c r="P70" s="59">
        <f>+'2.2.1.ManoObra'!N14</f>
        <v>0</v>
      </c>
      <c r="Q70" s="59">
        <f>+'2.2.1.ManoObra'!O14</f>
        <v>0</v>
      </c>
      <c r="R70" s="59">
        <f>+'2.2.1.ManoObra'!P14</f>
        <v>0</v>
      </c>
      <c r="S70" s="59">
        <f>+'2.2.1.ManoObra'!Q14</f>
        <v>197320</v>
      </c>
      <c r="T70" s="59">
        <f>+'2.2.1.ManoObra'!R14</f>
        <v>214640</v>
      </c>
      <c r="U70" s="59">
        <f>+'2.2.1.ManoObra'!S14</f>
        <v>185904</v>
      </c>
      <c r="V70" s="59">
        <f>+'2.2.1.ManoObra'!T14</f>
        <v>170744</v>
      </c>
      <c r="W70" s="59">
        <f>+'2.2.1.ManoObra'!U14</f>
        <v>177120</v>
      </c>
      <c r="X70" s="59">
        <f>+'2.2.1.ManoObra'!V14</f>
        <v>178384</v>
      </c>
      <c r="Y70" s="59">
        <f>+'2.2.1.ManoObra'!W14</f>
        <v>178384</v>
      </c>
      <c r="Z70" s="59">
        <f>+'2.2.1.ManoObra'!X14</f>
        <v>197848</v>
      </c>
      <c r="AA70" s="59">
        <f>+'2.2.1.ManoObra'!Y14</f>
        <v>132024</v>
      </c>
      <c r="AB70" s="59">
        <f>+'2.2.1.ManoObra'!Z14</f>
        <v>133282</v>
      </c>
      <c r="AC70" s="59">
        <f>+'2.2.1.ManoObra'!AA14</f>
        <v>135168</v>
      </c>
      <c r="AD70" s="59">
        <f>+'2.2.1.ManoObra'!AB14</f>
        <v>154808</v>
      </c>
    </row>
    <row r="71" spans="2:30"/>
    <row r="72" spans="2:30">
      <c r="B72" s="52" t="s">
        <v>87</v>
      </c>
      <c r="C72" s="60">
        <f>+'2.2.1.ManoObra'!C16</f>
        <v>187010</v>
      </c>
      <c r="D72" s="60">
        <f>+'2.2.1.ManoObra'!D16</f>
        <v>245368</v>
      </c>
      <c r="E72" s="60">
        <f>+'2.2.1.ManoObra'!E16</f>
        <v>291801</v>
      </c>
      <c r="F72" s="60">
        <f>+'2.2.1.ManoObra'!F16</f>
        <v>281450</v>
      </c>
      <c r="G72" s="60">
        <f>+'2.2.1.ManoObra'!G16</f>
        <v>315341</v>
      </c>
      <c r="H72" s="60">
        <f>+'2.2.1.ManoObra'!H16</f>
        <v>365535</v>
      </c>
      <c r="I72" s="60">
        <f>+'2.2.1.ManoObra'!I16</f>
        <v>377526</v>
      </c>
      <c r="J72" s="60">
        <f>+'2.2.1.ManoObra'!J16</f>
        <v>504320</v>
      </c>
      <c r="K72" s="60">
        <f>+'2.2.1.ManoObra'!K16</f>
        <v>594617</v>
      </c>
      <c r="L72" s="60">
        <f>+'2.2.1.ManoObra'!L16</f>
        <v>733416</v>
      </c>
      <c r="M72" s="60">
        <f>+'2.2.1.ManoObra'!M16</f>
        <v>800504</v>
      </c>
      <c r="N72" s="60">
        <f>+M72</f>
        <v>800504</v>
      </c>
      <c r="O72" s="60">
        <f>+P72</f>
        <v>1061088</v>
      </c>
      <c r="P72" s="60">
        <f>+'2.2.1.ManoObra'!N16</f>
        <v>1061088</v>
      </c>
      <c r="Q72" s="60">
        <f>+'2.2.1.ManoObra'!O16</f>
        <v>1028672</v>
      </c>
      <c r="R72" s="60">
        <f>+'2.2.1.ManoObra'!P16</f>
        <v>1125832</v>
      </c>
      <c r="S72" s="60">
        <f>+'2.2.1.ManoObra'!Q16</f>
        <v>0</v>
      </c>
      <c r="T72" s="60">
        <f>+'2.2.1.ManoObra'!R16</f>
        <v>0</v>
      </c>
      <c r="U72" s="60">
        <f>+'2.2.1.ManoObra'!S16</f>
        <v>0</v>
      </c>
      <c r="V72" s="60">
        <f>+'2.2.1.ManoObra'!T16</f>
        <v>0</v>
      </c>
      <c r="W72" s="60">
        <f>+'2.2.1.ManoObra'!U16</f>
        <v>0</v>
      </c>
      <c r="X72" s="60">
        <f>+'2.2.1.ManoObra'!V16</f>
        <v>0</v>
      </c>
      <c r="Y72" s="60">
        <f>+'2.2.1.ManoObra'!W16</f>
        <v>0</v>
      </c>
      <c r="Z72" s="60">
        <f>+'2.2.1.ManoObra'!X16</f>
        <v>0</v>
      </c>
      <c r="AA72" s="60">
        <f>+'2.2.1.ManoObra'!Y16</f>
        <v>0</v>
      </c>
      <c r="AB72" s="60">
        <f>+'2.2.1.ManoObra'!Z16</f>
        <v>0</v>
      </c>
      <c r="AC72" s="60">
        <f>+'2.2.1.ManoObra'!AA16</f>
        <v>0</v>
      </c>
      <c r="AD72" s="60">
        <f>+'2.2.1.ManoObra'!AB16</f>
        <v>0</v>
      </c>
    </row>
    <row r="73" spans="2:30"/>
    <row r="74" spans="2:30">
      <c r="B74" s="237" t="s">
        <v>108</v>
      </c>
    </row>
    <row r="75" spans="2:30"/>
    <row r="76" spans="2:30">
      <c r="B76" s="239"/>
      <c r="C76" s="239"/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</row>
    <row r="77" spans="2:30">
      <c r="B77" s="52" t="s">
        <v>109</v>
      </c>
      <c r="C77" s="60">
        <f>+'2.2.2.ProdIntermed'!C38</f>
        <v>2432179.3416572078</v>
      </c>
      <c r="D77" s="60">
        <f>+'2.2.2.ProdIntermed'!D38</f>
        <v>2511452.3426692472</v>
      </c>
      <c r="E77" s="60">
        <f>+'2.2.2.ProdIntermed'!E38</f>
        <v>2140331.2206604145</v>
      </c>
      <c r="F77" s="60">
        <f>+'2.2.2.ProdIntermed'!F38</f>
        <v>2823932.5008348599</v>
      </c>
      <c r="G77" s="60">
        <f>+'2.2.2.ProdIntermed'!G38</f>
        <v>2742154.1307146042</v>
      </c>
      <c r="H77" s="60">
        <f>+'2.2.2.ProdIntermed'!H38</f>
        <v>2630302.3780929837</v>
      </c>
      <c r="I77" s="60">
        <f>+'2.2.2.ProdIntermed'!I38</f>
        <v>2781075.4197953697</v>
      </c>
      <c r="J77" s="60">
        <f>+'2.2.2.ProdIntermed'!J38</f>
        <v>3235475.1445220192</v>
      </c>
      <c r="K77" s="60">
        <f>+'2.2.2.ProdIntermed'!K38</f>
        <v>2999306.1612245655</v>
      </c>
      <c r="L77" s="60">
        <f>+'2.2.2.ProdIntermed'!L38</f>
        <v>3234631.2826447003</v>
      </c>
      <c r="M77" s="60">
        <f>+'2.2.2.ProdIntermed'!M38</f>
        <v>3404085.3767904006</v>
      </c>
      <c r="N77" s="60">
        <f>+'2.2.2.ProdIntermed'!N38</f>
        <v>3376283.9641778339</v>
      </c>
      <c r="O77" s="60">
        <f>+P77</f>
        <v>4250903.0370233608</v>
      </c>
      <c r="P77" s="60">
        <f>+'2.2.2.ProdIntermed'!O38</f>
        <v>4250903.0370233608</v>
      </c>
      <c r="Q77" s="60">
        <f>+'2.2.2.ProdIntermed'!P38</f>
        <v>4311678.5657299357</v>
      </c>
      <c r="R77" s="60">
        <f>+S77</f>
        <v>5149200.6896569636</v>
      </c>
      <c r="S77" s="60">
        <f>+'2.2.2.ProdIntermed'!Q38</f>
        <v>5149200.6896569636</v>
      </c>
      <c r="T77" s="60">
        <f>+'2.2.2.ProdIntermed'!R38</f>
        <v>5898238.9534436222</v>
      </c>
      <c r="U77" s="60">
        <f>+'2.2.2.ProdIntermed'!S38</f>
        <v>6730613.7195899542</v>
      </c>
      <c r="V77" s="60">
        <f>+'2.2.2.ProdIntermed'!T38</f>
        <v>9742229.3870683406</v>
      </c>
      <c r="W77" s="60">
        <f>+'2.2.2.ProdIntermed'!U38</f>
        <v>7891232.7008223906</v>
      </c>
      <c r="X77" s="60">
        <f>+'2.2.2.ProdIntermed'!V38</f>
        <v>8622550.9865769781</v>
      </c>
      <c r="Y77" s="60">
        <f>+'2.2.2.ProdIntermed'!W38</f>
        <v>8545895.8554283082</v>
      </c>
      <c r="Z77" s="60">
        <f>+'2.2.2.ProdIntermed'!X38</f>
        <v>9351864.8699400835</v>
      </c>
      <c r="AA77" s="60">
        <f>+'2.2.2.ProdIntermed'!Y38</f>
        <v>7902656.6975611458</v>
      </c>
      <c r="AB77" s="60">
        <f>+'2.2.2.ProdIntermed'!Z38</f>
        <v>8729569.9590676297</v>
      </c>
      <c r="AC77" s="60">
        <f>+'2.2.2.ProdIntermed'!AA38</f>
        <v>8128555.2132654246</v>
      </c>
      <c r="AD77" s="60">
        <f>+'2.2.2.ProdIntermed'!AB38</f>
        <v>8352668.3397554262</v>
      </c>
    </row>
    <row r="78" spans="2:30"/>
    <row r="79" spans="2:30">
      <c r="B79" s="237" t="s">
        <v>110</v>
      </c>
    </row>
    <row r="80" spans="2:30"/>
    <row r="81" spans="2:30">
      <c r="B81" s="240" t="s">
        <v>91</v>
      </c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</row>
    <row r="82" spans="2:30">
      <c r="B82" s="104" t="s">
        <v>92</v>
      </c>
      <c r="C82" s="103">
        <f>+'2.2.3.7.CantidadCap'!D10</f>
        <v>17204775.086948045</v>
      </c>
      <c r="D82" s="103">
        <f>+'2.2.3.7.CantidadCap'!E10</f>
        <v>17299451.686907571</v>
      </c>
      <c r="E82" s="103">
        <f>+'2.2.3.7.CantidadCap'!F10</f>
        <v>17331811.511893377</v>
      </c>
      <c r="F82" s="103">
        <f>+'2.2.3.7.CantidadCap'!G10</f>
        <v>16967699.181791708</v>
      </c>
      <c r="G82" s="103">
        <f>+'2.2.3.7.CantidadCap'!H10</f>
        <v>16400000.124272102</v>
      </c>
      <c r="H82" s="103">
        <f>+'2.2.3.7.CantidadCap'!I10</f>
        <v>15588010.20151297</v>
      </c>
      <c r="I82" s="103">
        <f>+'2.2.3.7.CantidadCap'!J10</f>
        <v>14819349.735422857</v>
      </c>
      <c r="J82" s="103">
        <f>+'2.2.3.7.CantidadCap'!K10</f>
        <v>13966548.752895769</v>
      </c>
      <c r="K82" s="103">
        <f>+'2.2.3.7.CantidadCap'!L10</f>
        <v>12990770.894688938</v>
      </c>
      <c r="L82" s="103">
        <f>+'2.2.3.7.CantidadCap'!M10</f>
        <v>12228142.966248654</v>
      </c>
      <c r="M82" s="103">
        <f>+'2.2.3.7.CantidadCap'!N10</f>
        <v>11757146.596728828</v>
      </c>
      <c r="N82" s="103">
        <f>+M82</f>
        <v>11757146.596728828</v>
      </c>
      <c r="O82" s="103">
        <f>+'2.2.3.7.CantidadCap'!O10</f>
        <v>11026171.079717081</v>
      </c>
      <c r="P82" s="103">
        <f>+'2.2.3.7.CantidadCap'!P10</f>
        <v>11026171.079717081</v>
      </c>
      <c r="Q82" s="103">
        <f>+'2.2.3.7.CantidadCap'!Q10</f>
        <v>9544542.8246802837</v>
      </c>
      <c r="R82" s="103">
        <f>+S82</f>
        <v>8309800.7861538175</v>
      </c>
      <c r="S82" s="103">
        <f>+'2.2.3.7.CantidadCap'!R10</f>
        <v>8309800.7861538175</v>
      </c>
      <c r="T82" s="103">
        <f>+'2.2.3.7.CantidadCap'!S10</f>
        <v>7856106.9600123223</v>
      </c>
      <c r="U82" s="103">
        <f>+'2.2.3.7.CantidadCap'!T10</f>
        <v>7572994.7982106218</v>
      </c>
      <c r="V82" s="103">
        <f>+'2.2.3.7.CantidadCap'!U10</f>
        <v>7293583.7206074363</v>
      </c>
      <c r="W82" s="103">
        <f>+'2.2.3.7.CantidadCap'!V10</f>
        <v>6853976.4723617332</v>
      </c>
      <c r="X82" s="103">
        <f>+'2.2.3.7.CantidadCap'!W10</f>
        <v>6425874.90007364</v>
      </c>
      <c r="Y82" s="103">
        <f>+X82</f>
        <v>6425874.90007364</v>
      </c>
      <c r="Z82" s="103">
        <f>+'2.2.3.7.CantidadCap'!X10</f>
        <v>6017017.4646460749</v>
      </c>
      <c r="AA82" s="103">
        <f>+'2.2.3.7.CantidadCap'!Y10</f>
        <v>5573482.1934578018</v>
      </c>
      <c r="AB82" s="103">
        <f>+'2.2.3.7.CantidadCap'!Z10</f>
        <v>5161911.4605028853</v>
      </c>
      <c r="AC82" s="103">
        <f>+'2.2.3.7.CantidadCap'!AA10</f>
        <v>4608350.3674416859</v>
      </c>
      <c r="AD82" s="103">
        <f>+'2.2.3.7.CantidadCap'!AB10</f>
        <v>3966045.8917535618</v>
      </c>
    </row>
    <row r="83" spans="2:30">
      <c r="B83" s="87" t="s">
        <v>93</v>
      </c>
      <c r="C83" s="96">
        <f>+'2.2.3.7.CantidadCap'!D11</f>
        <v>332167.45175582636</v>
      </c>
      <c r="D83" s="96">
        <f>+'2.2.3.7.CantidadCap'!E11</f>
        <v>515492.19798762846</v>
      </c>
      <c r="E83" s="96">
        <f>+'2.2.3.7.CantidadCap'!F11</f>
        <v>1630083.1924760041</v>
      </c>
      <c r="F83" s="96">
        <f>+'2.2.3.7.CantidadCap'!G11</f>
        <v>3906338.2001157263</v>
      </c>
      <c r="G83" s="96">
        <f>+'2.2.3.7.CantidadCap'!H11</f>
        <v>5584560.5783505347</v>
      </c>
      <c r="H83" s="96">
        <f>+'2.2.3.7.CantidadCap'!I11</f>
        <v>5704610.0187063208</v>
      </c>
      <c r="I83" s="96">
        <f>+'2.2.3.7.CantidadCap'!J11</f>
        <v>12067828.201434439</v>
      </c>
      <c r="J83" s="96">
        <f>+'2.2.3.7.CantidadCap'!K11</f>
        <v>18538729.434377864</v>
      </c>
      <c r="K83" s="96">
        <f>+'2.2.3.7.CantidadCap'!L11</f>
        <v>17696438.130987935</v>
      </c>
      <c r="L83" s="96">
        <f>+'2.2.3.7.CantidadCap'!M11</f>
        <v>16861742.929295041</v>
      </c>
      <c r="M83" s="96">
        <f>+'2.2.3.7.CantidadCap'!N11</f>
        <v>15885603.636678433</v>
      </c>
      <c r="N83" s="96">
        <f>+M83</f>
        <v>15885603.636678433</v>
      </c>
      <c r="O83" s="96">
        <f>+'2.2.3.7.CantidadCap'!O11</f>
        <v>16224713.156172141</v>
      </c>
      <c r="P83" s="96">
        <f>+'2.2.3.7.CantidadCap'!P11</f>
        <v>9784701.6312798988</v>
      </c>
      <c r="Q83" s="96">
        <f>+'2.2.3.7.CantidadCap'!Q11</f>
        <v>4466359.5939324126</v>
      </c>
      <c r="R83" s="96">
        <f>+S83</f>
        <v>4505356.0689905891</v>
      </c>
      <c r="S83" s="96">
        <f>+'2.2.3.7.CantidadCap'!R11</f>
        <v>4505356.0689905891</v>
      </c>
      <c r="T83" s="96">
        <f>+'2.2.3.7.CantidadCap'!S11</f>
        <v>4578025.1409896454</v>
      </c>
      <c r="U83" s="96">
        <f>+'2.2.3.7.CantidadCap'!T11</f>
        <v>5695228.2365903761</v>
      </c>
      <c r="V83" s="96">
        <f>+'2.2.3.7.CantidadCap'!U11</f>
        <v>6934970.7107954063</v>
      </c>
      <c r="W83" s="96">
        <f>+'2.2.3.7.CantidadCap'!V11</f>
        <v>6899691.4710996803</v>
      </c>
      <c r="X83" s="96">
        <f>+'2.2.3.7.CantidadCap'!W11</f>
        <v>6476984.306682785</v>
      </c>
      <c r="Y83" s="96">
        <f t="shared" ref="Y83:Y87" si="22">+X83</f>
        <v>6476984.306682785</v>
      </c>
      <c r="Z83" s="96">
        <f>+'2.2.3.7.CantidadCap'!X11</f>
        <v>6213275.9138778094</v>
      </c>
      <c r="AA83" s="96">
        <f>+'2.2.3.7.CantidadCap'!Y11</f>
        <v>6401396.1287971232</v>
      </c>
      <c r="AB83" s="96">
        <f>+'2.2.3.7.CantidadCap'!Z11</f>
        <v>6203204.1992123816</v>
      </c>
      <c r="AC83" s="96">
        <f>+'2.2.3.7.CantidadCap'!AA11</f>
        <v>5241557.7339176815</v>
      </c>
      <c r="AD83" s="96">
        <f>+'2.2.3.7.CantidadCap'!AB11</f>
        <v>5147678.5225412454</v>
      </c>
    </row>
    <row r="84" spans="2:30">
      <c r="B84" s="87" t="s">
        <v>94</v>
      </c>
      <c r="C84" s="96">
        <f>+'2.2.3.7.CantidadCap'!D12</f>
        <v>107560.30029935538</v>
      </c>
      <c r="D84" s="96">
        <f>+'2.2.3.7.CantidadCap'!E12</f>
        <v>109679.58135041536</v>
      </c>
      <c r="E84" s="96">
        <f>+'2.2.3.7.CantidadCap'!F12</f>
        <v>96275.174692518776</v>
      </c>
      <c r="F84" s="96">
        <f>+'2.2.3.7.CantidadCap'!G12</f>
        <v>82251.182048259856</v>
      </c>
      <c r="G84" s="96">
        <f>+'2.2.3.7.CantidadCap'!H12</f>
        <v>79519.343555110245</v>
      </c>
      <c r="H84" s="96">
        <f>+'2.2.3.7.CantidadCap'!I12</f>
        <v>46028.215625069599</v>
      </c>
      <c r="I84" s="96">
        <f>+'2.2.3.7.CantidadCap'!J12</f>
        <v>22632.225950290827</v>
      </c>
      <c r="J84" s="96">
        <f>+'2.2.3.7.CantidadCap'!K12</f>
        <v>23854.940150654125</v>
      </c>
      <c r="K84" s="96">
        <f>+'2.2.3.7.CantidadCap'!L12</f>
        <v>43691.742536594058</v>
      </c>
      <c r="L84" s="96">
        <f>+'2.2.3.7.CantidadCap'!M12</f>
        <v>132249.69619803631</v>
      </c>
      <c r="M84" s="96">
        <f>+'2.2.3.7.CantidadCap'!N12</f>
        <v>198130.64889542639</v>
      </c>
      <c r="N84" s="96">
        <f t="shared" ref="N84:N86" si="23">+M84</f>
        <v>198130.64889542639</v>
      </c>
      <c r="O84" s="96">
        <f>+'2.2.3.7.CantidadCap'!O12</f>
        <v>239454.20507191651</v>
      </c>
      <c r="P84" s="96">
        <f>+'2.2.3.7.CantidadCap'!P12</f>
        <v>239454.20507191651</v>
      </c>
      <c r="Q84" s="96">
        <f>+'2.2.3.7.CantidadCap'!Q12</f>
        <v>362533.36845055921</v>
      </c>
      <c r="R84" s="96">
        <f t="shared" ref="R84:R86" si="24">+S84</f>
        <v>384414.0134671994</v>
      </c>
      <c r="S84" s="96">
        <f>+'2.2.3.7.CantidadCap'!R12</f>
        <v>384414.0134671994</v>
      </c>
      <c r="T84" s="96">
        <f>+'2.2.3.7.CantidadCap'!S12</f>
        <v>468121.71838191664</v>
      </c>
      <c r="U84" s="96">
        <f>+'2.2.3.7.CantidadCap'!T12</f>
        <v>615259.35719573754</v>
      </c>
      <c r="V84" s="96">
        <f>+'2.2.3.7.CantidadCap'!U12</f>
        <v>637192.38793975115</v>
      </c>
      <c r="W84" s="96">
        <f>+'2.2.3.7.CantidadCap'!V12</f>
        <v>742927.55983010947</v>
      </c>
      <c r="X84" s="96">
        <f>+'2.2.3.7.CantidadCap'!W12</f>
        <v>736494.87675112963</v>
      </c>
      <c r="Y84" s="96">
        <f t="shared" si="22"/>
        <v>736494.87675112963</v>
      </c>
      <c r="Z84" s="96">
        <f>+'2.2.3.7.CantidadCap'!X12</f>
        <v>627735.75876329083</v>
      </c>
      <c r="AA84" s="96">
        <f>+'2.2.3.7.CantidadCap'!Y12</f>
        <v>513381.81196594756</v>
      </c>
      <c r="AB84" s="96">
        <f>+'2.2.3.7.CantidadCap'!Z12</f>
        <v>399792.43507754948</v>
      </c>
      <c r="AC84" s="96">
        <f>+'2.2.3.7.CantidadCap'!AA12</f>
        <v>357289.04552009003</v>
      </c>
      <c r="AD84" s="96">
        <f>+'2.2.3.7.CantidadCap'!AB12</f>
        <v>289602.95425075194</v>
      </c>
    </row>
    <row r="85" spans="2:30">
      <c r="B85" s="87" t="s">
        <v>95</v>
      </c>
      <c r="C85" s="96">
        <f>+'2.2.3.7.CantidadCap'!D13</f>
        <v>113697.10110270364</v>
      </c>
      <c r="D85" s="96">
        <f>+'2.2.3.7.CantidadCap'!E13</f>
        <v>93739.114412753173</v>
      </c>
      <c r="E85" s="96">
        <f>+'2.2.3.7.CantidadCap'!F13</f>
        <v>95011.145999081957</v>
      </c>
      <c r="F85" s="96">
        <f>+'2.2.3.7.CantidadCap'!G13</f>
        <v>93929.200421367044</v>
      </c>
      <c r="G85" s="96">
        <f>+'2.2.3.7.CantidadCap'!H13</f>
        <v>98084.403429449565</v>
      </c>
      <c r="H85" s="96">
        <f>+'2.2.3.7.CantidadCap'!I13</f>
        <v>95559.529239176656</v>
      </c>
      <c r="I85" s="96">
        <f>+'2.2.3.7.CantidadCap'!J13</f>
        <v>83942.172375041526</v>
      </c>
      <c r="J85" s="96">
        <f>+'2.2.3.7.CantidadCap'!K13</f>
        <v>117943.11068121066</v>
      </c>
      <c r="K85" s="96">
        <f>+'2.2.3.7.CantidadCap'!L13</f>
        <v>168825.79759919966</v>
      </c>
      <c r="L85" s="96">
        <f>+'2.2.3.7.CantidadCap'!M13</f>
        <v>215657.76072511851</v>
      </c>
      <c r="M85" s="96">
        <f>+'2.2.3.7.CantidadCap'!N13</f>
        <v>272223.12825973867</v>
      </c>
      <c r="N85" s="96">
        <f t="shared" si="23"/>
        <v>272223.12825973867</v>
      </c>
      <c r="O85" s="96">
        <f>+'2.2.3.7.CantidadCap'!O13</f>
        <v>314660.44024277513</v>
      </c>
      <c r="P85" s="96">
        <f>+'2.2.3.7.CantidadCap'!P13</f>
        <v>314660.44024277513</v>
      </c>
      <c r="Q85" s="96">
        <f>+'2.2.3.7.CantidadCap'!Q13</f>
        <v>406089.18664278323</v>
      </c>
      <c r="R85" s="96">
        <f t="shared" si="24"/>
        <v>495348.04590489378</v>
      </c>
      <c r="S85" s="96">
        <f>+'2.2.3.7.CantidadCap'!R13</f>
        <v>495348.04590489378</v>
      </c>
      <c r="T85" s="96">
        <f>+'2.2.3.7.CantidadCap'!S13</f>
        <v>548230.29079183005</v>
      </c>
      <c r="U85" s="96">
        <f>+'2.2.3.7.CantidadCap'!T13</f>
        <v>570791.88129498158</v>
      </c>
      <c r="V85" s="96">
        <f>+'2.2.3.7.CantidadCap'!U13</f>
        <v>726761.54647226806</v>
      </c>
      <c r="W85" s="96">
        <f>+'2.2.3.7.CantidadCap'!V13</f>
        <v>905412.11371124908</v>
      </c>
      <c r="X85" s="96">
        <f>+'2.2.3.7.CantidadCap'!W13</f>
        <v>867365.37769113667</v>
      </c>
      <c r="Y85" s="96">
        <f t="shared" si="22"/>
        <v>867365.37769113667</v>
      </c>
      <c r="Z85" s="96">
        <f>+'2.2.3.7.CantidadCap'!X13</f>
        <v>840235.96229205863</v>
      </c>
      <c r="AA85" s="96">
        <f>+'2.2.3.7.CantidadCap'!Y13</f>
        <v>828638.79196141823</v>
      </c>
      <c r="AB85" s="96">
        <f>+'2.2.3.7.CantidadCap'!Z13</f>
        <v>743082.63317309041</v>
      </c>
      <c r="AC85" s="96">
        <f>+'2.2.3.7.CantidadCap'!AA13</f>
        <v>660607.12952205888</v>
      </c>
      <c r="AD85" s="96">
        <f>+'2.2.3.7.CantidadCap'!AB13</f>
        <v>573111.93613897497</v>
      </c>
    </row>
    <row r="86" spans="2:30">
      <c r="B86" s="87" t="s">
        <v>96</v>
      </c>
      <c r="C86" s="96">
        <f>+'2.2.3.7.CantidadCap'!D14</f>
        <v>70659.807345849666</v>
      </c>
      <c r="D86" s="96">
        <f>+'2.2.3.7.CantidadCap'!E14</f>
        <v>68416.496806741008</v>
      </c>
      <c r="E86" s="96">
        <f>+'2.2.3.7.CantidadCap'!F14</f>
        <v>69072.211996072059</v>
      </c>
      <c r="F86" s="96">
        <f>+'2.2.3.7.CantidadCap'!G14</f>
        <v>64919.743555490582</v>
      </c>
      <c r="G86" s="96">
        <f>+'2.2.3.7.CantidadCap'!H14</f>
        <v>59019.404734114578</v>
      </c>
      <c r="H86" s="96">
        <f>+'2.2.3.7.CantidadCap'!I14</f>
        <v>55064.476561737538</v>
      </c>
      <c r="I86" s="96">
        <f>+'2.2.3.7.CantidadCap'!J14</f>
        <v>84236.536248609482</v>
      </c>
      <c r="J86" s="96">
        <f>+'2.2.3.7.CantidadCap'!K14</f>
        <v>117932.89827597419</v>
      </c>
      <c r="K86" s="96">
        <f>+'2.2.3.7.CantidadCap'!L14</f>
        <v>127132.37714939206</v>
      </c>
      <c r="L86" s="96">
        <f>+'2.2.3.7.CantidadCap'!M14</f>
        <v>142723.27120505791</v>
      </c>
      <c r="M86" s="96">
        <f>+'2.2.3.7.CantidadCap'!N14</f>
        <v>176430.29316470883</v>
      </c>
      <c r="N86" s="96">
        <f t="shared" si="23"/>
        <v>176430.29316470883</v>
      </c>
      <c r="O86" s="96">
        <f>+'2.2.3.7.CantidadCap'!O14</f>
        <v>200674.92083902692</v>
      </c>
      <c r="P86" s="96">
        <f>+'2.2.3.7.CantidadCap'!P14</f>
        <v>200674.92083902692</v>
      </c>
      <c r="Q86" s="96">
        <f>+'2.2.3.7.CantidadCap'!Q14</f>
        <v>239288.6445611231</v>
      </c>
      <c r="R86" s="96">
        <f t="shared" si="24"/>
        <v>246900.72811998878</v>
      </c>
      <c r="S86" s="96">
        <f>+'2.2.3.7.CantidadCap'!R14</f>
        <v>246900.72811998878</v>
      </c>
      <c r="T86" s="96">
        <f>+'2.2.3.7.CantidadCap'!S14</f>
        <v>206146.89905321755</v>
      </c>
      <c r="U86" s="96">
        <f>+'2.2.3.7.CantidadCap'!T14</f>
        <v>191948.45393612058</v>
      </c>
      <c r="V86" s="96">
        <f>+'2.2.3.7.CantidadCap'!U14</f>
        <v>406557.14315661869</v>
      </c>
      <c r="W86" s="96">
        <f>+'2.2.3.7.CantidadCap'!V14</f>
        <v>521168.2916117328</v>
      </c>
      <c r="X86" s="96">
        <f>+'2.2.3.7.CantidadCap'!W14</f>
        <v>420891.52617309225</v>
      </c>
      <c r="Y86" s="96">
        <f t="shared" si="22"/>
        <v>420891.52617309225</v>
      </c>
      <c r="Z86" s="96">
        <f>+'2.2.3.7.CantidadCap'!X14</f>
        <v>491877.87793729099</v>
      </c>
      <c r="AA86" s="96">
        <f>+'2.2.3.7.CantidadCap'!Y14</f>
        <v>552959.27750146668</v>
      </c>
      <c r="AB86" s="96">
        <f>+'2.2.3.7.CantidadCap'!Z14</f>
        <v>549689.68640940974</v>
      </c>
      <c r="AC86" s="96">
        <f>+'2.2.3.7.CantidadCap'!AA14</f>
        <v>597316.62587085203</v>
      </c>
      <c r="AD86" s="96">
        <f>+'2.2.3.7.CantidadCap'!AB14</f>
        <v>653107.0313165203</v>
      </c>
    </row>
    <row r="87" spans="2:30">
      <c r="B87" s="97" t="s">
        <v>97</v>
      </c>
      <c r="C87" s="98">
        <f>+'2.2.3.7.CantidadCap'!D15</f>
        <v>1096.5157546976786</v>
      </c>
      <c r="D87" s="98">
        <f>+'2.2.3.7.CantidadCap'!E15</f>
        <v>3070.0845010375351</v>
      </c>
      <c r="E87" s="98">
        <f>+'2.2.3.7.CantidadCap'!F15</f>
        <v>3904.1482532940481</v>
      </c>
      <c r="F87" s="98">
        <f>+'2.2.3.7.CantidadCap'!G15</f>
        <v>3470.8010515244578</v>
      </c>
      <c r="G87" s="98">
        <f>+'2.2.3.7.CantidadCap'!H15</f>
        <v>7656.6082935832774</v>
      </c>
      <c r="H87" s="98">
        <f>+'2.2.3.7.CantidadCap'!I15</f>
        <v>13115.628462249309</v>
      </c>
      <c r="I87" s="98">
        <f>+'2.2.3.7.CantidadCap'!J15</f>
        <v>14621.050727939421</v>
      </c>
      <c r="J87" s="98">
        <f>+'2.2.3.7.CantidadCap'!K15</f>
        <v>110076.80254676739</v>
      </c>
      <c r="K87" s="98">
        <f>+'2.2.3.7.CantidadCap'!L15</f>
        <v>209868.62110471493</v>
      </c>
      <c r="L87" s="98">
        <f>+'2.2.3.7.CantidadCap'!M15</f>
        <v>211491.41785570094</v>
      </c>
      <c r="M87" s="98">
        <f>+'2.2.3.7.CantidadCap'!N15</f>
        <v>224839.49468095062</v>
      </c>
      <c r="N87" s="98">
        <f>+M87</f>
        <v>224839.49468095062</v>
      </c>
      <c r="O87" s="98">
        <f>+'2.2.3.7.CantidadCap'!O15</f>
        <v>283355.42332430184</v>
      </c>
      <c r="P87" s="98">
        <f>+'2.2.3.7.CantidadCap'!P15</f>
        <v>283355.42332430184</v>
      </c>
      <c r="Q87" s="98">
        <f>+'2.2.3.7.CantidadCap'!Q15</f>
        <v>306838.39972671133</v>
      </c>
      <c r="R87" s="98">
        <f>+S87</f>
        <v>314777.36857255589</v>
      </c>
      <c r="S87" s="98">
        <f>+'2.2.3.7.CantidadCap'!R15</f>
        <v>314777.36857255589</v>
      </c>
      <c r="T87" s="98">
        <f>+'2.2.3.7.CantidadCap'!S15</f>
        <v>385015.23794137663</v>
      </c>
      <c r="U87" s="98">
        <f>+'2.2.3.7.CantidadCap'!T15</f>
        <v>466103.53331843799</v>
      </c>
      <c r="V87" s="98">
        <f>+'2.2.3.7.CantidadCap'!U15</f>
        <v>480266.67590534739</v>
      </c>
      <c r="W87" s="98">
        <f>+'2.2.3.7.CantidadCap'!V15</f>
        <v>693448.89832097932</v>
      </c>
      <c r="X87" s="98">
        <f>+'2.2.3.7.CantidadCap'!W15</f>
        <v>998330.21447301889</v>
      </c>
      <c r="Y87" s="98">
        <f t="shared" si="22"/>
        <v>998330.21447301889</v>
      </c>
      <c r="Z87" s="98">
        <f>+'2.2.3.7.CantidadCap'!X15</f>
        <v>1278021.0804493541</v>
      </c>
      <c r="AA87" s="98">
        <f>+'2.2.3.7.CantidadCap'!Y15</f>
        <v>1636317.4032175946</v>
      </c>
      <c r="AB87" s="98">
        <f>+'2.2.3.7.CantidadCap'!Z15</f>
        <v>1694351.4815746117</v>
      </c>
      <c r="AC87" s="98">
        <f>+'2.2.3.7.CantidadCap'!AA15</f>
        <v>1573509.9664507606</v>
      </c>
      <c r="AD87" s="98">
        <f>+'2.2.3.7.CantidadCap'!AB15</f>
        <v>1472135.9357959693</v>
      </c>
    </row>
    <row r="88" spans="2:30">
      <c r="B88" s="99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</row>
    <row r="89" spans="2:30">
      <c r="B89" s="240" t="s">
        <v>98</v>
      </c>
      <c r="C89" s="243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</row>
    <row r="90" spans="2:30">
      <c r="B90" s="87" t="s">
        <v>99</v>
      </c>
      <c r="C90" s="96">
        <f>+'2.2.3.7.CantidadCap'!D18</f>
        <v>0</v>
      </c>
      <c r="D90" s="96">
        <f>+'2.2.3.7.CantidadCap'!E18</f>
        <v>0</v>
      </c>
      <c r="E90" s="96">
        <f>+'2.2.3.7.CantidadCap'!F18</f>
        <v>0</v>
      </c>
      <c r="F90" s="96">
        <f>+'2.2.3.7.CantidadCap'!G18</f>
        <v>0</v>
      </c>
      <c r="G90" s="96">
        <f>+'2.2.3.7.CantidadCap'!H18</f>
        <v>0</v>
      </c>
      <c r="H90" s="96">
        <f>+'2.2.3.7.CantidadCap'!I18</f>
        <v>0</v>
      </c>
      <c r="I90" s="96">
        <f>+'2.2.3.7.CantidadCap'!J18</f>
        <v>0</v>
      </c>
      <c r="J90" s="96">
        <f>+'2.2.3.7.CantidadCap'!K18</f>
        <v>0</v>
      </c>
      <c r="K90" s="96">
        <f>+'2.2.3.7.CantidadCap'!L18</f>
        <v>0</v>
      </c>
      <c r="L90" s="96">
        <f>+'2.2.3.7.CantidadCap'!M18</f>
        <v>0</v>
      </c>
      <c r="M90" s="96">
        <f>+'2.2.3.7.CantidadCap'!N18</f>
        <v>0</v>
      </c>
      <c r="N90" s="96">
        <f t="shared" ref="N90" si="25">+M90</f>
        <v>0</v>
      </c>
      <c r="O90" s="96">
        <f>+'2.2.3.7.CantidadCap'!O18</f>
        <v>0</v>
      </c>
      <c r="P90" s="96">
        <f>+'2.2.3.7.CantidadCap'!P18</f>
        <v>6440011.5248922426</v>
      </c>
      <c r="Q90" s="96">
        <f>+'2.2.3.7.CantidadCap'!Q18</f>
        <v>15235719.903226191</v>
      </c>
      <c r="R90" s="96">
        <f t="shared" ref="R90" si="26">+S90</f>
        <v>17294796.495873973</v>
      </c>
      <c r="S90" s="96">
        <f>+'2.2.3.7.CantidadCap'!R18</f>
        <v>17294796.495873973</v>
      </c>
      <c r="T90" s="96">
        <f>+'2.2.3.7.CantidadCap'!S18</f>
        <v>20098581.704422269</v>
      </c>
      <c r="U90" s="96">
        <f>+'2.2.3.7.CantidadCap'!T18</f>
        <v>24589716.832496062</v>
      </c>
      <c r="V90" s="96">
        <f>+'2.2.3.7.CantidadCap'!U18</f>
        <v>125244272.41831973</v>
      </c>
      <c r="W90" s="96">
        <f>+'2.2.3.7.CantidadCap'!V18</f>
        <v>220438076.00753748</v>
      </c>
      <c r="X90" s="96">
        <f>+'2.2.3.7.CantidadCap'!W18</f>
        <v>214184955.57335725</v>
      </c>
      <c r="Y90" s="96">
        <f t="shared" ref="Y90:Y92" si="27">+X90</f>
        <v>214184955.57335725</v>
      </c>
      <c r="Z90" s="96">
        <f>+'2.2.3.7.CantidadCap'!X18</f>
        <v>208539129.261926</v>
      </c>
      <c r="AA90" s="96">
        <f>+'2.2.3.7.CantidadCap'!Y18</f>
        <v>206745336.50011286</v>
      </c>
      <c r="AB90" s="96">
        <f>+'2.2.3.7.CantidadCap'!Z18</f>
        <v>206334230.18234873</v>
      </c>
      <c r="AC90" s="96">
        <f>+'2.2.3.7.CantidadCap'!AA18</f>
        <v>196031264.49878424</v>
      </c>
      <c r="AD90" s="96">
        <f>+'2.2.3.7.CantidadCap'!AB18</f>
        <v>180978090.74622202</v>
      </c>
    </row>
    <row r="91" spans="2:30">
      <c r="B91" s="87" t="s">
        <v>100</v>
      </c>
      <c r="C91" s="96">
        <f>+'2.2.3.7.CantidadCap'!D19</f>
        <v>0</v>
      </c>
      <c r="D91" s="96">
        <f>+'2.2.3.7.CantidadCap'!E19</f>
        <v>107220.25545025732</v>
      </c>
      <c r="E91" s="96">
        <f>+'2.2.3.7.CantidadCap'!F19</f>
        <v>96762.537708806776</v>
      </c>
      <c r="F91" s="96">
        <f>+'2.2.3.7.CantidadCap'!G19</f>
        <v>75665.215895929708</v>
      </c>
      <c r="G91" s="96">
        <f>+'2.2.3.7.CantidadCap'!H19</f>
        <v>53803.685520569197</v>
      </c>
      <c r="H91" s="96">
        <f>+'2.2.3.7.CantidadCap'!I19</f>
        <v>31788.030481248516</v>
      </c>
      <c r="I91" s="96">
        <f>+'2.2.3.7.CantidadCap'!J19</f>
        <v>68202.165348213122</v>
      </c>
      <c r="J91" s="96">
        <f>+'2.2.3.7.CantidadCap'!K19</f>
        <v>146401.80714745217</v>
      </c>
      <c r="K91" s="96">
        <f>+'2.2.3.7.CantidadCap'!L19</f>
        <v>203279.85580743675</v>
      </c>
      <c r="L91" s="96">
        <f>+'2.2.3.7.CantidadCap'!M19</f>
        <v>230367.90415573621</v>
      </c>
      <c r="M91" s="96">
        <f>+'2.2.3.7.CantidadCap'!N19</f>
        <v>231009.31506925996</v>
      </c>
      <c r="N91" s="96">
        <f>+M91</f>
        <v>231009.31506925996</v>
      </c>
      <c r="O91" s="96">
        <f>+'2.2.3.7.CantidadCap'!O19</f>
        <v>217722.20494811586</v>
      </c>
      <c r="P91" s="96">
        <f>+'2.2.3.7.CantidadCap'!P19</f>
        <v>217722.20494811586</v>
      </c>
      <c r="Q91" s="96">
        <f>+'2.2.3.7.CantidadCap'!Q19</f>
        <v>187206.67168787404</v>
      </c>
      <c r="R91" s="96">
        <f>+S91</f>
        <v>100122.16850814293</v>
      </c>
      <c r="S91" s="96">
        <f>+'2.2.3.7.CantidadCap'!R19</f>
        <v>100122.16850814293</v>
      </c>
      <c r="T91" s="96">
        <f>+'2.2.3.7.CantidadCap'!S19</f>
        <v>152016.82091699712</v>
      </c>
      <c r="U91" s="96">
        <f>+'2.2.3.7.CantidadCap'!T19</f>
        <v>282270.23983837251</v>
      </c>
      <c r="V91" s="96">
        <f>+'2.2.3.7.CantidadCap'!U19</f>
        <v>310739.83213002863</v>
      </c>
      <c r="W91" s="96">
        <f>+'2.2.3.7.CantidadCap'!V19</f>
        <v>381800.78436482308</v>
      </c>
      <c r="X91" s="96">
        <f>+'2.2.3.7.CantidadCap'!W19</f>
        <v>414072.5252371087</v>
      </c>
      <c r="Y91" s="96">
        <f t="shared" si="27"/>
        <v>414072.5252371087</v>
      </c>
      <c r="Z91" s="96">
        <f>+'2.2.3.7.CantidadCap'!X19</f>
        <v>476089.49237853003</v>
      </c>
      <c r="AA91" s="96">
        <f>+'2.2.3.7.CantidadCap'!Y19</f>
        <v>544468.22870118823</v>
      </c>
      <c r="AB91" s="96">
        <f>+'2.2.3.7.CantidadCap'!Z19</f>
        <v>519432.31366631528</v>
      </c>
      <c r="AC91" s="96">
        <f>+'2.2.3.7.CantidadCap'!AA19</f>
        <v>494104.68346235726</v>
      </c>
      <c r="AD91" s="96">
        <f>+'2.2.3.7.CantidadCap'!AB19</f>
        <v>441320.76003095863</v>
      </c>
    </row>
    <row r="92" spans="2:30">
      <c r="B92" s="97" t="s">
        <v>101</v>
      </c>
      <c r="C92" s="98">
        <f>+'2.2.3.7.CantidadCap'!D20</f>
        <v>9575724.9445975721</v>
      </c>
      <c r="D92" s="98">
        <f>+'2.2.3.7.CantidadCap'!E20</f>
        <v>8969378.6027915701</v>
      </c>
      <c r="E92" s="98">
        <f>+'2.2.3.7.CantidadCap'!F20</f>
        <v>8346166.4706834257</v>
      </c>
      <c r="F92" s="98">
        <f>+'2.2.3.7.CantidadCap'!G20</f>
        <v>7699540.0022962661</v>
      </c>
      <c r="G92" s="98">
        <f>+'2.2.3.7.CantidadCap'!H20</f>
        <v>6965413.5701120105</v>
      </c>
      <c r="H92" s="98">
        <f>+'2.2.3.7.CantidadCap'!I20</f>
        <v>6252674.0821808632</v>
      </c>
      <c r="I92" s="98">
        <f>+'2.2.3.7.CantidadCap'!J20</f>
        <v>5564917.6325394213</v>
      </c>
      <c r="J92" s="98">
        <f>+'2.2.3.7.CantidadCap'!K20</f>
        <v>4778999.1455472745</v>
      </c>
      <c r="K92" s="98">
        <f>+'2.2.3.7.CantidadCap'!L20</f>
        <v>3956793.0495707281</v>
      </c>
      <c r="L92" s="98">
        <f>+'2.2.3.7.CantidadCap'!M20</f>
        <v>3194406.8667977117</v>
      </c>
      <c r="M92" s="98">
        <f>+'2.2.3.7.CantidadCap'!N20</f>
        <v>2513665.6463524494</v>
      </c>
      <c r="N92" s="98">
        <f>+M92</f>
        <v>2513665.6463524494</v>
      </c>
      <c r="O92" s="98">
        <f>+'2.2.3.7.CantidadCap'!O20</f>
        <v>3614248.3924951255</v>
      </c>
      <c r="P92" s="98">
        <f>+'2.2.3.7.CantidadCap'!P20</f>
        <v>3614248.3465187997</v>
      </c>
      <c r="Q92" s="98">
        <f>+'2.2.3.7.CantidadCap'!Q20</f>
        <v>4826377.7153416174</v>
      </c>
      <c r="R92" s="98">
        <f>+S92</f>
        <v>3748982.0521039702</v>
      </c>
      <c r="S92" s="98">
        <f>+'2.2.3.7.CantidadCap'!R20</f>
        <v>3748982.0521039702</v>
      </c>
      <c r="T92" s="98">
        <f>+'2.2.3.7.CantidadCap'!S20</f>
        <v>4199678.2806470543</v>
      </c>
      <c r="U92" s="98">
        <f>+'2.2.3.7.CantidadCap'!T20</f>
        <v>5404163.9950810969</v>
      </c>
      <c r="V92" s="98">
        <f>+'2.2.3.7.CantidadCap'!U20</f>
        <v>5141905.2318464471</v>
      </c>
      <c r="W92" s="98">
        <f>+'2.2.3.7.CantidadCap'!V20</f>
        <v>4756979.8267076779</v>
      </c>
      <c r="X92" s="98">
        <f>+'2.2.3.7.CantidadCap'!W20</f>
        <v>4360917.7800412616</v>
      </c>
      <c r="Y92" s="98">
        <f t="shared" si="27"/>
        <v>4360917.7800412616</v>
      </c>
      <c r="Z92" s="98">
        <f>+'2.2.3.7.CantidadCap'!X20</f>
        <v>4000835.6149509773</v>
      </c>
      <c r="AA92" s="98">
        <f>+'2.2.3.7.CantidadCap'!Y20</f>
        <v>3648205.7450590418</v>
      </c>
      <c r="AB92" s="98">
        <f>+'2.2.3.7.CantidadCap'!Z20</f>
        <v>3315286.0186172472</v>
      </c>
      <c r="AC92" s="98">
        <f>+'2.2.3.7.CantidadCap'!AA20</f>
        <v>2892312.9535779729</v>
      </c>
      <c r="AD92" s="98">
        <f>+'2.2.3.7.CantidadCap'!AB20</f>
        <v>2416282.847935861</v>
      </c>
    </row>
    <row r="93" spans="2:30">
      <c r="B93" s="87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</row>
    <row r="94" spans="2:30">
      <c r="B94" s="1" t="s">
        <v>102</v>
      </c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</row>
    <row r="95" spans="2:30">
      <c r="B95" s="74" t="s">
        <v>103</v>
      </c>
      <c r="C95" s="103">
        <f>+'2.2.3.7.CantidadCap'!D23</f>
        <v>0</v>
      </c>
      <c r="D95" s="103">
        <f>+'2.2.3.7.CantidadCap'!E23</f>
        <v>0</v>
      </c>
      <c r="E95" s="103">
        <f>+'2.2.3.7.CantidadCap'!F23</f>
        <v>0</v>
      </c>
      <c r="F95" s="103">
        <f>+'2.2.3.7.CantidadCap'!G23</f>
        <v>0</v>
      </c>
      <c r="G95" s="103">
        <f>+'2.2.3.7.CantidadCap'!H23</f>
        <v>0</v>
      </c>
      <c r="H95" s="103">
        <f>+'2.2.3.7.CantidadCap'!I23</f>
        <v>0</v>
      </c>
      <c r="I95" s="103">
        <f>+'2.2.3.7.CantidadCap'!J23</f>
        <v>0</v>
      </c>
      <c r="J95" s="103">
        <f>+'2.2.3.7.CantidadCap'!K23</f>
        <v>0</v>
      </c>
      <c r="K95" s="103">
        <f>+'2.2.3.7.CantidadCap'!L23</f>
        <v>0</v>
      </c>
      <c r="L95" s="103">
        <f>+'2.2.3.7.CantidadCap'!M23</f>
        <v>0</v>
      </c>
      <c r="M95" s="103">
        <f>+'2.2.3.7.CantidadCap'!N23</f>
        <v>0</v>
      </c>
      <c r="N95" s="103">
        <f t="shared" ref="N95:N97" si="28">+M95</f>
        <v>0</v>
      </c>
      <c r="O95" s="103">
        <f>+'2.2.3.7.CantidadCap'!O23</f>
        <v>0</v>
      </c>
      <c r="P95" s="103">
        <f>+'2.2.3.7.CantidadCap'!P23</f>
        <v>0</v>
      </c>
      <c r="Q95" s="103">
        <f>+'2.2.3.7.CantidadCap'!Q23</f>
        <v>0</v>
      </c>
      <c r="R95" s="103">
        <f t="shared" ref="R95:R97" si="29">+S95</f>
        <v>0</v>
      </c>
      <c r="S95" s="103">
        <f>+'2.2.3.7.CantidadCap'!R23</f>
        <v>0</v>
      </c>
      <c r="T95" s="103">
        <f>+'2.2.3.7.CantidadCap'!S23</f>
        <v>0</v>
      </c>
      <c r="U95" s="103">
        <f>+'2.2.3.7.CantidadCap'!T23</f>
        <v>0</v>
      </c>
      <c r="V95" s="103">
        <f>+'2.2.3.7.CantidadCap'!U23</f>
        <v>0</v>
      </c>
      <c r="W95" s="103">
        <f>+'2.2.3.7.CantidadCap'!V23</f>
        <v>0</v>
      </c>
      <c r="X95" s="103">
        <f>+'2.2.3.7.CantidadCap'!W23</f>
        <v>0</v>
      </c>
      <c r="Y95" s="103">
        <f t="shared" ref="Y95:Y97" si="30">+X95</f>
        <v>0</v>
      </c>
      <c r="Z95" s="103">
        <f>+'2.2.3.7.CantidadCap'!X23</f>
        <v>98387.049200335969</v>
      </c>
      <c r="AA95" s="103">
        <f>+'2.2.3.7.CantidadCap'!Y23</f>
        <v>83010.549738766378</v>
      </c>
      <c r="AB95" s="103">
        <f>+'2.2.3.7.CantidadCap'!Z23</f>
        <v>48505.694016525173</v>
      </c>
      <c r="AC95" s="103">
        <f>+'2.2.3.7.CantidadCap'!AA23</f>
        <v>97834.320750795945</v>
      </c>
      <c r="AD95" s="103">
        <f>+'2.2.3.7.CantidadCap'!AB23</f>
        <v>147102.54862701107</v>
      </c>
    </row>
    <row r="96" spans="2:30">
      <c r="B96" s="2" t="s">
        <v>104</v>
      </c>
      <c r="C96" s="96">
        <f>+'2.2.3.7.CantidadCap'!D24</f>
        <v>0</v>
      </c>
      <c r="D96" s="96">
        <f>+'2.2.3.7.CantidadCap'!E24</f>
        <v>0</v>
      </c>
      <c r="E96" s="96">
        <f>+'2.2.3.7.CantidadCap'!F24</f>
        <v>0</v>
      </c>
      <c r="F96" s="96">
        <f>+'2.2.3.7.CantidadCap'!G24</f>
        <v>0</v>
      </c>
      <c r="G96" s="96">
        <f>+'2.2.3.7.CantidadCap'!H24</f>
        <v>0</v>
      </c>
      <c r="H96" s="96">
        <f>+'2.2.3.7.CantidadCap'!I24</f>
        <v>0</v>
      </c>
      <c r="I96" s="96">
        <f>+'2.2.3.7.CantidadCap'!J24</f>
        <v>0</v>
      </c>
      <c r="J96" s="96">
        <f>+'2.2.3.7.CantidadCap'!K24</f>
        <v>0</v>
      </c>
      <c r="K96" s="96">
        <f>+'2.2.3.7.CantidadCap'!L24</f>
        <v>0</v>
      </c>
      <c r="L96" s="96">
        <f>+'2.2.3.7.CantidadCap'!M24</f>
        <v>0</v>
      </c>
      <c r="M96" s="96">
        <f>+'2.2.3.7.CantidadCap'!N24</f>
        <v>0</v>
      </c>
      <c r="N96" s="96">
        <f t="shared" si="28"/>
        <v>0</v>
      </c>
      <c r="O96" s="96">
        <f>+'2.2.3.7.CantidadCap'!O24</f>
        <v>0</v>
      </c>
      <c r="P96" s="96">
        <f>+'2.2.3.7.CantidadCap'!P24</f>
        <v>0</v>
      </c>
      <c r="Q96" s="96">
        <f>+'2.2.3.7.CantidadCap'!Q24</f>
        <v>0</v>
      </c>
      <c r="R96" s="96">
        <f t="shared" si="29"/>
        <v>0</v>
      </c>
      <c r="S96" s="96">
        <f>+'2.2.3.7.CantidadCap'!R24</f>
        <v>0</v>
      </c>
      <c r="T96" s="96">
        <f>+'2.2.3.7.CantidadCap'!S24</f>
        <v>0</v>
      </c>
      <c r="U96" s="96">
        <f>+'2.2.3.7.CantidadCap'!T24</f>
        <v>0</v>
      </c>
      <c r="V96" s="96">
        <f>+'2.2.3.7.CantidadCap'!U24</f>
        <v>0</v>
      </c>
      <c r="W96" s="96">
        <f>+'2.2.3.7.CantidadCap'!V24</f>
        <v>0</v>
      </c>
      <c r="X96" s="96">
        <f>+'2.2.3.7.CantidadCap'!W24</f>
        <v>0</v>
      </c>
      <c r="Y96" s="96">
        <f t="shared" si="30"/>
        <v>0</v>
      </c>
      <c r="Z96" s="96">
        <f>+'2.2.3.7.CantidadCap'!X24</f>
        <v>285191.73052934697</v>
      </c>
      <c r="AA96" s="96">
        <f>+'2.2.3.7.CantidadCap'!Y24</f>
        <v>142595.86526467348</v>
      </c>
      <c r="AB96" s="96">
        <f>+'2.2.3.7.CantidadCap'!Z24</f>
        <v>520942.5305254258</v>
      </c>
      <c r="AC96" s="96">
        <f>+'2.2.3.7.CantidadCap'!AA24</f>
        <v>372862.89540323243</v>
      </c>
      <c r="AD96" s="96">
        <f>+'2.2.3.7.CantidadCap'!AB24</f>
        <v>395450.26816934027</v>
      </c>
    </row>
    <row r="97" spans="2:30">
      <c r="B97" s="64" t="s">
        <v>105</v>
      </c>
      <c r="C97" s="98">
        <f>+'2.2.3.7.CantidadCap'!D25</f>
        <v>0</v>
      </c>
      <c r="D97" s="98">
        <f>+'2.2.3.7.CantidadCap'!E25</f>
        <v>0</v>
      </c>
      <c r="E97" s="98">
        <f>+'2.2.3.7.CantidadCap'!F25</f>
        <v>0</v>
      </c>
      <c r="F97" s="98">
        <f>+'2.2.3.7.CantidadCap'!G25</f>
        <v>0</v>
      </c>
      <c r="G97" s="98">
        <f>+'2.2.3.7.CantidadCap'!H25</f>
        <v>0</v>
      </c>
      <c r="H97" s="98">
        <f>+'2.2.3.7.CantidadCap'!I25</f>
        <v>0</v>
      </c>
      <c r="I97" s="98">
        <f>+'2.2.3.7.CantidadCap'!J25</f>
        <v>0</v>
      </c>
      <c r="J97" s="98">
        <f>+'2.2.3.7.CantidadCap'!K25</f>
        <v>0</v>
      </c>
      <c r="K97" s="98">
        <f>+'2.2.3.7.CantidadCap'!L25</f>
        <v>0</v>
      </c>
      <c r="L97" s="98">
        <f>+'2.2.3.7.CantidadCap'!M25</f>
        <v>0</v>
      </c>
      <c r="M97" s="98">
        <f>+'2.2.3.7.CantidadCap'!N25</f>
        <v>0</v>
      </c>
      <c r="N97" s="98">
        <f t="shared" si="28"/>
        <v>0</v>
      </c>
      <c r="O97" s="98">
        <f>+'2.2.3.7.CantidadCap'!O25</f>
        <v>0</v>
      </c>
      <c r="P97" s="98">
        <f>+'2.2.3.7.CantidadCap'!P25</f>
        <v>0</v>
      </c>
      <c r="Q97" s="98">
        <f>+'2.2.3.7.CantidadCap'!Q25</f>
        <v>0</v>
      </c>
      <c r="R97" s="98">
        <f t="shared" si="29"/>
        <v>0</v>
      </c>
      <c r="S97" s="98">
        <f>+'2.2.3.7.CantidadCap'!R25</f>
        <v>0</v>
      </c>
      <c r="T97" s="98">
        <f>+'2.2.3.7.CantidadCap'!S25</f>
        <v>0</v>
      </c>
      <c r="U97" s="98">
        <f>+'2.2.3.7.CantidadCap'!T25</f>
        <v>0</v>
      </c>
      <c r="V97" s="98">
        <f>+'2.2.3.7.CantidadCap'!U25</f>
        <v>0</v>
      </c>
      <c r="W97" s="98">
        <f>+'2.2.3.7.CantidadCap'!V25</f>
        <v>0</v>
      </c>
      <c r="X97" s="98">
        <f>+'2.2.3.7.CantidadCap'!W25</f>
        <v>0</v>
      </c>
      <c r="Y97" s="98">
        <f t="shared" si="30"/>
        <v>0</v>
      </c>
      <c r="Z97" s="98">
        <f>+'2.2.3.7.CantidadCap'!X25</f>
        <v>40015.523321744608</v>
      </c>
      <c r="AA97" s="98">
        <f>+'2.2.3.7.CantidadCap'!Y25</f>
        <v>34647.373892268988</v>
      </c>
      <c r="AB97" s="98">
        <f>+'2.2.3.7.CantidadCap'!Z25</f>
        <v>23808.53989675163</v>
      </c>
      <c r="AC97" s="98">
        <f>+'2.2.3.7.CantidadCap'!AA25</f>
        <v>65421.164284539227</v>
      </c>
      <c r="AD97" s="98">
        <f>+'2.2.3.7.CantidadCap'!AB25</f>
        <v>269119.99601601466</v>
      </c>
    </row>
    <row r="98" spans="2:30"/>
    <row r="99" spans="2:30"/>
    <row r="100" spans="2:30"/>
    <row r="101" spans="2:30"/>
    <row r="102" spans="2:30"/>
    <row r="103" spans="2:30"/>
    <row r="104" spans="2:30"/>
  </sheetData>
  <hyperlinks>
    <hyperlink ref="A2" location="Índice!A1" display="Índice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39997558519241921"/>
  </sheetPr>
  <dimension ref="A1:Z13"/>
  <sheetViews>
    <sheetView showGridLines="0" zoomScale="90" zoomScaleNormal="90" workbookViewId="0"/>
  </sheetViews>
  <sheetFormatPr defaultColWidth="0" defaultRowHeight="13.15" zeroHeight="1"/>
  <cols>
    <col min="1" max="1" width="11.42578125" style="2" customWidth="1"/>
    <col min="2" max="2" width="26.7109375" style="2" customWidth="1"/>
    <col min="3" max="25" width="9.7109375" style="2" customWidth="1"/>
    <col min="26" max="26" width="8.28515625" style="2" customWidth="1"/>
    <col min="27" max="16384" width="11.42578125" style="2" hidden="1"/>
  </cols>
  <sheetData>
    <row r="1" spans="1:25"/>
    <row r="2" spans="1:25">
      <c r="A2" s="18" t="s">
        <v>28</v>
      </c>
    </row>
    <row r="3" spans="1:25"/>
    <row r="4" spans="1:25">
      <c r="B4" s="22" t="s">
        <v>21</v>
      </c>
    </row>
    <row r="5" spans="1:25"/>
    <row r="6" spans="1:25"/>
    <row r="7" spans="1:25">
      <c r="B7" s="43"/>
      <c r="C7" s="283">
        <v>2001</v>
      </c>
      <c r="D7" s="283">
        <v>2002</v>
      </c>
      <c r="E7" s="283">
        <v>2003</v>
      </c>
      <c r="F7" s="283">
        <v>2004</v>
      </c>
      <c r="G7" s="283">
        <v>2005</v>
      </c>
      <c r="H7" s="283">
        <v>2006</v>
      </c>
      <c r="I7" s="283">
        <v>2007</v>
      </c>
      <c r="J7" s="283">
        <v>2008</v>
      </c>
      <c r="K7" s="283">
        <v>2009</v>
      </c>
      <c r="L7" s="283">
        <v>2010</v>
      </c>
      <c r="M7" s="283">
        <v>2011</v>
      </c>
      <c r="N7" s="283">
        <v>2012</v>
      </c>
      <c r="O7" s="283">
        <v>2013</v>
      </c>
      <c r="P7" s="283">
        <v>2014</v>
      </c>
      <c r="Q7" s="283">
        <v>2015</v>
      </c>
      <c r="R7" s="283">
        <v>2016</v>
      </c>
      <c r="S7" s="283">
        <v>2017</v>
      </c>
      <c r="T7" s="283">
        <v>2018</v>
      </c>
      <c r="U7" s="283">
        <v>2019</v>
      </c>
      <c r="V7" s="283">
        <v>2020</v>
      </c>
      <c r="W7" s="283">
        <v>2021</v>
      </c>
      <c r="X7" s="283">
        <v>2022</v>
      </c>
      <c r="Y7" s="283">
        <v>2023</v>
      </c>
    </row>
    <row r="8" spans="1:25">
      <c r="B8" s="56" t="s">
        <v>282</v>
      </c>
      <c r="C8" s="82">
        <v>-1.9699999999999999E-2</v>
      </c>
      <c r="D8" s="82">
        <v>3.2199999999999999E-2</v>
      </c>
      <c r="E8" s="82">
        <v>8.1000000000000013E-3</v>
      </c>
      <c r="F8" s="82">
        <v>1.34E-2</v>
      </c>
      <c r="G8" s="82">
        <v>2.6200000000000001E-2</v>
      </c>
      <c r="H8" s="82">
        <v>2.5499999999999998E-2</v>
      </c>
      <c r="I8" s="82">
        <v>4.0000000000000001E-3</v>
      </c>
      <c r="J8" s="82">
        <v>1.3500000000000002E-2</v>
      </c>
      <c r="K8" s="82">
        <v>-4.53E-2</v>
      </c>
      <c r="L8" s="82">
        <v>2.06E-2</v>
      </c>
      <c r="M8" s="82">
        <v>1.4000000000000002E-3</v>
      </c>
      <c r="N8" s="82">
        <v>-1E-3</v>
      </c>
      <c r="O8" s="82">
        <v>6.4000000000000003E-3</v>
      </c>
      <c r="P8" s="82">
        <v>-1.7000000000000001E-2</v>
      </c>
      <c r="Q8" s="82">
        <v>-4.0999999999999995E-3</v>
      </c>
      <c r="R8" s="82">
        <v>6.4000000000000003E-3</v>
      </c>
      <c r="S8" s="82">
        <v>-8.3000000000000001E-3</v>
      </c>
      <c r="T8" s="231">
        <v>7.3000000000000001E-3</v>
      </c>
      <c r="U8" s="231">
        <v>-1.3899999999999999E-2</v>
      </c>
      <c r="V8" s="231">
        <v>-1.7899999999999999E-2</v>
      </c>
      <c r="W8" s="231">
        <v>-1.1200000000000002E-2</v>
      </c>
      <c r="X8" s="231">
        <v>-3.0099999999999998E-2</v>
      </c>
      <c r="Y8" s="231">
        <v>-1.9E-2</v>
      </c>
    </row>
    <row r="9" spans="1:25">
      <c r="B9" s="110" t="s">
        <v>283</v>
      </c>
    </row>
    <row r="10" spans="1:25">
      <c r="B10" s="110"/>
    </row>
    <row r="11" spans="1:25">
      <c r="B11" s="52" t="s">
        <v>40</v>
      </c>
      <c r="C11" s="232">
        <f>+AVERAGE(C8:Y8)</f>
        <v>-9.7826086956521682E-4</v>
      </c>
    </row>
    <row r="12" spans="1:25"/>
    <row r="13" spans="1:25"/>
  </sheetData>
  <hyperlinks>
    <hyperlink ref="A2" location="Índice!A1" display="Índice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39997558519241921"/>
  </sheetPr>
  <dimension ref="A1:AA50"/>
  <sheetViews>
    <sheetView showGridLines="0" zoomScale="90" zoomScaleNormal="90" workbookViewId="0"/>
  </sheetViews>
  <sheetFormatPr defaultColWidth="0" defaultRowHeight="13.15" zeroHeight="1"/>
  <cols>
    <col min="1" max="1" width="11.42578125" style="2" customWidth="1"/>
    <col min="2" max="2" width="46" style="213" customWidth="1"/>
    <col min="3" max="26" width="9.140625" style="2" customWidth="1"/>
    <col min="27" max="27" width="11.42578125" style="2" customWidth="1"/>
    <col min="28" max="16384" width="11.42578125" style="2" hidden="1"/>
  </cols>
  <sheetData>
    <row r="1" spans="1:26"/>
    <row r="2" spans="1:26">
      <c r="A2" s="18" t="s">
        <v>28</v>
      </c>
    </row>
    <row r="3" spans="1:26"/>
    <row r="4" spans="1:26">
      <c r="B4" s="22" t="s">
        <v>22</v>
      </c>
    </row>
    <row r="5" spans="1:26"/>
    <row r="6" spans="1:26"/>
    <row r="7" spans="1:26">
      <c r="B7" s="222"/>
      <c r="C7" s="223">
        <v>2000</v>
      </c>
      <c r="D7" s="223">
        <v>2001</v>
      </c>
      <c r="E7" s="223">
        <v>2002</v>
      </c>
      <c r="F7" s="223">
        <f t="shared" ref="F7:T7" si="0">+E7+1</f>
        <v>2003</v>
      </c>
      <c r="G7" s="223">
        <f t="shared" si="0"/>
        <v>2004</v>
      </c>
      <c r="H7" s="223">
        <f t="shared" si="0"/>
        <v>2005</v>
      </c>
      <c r="I7" s="223">
        <f t="shared" si="0"/>
        <v>2006</v>
      </c>
      <c r="J7" s="223">
        <f t="shared" si="0"/>
        <v>2007</v>
      </c>
      <c r="K7" s="223">
        <f t="shared" si="0"/>
        <v>2008</v>
      </c>
      <c r="L7" s="223">
        <f t="shared" si="0"/>
        <v>2009</v>
      </c>
      <c r="M7" s="223">
        <f t="shared" si="0"/>
        <v>2010</v>
      </c>
      <c r="N7" s="223">
        <f t="shared" si="0"/>
        <v>2011</v>
      </c>
      <c r="O7" s="223">
        <f t="shared" si="0"/>
        <v>2012</v>
      </c>
      <c r="P7" s="223">
        <f t="shared" si="0"/>
        <v>2013</v>
      </c>
      <c r="Q7" s="223">
        <f t="shared" si="0"/>
        <v>2014</v>
      </c>
      <c r="R7" s="223">
        <f t="shared" si="0"/>
        <v>2015</v>
      </c>
      <c r="S7" s="223">
        <f t="shared" si="0"/>
        <v>2016</v>
      </c>
      <c r="T7" s="223">
        <f t="shared" si="0"/>
        <v>2017</v>
      </c>
      <c r="U7" s="223">
        <v>2018</v>
      </c>
      <c r="V7" s="223">
        <v>2019</v>
      </c>
      <c r="W7" s="223">
        <v>2020</v>
      </c>
      <c r="X7" s="223">
        <v>2021</v>
      </c>
      <c r="Y7" s="223">
        <v>2022</v>
      </c>
      <c r="Z7" s="223">
        <v>2023</v>
      </c>
    </row>
    <row r="8" spans="1:26">
      <c r="B8" s="165" t="s">
        <v>284</v>
      </c>
      <c r="C8" s="203"/>
      <c r="D8" s="203">
        <v>3.6648829638273788</v>
      </c>
      <c r="E8" s="204">
        <v>3.660339099690284</v>
      </c>
      <c r="F8" s="204">
        <v>3.6800706261214091</v>
      </c>
      <c r="G8" s="204">
        <v>3.7390549277786032</v>
      </c>
      <c r="H8" s="204">
        <v>3.929699809218679</v>
      </c>
      <c r="I8" s="204">
        <v>4.3766929339806202</v>
      </c>
      <c r="J8" s="204">
        <v>4.3754449428465341</v>
      </c>
      <c r="K8" s="204">
        <v>5.013756698777101</v>
      </c>
      <c r="L8" s="204">
        <v>5.3493550267172667</v>
      </c>
      <c r="M8" s="204">
        <v>5.3379725571341625</v>
      </c>
      <c r="N8" s="204">
        <v>6.1722582105578105</v>
      </c>
      <c r="O8" s="204">
        <v>6.6294869457641452</v>
      </c>
      <c r="P8" s="204">
        <v>7.0180128391180059</v>
      </c>
      <c r="Q8" s="204">
        <v>7.5310888743703783</v>
      </c>
      <c r="R8" s="204">
        <v>8.0452822692696522</v>
      </c>
      <c r="S8" s="204">
        <v>8.7994883461756626</v>
      </c>
      <c r="T8" s="204">
        <v>8.6694884037919522</v>
      </c>
      <c r="U8" s="203">
        <v>8.9056255362449512</v>
      </c>
      <c r="V8" s="203">
        <v>9.1450034096164732</v>
      </c>
      <c r="W8" s="203">
        <v>8.0180118381312653</v>
      </c>
      <c r="X8" s="203">
        <v>8.1103944828104204</v>
      </c>
      <c r="Y8" s="203">
        <v>9.2765262144052585</v>
      </c>
      <c r="Z8" s="203">
        <v>10.089425921041</v>
      </c>
    </row>
    <row r="9" spans="1:26">
      <c r="B9" s="166" t="s">
        <v>285</v>
      </c>
      <c r="C9" s="203"/>
      <c r="D9" s="203">
        <v>3.446236363636364</v>
      </c>
      <c r="E9" s="204">
        <v>3.5717992063492066</v>
      </c>
      <c r="F9" s="204">
        <v>3.4764378787878782</v>
      </c>
      <c r="G9" s="204">
        <v>3.3049878066378064</v>
      </c>
      <c r="H9" s="204">
        <v>3.3947301587301588</v>
      </c>
      <c r="I9" s="204">
        <v>3.2222056277056281</v>
      </c>
      <c r="J9" s="204">
        <v>3.0011790764790764</v>
      </c>
      <c r="K9" s="204">
        <v>3.0949065656565655</v>
      </c>
      <c r="L9" s="204">
        <v>2.8788624895572266</v>
      </c>
      <c r="M9" s="204">
        <v>2.804847619047619</v>
      </c>
      <c r="N9" s="204">
        <v>2.7116379281537184</v>
      </c>
      <c r="O9" s="204">
        <v>2.5849351851851856</v>
      </c>
      <c r="P9" s="204">
        <v>2.7851309523809529</v>
      </c>
      <c r="Q9" s="204">
        <v>2.9322233766233765</v>
      </c>
      <c r="R9" s="204">
        <v>3.3246396825396829</v>
      </c>
      <c r="S9" s="204">
        <v>3.3969415204678364</v>
      </c>
      <c r="T9" s="204">
        <v>3.2477012227538542</v>
      </c>
      <c r="U9" s="203">
        <v>3.3594931419457743</v>
      </c>
      <c r="V9" s="203">
        <v>3.3642015873015869</v>
      </c>
      <c r="W9" s="203">
        <v>3.6047496392496394</v>
      </c>
      <c r="X9" s="203">
        <v>4.0281171717171711</v>
      </c>
      <c r="Y9" s="203">
        <v>3.8991992063492056</v>
      </c>
      <c r="Z9" s="203">
        <v>3.7840322017164123</v>
      </c>
    </row>
    <row r="10" spans="1:26">
      <c r="B10" s="165" t="s">
        <v>286</v>
      </c>
      <c r="C10" s="203"/>
      <c r="D10" s="203">
        <f>+D8/D9</f>
        <v>1.0634450389120453</v>
      </c>
      <c r="E10" s="203">
        <f t="shared" ref="E10:U10" si="1">+E8/E9</f>
        <v>1.0247885976299254</v>
      </c>
      <c r="F10" s="203">
        <f t="shared" si="1"/>
        <v>1.0585751146528559</v>
      </c>
      <c r="G10" s="203">
        <f t="shared" si="1"/>
        <v>1.1313369811135179</v>
      </c>
      <c r="H10" s="203">
        <f t="shared" si="1"/>
        <v>1.1575882693099331</v>
      </c>
      <c r="I10" s="203">
        <f t="shared" si="1"/>
        <v>1.3582910092230969</v>
      </c>
      <c r="J10" s="203">
        <f t="shared" si="1"/>
        <v>1.457908652348636</v>
      </c>
      <c r="K10" s="203">
        <f t="shared" si="1"/>
        <v>1.6200026050587615</v>
      </c>
      <c r="L10" s="203">
        <f t="shared" si="1"/>
        <v>1.8581488508469906</v>
      </c>
      <c r="M10" s="203">
        <f t="shared" si="1"/>
        <v>1.90312390622727</v>
      </c>
      <c r="N10" s="203">
        <f t="shared" si="1"/>
        <v>2.2762103105558551</v>
      </c>
      <c r="O10" s="203">
        <f t="shared" si="1"/>
        <v>2.564662736520106</v>
      </c>
      <c r="P10" s="203">
        <f t="shared" si="1"/>
        <v>2.519814313620854</v>
      </c>
      <c r="Q10" s="203">
        <f t="shared" si="1"/>
        <v>2.5683885253799659</v>
      </c>
      <c r="R10" s="203">
        <f t="shared" si="1"/>
        <v>2.4198960000152208</v>
      </c>
      <c r="S10" s="203">
        <f t="shared" si="1"/>
        <v>2.5904150227949088</v>
      </c>
      <c r="T10" s="203">
        <f t="shared" si="1"/>
        <v>2.6694230192889328</v>
      </c>
      <c r="U10" s="203">
        <f t="shared" si="1"/>
        <v>2.6508836779726033</v>
      </c>
      <c r="V10" s="203">
        <f t="shared" ref="V10" si="2">+V8/V9</f>
        <v>2.7183280110606112</v>
      </c>
      <c r="W10" s="203">
        <f t="shared" ref="W10" si="3">+W8/W9</f>
        <v>2.2242909052070217</v>
      </c>
      <c r="X10" s="203">
        <f t="shared" ref="X10" si="4">+X8/X9</f>
        <v>2.0134455223289818</v>
      </c>
      <c r="Y10" s="203">
        <f t="shared" ref="Y10:Z10" si="5">+Y8/Y9</f>
        <v>2.3790849668054812</v>
      </c>
      <c r="Z10" s="203">
        <f t="shared" si="5"/>
        <v>2.6663160837966715</v>
      </c>
    </row>
    <row r="11" spans="1:26" ht="6" customHeight="1">
      <c r="B11" s="165"/>
      <c r="C11" s="203"/>
      <c r="D11" s="203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3"/>
      <c r="V11" s="203"/>
      <c r="W11" s="203"/>
      <c r="X11" s="203"/>
      <c r="Y11" s="203"/>
      <c r="Z11" s="203"/>
    </row>
    <row r="12" spans="1:26">
      <c r="B12" s="224" t="s">
        <v>287</v>
      </c>
      <c r="C12" s="225" t="s">
        <v>277</v>
      </c>
      <c r="D12" s="225"/>
      <c r="E12" s="226">
        <f>E10/D10-1</f>
        <v>-3.6350201343425703E-2</v>
      </c>
      <c r="F12" s="226">
        <f t="shared" ref="F12:Z12" si="6">F10/E10-1</f>
        <v>3.2969255416258614E-2</v>
      </c>
      <c r="G12" s="226">
        <f t="shared" si="6"/>
        <v>6.8735666891737823E-2</v>
      </c>
      <c r="H12" s="226">
        <f t="shared" si="6"/>
        <v>2.3203774502781105E-2</v>
      </c>
      <c r="I12" s="226">
        <f t="shared" si="6"/>
        <v>0.17338007410251977</v>
      </c>
      <c r="J12" s="226">
        <f t="shared" si="6"/>
        <v>7.3340427381991979E-2</v>
      </c>
      <c r="K12" s="226">
        <f t="shared" si="6"/>
        <v>0.11118251644161536</v>
      </c>
      <c r="L12" s="226">
        <f t="shared" si="6"/>
        <v>0.14700361903405135</v>
      </c>
      <c r="M12" s="226">
        <f t="shared" si="6"/>
        <v>2.4204226351284275E-2</v>
      </c>
      <c r="N12" s="226">
        <f t="shared" si="6"/>
        <v>0.19603894581314307</v>
      </c>
      <c r="O12" s="226">
        <f t="shared" si="6"/>
        <v>0.12672485693723545</v>
      </c>
      <c r="P12" s="226">
        <f t="shared" si="6"/>
        <v>-1.7487064579924105E-2</v>
      </c>
      <c r="Q12" s="226">
        <f t="shared" si="6"/>
        <v>1.9276901276631397E-2</v>
      </c>
      <c r="R12" s="226">
        <f t="shared" si="6"/>
        <v>-5.7815444936539451E-2</v>
      </c>
      <c r="S12" s="226">
        <f t="shared" si="6"/>
        <v>7.0465434373466973E-2</v>
      </c>
      <c r="T12" s="226">
        <f t="shared" si="6"/>
        <v>3.0500130596362585E-2</v>
      </c>
      <c r="U12" s="226">
        <f t="shared" si="6"/>
        <v>-6.9450743409217308E-3</v>
      </c>
      <c r="V12" s="226">
        <f t="shared" si="6"/>
        <v>2.5442207686604101E-2</v>
      </c>
      <c r="W12" s="226">
        <f t="shared" si="6"/>
        <v>-0.18174300667299925</v>
      </c>
      <c r="X12" s="226">
        <f t="shared" si="6"/>
        <v>-9.4792179559092249E-2</v>
      </c>
      <c r="Y12" s="226">
        <f t="shared" si="6"/>
        <v>0.18159887636470984</v>
      </c>
      <c r="Z12" s="226">
        <f t="shared" si="6"/>
        <v>0.12073176073945358</v>
      </c>
    </row>
    <row r="13" spans="1:26"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</row>
    <row r="14" spans="1:26">
      <c r="B14" s="222"/>
      <c r="C14" s="223">
        <v>2000</v>
      </c>
      <c r="D14" s="223">
        <v>2001</v>
      </c>
      <c r="E14" s="223">
        <v>2002</v>
      </c>
      <c r="F14" s="223">
        <f t="shared" ref="F14:T14" si="7">+E14+1</f>
        <v>2003</v>
      </c>
      <c r="G14" s="223">
        <f t="shared" si="7"/>
        <v>2004</v>
      </c>
      <c r="H14" s="223">
        <f t="shared" si="7"/>
        <v>2005</v>
      </c>
      <c r="I14" s="223">
        <f t="shared" si="7"/>
        <v>2006</v>
      </c>
      <c r="J14" s="223">
        <f t="shared" si="7"/>
        <v>2007</v>
      </c>
      <c r="K14" s="223">
        <f t="shared" si="7"/>
        <v>2008</v>
      </c>
      <c r="L14" s="223">
        <f t="shared" si="7"/>
        <v>2009</v>
      </c>
      <c r="M14" s="223">
        <f t="shared" si="7"/>
        <v>2010</v>
      </c>
      <c r="N14" s="223">
        <f t="shared" si="7"/>
        <v>2011</v>
      </c>
      <c r="O14" s="223">
        <f t="shared" si="7"/>
        <v>2012</v>
      </c>
      <c r="P14" s="223">
        <f t="shared" si="7"/>
        <v>2013</v>
      </c>
      <c r="Q14" s="223">
        <f t="shared" si="7"/>
        <v>2014</v>
      </c>
      <c r="R14" s="223">
        <f t="shared" si="7"/>
        <v>2015</v>
      </c>
      <c r="S14" s="223">
        <f t="shared" si="7"/>
        <v>2016</v>
      </c>
      <c r="T14" s="223">
        <f t="shared" si="7"/>
        <v>2017</v>
      </c>
      <c r="U14" s="223">
        <v>2018</v>
      </c>
      <c r="V14" s="223">
        <v>2019</v>
      </c>
      <c r="W14" s="223">
        <v>2020</v>
      </c>
      <c r="X14" s="223">
        <v>2021</v>
      </c>
      <c r="Y14" s="223">
        <v>2022</v>
      </c>
      <c r="Z14" s="223">
        <v>2023</v>
      </c>
    </row>
    <row r="15" spans="1:26" ht="7.5" customHeight="1">
      <c r="B15" s="165"/>
      <c r="C15" s="150"/>
      <c r="D15" s="150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150"/>
      <c r="V15" s="150"/>
      <c r="W15" s="150"/>
      <c r="X15" s="150"/>
      <c r="Y15" s="150"/>
      <c r="Z15" s="150"/>
    </row>
    <row r="16" spans="1:26">
      <c r="B16" s="261" t="s">
        <v>288</v>
      </c>
      <c r="C16" s="262">
        <v>101.567663</v>
      </c>
      <c r="D16" s="262">
        <v>99.935063</v>
      </c>
      <c r="E16" s="262">
        <v>100.874101</v>
      </c>
      <c r="F16" s="262">
        <v>99.750354000000002</v>
      </c>
      <c r="G16" s="262">
        <v>96.856262000000001</v>
      </c>
      <c r="H16" s="262">
        <v>100.66613700000001</v>
      </c>
      <c r="I16" s="262">
        <v>97.725510999999997</v>
      </c>
      <c r="J16" s="262">
        <v>94.123799000000005</v>
      </c>
      <c r="K16" s="262">
        <v>101.05751100000001</v>
      </c>
      <c r="L16" s="262">
        <v>97.172694000000007</v>
      </c>
      <c r="M16" s="262">
        <v>97.103673000000001</v>
      </c>
      <c r="N16" s="262">
        <v>95.515124</v>
      </c>
      <c r="O16" s="262">
        <v>93.999886000000004</v>
      </c>
      <c r="P16" s="262">
        <v>100</v>
      </c>
      <c r="Q16" s="262">
        <v>104.575384</v>
      </c>
      <c r="R16" s="262">
        <v>114.870019</v>
      </c>
      <c r="S16" s="262">
        <v>115.929575</v>
      </c>
      <c r="T16" s="262">
        <v>111.97458399999999</v>
      </c>
      <c r="U16" s="262">
        <v>115.340603</v>
      </c>
      <c r="V16" s="262">
        <v>116.151459</v>
      </c>
      <c r="W16" s="262">
        <v>121.71768299999999</v>
      </c>
      <c r="X16" s="262">
        <v>137.10178199999999</v>
      </c>
      <c r="Y16" s="262">
        <v>137.56364300000001</v>
      </c>
      <c r="Z16" s="262">
        <v>137.79765800000001</v>
      </c>
    </row>
    <row r="17" spans="2:26">
      <c r="B17" s="166" t="s">
        <v>289</v>
      </c>
      <c r="C17" s="203">
        <v>66.503822</v>
      </c>
      <c r="D17" s="203">
        <v>66.987397999999999</v>
      </c>
      <c r="E17" s="203">
        <v>67.446616000000006</v>
      </c>
      <c r="F17" s="203">
        <v>69.457217</v>
      </c>
      <c r="G17" s="203">
        <v>78.151949999999999</v>
      </c>
      <c r="H17" s="203">
        <v>83.200740999999994</v>
      </c>
      <c r="I17" s="203">
        <v>86.048732000000001</v>
      </c>
      <c r="J17" s="203">
        <v>92.470091999999994</v>
      </c>
      <c r="K17" s="203">
        <v>103.805502</v>
      </c>
      <c r="L17" s="203">
        <v>95.070330999999996</v>
      </c>
      <c r="M17" s="203">
        <v>98.696062999999995</v>
      </c>
      <c r="N17" s="203">
        <v>100.24452599999999</v>
      </c>
      <c r="O17" s="203">
        <v>97.985309999999998</v>
      </c>
      <c r="P17" s="203">
        <v>100</v>
      </c>
      <c r="Q17" s="203">
        <v>102.948802</v>
      </c>
      <c r="R17" s="203">
        <v>105.79188499999999</v>
      </c>
      <c r="S17" s="203">
        <v>109.168869</v>
      </c>
      <c r="T17" s="203">
        <v>112.010761</v>
      </c>
      <c r="U17" s="203">
        <v>115.794792</v>
      </c>
      <c r="V17" s="203">
        <v>115.087805</v>
      </c>
      <c r="W17" s="203">
        <v>120.82723</v>
      </c>
      <c r="X17" s="203">
        <v>139.42863</v>
      </c>
      <c r="Y17" s="203">
        <v>146.077395</v>
      </c>
      <c r="Z17" s="203">
        <v>144.040176</v>
      </c>
    </row>
    <row r="18" spans="2:26">
      <c r="B18" s="166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</row>
    <row r="19" spans="2:26">
      <c r="B19" s="166" t="s">
        <v>290</v>
      </c>
      <c r="C19" s="203">
        <f>+(C16/$C$16)*100</f>
        <v>100</v>
      </c>
      <c r="D19" s="203">
        <f t="shared" ref="D19:Y19" si="8">+(D16/$C$16)*100</f>
        <v>98.392598636438052</v>
      </c>
      <c r="E19" s="203">
        <f t="shared" si="8"/>
        <v>99.317142898128907</v>
      </c>
      <c r="F19" s="203">
        <f t="shared" si="8"/>
        <v>98.210740558242449</v>
      </c>
      <c r="G19" s="203">
        <f t="shared" si="8"/>
        <v>95.361317902923489</v>
      </c>
      <c r="H19" s="203">
        <f t="shared" si="8"/>
        <v>99.11238875310147</v>
      </c>
      <c r="I19" s="203">
        <f t="shared" si="8"/>
        <v>96.217150334550865</v>
      </c>
      <c r="J19" s="203">
        <f t="shared" si="8"/>
        <v>92.671029557901718</v>
      </c>
      <c r="K19" s="203">
        <f t="shared" si="8"/>
        <v>99.49772202595625</v>
      </c>
      <c r="L19" s="203">
        <f t="shared" si="8"/>
        <v>95.672865880550987</v>
      </c>
      <c r="M19" s="203">
        <f t="shared" si="8"/>
        <v>95.604910196663681</v>
      </c>
      <c r="N19" s="203">
        <f t="shared" si="8"/>
        <v>94.040879920610166</v>
      </c>
      <c r="O19" s="203">
        <f t="shared" si="8"/>
        <v>92.549029113724913</v>
      </c>
      <c r="P19" s="203">
        <f t="shared" si="8"/>
        <v>98.456533355503112</v>
      </c>
      <c r="Q19" s="203">
        <f t="shared" si="8"/>
        <v>102.96129782960548</v>
      </c>
      <c r="R19" s="203">
        <f t="shared" si="8"/>
        <v>113.09703857220777</v>
      </c>
      <c r="S19" s="203">
        <f t="shared" si="8"/>
        <v>114.140240678768</v>
      </c>
      <c r="T19" s="203">
        <f t="shared" si="8"/>
        <v>110.24629364564586</v>
      </c>
      <c r="U19" s="203">
        <f t="shared" si="8"/>
        <v>113.56035926513344</v>
      </c>
      <c r="V19" s="203">
        <f t="shared" si="8"/>
        <v>114.35869997323853</v>
      </c>
      <c r="W19" s="203">
        <f t="shared" si="8"/>
        <v>119.83901116244056</v>
      </c>
      <c r="X19" s="203">
        <f t="shared" si="8"/>
        <v>134.98566172581917</v>
      </c>
      <c r="Y19" s="203">
        <f t="shared" si="8"/>
        <v>135.44039405534025</v>
      </c>
      <c r="Z19" s="203">
        <f t="shared" ref="Z19" si="9">+(Z16/$C$16)*100</f>
        <v>135.67079711187213</v>
      </c>
    </row>
    <row r="20" spans="2:26">
      <c r="B20" s="166" t="s">
        <v>291</v>
      </c>
      <c r="C20" s="203">
        <f>+(C17/$C$17)*100</f>
        <v>100</v>
      </c>
      <c r="D20" s="203">
        <f t="shared" ref="D20:Y20" si="10">+(D17/$C$17)*100</f>
        <v>100.72714016346309</v>
      </c>
      <c r="E20" s="203">
        <f t="shared" si="10"/>
        <v>101.41765386055556</v>
      </c>
      <c r="F20" s="203">
        <f t="shared" si="10"/>
        <v>104.4409402515242</v>
      </c>
      <c r="G20" s="203">
        <f t="shared" si="10"/>
        <v>117.51497530472761</v>
      </c>
      <c r="H20" s="203">
        <f t="shared" si="10"/>
        <v>125.10670589729413</v>
      </c>
      <c r="I20" s="203">
        <f t="shared" si="10"/>
        <v>129.38915300236428</v>
      </c>
      <c r="J20" s="203">
        <f t="shared" si="10"/>
        <v>139.04477850912087</v>
      </c>
      <c r="K20" s="203">
        <f t="shared" si="10"/>
        <v>156.08952820786752</v>
      </c>
      <c r="L20" s="203">
        <f t="shared" si="10"/>
        <v>142.9546876268254</v>
      </c>
      <c r="M20" s="203">
        <f t="shared" si="10"/>
        <v>148.40660285659973</v>
      </c>
      <c r="N20" s="203">
        <f t="shared" si="10"/>
        <v>150.73498482538341</v>
      </c>
      <c r="O20" s="203">
        <f t="shared" si="10"/>
        <v>147.33786277727015</v>
      </c>
      <c r="P20" s="203">
        <f t="shared" si="10"/>
        <v>150.3672976870412</v>
      </c>
      <c r="Q20" s="203">
        <f t="shared" si="10"/>
        <v>154.80133156858261</v>
      </c>
      <c r="R20" s="203">
        <f t="shared" si="10"/>
        <v>159.07639864668229</v>
      </c>
      <c r="S20" s="203">
        <f t="shared" si="10"/>
        <v>164.15427823080603</v>
      </c>
      <c r="T20" s="203">
        <f t="shared" si="10"/>
        <v>168.42755443439026</v>
      </c>
      <c r="U20" s="203">
        <f t="shared" si="10"/>
        <v>174.11749959273018</v>
      </c>
      <c r="V20" s="203">
        <f t="shared" si="10"/>
        <v>173.05442234583151</v>
      </c>
      <c r="W20" s="203">
        <f t="shared" si="10"/>
        <v>181.68464062110596</v>
      </c>
      <c r="X20" s="203">
        <f t="shared" si="10"/>
        <v>209.65506313306324</v>
      </c>
      <c r="Y20" s="203">
        <f t="shared" si="10"/>
        <v>219.65263139312503</v>
      </c>
      <c r="Z20" s="203">
        <f t="shared" ref="Z20" si="11">+(Z17/$C$17)*100</f>
        <v>216.58932023485812</v>
      </c>
    </row>
    <row r="21" spans="2:26">
      <c r="B21" s="166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</row>
    <row r="22" spans="2:26">
      <c r="B22" s="166" t="s">
        <v>292</v>
      </c>
      <c r="C22" s="203">
        <v>3.5211052631578945</v>
      </c>
      <c r="D22" s="203">
        <v>3.4365999999999999</v>
      </c>
      <c r="E22" s="203">
        <v>3.5152857142857141</v>
      </c>
      <c r="F22" s="203">
        <v>3.4719999999999995</v>
      </c>
      <c r="G22" s="203">
        <v>3.2818181818181817</v>
      </c>
      <c r="H22" s="203">
        <v>3.4252857142857143</v>
      </c>
      <c r="I22" s="203">
        <v>3.2060000000000008</v>
      </c>
      <c r="J22" s="203">
        <v>2.9815999999999998</v>
      </c>
      <c r="K22" s="203">
        <v>3.1147500000000004</v>
      </c>
      <c r="L22" s="203">
        <v>2.878368421052631</v>
      </c>
      <c r="M22" s="203">
        <v>2.8163499999999995</v>
      </c>
      <c r="N22" s="203">
        <v>2.6968947368421055</v>
      </c>
      <c r="O22" s="203">
        <v>2.5675555555555563</v>
      </c>
      <c r="P22" s="203">
        <v>2.7861000000000002</v>
      </c>
      <c r="Q22" s="203">
        <v>2.9631428571428571</v>
      </c>
      <c r="R22" s="203">
        <v>3.3850952380952384</v>
      </c>
      <c r="S22" s="203">
        <v>3.3979523809523817</v>
      </c>
      <c r="T22" s="203">
        <v>3.2483157894736845</v>
      </c>
      <c r="U22" s="203">
        <v>3.3663157894736839</v>
      </c>
      <c r="V22" s="203">
        <v>3.3573809523809524</v>
      </c>
      <c r="W22" s="203">
        <v>3.6055714285714284</v>
      </c>
      <c r="X22" s="203">
        <v>4.0423181818181817</v>
      </c>
      <c r="Y22" s="203">
        <v>3.8345499999999992</v>
      </c>
      <c r="Z22" s="203">
        <v>3.7381052631578946</v>
      </c>
    </row>
    <row r="23" spans="2:26">
      <c r="B23" s="166" t="s">
        <v>293</v>
      </c>
      <c r="C23" s="203">
        <f>+(C22/$C$22)*100</f>
        <v>100</v>
      </c>
      <c r="D23" s="203">
        <f t="shared" ref="D23:Z23" si="12">+(D22/$C$22)*100</f>
        <v>97.600035873903238</v>
      </c>
      <c r="E23" s="203">
        <f t="shared" si="12"/>
        <v>99.834723802975404</v>
      </c>
      <c r="F23" s="203">
        <f t="shared" si="12"/>
        <v>98.605402011928064</v>
      </c>
      <c r="G23" s="203">
        <f t="shared" si="12"/>
        <v>93.204205399837761</v>
      </c>
      <c r="H23" s="203">
        <f t="shared" si="12"/>
        <v>97.278708197827498</v>
      </c>
      <c r="I23" s="203">
        <f t="shared" si="12"/>
        <v>91.050955890046509</v>
      </c>
      <c r="J23" s="203">
        <f t="shared" si="12"/>
        <v>84.67795698121104</v>
      </c>
      <c r="K23" s="203">
        <f t="shared" si="12"/>
        <v>88.459440068160433</v>
      </c>
      <c r="L23" s="203">
        <f t="shared" si="12"/>
        <v>81.746162239727354</v>
      </c>
      <c r="M23" s="203">
        <f t="shared" si="12"/>
        <v>79.984828328425579</v>
      </c>
      <c r="N23" s="203">
        <f t="shared" si="12"/>
        <v>76.592278142329718</v>
      </c>
      <c r="O23" s="203">
        <f t="shared" si="12"/>
        <v>72.919022967602231</v>
      </c>
      <c r="P23" s="203">
        <f t="shared" si="12"/>
        <v>79.125723083362004</v>
      </c>
      <c r="Q23" s="203">
        <f t="shared" si="12"/>
        <v>84.15377092377436</v>
      </c>
      <c r="R23" s="203">
        <f t="shared" si="12"/>
        <v>96.137291705369918</v>
      </c>
      <c r="S23" s="203">
        <f t="shared" si="12"/>
        <v>96.502436791819633</v>
      </c>
      <c r="T23" s="203">
        <f t="shared" si="12"/>
        <v>92.252731648256386</v>
      </c>
      <c r="U23" s="203">
        <f t="shared" si="12"/>
        <v>95.603952108339186</v>
      </c>
      <c r="V23" s="203">
        <f t="shared" si="12"/>
        <v>95.350201185689457</v>
      </c>
      <c r="W23" s="203">
        <f t="shared" si="12"/>
        <v>102.39885374337774</v>
      </c>
      <c r="X23" s="203">
        <f t="shared" si="12"/>
        <v>114.80253726333756</v>
      </c>
      <c r="Y23" s="203">
        <f t="shared" si="12"/>
        <v>108.90188487466554</v>
      </c>
      <c r="Z23" s="203">
        <f t="shared" si="12"/>
        <v>106.1628376257455</v>
      </c>
    </row>
    <row r="24" spans="2:26">
      <c r="B24" s="166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</row>
    <row r="25" spans="2:26">
      <c r="B25" s="166" t="s">
        <v>294</v>
      </c>
      <c r="C25" s="203">
        <f>+(C19/C23)</f>
        <v>1</v>
      </c>
      <c r="D25" s="203">
        <f t="shared" ref="D25:Y25" si="13">+(D19/D23)</f>
        <v>1.0081205171231575</v>
      </c>
      <c r="E25" s="203">
        <f t="shared" si="13"/>
        <v>0.9948156224094139</v>
      </c>
      <c r="F25" s="203">
        <f t="shared" si="13"/>
        <v>0.99599756762172242</v>
      </c>
      <c r="G25" s="203">
        <f t="shared" si="13"/>
        <v>1.023143939630534</v>
      </c>
      <c r="H25" s="203">
        <f t="shared" si="13"/>
        <v>1.0188497625970214</v>
      </c>
      <c r="I25" s="203">
        <f t="shared" si="13"/>
        <v>1.0567395959109214</v>
      </c>
      <c r="J25" s="203">
        <f t="shared" si="13"/>
        <v>1.0943937815890414</v>
      </c>
      <c r="K25" s="203">
        <f t="shared" si="13"/>
        <v>1.1247835386397484</v>
      </c>
      <c r="L25" s="203">
        <f t="shared" si="13"/>
        <v>1.1703652288896746</v>
      </c>
      <c r="M25" s="203">
        <f t="shared" si="13"/>
        <v>1.1952880589316328</v>
      </c>
      <c r="N25" s="203">
        <f t="shared" si="13"/>
        <v>1.2278115000817198</v>
      </c>
      <c r="O25" s="203">
        <f t="shared" si="13"/>
        <v>1.2692028135764277</v>
      </c>
      <c r="P25" s="203">
        <f t="shared" si="13"/>
        <v>1.2443050062465193</v>
      </c>
      <c r="Q25" s="203">
        <f t="shared" si="13"/>
        <v>1.2234900076298041</v>
      </c>
      <c r="R25" s="203">
        <f t="shared" si="13"/>
        <v>1.1764117395652673</v>
      </c>
      <c r="S25" s="203">
        <f t="shared" si="13"/>
        <v>1.1827705545404785</v>
      </c>
      <c r="T25" s="203">
        <f t="shared" si="13"/>
        <v>1.1950463869839194</v>
      </c>
      <c r="U25" s="203">
        <f t="shared" si="13"/>
        <v>1.1878207622258743</v>
      </c>
      <c r="V25" s="203">
        <f t="shared" si="13"/>
        <v>1.1993545745176881</v>
      </c>
      <c r="W25" s="203">
        <f t="shared" si="13"/>
        <v>1.1703159437972781</v>
      </c>
      <c r="X25" s="203">
        <f t="shared" si="13"/>
        <v>1.1758073030754099</v>
      </c>
      <c r="Y25" s="203">
        <f t="shared" si="13"/>
        <v>1.2436919178324388</v>
      </c>
      <c r="Z25" s="203">
        <f t="shared" ref="Z25" si="14">+(Z19/Z23)</f>
        <v>1.2779499883956631</v>
      </c>
    </row>
    <row r="26" spans="2:26">
      <c r="B26" s="263" t="s">
        <v>295</v>
      </c>
      <c r="C26" s="264">
        <f>+(C20/C23)</f>
        <v>1</v>
      </c>
      <c r="D26" s="264">
        <f t="shared" ref="D26:Y26" si="15">+(D20/D23)</f>
        <v>1.0320399911901672</v>
      </c>
      <c r="E26" s="264">
        <f t="shared" si="15"/>
        <v>1.0158555059530598</v>
      </c>
      <c r="F26" s="264">
        <f t="shared" si="15"/>
        <v>1.0591807154631367</v>
      </c>
      <c r="G26" s="264">
        <f t="shared" si="15"/>
        <v>1.2608334012462079</v>
      </c>
      <c r="H26" s="264">
        <f t="shared" si="15"/>
        <v>1.2860646303287169</v>
      </c>
      <c r="I26" s="264">
        <f t="shared" si="15"/>
        <v>1.4210630930510508</v>
      </c>
      <c r="J26" s="264">
        <f t="shared" si="15"/>
        <v>1.6420421968845227</v>
      </c>
      <c r="K26" s="264">
        <f t="shared" si="15"/>
        <v>1.7645321752839069</v>
      </c>
      <c r="L26" s="264">
        <f t="shared" si="15"/>
        <v>1.7487632900441126</v>
      </c>
      <c r="M26" s="264">
        <f t="shared" si="15"/>
        <v>1.8554344112264343</v>
      </c>
      <c r="N26" s="264">
        <f t="shared" si="15"/>
        <v>1.9680180362996378</v>
      </c>
      <c r="O26" s="264">
        <f t="shared" si="15"/>
        <v>2.020568252028446</v>
      </c>
      <c r="P26" s="264">
        <f t="shared" si="15"/>
        <v>1.9003592236196496</v>
      </c>
      <c r="Q26" s="264">
        <f t="shared" si="15"/>
        <v>1.8395055844710761</v>
      </c>
      <c r="R26" s="264">
        <f t="shared" si="15"/>
        <v>1.6546794259006237</v>
      </c>
      <c r="S26" s="264">
        <f t="shared" si="15"/>
        <v>1.701037649286812</v>
      </c>
      <c r="T26" s="264">
        <f t="shared" si="15"/>
        <v>1.8257188857732172</v>
      </c>
      <c r="U26" s="264">
        <f t="shared" si="15"/>
        <v>1.8212374672065732</v>
      </c>
      <c r="V26" s="264">
        <f t="shared" si="15"/>
        <v>1.8149350519860699</v>
      </c>
      <c r="W26" s="264">
        <f t="shared" si="15"/>
        <v>1.7742839297442401</v>
      </c>
      <c r="X26" s="264">
        <f t="shared" si="15"/>
        <v>1.8262232536912497</v>
      </c>
      <c r="Y26" s="264">
        <f t="shared" si="15"/>
        <v>2.0169773153689836</v>
      </c>
      <c r="Z26" s="264">
        <f t="shared" ref="Z26" si="16">+(Z20/Z23)</f>
        <v>2.0401613698231928</v>
      </c>
    </row>
    <row r="27" spans="2:26" ht="7.5" customHeight="1">
      <c r="B27" s="165"/>
      <c r="C27" s="150"/>
      <c r="D27" s="150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150"/>
      <c r="V27" s="150"/>
      <c r="W27" s="150"/>
      <c r="X27" s="150"/>
      <c r="Y27" s="150"/>
      <c r="Z27" s="150"/>
    </row>
    <row r="28" spans="2:26">
      <c r="B28" s="207" t="s">
        <v>296</v>
      </c>
      <c r="C28" s="150"/>
      <c r="D28" s="150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150"/>
      <c r="V28" s="150"/>
      <c r="W28" s="150"/>
      <c r="X28" s="150"/>
      <c r="Y28" s="150"/>
      <c r="Z28" s="150"/>
    </row>
    <row r="29" spans="2:26" ht="26.45">
      <c r="B29" s="165" t="s">
        <v>297</v>
      </c>
      <c r="C29" s="208"/>
      <c r="D29" s="208">
        <f>+D25/C25-1</f>
        <v>8.1205171231575335E-3</v>
      </c>
      <c r="E29" s="208">
        <f t="shared" ref="E29:Z29" si="17">+E25/D25-1</f>
        <v>-1.319772238314465E-2</v>
      </c>
      <c r="F29" s="208">
        <f t="shared" si="17"/>
        <v>1.1881047961892488E-3</v>
      </c>
      <c r="G29" s="208">
        <f t="shared" si="17"/>
        <v>2.7255460144980592E-2</v>
      </c>
      <c r="H29" s="208">
        <f t="shared" si="17"/>
        <v>-4.1970409706606482E-3</v>
      </c>
      <c r="I29" s="208">
        <f t="shared" si="17"/>
        <v>3.7188832647239156E-2</v>
      </c>
      <c r="J29" s="208">
        <f t="shared" si="17"/>
        <v>3.5632416750374318E-2</v>
      </c>
      <c r="K29" s="208">
        <f t="shared" si="17"/>
        <v>2.7768576139551415E-2</v>
      </c>
      <c r="L29" s="208">
        <f t="shared" si="17"/>
        <v>4.0524855391331771E-2</v>
      </c>
      <c r="M29" s="208">
        <f t="shared" si="17"/>
        <v>2.1294916686479537E-2</v>
      </c>
      <c r="N29" s="208">
        <f t="shared" si="17"/>
        <v>2.7209709749093314E-2</v>
      </c>
      <c r="O29" s="208">
        <f t="shared" si="17"/>
        <v>3.3711456108656002E-2</v>
      </c>
      <c r="P29" s="208">
        <f t="shared" si="17"/>
        <v>-1.9616886334934969E-2</v>
      </c>
      <c r="Q29" s="208">
        <f t="shared" si="17"/>
        <v>-1.6728212546137877E-2</v>
      </c>
      <c r="R29" s="208">
        <f t="shared" si="17"/>
        <v>-3.8478669846874092E-2</v>
      </c>
      <c r="S29" s="208">
        <f t="shared" si="17"/>
        <v>5.405263107592706E-3</v>
      </c>
      <c r="T29" s="208">
        <f t="shared" si="17"/>
        <v>1.0378878977258754E-2</v>
      </c>
      <c r="U29" s="208">
        <f t="shared" si="17"/>
        <v>-6.0463132115576856E-3</v>
      </c>
      <c r="V29" s="208">
        <f t="shared" si="17"/>
        <v>9.7100611966072226E-3</v>
      </c>
      <c r="W29" s="208">
        <f t="shared" si="17"/>
        <v>-2.4211881404702762E-2</v>
      </c>
      <c r="X29" s="208">
        <f t="shared" si="17"/>
        <v>4.6922023981952332E-3</v>
      </c>
      <c r="Y29" s="208">
        <f t="shared" si="17"/>
        <v>5.7734472799642944E-2</v>
      </c>
      <c r="Z29" s="208">
        <f t="shared" si="17"/>
        <v>2.7545463689215621E-2</v>
      </c>
    </row>
    <row r="30" spans="2:26">
      <c r="B30" s="138" t="s">
        <v>298</v>
      </c>
      <c r="C30" s="209"/>
      <c r="D30" s="209">
        <v>0.3807005375411826</v>
      </c>
      <c r="E30" s="210">
        <v>0.3307258713907742</v>
      </c>
      <c r="F30" s="210">
        <v>0.34224642614023149</v>
      </c>
      <c r="G30" s="210">
        <v>0.35734212528531573</v>
      </c>
      <c r="H30" s="210">
        <v>0.37591290852656561</v>
      </c>
      <c r="I30" s="210">
        <v>0.39180938483987404</v>
      </c>
      <c r="J30" s="210">
        <v>0.42191510674262817</v>
      </c>
      <c r="K30" s="210">
        <v>0.46534665589106849</v>
      </c>
      <c r="L30" s="210">
        <v>0.39230028141875617</v>
      </c>
      <c r="M30" s="210">
        <v>0.42170353959288959</v>
      </c>
      <c r="N30" s="210">
        <v>0.45578926452638446</v>
      </c>
      <c r="O30" s="210">
        <v>0.45373611259810742</v>
      </c>
      <c r="P30" s="209">
        <v>0.43424199321631213</v>
      </c>
      <c r="Q30" s="209">
        <v>0.42067315361301644</v>
      </c>
      <c r="R30" s="209">
        <v>0.42329301398577374</v>
      </c>
      <c r="S30" s="209">
        <v>0.40839155808537231</v>
      </c>
      <c r="T30" s="209">
        <v>0.40123758200978349</v>
      </c>
      <c r="U30" s="209">
        <v>0.39706767235899826</v>
      </c>
      <c r="V30" s="209">
        <v>0.4086541630957875</v>
      </c>
      <c r="W30" s="209">
        <v>0.3998391226297564</v>
      </c>
      <c r="X30" s="209">
        <v>0.3872625500040669</v>
      </c>
      <c r="Y30" s="209">
        <v>0.37184385564787592</v>
      </c>
      <c r="Z30" s="209">
        <v>0.38695347751672637</v>
      </c>
    </row>
    <row r="31" spans="2:26" ht="5.25" customHeight="1">
      <c r="B31" s="138"/>
      <c r="C31" s="150"/>
      <c r="D31" s="15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09"/>
      <c r="Q31" s="209"/>
      <c r="R31" s="209"/>
      <c r="S31" s="209"/>
      <c r="T31" s="209"/>
      <c r="U31" s="150"/>
      <c r="V31" s="150"/>
      <c r="W31" s="150"/>
      <c r="X31" s="150"/>
      <c r="Y31" s="150"/>
      <c r="Z31" s="150"/>
    </row>
    <row r="32" spans="2:26">
      <c r="B32" s="207" t="s">
        <v>299</v>
      </c>
      <c r="C32" s="150"/>
      <c r="D32" s="150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2"/>
      <c r="Q32" s="212"/>
      <c r="R32" s="212"/>
      <c r="S32" s="212"/>
      <c r="T32" s="212"/>
      <c r="U32" s="150"/>
      <c r="V32" s="150"/>
      <c r="W32" s="150"/>
      <c r="X32" s="150"/>
      <c r="Y32" s="150"/>
      <c r="Z32" s="150"/>
    </row>
    <row r="33" spans="2:26" ht="26.45">
      <c r="B33" s="165" t="s">
        <v>300</v>
      </c>
      <c r="C33" s="208"/>
      <c r="D33" s="208">
        <f>+(D26/C26)-1</f>
        <v>3.2039991190167205E-2</v>
      </c>
      <c r="E33" s="208">
        <f t="shared" ref="E33:Z33" si="18">+(E26/D26)-1</f>
        <v>-1.5682033036765519E-2</v>
      </c>
      <c r="F33" s="208">
        <f t="shared" si="18"/>
        <v>4.2648988223408679E-2</v>
      </c>
      <c r="G33" s="208">
        <f t="shared" si="18"/>
        <v>0.1903855336857192</v>
      </c>
      <c r="H33" s="208">
        <f t="shared" si="18"/>
        <v>2.0011548756219799E-2</v>
      </c>
      <c r="I33" s="208">
        <f t="shared" si="18"/>
        <v>0.10497020098268961</v>
      </c>
      <c r="J33" s="208">
        <f t="shared" si="18"/>
        <v>0.15550266903281917</v>
      </c>
      <c r="K33" s="208">
        <f t="shared" si="18"/>
        <v>7.4596120996029747E-2</v>
      </c>
      <c r="L33" s="208">
        <f t="shared" si="18"/>
        <v>-8.9365812993787985E-3</v>
      </c>
      <c r="M33" s="208">
        <f t="shared" si="18"/>
        <v>6.0998033175565514E-2</v>
      </c>
      <c r="N33" s="208">
        <f t="shared" si="18"/>
        <v>6.0677771411378645E-2</v>
      </c>
      <c r="O33" s="208">
        <f t="shared" si="18"/>
        <v>2.67021006716055E-2</v>
      </c>
      <c r="P33" s="208">
        <f t="shared" si="18"/>
        <v>-5.949268394577556E-2</v>
      </c>
      <c r="Q33" s="208">
        <f t="shared" si="18"/>
        <v>-3.2022176855944329E-2</v>
      </c>
      <c r="R33" s="208">
        <f t="shared" si="18"/>
        <v>-0.1004759975347379</v>
      </c>
      <c r="S33" s="208">
        <f t="shared" si="18"/>
        <v>2.8016437903647828E-2</v>
      </c>
      <c r="T33" s="208">
        <f t="shared" si="18"/>
        <v>7.3297164550520044E-2</v>
      </c>
      <c r="U33" s="208">
        <f t="shared" si="18"/>
        <v>-2.4546049238823864E-3</v>
      </c>
      <c r="V33" s="208">
        <f t="shared" si="18"/>
        <v>-3.4605126096872718E-3</v>
      </c>
      <c r="W33" s="208">
        <f t="shared" si="18"/>
        <v>-2.2398114024711591E-2</v>
      </c>
      <c r="X33" s="208">
        <f t="shared" si="18"/>
        <v>2.9273400427234142E-2</v>
      </c>
      <c r="Y33" s="208">
        <f t="shared" si="18"/>
        <v>0.10445276134348447</v>
      </c>
      <c r="Z33" s="208">
        <f t="shared" si="18"/>
        <v>1.1494454735584414E-2</v>
      </c>
    </row>
    <row r="34" spans="2:26">
      <c r="B34" s="138" t="s">
        <v>301</v>
      </c>
      <c r="C34" s="209"/>
      <c r="D34" s="209">
        <f>1-D30</f>
        <v>0.6192994624588174</v>
      </c>
      <c r="E34" s="209">
        <f t="shared" ref="E34:Y34" si="19">1-E30</f>
        <v>0.66927412860922586</v>
      </c>
      <c r="F34" s="209">
        <f t="shared" si="19"/>
        <v>0.65775357385976851</v>
      </c>
      <c r="G34" s="209">
        <f t="shared" si="19"/>
        <v>0.64265787471468427</v>
      </c>
      <c r="H34" s="209">
        <f t="shared" si="19"/>
        <v>0.62408709147343444</v>
      </c>
      <c r="I34" s="209">
        <f t="shared" si="19"/>
        <v>0.60819061516012596</v>
      </c>
      <c r="J34" s="209">
        <f t="shared" si="19"/>
        <v>0.57808489325737189</v>
      </c>
      <c r="K34" s="209">
        <f t="shared" si="19"/>
        <v>0.53465334410893151</v>
      </c>
      <c r="L34" s="209">
        <f t="shared" si="19"/>
        <v>0.60769971858124383</v>
      </c>
      <c r="M34" s="209">
        <f t="shared" si="19"/>
        <v>0.57829646040711036</v>
      </c>
      <c r="N34" s="209">
        <f t="shared" si="19"/>
        <v>0.54421073547361554</v>
      </c>
      <c r="O34" s="209">
        <f t="shared" si="19"/>
        <v>0.54626388740189258</v>
      </c>
      <c r="P34" s="209">
        <f t="shared" si="19"/>
        <v>0.56575800678368782</v>
      </c>
      <c r="Q34" s="209">
        <f t="shared" si="19"/>
        <v>0.57932684638698362</v>
      </c>
      <c r="R34" s="209">
        <f t="shared" si="19"/>
        <v>0.57670698601422621</v>
      </c>
      <c r="S34" s="209">
        <f t="shared" si="19"/>
        <v>0.59160844191462769</v>
      </c>
      <c r="T34" s="209">
        <f t="shared" si="19"/>
        <v>0.59876241799021646</v>
      </c>
      <c r="U34" s="209">
        <f t="shared" si="19"/>
        <v>0.60293232764100169</v>
      </c>
      <c r="V34" s="209">
        <f t="shared" si="19"/>
        <v>0.5913458369042125</v>
      </c>
      <c r="W34" s="209">
        <f t="shared" si="19"/>
        <v>0.6001608773702436</v>
      </c>
      <c r="X34" s="209">
        <f t="shared" si="19"/>
        <v>0.61273744999593305</v>
      </c>
      <c r="Y34" s="209">
        <f t="shared" si="19"/>
        <v>0.62815614435212408</v>
      </c>
      <c r="Z34" s="209">
        <f t="shared" ref="Z34" si="20">1-Z30</f>
        <v>0.61304652248327363</v>
      </c>
    </row>
    <row r="35" spans="2:26" ht="5.25" customHeight="1">
      <c r="B35" s="138"/>
      <c r="C35" s="150"/>
      <c r="D35" s="150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2"/>
      <c r="Q35" s="212"/>
      <c r="R35" s="212"/>
      <c r="S35" s="212"/>
      <c r="T35" s="212"/>
      <c r="U35" s="150"/>
      <c r="V35" s="150"/>
      <c r="W35" s="150"/>
      <c r="X35" s="150"/>
      <c r="Y35" s="150"/>
      <c r="Z35" s="150"/>
    </row>
    <row r="36" spans="2:26">
      <c r="B36" s="224" t="s">
        <v>302</v>
      </c>
      <c r="C36" s="225"/>
      <c r="D36" s="225">
        <f>D29*D30+D33*D34</f>
        <v>2.2933834555154246E-2</v>
      </c>
      <c r="E36" s="225">
        <f t="shared" ref="E36:Y36" si="21">E29*E30+E33*E34</f>
        <v>-1.4860407231041374E-2</v>
      </c>
      <c r="F36" s="225">
        <f t="shared" si="21"/>
        <v>2.8459149045826079E-2</v>
      </c>
      <c r="G36" s="225">
        <f t="shared" si="21"/>
        <v>0.13209228650872182</v>
      </c>
      <c r="H36" s="225">
        <f t="shared" si="21"/>
        <v>1.0911227380661834E-2</v>
      </c>
      <c r="I36" s="225">
        <f t="shared" si="21"/>
        <v>7.8412824751571852E-2</v>
      </c>
      <c r="J36" s="225">
        <f t="shared" si="21"/>
        <v>0.10492759874580569</v>
      </c>
      <c r="K36" s="225">
        <f t="shared" si="21"/>
        <v>5.2805079593478549E-2</v>
      </c>
      <c r="L36" s="225">
        <f t="shared" si="21"/>
        <v>1.0467154233762949E-2</v>
      </c>
      <c r="M36" s="225">
        <f t="shared" si="21"/>
        <v>4.4255088419249133E-2</v>
      </c>
      <c r="N36" s="225">
        <f t="shared" si="21"/>
        <v>4.5423388201201932E-2</v>
      </c>
      <c r="O36" s="225">
        <f t="shared" si="21"/>
        <v>2.9882498359431204E-2</v>
      </c>
      <c r="P36" s="225">
        <f t="shared" si="21"/>
        <v>-4.2176938110153876E-2</v>
      </c>
      <c r="Q36" s="225">
        <f t="shared" si="21"/>
        <v>-2.5588416658493131E-2</v>
      </c>
      <c r="R36" s="225">
        <f t="shared" si="21"/>
        <v>-7.4232961838678363E-2</v>
      </c>
      <c r="S36" s="225">
        <f t="shared" si="21"/>
        <v>1.8782224998546176E-2</v>
      </c>
      <c r="T36" s="225">
        <f t="shared" si="21"/>
        <v>4.8051983782903637E-2</v>
      </c>
      <c r="U36" s="225">
        <f t="shared" si="21"/>
        <v>-3.8807561734621404E-3</v>
      </c>
      <c r="V36" s="225">
        <f t="shared" si="21"/>
        <v>1.9216972066153056E-3</v>
      </c>
      <c r="W36" s="225">
        <f t="shared" si="21"/>
        <v>-2.3123329182581732E-2</v>
      </c>
      <c r="X36" s="225">
        <f t="shared" si="21"/>
        <v>1.9754022996353589E-2</v>
      </c>
      <c r="Y36" s="225">
        <f t="shared" si="21"/>
        <v>8.708085280207245E-2</v>
      </c>
      <c r="Z36" s="225">
        <f>Z29*Z30+Z33*Z34</f>
        <v>1.7705448467844123E-2</v>
      </c>
    </row>
    <row r="37" spans="2:26"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</row>
    <row r="38" spans="2:26">
      <c r="B38" s="227"/>
      <c r="C38" s="223">
        <v>2000</v>
      </c>
      <c r="D38" s="228">
        <v>2001</v>
      </c>
      <c r="E38" s="228">
        <v>2002</v>
      </c>
      <c r="F38" s="228">
        <f t="shared" ref="F38:T38" si="22">+E38+1</f>
        <v>2003</v>
      </c>
      <c r="G38" s="228">
        <f t="shared" si="22"/>
        <v>2004</v>
      </c>
      <c r="H38" s="228">
        <f t="shared" si="22"/>
        <v>2005</v>
      </c>
      <c r="I38" s="228">
        <f t="shared" si="22"/>
        <v>2006</v>
      </c>
      <c r="J38" s="228">
        <f t="shared" si="22"/>
        <v>2007</v>
      </c>
      <c r="K38" s="228">
        <f t="shared" si="22"/>
        <v>2008</v>
      </c>
      <c r="L38" s="228">
        <f t="shared" si="22"/>
        <v>2009</v>
      </c>
      <c r="M38" s="228">
        <f t="shared" si="22"/>
        <v>2010</v>
      </c>
      <c r="N38" s="228">
        <f t="shared" si="22"/>
        <v>2011</v>
      </c>
      <c r="O38" s="228">
        <f t="shared" si="22"/>
        <v>2012</v>
      </c>
      <c r="P38" s="228">
        <f t="shared" si="22"/>
        <v>2013</v>
      </c>
      <c r="Q38" s="228">
        <f t="shared" si="22"/>
        <v>2014</v>
      </c>
      <c r="R38" s="228">
        <f t="shared" si="22"/>
        <v>2015</v>
      </c>
      <c r="S38" s="228">
        <f t="shared" si="22"/>
        <v>2016</v>
      </c>
      <c r="T38" s="228">
        <f t="shared" si="22"/>
        <v>2017</v>
      </c>
      <c r="U38" s="228">
        <v>2018</v>
      </c>
      <c r="V38" s="228">
        <v>2019</v>
      </c>
      <c r="W38" s="228">
        <v>2020</v>
      </c>
      <c r="X38" s="228">
        <v>2021</v>
      </c>
      <c r="Y38" s="228">
        <v>2022</v>
      </c>
      <c r="Z38" s="228">
        <v>2023</v>
      </c>
    </row>
    <row r="39" spans="2:26" ht="5.25" customHeight="1">
      <c r="C39" s="213"/>
      <c r="D39" s="213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3"/>
      <c r="V39" s="213"/>
      <c r="W39" s="213"/>
      <c r="X39" s="213"/>
      <c r="Y39" s="213"/>
      <c r="Z39" s="213"/>
    </row>
    <row r="40" spans="2:26">
      <c r="B40" s="215" t="s">
        <v>287</v>
      </c>
      <c r="C40" s="215"/>
      <c r="D40" s="215"/>
      <c r="E40" s="216">
        <f>E12</f>
        <v>-3.6350201343425703E-2</v>
      </c>
      <c r="F40" s="216">
        <f t="shared" ref="F40:Z40" si="23">F12</f>
        <v>3.2969255416258614E-2</v>
      </c>
      <c r="G40" s="216">
        <f t="shared" si="23"/>
        <v>6.8735666891737823E-2</v>
      </c>
      <c r="H40" s="216">
        <f t="shared" si="23"/>
        <v>2.3203774502781105E-2</v>
      </c>
      <c r="I40" s="216">
        <f t="shared" si="23"/>
        <v>0.17338007410251977</v>
      </c>
      <c r="J40" s="216">
        <f t="shared" si="23"/>
        <v>7.3340427381991979E-2</v>
      </c>
      <c r="K40" s="216">
        <f t="shared" si="23"/>
        <v>0.11118251644161536</v>
      </c>
      <c r="L40" s="216">
        <f t="shared" si="23"/>
        <v>0.14700361903405135</v>
      </c>
      <c r="M40" s="216">
        <f t="shared" si="23"/>
        <v>2.4204226351284275E-2</v>
      </c>
      <c r="N40" s="216">
        <f t="shared" si="23"/>
        <v>0.19603894581314307</v>
      </c>
      <c r="O40" s="216">
        <f t="shared" si="23"/>
        <v>0.12672485693723545</v>
      </c>
      <c r="P40" s="216">
        <f t="shared" si="23"/>
        <v>-1.7487064579924105E-2</v>
      </c>
      <c r="Q40" s="216">
        <f t="shared" si="23"/>
        <v>1.9276901276631397E-2</v>
      </c>
      <c r="R40" s="216">
        <f t="shared" si="23"/>
        <v>-5.7815444936539451E-2</v>
      </c>
      <c r="S40" s="216">
        <f t="shared" si="23"/>
        <v>7.0465434373466973E-2</v>
      </c>
      <c r="T40" s="216">
        <f t="shared" si="23"/>
        <v>3.0500130596362585E-2</v>
      </c>
      <c r="U40" s="216">
        <f t="shared" si="23"/>
        <v>-6.9450743409217308E-3</v>
      </c>
      <c r="V40" s="216">
        <f t="shared" si="23"/>
        <v>2.5442207686604101E-2</v>
      </c>
      <c r="W40" s="216">
        <f t="shared" si="23"/>
        <v>-0.18174300667299925</v>
      </c>
      <c r="X40" s="216">
        <f t="shared" si="23"/>
        <v>-9.4792179559092249E-2</v>
      </c>
      <c r="Y40" s="216">
        <f t="shared" si="23"/>
        <v>0.18159887636470984</v>
      </c>
      <c r="Z40" s="216">
        <f t="shared" si="23"/>
        <v>0.12073176073945358</v>
      </c>
    </row>
    <row r="41" spans="2:26">
      <c r="B41" s="217" t="s">
        <v>303</v>
      </c>
      <c r="C41" s="209"/>
      <c r="D41" s="209">
        <v>0.329305135951662</v>
      </c>
      <c r="E41" s="210">
        <v>0.329305135951662</v>
      </c>
      <c r="F41" s="210">
        <v>0.32930513595166166</v>
      </c>
      <c r="G41" s="210">
        <v>0.32930513595166166</v>
      </c>
      <c r="H41" s="210">
        <v>0.32930513595166166</v>
      </c>
      <c r="I41" s="210">
        <v>0.32930513595166166</v>
      </c>
      <c r="J41" s="210">
        <v>0.32930513595166166</v>
      </c>
      <c r="K41" s="210">
        <v>0.32930513595166166</v>
      </c>
      <c r="L41" s="210">
        <v>0.32930513595166166</v>
      </c>
      <c r="M41" s="210">
        <v>0.33742331288343563</v>
      </c>
      <c r="N41" s="210">
        <v>0.33742331288343563</v>
      </c>
      <c r="O41" s="210">
        <v>0.33742331288343563</v>
      </c>
      <c r="P41" s="209">
        <v>0.33742331288343563</v>
      </c>
      <c r="Q41" s="209">
        <v>0.33742331288343563</v>
      </c>
      <c r="R41" s="209">
        <v>0.33742331288343563</v>
      </c>
      <c r="S41" s="209">
        <v>0.33742331288343563</v>
      </c>
      <c r="T41" s="209">
        <v>0.33742331288343563</v>
      </c>
      <c r="U41" s="209">
        <v>0.33742331288343563</v>
      </c>
      <c r="V41" s="209">
        <v>0.33742331288343602</v>
      </c>
      <c r="W41" s="209">
        <v>0.33742331288343602</v>
      </c>
      <c r="X41" s="209">
        <v>0.33742331288343602</v>
      </c>
      <c r="Y41" s="209">
        <v>0.33742331288343602</v>
      </c>
      <c r="Z41" s="209">
        <v>0.33742331288343602</v>
      </c>
    </row>
    <row r="42" spans="2:26" ht="5.25" customHeight="1">
      <c r="B42" s="215"/>
      <c r="C42" s="215"/>
      <c r="D42" s="215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09"/>
      <c r="Q42" s="209"/>
      <c r="R42" s="209"/>
      <c r="S42" s="209"/>
      <c r="T42" s="209"/>
      <c r="U42" s="215"/>
      <c r="V42" s="215"/>
      <c r="W42" s="215"/>
      <c r="X42" s="215"/>
      <c r="Y42" s="215"/>
      <c r="Z42" s="215"/>
    </row>
    <row r="43" spans="2:26">
      <c r="B43" s="215" t="s">
        <v>304</v>
      </c>
      <c r="C43" s="216"/>
      <c r="D43" s="216">
        <f t="shared" ref="D43:Z43" si="24">D36</f>
        <v>2.2933834555154246E-2</v>
      </c>
      <c r="E43" s="216">
        <f t="shared" si="24"/>
        <v>-1.4860407231041374E-2</v>
      </c>
      <c r="F43" s="216">
        <f t="shared" si="24"/>
        <v>2.8459149045826079E-2</v>
      </c>
      <c r="G43" s="216">
        <f t="shared" si="24"/>
        <v>0.13209228650872182</v>
      </c>
      <c r="H43" s="216">
        <f t="shared" si="24"/>
        <v>1.0911227380661834E-2</v>
      </c>
      <c r="I43" s="216">
        <f t="shared" si="24"/>
        <v>7.8412824751571852E-2</v>
      </c>
      <c r="J43" s="216">
        <f t="shared" si="24"/>
        <v>0.10492759874580569</v>
      </c>
      <c r="K43" s="216">
        <f t="shared" si="24"/>
        <v>5.2805079593478549E-2</v>
      </c>
      <c r="L43" s="216">
        <f t="shared" si="24"/>
        <v>1.0467154233762949E-2</v>
      </c>
      <c r="M43" s="216">
        <f t="shared" si="24"/>
        <v>4.4255088419249133E-2</v>
      </c>
      <c r="N43" s="216">
        <f t="shared" si="24"/>
        <v>4.5423388201201932E-2</v>
      </c>
      <c r="O43" s="216">
        <f t="shared" si="24"/>
        <v>2.9882498359431204E-2</v>
      </c>
      <c r="P43" s="216">
        <f t="shared" si="24"/>
        <v>-4.2176938110153876E-2</v>
      </c>
      <c r="Q43" s="216">
        <f t="shared" si="24"/>
        <v>-2.5588416658493131E-2</v>
      </c>
      <c r="R43" s="216">
        <f t="shared" si="24"/>
        <v>-7.4232961838678363E-2</v>
      </c>
      <c r="S43" s="216">
        <f t="shared" si="24"/>
        <v>1.8782224998546176E-2</v>
      </c>
      <c r="T43" s="216">
        <f t="shared" si="24"/>
        <v>4.8051983782903637E-2</v>
      </c>
      <c r="U43" s="216">
        <f t="shared" si="24"/>
        <v>-3.8807561734621404E-3</v>
      </c>
      <c r="V43" s="216">
        <f t="shared" si="24"/>
        <v>1.9216972066153056E-3</v>
      </c>
      <c r="W43" s="216">
        <f t="shared" si="24"/>
        <v>-2.3123329182581732E-2</v>
      </c>
      <c r="X43" s="216">
        <f t="shared" si="24"/>
        <v>1.9754022996353589E-2</v>
      </c>
      <c r="Y43" s="216">
        <f t="shared" si="24"/>
        <v>8.708085280207245E-2</v>
      </c>
      <c r="Z43" s="216">
        <f t="shared" si="24"/>
        <v>1.7705448467844123E-2</v>
      </c>
    </row>
    <row r="44" spans="2:26" ht="12" customHeight="1">
      <c r="B44" s="217" t="s">
        <v>305</v>
      </c>
      <c r="C44" s="209"/>
      <c r="D44" s="209">
        <f t="shared" ref="D44:Z44" si="25">1-D41</f>
        <v>0.670694864048338</v>
      </c>
      <c r="E44" s="209">
        <f t="shared" si="25"/>
        <v>0.670694864048338</v>
      </c>
      <c r="F44" s="209">
        <f t="shared" si="25"/>
        <v>0.67069486404833834</v>
      </c>
      <c r="G44" s="209">
        <f t="shared" si="25"/>
        <v>0.67069486404833834</v>
      </c>
      <c r="H44" s="209">
        <f t="shared" si="25"/>
        <v>0.67069486404833834</v>
      </c>
      <c r="I44" s="209">
        <f t="shared" si="25"/>
        <v>0.67069486404833834</v>
      </c>
      <c r="J44" s="209">
        <f t="shared" si="25"/>
        <v>0.67069486404833834</v>
      </c>
      <c r="K44" s="209">
        <f t="shared" si="25"/>
        <v>0.67069486404833834</v>
      </c>
      <c r="L44" s="209">
        <f t="shared" si="25"/>
        <v>0.67069486404833834</v>
      </c>
      <c r="M44" s="209">
        <f t="shared" si="25"/>
        <v>0.66257668711656437</v>
      </c>
      <c r="N44" s="209">
        <f t="shared" si="25"/>
        <v>0.66257668711656437</v>
      </c>
      <c r="O44" s="209">
        <f t="shared" si="25"/>
        <v>0.66257668711656437</v>
      </c>
      <c r="P44" s="209">
        <f t="shared" si="25"/>
        <v>0.66257668711656437</v>
      </c>
      <c r="Q44" s="209">
        <f t="shared" si="25"/>
        <v>0.66257668711656437</v>
      </c>
      <c r="R44" s="209">
        <f t="shared" si="25"/>
        <v>0.66257668711656437</v>
      </c>
      <c r="S44" s="209">
        <f t="shared" si="25"/>
        <v>0.66257668711656437</v>
      </c>
      <c r="T44" s="209">
        <f t="shared" si="25"/>
        <v>0.66257668711656437</v>
      </c>
      <c r="U44" s="209">
        <f t="shared" si="25"/>
        <v>0.66257668711656437</v>
      </c>
      <c r="V44" s="209">
        <f t="shared" si="25"/>
        <v>0.66257668711656392</v>
      </c>
      <c r="W44" s="209">
        <f t="shared" si="25"/>
        <v>0.66257668711656392</v>
      </c>
      <c r="X44" s="209">
        <f t="shared" si="25"/>
        <v>0.66257668711656392</v>
      </c>
      <c r="Y44" s="209">
        <f t="shared" si="25"/>
        <v>0.66257668711656392</v>
      </c>
      <c r="Z44" s="209">
        <f t="shared" si="25"/>
        <v>0.66257668711656392</v>
      </c>
    </row>
    <row r="45" spans="2:26" ht="4.5" customHeight="1">
      <c r="B45" s="150"/>
      <c r="C45" s="150"/>
      <c r="D45" s="150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2"/>
      <c r="Q45" s="212"/>
      <c r="R45" s="212"/>
      <c r="S45" s="212"/>
      <c r="T45" s="212"/>
      <c r="U45" s="150"/>
      <c r="V45" s="150"/>
      <c r="W45" s="150"/>
      <c r="X45" s="150"/>
      <c r="Y45" s="150"/>
      <c r="Z45" s="150"/>
    </row>
    <row r="46" spans="2:26">
      <c r="B46" s="229" t="s">
        <v>306</v>
      </c>
      <c r="C46" s="226"/>
      <c r="D46" s="226"/>
      <c r="E46" s="226">
        <f t="shared" ref="E46:Z46" si="26">E40*E41+E44*E43</f>
        <v>-2.1937106802793323E-2</v>
      </c>
      <c r="F46" s="226">
        <f t="shared" si="26"/>
        <v>2.9944350237297818E-2</v>
      </c>
      <c r="G46" s="226">
        <f t="shared" si="26"/>
        <v>0.11122862627231318</v>
      </c>
      <c r="H46" s="226">
        <f t="shared" si="26"/>
        <v>1.4959226281903527E-2</v>
      </c>
      <c r="I46" s="226">
        <f t="shared" si="26"/>
        <v>0.1096860277100411</v>
      </c>
      <c r="J46" s="226">
        <f t="shared" si="26"/>
        <v>9.4525780985516575E-2</v>
      </c>
      <c r="K46" s="226">
        <f t="shared" si="26"/>
        <v>7.2029069371263785E-2</v>
      </c>
      <c r="L46" s="226">
        <f t="shared" si="26"/>
        <v>5.5429313337181187E-2</v>
      </c>
      <c r="M46" s="226">
        <f t="shared" si="26"/>
        <v>3.7489460114107614E-2</v>
      </c>
      <c r="N46" s="226">
        <f t="shared" si="26"/>
        <v>9.6244588622409075E-2</v>
      </c>
      <c r="O46" s="226">
        <f t="shared" si="26"/>
        <v>6.2559367818199513E-2</v>
      </c>
      <c r="P46" s="225">
        <f t="shared" si="26"/>
        <v>-3.3845999188910701E-2</v>
      </c>
      <c r="Q46" s="225">
        <f t="shared" si="26"/>
        <v>-1.044981244725479E-2</v>
      </c>
      <c r="R46" s="225">
        <f t="shared" si="26"/>
        <v>-6.8693308896238842E-2</v>
      </c>
      <c r="S46" s="225">
        <f t="shared" si="26"/>
        <v>3.6221344726280191E-2</v>
      </c>
      <c r="T46" s="225">
        <f t="shared" si="26"/>
        <v>4.2129579333457262E-2</v>
      </c>
      <c r="U46" s="225">
        <f t="shared" si="26"/>
        <v>-4.9147285612552542E-3</v>
      </c>
      <c r="V46" s="225">
        <f t="shared" si="26"/>
        <v>9.8580657734827024E-3</v>
      </c>
      <c r="W46" s="225">
        <f t="shared" si="26"/>
        <v>-7.6645306249900597E-2</v>
      </c>
      <c r="X46" s="225">
        <f t="shared" si="26"/>
        <v>-1.8896536148122055E-2</v>
      </c>
      <c r="Y46" s="225">
        <f t="shared" si="26"/>
        <v>0.11897343743977222</v>
      </c>
      <c r="Z46" s="225">
        <f t="shared" si="26"/>
        <v>5.2468928068693986E-2</v>
      </c>
    </row>
    <row r="47" spans="2:26">
      <c r="B47" s="218"/>
      <c r="C47" s="218"/>
      <c r="D47" s="206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20"/>
      <c r="Q47" s="220"/>
      <c r="R47" s="220"/>
      <c r="S47" s="220"/>
      <c r="T47" s="220"/>
      <c r="U47" s="206"/>
      <c r="V47" s="206"/>
      <c r="W47" s="206"/>
      <c r="X47" s="206"/>
      <c r="Y47" s="206"/>
      <c r="Z47" s="206"/>
    </row>
    <row r="48" spans="2:26">
      <c r="B48" s="221" t="s">
        <v>40</v>
      </c>
      <c r="C48" s="230">
        <f>+AVERAGE(E46:Z46)</f>
        <v>3.2198380354429276E-2</v>
      </c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</row>
    <row r="49"/>
    <row r="50"/>
  </sheetData>
  <hyperlinks>
    <hyperlink ref="A2" location="Índice!A1" display="Índice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AA18"/>
  <sheetViews>
    <sheetView showGridLines="0" zoomScale="90" zoomScaleNormal="90" workbookViewId="0"/>
  </sheetViews>
  <sheetFormatPr defaultColWidth="0" defaultRowHeight="13.15" zeroHeight="1"/>
  <cols>
    <col min="1" max="1" width="11.42578125" style="2" customWidth="1"/>
    <col min="2" max="2" width="33" style="2" customWidth="1"/>
    <col min="3" max="26" width="10" style="2" customWidth="1"/>
    <col min="27" max="27" width="7.28515625" style="2" customWidth="1"/>
    <col min="28" max="16384" width="11.42578125" style="2" hidden="1"/>
  </cols>
  <sheetData>
    <row r="1" spans="1:26"/>
    <row r="2" spans="1:26">
      <c r="A2" s="18" t="s">
        <v>28</v>
      </c>
    </row>
    <row r="3" spans="1:26"/>
    <row r="4" spans="1:26">
      <c r="B4" s="22" t="s">
        <v>24</v>
      </c>
    </row>
    <row r="5" spans="1:26"/>
    <row r="6" spans="1:26"/>
    <row r="7" spans="1:26" s="76" customFormat="1">
      <c r="B7" s="75"/>
      <c r="C7" s="283">
        <v>2000</v>
      </c>
      <c r="D7" s="283">
        <v>2001</v>
      </c>
      <c r="E7" s="283">
        <v>2002</v>
      </c>
      <c r="F7" s="283">
        <v>2003</v>
      </c>
      <c r="G7" s="283">
        <v>2004</v>
      </c>
      <c r="H7" s="283">
        <v>2005</v>
      </c>
      <c r="I7" s="283">
        <v>2006</v>
      </c>
      <c r="J7" s="283">
        <v>2007</v>
      </c>
      <c r="K7" s="283">
        <v>2008</v>
      </c>
      <c r="L7" s="283">
        <v>2009</v>
      </c>
      <c r="M7" s="283">
        <v>2010</v>
      </c>
      <c r="N7" s="283">
        <v>2011</v>
      </c>
      <c r="O7" s="283">
        <v>2012</v>
      </c>
      <c r="P7" s="283">
        <v>2013</v>
      </c>
      <c r="Q7" s="283">
        <v>2014</v>
      </c>
      <c r="R7" s="283">
        <v>2015</v>
      </c>
      <c r="S7" s="283">
        <v>2016</v>
      </c>
      <c r="T7" s="283">
        <v>2017</v>
      </c>
      <c r="U7" s="283">
        <v>2018</v>
      </c>
      <c r="V7" s="283">
        <v>2019</v>
      </c>
      <c r="W7" s="283">
        <v>2020</v>
      </c>
      <c r="X7" s="283">
        <v>2021</v>
      </c>
      <c r="Y7" s="283">
        <v>2022</v>
      </c>
      <c r="Z7" s="283">
        <v>2023</v>
      </c>
    </row>
    <row r="8" spans="1:26">
      <c r="B8" s="74" t="s">
        <v>307</v>
      </c>
      <c r="C8" s="77">
        <v>72.118636416666661</v>
      </c>
      <c r="D8" s="77">
        <v>73.118187583333338</v>
      </c>
      <c r="E8" s="77">
        <v>72.35243783333334</v>
      </c>
      <c r="F8" s="77">
        <v>73.583648999999994</v>
      </c>
      <c r="G8" s="77">
        <v>77.42054408333334</v>
      </c>
      <c r="H8" s="77">
        <v>79.190408583333351</v>
      </c>
      <c r="I8" s="77">
        <v>81.720383916666677</v>
      </c>
      <c r="J8" s="77">
        <v>83.754358583333328</v>
      </c>
      <c r="K8" s="77">
        <v>91.214364999999987</v>
      </c>
      <c r="L8" s="77">
        <v>89.613510333333352</v>
      </c>
      <c r="M8" s="77">
        <v>91.254999833333329</v>
      </c>
      <c r="N8" s="77">
        <v>97.038615499999992</v>
      </c>
      <c r="O8" s="77">
        <v>98.756892250000007</v>
      </c>
      <c r="P8" s="77">
        <v>99.132920000000013</v>
      </c>
      <c r="Q8" s="77">
        <v>100.95011183333332</v>
      </c>
      <c r="R8" s="77">
        <v>102.73841633333332</v>
      </c>
      <c r="S8" s="77">
        <v>104.36584416666666</v>
      </c>
      <c r="T8" s="77">
        <v>105.56187274999998</v>
      </c>
      <c r="U8" s="77">
        <v>107.28539633333334</v>
      </c>
      <c r="V8" s="77">
        <v>108.54687299999999</v>
      </c>
      <c r="W8" s="77">
        <v>108.79037050000001</v>
      </c>
      <c r="X8" s="77">
        <v>118.96097399999998</v>
      </c>
      <c r="Y8" s="77">
        <v>131.84472650000004</v>
      </c>
      <c r="Z8" s="77">
        <v>134.21613866666667</v>
      </c>
    </row>
    <row r="9" spans="1:26">
      <c r="B9" s="64" t="s">
        <v>308</v>
      </c>
      <c r="C9" s="67">
        <f>+(C8/$C8)*100</f>
        <v>100</v>
      </c>
      <c r="D9" s="67">
        <f t="shared" ref="D9:F9" si="0">+(D8/$C8)*100</f>
        <v>101.38598178824645</v>
      </c>
      <c r="E9" s="67">
        <f t="shared" si="0"/>
        <v>100.32419001285034</v>
      </c>
      <c r="F9" s="67">
        <f t="shared" si="0"/>
        <v>102.03139251672646</v>
      </c>
      <c r="G9" s="67">
        <f>+(G8/$C8)*100</f>
        <v>107.35164713325251</v>
      </c>
      <c r="H9" s="67">
        <f t="shared" ref="H9:I9" si="1">+(H8/$C8)*100</f>
        <v>109.80574858044932</v>
      </c>
      <c r="I9" s="67">
        <f t="shared" si="1"/>
        <v>113.31382285783351</v>
      </c>
      <c r="J9" s="67">
        <f t="shared" ref="J9" si="2">+(J8/$C8)*100</f>
        <v>116.13414055618175</v>
      </c>
      <c r="K9" s="67">
        <f t="shared" ref="K9" si="3">+(K8/$C8)*100</f>
        <v>126.47821635590478</v>
      </c>
      <c r="L9" s="67">
        <f t="shared" ref="L9:M9" si="4">+(L8/$C8)*100</f>
        <v>124.25846464371533</v>
      </c>
      <c r="M9" s="67">
        <f t="shared" si="4"/>
        <v>126.53456078413075</v>
      </c>
      <c r="N9" s="67">
        <f t="shared" ref="N9:O9" si="5">+(N8/$C8)*100</f>
        <v>134.55414622561318</v>
      </c>
      <c r="O9" s="67">
        <f t="shared" si="5"/>
        <v>136.93671588496261</v>
      </c>
      <c r="P9" s="67">
        <f t="shared" ref="P9" si="6">+(P8/$C8)*100</f>
        <v>137.45811752077211</v>
      </c>
      <c r="Q9" s="67">
        <f t="shared" ref="Q9" si="7">+(Q8/$C8)*100</f>
        <v>139.97784324441787</v>
      </c>
      <c r="R9" s="67">
        <f t="shared" ref="R9:S9" si="8">+(R8/$C8)*100</f>
        <v>142.4575136720006</v>
      </c>
      <c r="S9" s="67">
        <f t="shared" si="8"/>
        <v>144.71411184716695</v>
      </c>
      <c r="T9" s="67">
        <f t="shared" ref="T9:Z9" si="9">+(T8/$C8)*100</f>
        <v>146.37253003525251</v>
      </c>
      <c r="U9" s="67">
        <f t="shared" si="9"/>
        <v>148.76237497543647</v>
      </c>
      <c r="V9" s="67">
        <f t="shared" si="9"/>
        <v>150.51154374698456</v>
      </c>
      <c r="W9" s="67">
        <f t="shared" si="9"/>
        <v>150.84917838915004</v>
      </c>
      <c r="X9" s="67">
        <f t="shared" si="9"/>
        <v>164.95177933301582</v>
      </c>
      <c r="Y9" s="67">
        <f t="shared" si="9"/>
        <v>182.81644391924559</v>
      </c>
      <c r="Z9" s="67">
        <f t="shared" si="9"/>
        <v>186.1046538528968</v>
      </c>
    </row>
    <row r="10" spans="1:26"/>
    <row r="11" spans="1:26">
      <c r="B11" s="75"/>
      <c r="C11" s="283">
        <v>2000</v>
      </c>
      <c r="D11" s="283">
        <v>2001</v>
      </c>
      <c r="E11" s="283">
        <v>2002</v>
      </c>
      <c r="F11" s="283">
        <v>2003</v>
      </c>
      <c r="G11" s="283">
        <v>2004</v>
      </c>
      <c r="H11" s="283">
        <v>2005</v>
      </c>
      <c r="I11" s="283">
        <v>2006</v>
      </c>
      <c r="J11" s="283">
        <v>2007</v>
      </c>
      <c r="K11" s="283">
        <v>2008</v>
      </c>
      <c r="L11" s="283">
        <v>2009</v>
      </c>
      <c r="M11" s="283">
        <v>2010</v>
      </c>
      <c r="N11" s="283">
        <v>2011</v>
      </c>
      <c r="O11" s="283">
        <v>2012</v>
      </c>
      <c r="P11" s="283">
        <v>2013</v>
      </c>
      <c r="Q11" s="283">
        <v>2014</v>
      </c>
      <c r="R11" s="283">
        <v>2015</v>
      </c>
      <c r="S11" s="283">
        <v>2016</v>
      </c>
      <c r="T11" s="283">
        <v>2017</v>
      </c>
      <c r="U11" s="283">
        <v>2018</v>
      </c>
      <c r="V11" s="283">
        <v>2019</v>
      </c>
      <c r="W11" s="283">
        <v>2020</v>
      </c>
      <c r="X11" s="283">
        <v>2021</v>
      </c>
      <c r="Y11" s="283">
        <v>2022</v>
      </c>
      <c r="Z11" s="283"/>
    </row>
    <row r="12" spans="1:26">
      <c r="B12" s="74" t="s">
        <v>309</v>
      </c>
      <c r="C12" s="77">
        <v>3.489895206409193</v>
      </c>
      <c r="D12" s="77">
        <v>3.5079122736848709</v>
      </c>
      <c r="E12" s="77">
        <v>3.517609629186603</v>
      </c>
      <c r="F12" s="77">
        <v>3.4791919552669555</v>
      </c>
      <c r="G12" s="77">
        <v>3.4138200263504608</v>
      </c>
      <c r="H12" s="77">
        <v>3.2967048226627171</v>
      </c>
      <c r="I12" s="77">
        <v>3.2745686246523209</v>
      </c>
      <c r="J12" s="77">
        <v>3.1289646654515075</v>
      </c>
      <c r="K12" s="77">
        <v>2.9259183042834365</v>
      </c>
      <c r="L12" s="77">
        <v>3.0122044030530866</v>
      </c>
      <c r="M12" s="77">
        <v>2.8257854861131744</v>
      </c>
      <c r="N12" s="77">
        <v>2.7547262658870495</v>
      </c>
      <c r="O12" s="77">
        <v>2.6382265632515636</v>
      </c>
      <c r="P12" s="77">
        <v>2.7027819881142254</v>
      </c>
      <c r="Q12" s="77">
        <v>2.8393811327561327</v>
      </c>
      <c r="R12" s="77">
        <v>3.1861020743145745</v>
      </c>
      <c r="S12" s="77">
        <v>3.3771414264828739</v>
      </c>
      <c r="T12" s="77">
        <v>3.2621647955802993</v>
      </c>
      <c r="U12" s="77">
        <v>3.2881337472469059</v>
      </c>
      <c r="V12" s="77">
        <v>3.3387563672438669</v>
      </c>
      <c r="W12" s="77">
        <v>3.4972016594516595</v>
      </c>
      <c r="X12" s="77">
        <v>3.8841773801681412</v>
      </c>
      <c r="Y12" s="77">
        <v>3.8393843054193453</v>
      </c>
      <c r="Z12" s="77">
        <v>3.7473901467546775</v>
      </c>
    </row>
    <row r="13" spans="1:26">
      <c r="B13" s="64" t="s">
        <v>310</v>
      </c>
      <c r="C13" s="67">
        <f>+(C12/$C12)*100</f>
        <v>100</v>
      </c>
      <c r="D13" s="67">
        <f t="shared" ref="D13:Z13" si="10">+(D12/$C12)*100</f>
        <v>100.51626384776797</v>
      </c>
      <c r="E13" s="67">
        <f t="shared" si="10"/>
        <v>100.79413338046692</v>
      </c>
      <c r="F13" s="67">
        <f t="shared" si="10"/>
        <v>99.693307377179082</v>
      </c>
      <c r="G13" s="67">
        <f t="shared" si="10"/>
        <v>97.820129959231437</v>
      </c>
      <c r="H13" s="67">
        <f t="shared" si="10"/>
        <v>94.46429269876981</v>
      </c>
      <c r="I13" s="67">
        <f t="shared" si="10"/>
        <v>93.829998638313697</v>
      </c>
      <c r="J13" s="67">
        <f t="shared" si="10"/>
        <v>89.657840146751795</v>
      </c>
      <c r="K13" s="67">
        <f t="shared" si="10"/>
        <v>83.839718135661698</v>
      </c>
      <c r="L13" s="67">
        <f t="shared" si="10"/>
        <v>86.31217342919561</v>
      </c>
      <c r="M13" s="67">
        <f t="shared" si="10"/>
        <v>80.970496790952893</v>
      </c>
      <c r="N13" s="67">
        <f t="shared" si="10"/>
        <v>78.934354843320065</v>
      </c>
      <c r="O13" s="67">
        <f t="shared" si="10"/>
        <v>75.5961542457338</v>
      </c>
      <c r="P13" s="67">
        <f t="shared" si="10"/>
        <v>77.445935429538565</v>
      </c>
      <c r="Q13" s="67">
        <f t="shared" si="10"/>
        <v>81.360068564282642</v>
      </c>
      <c r="R13" s="67">
        <f t="shared" si="10"/>
        <v>91.295064346439318</v>
      </c>
      <c r="S13" s="67">
        <f t="shared" si="10"/>
        <v>96.769135654295667</v>
      </c>
      <c r="T13" s="67">
        <f t="shared" si="10"/>
        <v>93.474577391015444</v>
      </c>
      <c r="U13" s="67">
        <f t="shared" si="10"/>
        <v>94.218695770814193</v>
      </c>
      <c r="V13" s="67">
        <f t="shared" si="10"/>
        <v>95.669244197139221</v>
      </c>
      <c r="W13" s="67">
        <f t="shared" si="10"/>
        <v>100.20936024179316</v>
      </c>
      <c r="X13" s="67">
        <f t="shared" si="10"/>
        <v>111.29782272644889</v>
      </c>
      <c r="Y13" s="67">
        <f t="shared" si="10"/>
        <v>110.01431499628744</v>
      </c>
      <c r="Z13" s="67">
        <f t="shared" si="10"/>
        <v>107.3783000667927</v>
      </c>
    </row>
    <row r="14" spans="1:26"/>
    <row r="15" spans="1:26" s="76" customFormat="1">
      <c r="B15" s="75"/>
      <c r="C15" s="283">
        <v>2000</v>
      </c>
      <c r="D15" s="283">
        <v>2001</v>
      </c>
      <c r="E15" s="283">
        <v>2002</v>
      </c>
      <c r="F15" s="283">
        <v>2003</v>
      </c>
      <c r="G15" s="283">
        <v>2004</v>
      </c>
      <c r="H15" s="283">
        <v>2005</v>
      </c>
      <c r="I15" s="283">
        <v>2006</v>
      </c>
      <c r="J15" s="283">
        <v>2007</v>
      </c>
      <c r="K15" s="283">
        <v>2008</v>
      </c>
      <c r="L15" s="283">
        <v>2009</v>
      </c>
      <c r="M15" s="283">
        <v>2010</v>
      </c>
      <c r="N15" s="283">
        <v>2011</v>
      </c>
      <c r="O15" s="283">
        <v>2012</v>
      </c>
      <c r="P15" s="283">
        <v>2013</v>
      </c>
      <c r="Q15" s="283">
        <v>2014</v>
      </c>
      <c r="R15" s="283">
        <v>2015</v>
      </c>
      <c r="S15" s="283">
        <v>2016</v>
      </c>
      <c r="T15" s="283">
        <v>2017</v>
      </c>
      <c r="U15" s="283">
        <v>2018</v>
      </c>
      <c r="V15" s="283">
        <v>2019</v>
      </c>
      <c r="W15" s="283">
        <v>2020</v>
      </c>
      <c r="X15" s="283">
        <v>2021</v>
      </c>
      <c r="Y15" s="283">
        <v>2022</v>
      </c>
      <c r="Z15" s="283">
        <v>2023</v>
      </c>
    </row>
    <row r="16" spans="1:26">
      <c r="B16" s="56" t="s">
        <v>311</v>
      </c>
      <c r="C16" s="78">
        <f>+C9/C13</f>
        <v>1</v>
      </c>
      <c r="D16" s="78">
        <f t="shared" ref="D16:Z16" si="11">+D9/D13</f>
        <v>1.0086525096256629</v>
      </c>
      <c r="E16" s="78">
        <f t="shared" si="11"/>
        <v>0.99533759206160655</v>
      </c>
      <c r="F16" s="78">
        <f t="shared" si="11"/>
        <v>1.0234527793395547</v>
      </c>
      <c r="G16" s="78">
        <f t="shared" si="11"/>
        <v>1.097439220107288</v>
      </c>
      <c r="H16" s="78">
        <f t="shared" si="11"/>
        <v>1.1624048139607708</v>
      </c>
      <c r="I16" s="78">
        <f t="shared" si="11"/>
        <v>1.207650266463544</v>
      </c>
      <c r="J16" s="78">
        <f t="shared" si="11"/>
        <v>1.2953037945827559</v>
      </c>
      <c r="K16" s="78">
        <f t="shared" si="11"/>
        <v>1.5085715835929863</v>
      </c>
      <c r="L16" s="78">
        <f t="shared" si="11"/>
        <v>1.4396400844389368</v>
      </c>
      <c r="M16" s="78">
        <f t="shared" si="11"/>
        <v>1.5627242736427038</v>
      </c>
      <c r="N16" s="78">
        <f t="shared" si="11"/>
        <v>1.7046335083462081</v>
      </c>
      <c r="O16" s="78">
        <f t="shared" si="11"/>
        <v>1.8114243674332218</v>
      </c>
      <c r="P16" s="78">
        <f t="shared" si="11"/>
        <v>1.7748913065403347</v>
      </c>
      <c r="Q16" s="78">
        <f t="shared" si="11"/>
        <v>1.720473516241217</v>
      </c>
      <c r="R16" s="78">
        <f t="shared" si="11"/>
        <v>1.5604076155904119</v>
      </c>
      <c r="S16" s="78">
        <f t="shared" si="11"/>
        <v>1.495457315689509</v>
      </c>
      <c r="T16" s="78">
        <f t="shared" si="11"/>
        <v>1.5659073741832343</v>
      </c>
      <c r="U16" s="78">
        <f t="shared" si="11"/>
        <v>1.578905054441627</v>
      </c>
      <c r="V16" s="78">
        <f t="shared" si="11"/>
        <v>1.5732490102758152</v>
      </c>
      <c r="W16" s="78">
        <f t="shared" si="11"/>
        <v>1.505340200008952</v>
      </c>
      <c r="X16" s="78">
        <f t="shared" si="11"/>
        <v>1.4820755275549211</v>
      </c>
      <c r="Y16" s="78">
        <f t="shared" si="11"/>
        <v>1.6617514177624515</v>
      </c>
      <c r="Z16" s="78">
        <f t="shared" si="11"/>
        <v>1.7331681888904351</v>
      </c>
    </row>
    <row r="17" spans="2:2">
      <c r="B17" s="258" t="s">
        <v>312</v>
      </c>
    </row>
    <row r="18" spans="2:2"/>
  </sheetData>
  <hyperlinks>
    <hyperlink ref="A2" location="Índice!A1" display="Índice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AA18"/>
  <sheetViews>
    <sheetView showGridLines="0" zoomScale="90" zoomScaleNormal="90" workbookViewId="0"/>
  </sheetViews>
  <sheetFormatPr defaultColWidth="0" defaultRowHeight="13.15" zeroHeight="1"/>
  <cols>
    <col min="1" max="1" width="11.42578125" style="2" customWidth="1"/>
    <col min="2" max="2" width="32.85546875" style="2" customWidth="1"/>
    <col min="3" max="26" width="9.7109375" style="2" customWidth="1"/>
    <col min="27" max="27" width="9" style="2" customWidth="1"/>
    <col min="28" max="16384" width="11.42578125" style="2" hidden="1"/>
  </cols>
  <sheetData>
    <row r="1" spans="1:26"/>
    <row r="2" spans="1:26">
      <c r="A2" s="18" t="s">
        <v>28</v>
      </c>
    </row>
    <row r="3" spans="1:26"/>
    <row r="4" spans="1:26">
      <c r="B4" s="22" t="s">
        <v>25</v>
      </c>
    </row>
    <row r="5" spans="1:26"/>
    <row r="6" spans="1:26"/>
    <row r="7" spans="1:26">
      <c r="B7" s="75"/>
      <c r="C7" s="283">
        <v>2000</v>
      </c>
      <c r="D7" s="283">
        <v>2001</v>
      </c>
      <c r="E7" s="283">
        <v>2002</v>
      </c>
      <c r="F7" s="283">
        <v>2003</v>
      </c>
      <c r="G7" s="283">
        <v>2004</v>
      </c>
      <c r="H7" s="283">
        <v>2005</v>
      </c>
      <c r="I7" s="283">
        <v>2006</v>
      </c>
      <c r="J7" s="283">
        <v>2007</v>
      </c>
      <c r="K7" s="283">
        <v>2008</v>
      </c>
      <c r="L7" s="283">
        <v>2009</v>
      </c>
      <c r="M7" s="283">
        <v>2010</v>
      </c>
      <c r="N7" s="283">
        <v>2011</v>
      </c>
      <c r="O7" s="283">
        <v>2012</v>
      </c>
      <c r="P7" s="283">
        <v>2013</v>
      </c>
      <c r="Q7" s="283">
        <v>2014</v>
      </c>
      <c r="R7" s="283">
        <v>2015</v>
      </c>
      <c r="S7" s="283">
        <v>2016</v>
      </c>
      <c r="T7" s="283">
        <v>2017</v>
      </c>
      <c r="U7" s="283">
        <v>2018</v>
      </c>
      <c r="V7" s="283">
        <v>2019</v>
      </c>
      <c r="W7" s="283">
        <v>2020</v>
      </c>
      <c r="X7" s="283">
        <v>2021</v>
      </c>
      <c r="Y7" s="283">
        <v>2022</v>
      </c>
      <c r="Z7" s="283">
        <v>2023</v>
      </c>
    </row>
    <row r="8" spans="1:26">
      <c r="B8" s="74" t="s">
        <v>313</v>
      </c>
      <c r="C8" s="77">
        <v>55.807141083333335</v>
      </c>
      <c r="D8" s="77">
        <v>56.909550250000002</v>
      </c>
      <c r="E8" s="77">
        <v>57.018759416666661</v>
      </c>
      <c r="F8" s="77">
        <v>58.308081916666673</v>
      </c>
      <c r="G8" s="77">
        <v>60.443059000000012</v>
      </c>
      <c r="H8" s="77">
        <v>61.420845583333339</v>
      </c>
      <c r="I8" s="77">
        <v>62.650111000000003</v>
      </c>
      <c r="J8" s="77">
        <v>63.764457416666659</v>
      </c>
      <c r="K8" s="77">
        <v>67.455068249999997</v>
      </c>
      <c r="L8" s="77">
        <v>69.435107083333335</v>
      </c>
      <c r="M8" s="77">
        <v>70.497136166666664</v>
      </c>
      <c r="N8" s="77">
        <v>72.872653916666664</v>
      </c>
      <c r="O8" s="77">
        <v>75.536451</v>
      </c>
      <c r="P8" s="77">
        <v>77.655873499999998</v>
      </c>
      <c r="Q8" s="77">
        <v>80.176552833333346</v>
      </c>
      <c r="R8" s="77">
        <v>83.021095499999987</v>
      </c>
      <c r="S8" s="77">
        <v>86.00411316666667</v>
      </c>
      <c r="T8" s="77">
        <v>88.415523749999991</v>
      </c>
      <c r="U8" s="77">
        <v>89.579700500000001</v>
      </c>
      <c r="V8" s="77">
        <v>91.492984583333325</v>
      </c>
      <c r="W8" s="77">
        <v>93.16483833333335</v>
      </c>
      <c r="X8" s="77">
        <v>96.871880916666655</v>
      </c>
      <c r="Y8" s="77">
        <v>104.50270758333333</v>
      </c>
      <c r="Z8" s="77">
        <v>111.04911316666666</v>
      </c>
    </row>
    <row r="9" spans="1:26">
      <c r="B9" s="64" t="s">
        <v>314</v>
      </c>
      <c r="C9" s="67">
        <f>+(C8/$C8)*100</f>
        <v>100</v>
      </c>
      <c r="D9" s="67">
        <f t="shared" ref="D9:F9" si="0">+(D8/$C8)*100</f>
        <v>101.97539086444243</v>
      </c>
      <c r="E9" s="67">
        <f t="shared" si="0"/>
        <v>102.17108117314967</v>
      </c>
      <c r="F9" s="67">
        <f t="shared" si="0"/>
        <v>104.48139930622648</v>
      </c>
      <c r="G9" s="67">
        <f>+(G8/$C8)*100</f>
        <v>108.30703352057427</v>
      </c>
      <c r="H9" s="67">
        <f t="shared" ref="H9:Z9" si="1">+(H8/$C8)*100</f>
        <v>110.05911500038572</v>
      </c>
      <c r="I9" s="67">
        <f t="shared" si="1"/>
        <v>112.26181772409464</v>
      </c>
      <c r="J9" s="67">
        <f t="shared" si="1"/>
        <v>114.25859877224522</v>
      </c>
      <c r="K9" s="67">
        <f t="shared" si="1"/>
        <v>120.87175035408737</v>
      </c>
      <c r="L9" s="67">
        <f t="shared" si="1"/>
        <v>124.41975298403156</v>
      </c>
      <c r="M9" s="67">
        <f t="shared" si="1"/>
        <v>126.32278736765545</v>
      </c>
      <c r="N9" s="67">
        <f t="shared" si="1"/>
        <v>130.57944288500724</v>
      </c>
      <c r="O9" s="67">
        <f t="shared" si="1"/>
        <v>135.3526619240468</v>
      </c>
      <c r="P9" s="67">
        <f t="shared" si="1"/>
        <v>139.15042410798523</v>
      </c>
      <c r="Q9" s="67">
        <f t="shared" si="1"/>
        <v>143.66719254371171</v>
      </c>
      <c r="R9" s="67">
        <f t="shared" si="1"/>
        <v>148.76428695035594</v>
      </c>
      <c r="S9" s="67">
        <f t="shared" si="1"/>
        <v>154.10951268448255</v>
      </c>
      <c r="T9" s="67">
        <f t="shared" si="1"/>
        <v>158.43048404499808</v>
      </c>
      <c r="U9" s="67">
        <f t="shared" si="1"/>
        <v>160.51655533874455</v>
      </c>
      <c r="V9" s="67">
        <f t="shared" si="1"/>
        <v>163.94494110836558</v>
      </c>
      <c r="W9" s="67">
        <f t="shared" si="1"/>
        <v>166.94071139429286</v>
      </c>
      <c r="X9" s="67">
        <f t="shared" si="1"/>
        <v>173.58330678866687</v>
      </c>
      <c r="Y9" s="67">
        <f t="shared" si="1"/>
        <v>187.25687350170105</v>
      </c>
      <c r="Z9" s="67">
        <f t="shared" si="1"/>
        <v>198.9872819337653</v>
      </c>
    </row>
    <row r="10" spans="1:26"/>
    <row r="11" spans="1:26">
      <c r="B11" s="75"/>
      <c r="C11" s="283">
        <v>2000</v>
      </c>
      <c r="D11" s="283">
        <v>2001</v>
      </c>
      <c r="E11" s="283">
        <v>2002</v>
      </c>
      <c r="F11" s="283">
        <v>2003</v>
      </c>
      <c r="G11" s="283">
        <v>2004</v>
      </c>
      <c r="H11" s="283">
        <v>2005</v>
      </c>
      <c r="I11" s="283">
        <v>2006</v>
      </c>
      <c r="J11" s="283">
        <v>2007</v>
      </c>
      <c r="K11" s="283">
        <v>2008</v>
      </c>
      <c r="L11" s="283">
        <v>2009</v>
      </c>
      <c r="M11" s="283">
        <v>2010</v>
      </c>
      <c r="N11" s="283">
        <v>2011</v>
      </c>
      <c r="O11" s="283">
        <v>2012</v>
      </c>
      <c r="P11" s="283">
        <v>2013</v>
      </c>
      <c r="Q11" s="283">
        <v>2014</v>
      </c>
      <c r="R11" s="283">
        <v>2015</v>
      </c>
      <c r="S11" s="283">
        <v>2016</v>
      </c>
      <c r="T11" s="283">
        <v>2017</v>
      </c>
      <c r="U11" s="283">
        <v>2018</v>
      </c>
      <c r="V11" s="283">
        <v>2019</v>
      </c>
      <c r="W11" s="283">
        <v>2020</v>
      </c>
      <c r="X11" s="283">
        <v>2021</v>
      </c>
      <c r="Y11" s="283">
        <v>2022</v>
      </c>
      <c r="Z11" s="283">
        <v>2023</v>
      </c>
    </row>
    <row r="12" spans="1:26">
      <c r="B12" s="74" t="s">
        <v>309</v>
      </c>
      <c r="C12" s="77">
        <v>3.489895206409193</v>
      </c>
      <c r="D12" s="77">
        <v>3.5079122736848709</v>
      </c>
      <c r="E12" s="77">
        <v>3.517609629186603</v>
      </c>
      <c r="F12" s="77">
        <v>3.4791919552669555</v>
      </c>
      <c r="G12" s="77">
        <v>3.4138200263504608</v>
      </c>
      <c r="H12" s="77">
        <v>3.2967048226627171</v>
      </c>
      <c r="I12" s="77">
        <v>3.2745686246523209</v>
      </c>
      <c r="J12" s="77">
        <v>3.1289646654515075</v>
      </c>
      <c r="K12" s="77">
        <v>2.9259183042834365</v>
      </c>
      <c r="L12" s="77">
        <v>3.0122044030530866</v>
      </c>
      <c r="M12" s="77">
        <v>2.8257854861131744</v>
      </c>
      <c r="N12" s="77">
        <v>2.7547262658870495</v>
      </c>
      <c r="O12" s="77">
        <v>2.6382265632515636</v>
      </c>
      <c r="P12" s="77">
        <v>2.7027819881142254</v>
      </c>
      <c r="Q12" s="77">
        <v>2.8393811327561327</v>
      </c>
      <c r="R12" s="77">
        <v>3.1861020743145745</v>
      </c>
      <c r="S12" s="77">
        <v>3.3771414264828739</v>
      </c>
      <c r="T12" s="77">
        <v>3.2621647955802993</v>
      </c>
      <c r="U12" s="77">
        <v>3.2881337472469059</v>
      </c>
      <c r="V12" s="77">
        <v>3.3387563672438669</v>
      </c>
      <c r="W12" s="77">
        <v>3.4972016594516595</v>
      </c>
      <c r="X12" s="77">
        <v>3.8841773801681412</v>
      </c>
      <c r="Y12" s="77">
        <v>3.8393843054193453</v>
      </c>
      <c r="Z12" s="77">
        <v>3.7473901467546775</v>
      </c>
    </row>
    <row r="13" spans="1:26">
      <c r="B13" s="64" t="s">
        <v>310</v>
      </c>
      <c r="C13" s="67">
        <f>+(C12/$C12)*100</f>
        <v>100</v>
      </c>
      <c r="D13" s="67">
        <f t="shared" ref="D13:Z13" si="2">+(D12/$C12)*100</f>
        <v>100.51626384776797</v>
      </c>
      <c r="E13" s="67">
        <f t="shared" si="2"/>
        <v>100.79413338046692</v>
      </c>
      <c r="F13" s="67">
        <f t="shared" si="2"/>
        <v>99.693307377179082</v>
      </c>
      <c r="G13" s="67">
        <f t="shared" si="2"/>
        <v>97.820129959231437</v>
      </c>
      <c r="H13" s="67">
        <f t="shared" si="2"/>
        <v>94.46429269876981</v>
      </c>
      <c r="I13" s="67">
        <f t="shared" si="2"/>
        <v>93.829998638313697</v>
      </c>
      <c r="J13" s="67">
        <f t="shared" si="2"/>
        <v>89.657840146751795</v>
      </c>
      <c r="K13" s="67">
        <f t="shared" si="2"/>
        <v>83.839718135661698</v>
      </c>
      <c r="L13" s="67">
        <f t="shared" si="2"/>
        <v>86.31217342919561</v>
      </c>
      <c r="M13" s="67">
        <f t="shared" si="2"/>
        <v>80.970496790952893</v>
      </c>
      <c r="N13" s="67">
        <f t="shared" si="2"/>
        <v>78.934354843320065</v>
      </c>
      <c r="O13" s="67">
        <f t="shared" si="2"/>
        <v>75.5961542457338</v>
      </c>
      <c r="P13" s="67">
        <f t="shared" si="2"/>
        <v>77.445935429538565</v>
      </c>
      <c r="Q13" s="67">
        <f t="shared" si="2"/>
        <v>81.360068564282642</v>
      </c>
      <c r="R13" s="67">
        <f t="shared" si="2"/>
        <v>91.295064346439318</v>
      </c>
      <c r="S13" s="67">
        <f t="shared" si="2"/>
        <v>96.769135654295667</v>
      </c>
      <c r="T13" s="67">
        <f t="shared" si="2"/>
        <v>93.474577391015444</v>
      </c>
      <c r="U13" s="67">
        <f t="shared" si="2"/>
        <v>94.218695770814193</v>
      </c>
      <c r="V13" s="67">
        <f t="shared" si="2"/>
        <v>95.669244197139221</v>
      </c>
      <c r="W13" s="67">
        <f t="shared" si="2"/>
        <v>100.20936024179316</v>
      </c>
      <c r="X13" s="67">
        <f t="shared" si="2"/>
        <v>111.29782272644889</v>
      </c>
      <c r="Y13" s="67">
        <f t="shared" si="2"/>
        <v>110.01431499628744</v>
      </c>
      <c r="Z13" s="67">
        <f t="shared" si="2"/>
        <v>107.3783000667927</v>
      </c>
    </row>
    <row r="14" spans="1:26"/>
    <row r="15" spans="1:26">
      <c r="B15" s="75"/>
      <c r="C15" s="283">
        <v>2000</v>
      </c>
      <c r="D15" s="283">
        <v>2001</v>
      </c>
      <c r="E15" s="283">
        <v>2002</v>
      </c>
      <c r="F15" s="283">
        <v>2003</v>
      </c>
      <c r="G15" s="283">
        <v>2004</v>
      </c>
      <c r="H15" s="283">
        <v>2005</v>
      </c>
      <c r="I15" s="283">
        <v>2006</v>
      </c>
      <c r="J15" s="283">
        <v>2007</v>
      </c>
      <c r="K15" s="283">
        <v>2008</v>
      </c>
      <c r="L15" s="283">
        <v>2009</v>
      </c>
      <c r="M15" s="283">
        <v>2010</v>
      </c>
      <c r="N15" s="283">
        <v>2011</v>
      </c>
      <c r="O15" s="283">
        <v>2012</v>
      </c>
      <c r="P15" s="283">
        <v>2013</v>
      </c>
      <c r="Q15" s="283">
        <v>2014</v>
      </c>
      <c r="R15" s="283">
        <v>2015</v>
      </c>
      <c r="S15" s="283">
        <v>2016</v>
      </c>
      <c r="T15" s="283">
        <v>2017</v>
      </c>
      <c r="U15" s="283">
        <v>2018</v>
      </c>
      <c r="V15" s="283">
        <v>2019</v>
      </c>
      <c r="W15" s="283">
        <v>2020</v>
      </c>
      <c r="X15" s="283">
        <v>2021</v>
      </c>
      <c r="Y15" s="283">
        <v>2022</v>
      </c>
      <c r="Z15" s="283">
        <v>2023</v>
      </c>
    </row>
    <row r="16" spans="1:26">
      <c r="B16" s="56" t="s">
        <v>89</v>
      </c>
      <c r="C16" s="78">
        <f>+C9/C13</f>
        <v>1</v>
      </c>
      <c r="D16" s="78">
        <f>+D9/D13</f>
        <v>1.0145163276152436</v>
      </c>
      <c r="E16" s="78">
        <f>+E9/E13</f>
        <v>1.0136609914337493</v>
      </c>
      <c r="F16" s="78">
        <f>+F9/F13</f>
        <v>1.0480282182928504</v>
      </c>
      <c r="G16" s="78">
        <f>+G9/G13</f>
        <v>1.1072059868016273</v>
      </c>
      <c r="H16" s="78">
        <f t="shared" ref="H16:Z16" si="3">+H9/H13</f>
        <v>1.1650869535576271</v>
      </c>
      <c r="I16" s="78">
        <f t="shared" si="3"/>
        <v>1.196438445627928</v>
      </c>
      <c r="J16" s="78">
        <f t="shared" si="3"/>
        <v>1.2743849125210573</v>
      </c>
      <c r="K16" s="78">
        <f t="shared" si="3"/>
        <v>1.4417003425334023</v>
      </c>
      <c r="L16" s="78">
        <f t="shared" si="3"/>
        <v>1.4415087471536876</v>
      </c>
      <c r="M16" s="78">
        <f t="shared" si="3"/>
        <v>1.5601088343794121</v>
      </c>
      <c r="N16" s="78">
        <f t="shared" si="3"/>
        <v>1.6542789656569634</v>
      </c>
      <c r="O16" s="78">
        <f t="shared" si="3"/>
        <v>1.790470206778876</v>
      </c>
      <c r="P16" s="78">
        <f t="shared" si="3"/>
        <v>1.7967427643066731</v>
      </c>
      <c r="Q16" s="78">
        <f t="shared" si="3"/>
        <v>1.7658194625315509</v>
      </c>
      <c r="R16" s="78">
        <f t="shared" si="3"/>
        <v>1.6294888230303113</v>
      </c>
      <c r="S16" s="78">
        <f t="shared" si="3"/>
        <v>1.5925481987876111</v>
      </c>
      <c r="T16" s="78">
        <f t="shared" si="3"/>
        <v>1.6949045234220663</v>
      </c>
      <c r="U16" s="78">
        <f t="shared" si="3"/>
        <v>1.7036592793557563</v>
      </c>
      <c r="V16" s="78">
        <f t="shared" si="3"/>
        <v>1.7136640148482327</v>
      </c>
      <c r="W16" s="78">
        <f t="shared" si="3"/>
        <v>1.6659193411821507</v>
      </c>
      <c r="X16" s="78">
        <f t="shared" si="3"/>
        <v>1.5596289535268368</v>
      </c>
      <c r="Y16" s="78">
        <f t="shared" si="3"/>
        <v>1.7021137068209737</v>
      </c>
      <c r="Z16" s="78">
        <f t="shared" si="3"/>
        <v>1.8531424115485988</v>
      </c>
    </row>
    <row r="17" spans="2:2">
      <c r="B17" s="258" t="s">
        <v>312</v>
      </c>
    </row>
    <row r="18" spans="2:2"/>
  </sheetData>
  <hyperlinks>
    <hyperlink ref="A2" location="Índice!A1" display="Índice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AB25"/>
  <sheetViews>
    <sheetView showGridLines="0" zoomScale="90" zoomScaleNormal="90" workbookViewId="0">
      <selection activeCell="O25" sqref="O25"/>
    </sheetView>
  </sheetViews>
  <sheetFormatPr defaultColWidth="0" defaultRowHeight="13.15" zeroHeight="1"/>
  <cols>
    <col min="1" max="1" width="11.42578125" style="2" customWidth="1"/>
    <col min="2" max="2" width="45.85546875" style="2" customWidth="1"/>
    <col min="3" max="27" width="8.5703125" style="2" customWidth="1"/>
    <col min="28" max="28" width="9.5703125" style="2" customWidth="1"/>
    <col min="29" max="16384" width="11.42578125" style="2" hidden="1"/>
  </cols>
  <sheetData>
    <row r="1" spans="1:27"/>
    <row r="2" spans="1:27">
      <c r="A2" s="18" t="s">
        <v>28</v>
      </c>
    </row>
    <row r="3" spans="1:27"/>
    <row r="4" spans="1:27">
      <c r="B4" s="22" t="s">
        <v>26</v>
      </c>
    </row>
    <row r="5" spans="1:27">
      <c r="B5" s="22"/>
    </row>
    <row r="6" spans="1:27"/>
    <row r="7" spans="1:27">
      <c r="B7" s="75"/>
      <c r="C7" s="283">
        <v>1999</v>
      </c>
      <c r="D7" s="283">
        <v>2000</v>
      </c>
      <c r="E7" s="283">
        <v>2001</v>
      </c>
      <c r="F7" s="283">
        <v>2002</v>
      </c>
      <c r="G7" s="283">
        <v>2003</v>
      </c>
      <c r="H7" s="283">
        <v>2004</v>
      </c>
      <c r="I7" s="283">
        <v>2005</v>
      </c>
      <c r="J7" s="283">
        <v>2006</v>
      </c>
      <c r="K7" s="283">
        <v>2007</v>
      </c>
      <c r="L7" s="283">
        <v>2008</v>
      </c>
      <c r="M7" s="283">
        <v>2009</v>
      </c>
      <c r="N7" s="283">
        <v>2010</v>
      </c>
      <c r="O7" s="283">
        <v>2011</v>
      </c>
      <c r="P7" s="283">
        <v>2012</v>
      </c>
      <c r="Q7" s="283">
        <v>2013</v>
      </c>
      <c r="R7" s="283">
        <v>2014</v>
      </c>
      <c r="S7" s="283">
        <v>2015</v>
      </c>
      <c r="T7" s="283">
        <v>2016</v>
      </c>
      <c r="U7" s="283">
        <v>2017</v>
      </c>
      <c r="V7" s="283">
        <v>2018</v>
      </c>
      <c r="W7" s="283">
        <v>2019</v>
      </c>
      <c r="X7" s="283">
        <v>2020</v>
      </c>
      <c r="Y7" s="283">
        <v>2021</v>
      </c>
      <c r="Z7" s="283">
        <v>2022</v>
      </c>
      <c r="AA7" s="283">
        <v>2023</v>
      </c>
    </row>
    <row r="8" spans="1:27">
      <c r="B8" s="74" t="s">
        <v>315</v>
      </c>
      <c r="C8" s="77">
        <v>99.586552833333329</v>
      </c>
      <c r="D8" s="77">
        <v>101.89049908333334</v>
      </c>
      <c r="E8" s="77">
        <v>101.58143624999998</v>
      </c>
      <c r="F8" s="77">
        <v>101.23858375000002</v>
      </c>
      <c r="G8" s="77">
        <v>99.675948916666655</v>
      </c>
      <c r="H8" s="77">
        <v>99.569333833333346</v>
      </c>
      <c r="I8" s="77">
        <v>97.51410108333333</v>
      </c>
      <c r="J8" s="77">
        <v>98.236435166666681</v>
      </c>
      <c r="K8" s="77">
        <v>96.764370666666665</v>
      </c>
      <c r="L8" s="77">
        <v>95.073025250000001</v>
      </c>
      <c r="M8" s="77">
        <v>100.18228091666667</v>
      </c>
      <c r="N8" s="77">
        <v>96.66296475</v>
      </c>
      <c r="O8" s="77">
        <v>96.211765416666665</v>
      </c>
      <c r="P8" s="77">
        <v>95.128097333333343</v>
      </c>
      <c r="Q8" s="77">
        <v>97.193235916666666</v>
      </c>
      <c r="R8" s="77">
        <v>101.56430425000001</v>
      </c>
      <c r="S8" s="77">
        <v>110.13848383333332</v>
      </c>
      <c r="T8" s="77">
        <v>115.21303308333331</v>
      </c>
      <c r="U8" s="77">
        <v>112.48965166666666</v>
      </c>
      <c r="V8" s="77">
        <v>113.07916366666667</v>
      </c>
      <c r="W8" s="77">
        <v>114.84401875000002</v>
      </c>
      <c r="X8" s="77">
        <v>118.94419408333333</v>
      </c>
      <c r="Y8" s="77">
        <v>130.31143274999999</v>
      </c>
      <c r="Z8" s="77">
        <v>135.24137716666667</v>
      </c>
      <c r="AA8" s="77">
        <v>136.58591525</v>
      </c>
    </row>
    <row r="9" spans="1:27">
      <c r="B9" s="64" t="s">
        <v>316</v>
      </c>
      <c r="C9" s="67">
        <f t="shared" ref="C9:AA9" si="0">+(C8/$D$8)*100</f>
        <v>97.738801683446781</v>
      </c>
      <c r="D9" s="67">
        <f t="shared" si="0"/>
        <v>100</v>
      </c>
      <c r="E9" s="67">
        <f t="shared" si="0"/>
        <v>99.696671587523994</v>
      </c>
      <c r="F9" s="67">
        <f t="shared" si="0"/>
        <v>99.360180449405661</v>
      </c>
      <c r="G9" s="67">
        <f t="shared" si="0"/>
        <v>97.826539091877976</v>
      </c>
      <c r="H9" s="67">
        <f t="shared" si="0"/>
        <v>97.721902168619692</v>
      </c>
      <c r="I9" s="67">
        <f t="shared" si="0"/>
        <v>95.704802666222406</v>
      </c>
      <c r="J9" s="67">
        <f t="shared" si="0"/>
        <v>96.413734401597054</v>
      </c>
      <c r="K9" s="67">
        <f t="shared" si="0"/>
        <v>94.968982915203753</v>
      </c>
      <c r="L9" s="67">
        <f t="shared" si="0"/>
        <v>93.309019099261135</v>
      </c>
      <c r="M9" s="67">
        <f t="shared" si="0"/>
        <v>98.32347649483043</v>
      </c>
      <c r="N9" s="67">
        <f t="shared" si="0"/>
        <v>94.869458506569998</v>
      </c>
      <c r="O9" s="67">
        <f t="shared" si="0"/>
        <v>94.426630826469705</v>
      </c>
      <c r="P9" s="67">
        <f t="shared" si="0"/>
        <v>93.363069362856663</v>
      </c>
      <c r="Q9" s="67">
        <f t="shared" si="0"/>
        <v>95.389890903542522</v>
      </c>
      <c r="R9" s="67">
        <f t="shared" si="0"/>
        <v>99.679857458479475</v>
      </c>
      <c r="S9" s="67">
        <f t="shared" si="0"/>
        <v>108.09494979826744</v>
      </c>
      <c r="T9" s="67">
        <f t="shared" si="0"/>
        <v>113.07534472777864</v>
      </c>
      <c r="U9" s="67">
        <f t="shared" si="0"/>
        <v>110.40249353834706</v>
      </c>
      <c r="V9" s="67">
        <f t="shared" si="0"/>
        <v>110.98106760099628</v>
      </c>
      <c r="W9" s="67">
        <f t="shared" si="0"/>
        <v>112.71317716882746</v>
      </c>
      <c r="X9" s="67">
        <f t="shared" si="0"/>
        <v>116.73727693300653</v>
      </c>
      <c r="Y9" s="67">
        <f t="shared" si="0"/>
        <v>127.89360531389877</v>
      </c>
      <c r="Z9" s="67">
        <f t="shared" si="0"/>
        <v>132.73207844046047</v>
      </c>
      <c r="AA9" s="67">
        <f t="shared" si="0"/>
        <v>134.05166966381259</v>
      </c>
    </row>
    <row r="10" spans="1:27"/>
    <row r="11" spans="1:27">
      <c r="B11" s="75"/>
      <c r="C11" s="283">
        <v>1999</v>
      </c>
      <c r="D11" s="283">
        <v>2000</v>
      </c>
      <c r="E11" s="283">
        <v>2001</v>
      </c>
      <c r="F11" s="283">
        <v>2002</v>
      </c>
      <c r="G11" s="283">
        <v>2003</v>
      </c>
      <c r="H11" s="283">
        <v>2004</v>
      </c>
      <c r="I11" s="283">
        <v>2005</v>
      </c>
      <c r="J11" s="283">
        <v>2006</v>
      </c>
      <c r="K11" s="283">
        <v>2007</v>
      </c>
      <c r="L11" s="283">
        <v>2008</v>
      </c>
      <c r="M11" s="283">
        <v>2009</v>
      </c>
      <c r="N11" s="283">
        <v>2010</v>
      </c>
      <c r="O11" s="283">
        <v>2011</v>
      </c>
      <c r="P11" s="283">
        <v>2012</v>
      </c>
      <c r="Q11" s="283">
        <v>2013</v>
      </c>
      <c r="R11" s="283">
        <v>2014</v>
      </c>
      <c r="S11" s="283">
        <v>2015</v>
      </c>
      <c r="T11" s="283">
        <v>2016</v>
      </c>
      <c r="U11" s="283">
        <v>2017</v>
      </c>
      <c r="V11" s="283">
        <v>2018</v>
      </c>
      <c r="W11" s="283">
        <v>2019</v>
      </c>
      <c r="X11" s="283">
        <v>2020</v>
      </c>
      <c r="Y11" s="283">
        <v>2021</v>
      </c>
      <c r="Z11" s="283">
        <v>2022</v>
      </c>
      <c r="AA11" s="283">
        <v>2023</v>
      </c>
    </row>
    <row r="12" spans="1:27">
      <c r="B12" s="74" t="s">
        <v>317</v>
      </c>
      <c r="C12" s="74"/>
      <c r="D12" s="80">
        <f t="shared" ref="D12:V12" si="1">+C9</f>
        <v>97.738801683446781</v>
      </c>
      <c r="E12" s="80">
        <f t="shared" si="1"/>
        <v>100</v>
      </c>
      <c r="F12" s="80">
        <f t="shared" si="1"/>
        <v>99.696671587523994</v>
      </c>
      <c r="G12" s="80">
        <f t="shared" si="1"/>
        <v>99.360180449405661</v>
      </c>
      <c r="H12" s="80">
        <f t="shared" si="1"/>
        <v>97.826539091877976</v>
      </c>
      <c r="I12" s="80">
        <f t="shared" si="1"/>
        <v>97.721902168619692</v>
      </c>
      <c r="J12" s="80">
        <f t="shared" si="1"/>
        <v>95.704802666222406</v>
      </c>
      <c r="K12" s="80">
        <f t="shared" si="1"/>
        <v>96.413734401597054</v>
      </c>
      <c r="L12" s="80">
        <f t="shared" si="1"/>
        <v>94.968982915203753</v>
      </c>
      <c r="M12" s="80">
        <f t="shared" si="1"/>
        <v>93.309019099261135</v>
      </c>
      <c r="N12" s="80">
        <f t="shared" si="1"/>
        <v>98.32347649483043</v>
      </c>
      <c r="O12" s="80">
        <f t="shared" si="1"/>
        <v>94.869458506569998</v>
      </c>
      <c r="P12" s="80">
        <f t="shared" si="1"/>
        <v>94.426630826469705</v>
      </c>
      <c r="Q12" s="80">
        <f t="shared" si="1"/>
        <v>93.363069362856663</v>
      </c>
      <c r="R12" s="80">
        <f t="shared" si="1"/>
        <v>95.389890903542522</v>
      </c>
      <c r="S12" s="80">
        <f t="shared" si="1"/>
        <v>99.679857458479475</v>
      </c>
      <c r="T12" s="80">
        <f t="shared" si="1"/>
        <v>108.09494979826744</v>
      </c>
      <c r="U12" s="80">
        <f t="shared" si="1"/>
        <v>113.07534472777864</v>
      </c>
      <c r="V12" s="80">
        <f t="shared" si="1"/>
        <v>110.40249353834706</v>
      </c>
      <c r="W12" s="80">
        <f t="shared" ref="W12" si="2">+V9</f>
        <v>110.98106760099628</v>
      </c>
      <c r="X12" s="80">
        <f t="shared" ref="X12" si="3">+W9</f>
        <v>112.71317716882746</v>
      </c>
      <c r="Y12" s="80">
        <f t="shared" ref="Y12" si="4">+X9</f>
        <v>116.73727693300653</v>
      </c>
      <c r="Z12" s="80">
        <f t="shared" ref="Z12:AA12" si="5">+Y9</f>
        <v>127.89360531389877</v>
      </c>
      <c r="AA12" s="80">
        <f t="shared" si="5"/>
        <v>132.73207844046047</v>
      </c>
    </row>
    <row r="13" spans="1:27">
      <c r="B13" s="2" t="s">
        <v>318</v>
      </c>
      <c r="C13" s="79">
        <f t="shared" ref="C13:V13" si="6">+C9</f>
        <v>97.738801683446781</v>
      </c>
      <c r="D13" s="79">
        <f t="shared" si="6"/>
        <v>100</v>
      </c>
      <c r="E13" s="79">
        <f t="shared" si="6"/>
        <v>99.696671587523994</v>
      </c>
      <c r="F13" s="79">
        <f t="shared" si="6"/>
        <v>99.360180449405661</v>
      </c>
      <c r="G13" s="79">
        <f t="shared" si="6"/>
        <v>97.826539091877976</v>
      </c>
      <c r="H13" s="79">
        <f t="shared" si="6"/>
        <v>97.721902168619692</v>
      </c>
      <c r="I13" s="79">
        <f t="shared" si="6"/>
        <v>95.704802666222406</v>
      </c>
      <c r="J13" s="79">
        <f t="shared" si="6"/>
        <v>96.413734401597054</v>
      </c>
      <c r="K13" s="79">
        <f t="shared" si="6"/>
        <v>94.968982915203753</v>
      </c>
      <c r="L13" s="79">
        <f t="shared" si="6"/>
        <v>93.309019099261135</v>
      </c>
      <c r="M13" s="79">
        <f t="shared" si="6"/>
        <v>98.32347649483043</v>
      </c>
      <c r="N13" s="79">
        <f t="shared" si="6"/>
        <v>94.869458506569998</v>
      </c>
      <c r="O13" s="79">
        <f t="shared" si="6"/>
        <v>94.426630826469705</v>
      </c>
      <c r="P13" s="79">
        <f t="shared" si="6"/>
        <v>93.363069362856663</v>
      </c>
      <c r="Q13" s="79">
        <f t="shared" si="6"/>
        <v>95.389890903542522</v>
      </c>
      <c r="R13" s="79">
        <f t="shared" si="6"/>
        <v>99.679857458479475</v>
      </c>
      <c r="S13" s="79">
        <f t="shared" si="6"/>
        <v>108.09494979826744</v>
      </c>
      <c r="T13" s="79">
        <f t="shared" si="6"/>
        <v>113.07534472777864</v>
      </c>
      <c r="U13" s="79">
        <f t="shared" si="6"/>
        <v>110.40249353834706</v>
      </c>
      <c r="V13" s="79">
        <f t="shared" si="6"/>
        <v>110.98106760099628</v>
      </c>
      <c r="W13" s="79">
        <f t="shared" ref="W13:Z13" si="7">+W9</f>
        <v>112.71317716882746</v>
      </c>
      <c r="X13" s="79">
        <f t="shared" si="7"/>
        <v>116.73727693300653</v>
      </c>
      <c r="Y13" s="79">
        <f t="shared" si="7"/>
        <v>127.89360531389877</v>
      </c>
      <c r="Z13" s="79">
        <f t="shared" si="7"/>
        <v>132.73207844046047</v>
      </c>
      <c r="AA13" s="79">
        <f t="shared" ref="AA13" si="8">+AA9</f>
        <v>134.05166966381259</v>
      </c>
    </row>
    <row r="14" spans="1:27">
      <c r="B14" s="64" t="s">
        <v>319</v>
      </c>
      <c r="C14" s="64"/>
      <c r="D14" s="55">
        <f>+D13/C13-1</f>
        <v>2.3135113973227428E-2</v>
      </c>
      <c r="E14" s="55">
        <f>+E13/D13-1</f>
        <v>-3.0332841247600051E-3</v>
      </c>
      <c r="F14" s="55">
        <f>+F13/E13-1</f>
        <v>-3.375149167571978E-3</v>
      </c>
      <c r="G14" s="55">
        <f>+G13/F13-1</f>
        <v>-1.5435170815824129E-2</v>
      </c>
      <c r="H14" s="55">
        <f t="shared" ref="H14:V14" si="9">+H13/G13-1</f>
        <v>-1.069616938610185E-3</v>
      </c>
      <c r="I14" s="55">
        <f t="shared" si="9"/>
        <v>-2.064122226066345E-2</v>
      </c>
      <c r="J14" s="55">
        <f t="shared" si="9"/>
        <v>7.4074833824913089E-3</v>
      </c>
      <c r="K14" s="55">
        <f t="shared" si="9"/>
        <v>-1.49849136677499E-2</v>
      </c>
      <c r="L14" s="55">
        <f t="shared" si="9"/>
        <v>-1.7479010146131291E-2</v>
      </c>
      <c r="M14" s="55">
        <f t="shared" si="9"/>
        <v>5.3740329112611951E-2</v>
      </c>
      <c r="N14" s="55">
        <f t="shared" si="9"/>
        <v>-3.5129127970185525E-2</v>
      </c>
      <c r="O14" s="55">
        <f t="shared" si="9"/>
        <v>-4.6677580653591288E-3</v>
      </c>
      <c r="P14" s="55">
        <f t="shared" si="9"/>
        <v>-1.1263363463296483E-2</v>
      </c>
      <c r="Q14" s="55">
        <f t="shared" si="9"/>
        <v>2.1709028575405798E-2</v>
      </c>
      <c r="R14" s="55">
        <f t="shared" si="9"/>
        <v>4.4972968459256579E-2</v>
      </c>
      <c r="S14" s="55">
        <f t="shared" si="9"/>
        <v>8.4421191546077079E-2</v>
      </c>
      <c r="T14" s="55">
        <f t="shared" si="9"/>
        <v>4.6074260997446048E-2</v>
      </c>
      <c r="U14" s="55">
        <f t="shared" si="9"/>
        <v>-2.3637789439123869E-2</v>
      </c>
      <c r="V14" s="55">
        <f t="shared" si="9"/>
        <v>5.2405887231909976E-3</v>
      </c>
      <c r="W14" s="55">
        <f t="shared" ref="W14" si="10">+W13/V13-1</f>
        <v>1.5607252707808827E-2</v>
      </c>
      <c r="X14" s="55">
        <f t="shared" ref="X14" si="11">+X13/W13-1</f>
        <v>3.5702123436300415E-2</v>
      </c>
      <c r="Y14" s="55">
        <f t="shared" ref="Y14" si="12">+Y13/X13-1</f>
        <v>9.5567831236072598E-2</v>
      </c>
      <c r="Z14" s="55">
        <f t="shared" ref="Z14:AA14" si="13">+Z13/Y13-1</f>
        <v>3.7832017595299305E-2</v>
      </c>
      <c r="AA14" s="55">
        <f t="shared" si="13"/>
        <v>9.9417656896261253E-3</v>
      </c>
    </row>
    <row r="15" spans="1:27"/>
    <row r="16" spans="1:27">
      <c r="B16" s="75"/>
      <c r="C16" s="283">
        <v>1999</v>
      </c>
      <c r="D16" s="283">
        <v>2000</v>
      </c>
      <c r="E16" s="283">
        <v>2001</v>
      </c>
      <c r="F16" s="283">
        <v>2002</v>
      </c>
      <c r="G16" s="283">
        <v>2003</v>
      </c>
      <c r="H16" s="283">
        <v>2004</v>
      </c>
      <c r="I16" s="283">
        <v>2005</v>
      </c>
      <c r="J16" s="283">
        <v>2006</v>
      </c>
      <c r="K16" s="283">
        <v>2007</v>
      </c>
      <c r="L16" s="283">
        <v>2008</v>
      </c>
      <c r="M16" s="283">
        <v>2009</v>
      </c>
      <c r="N16" s="283">
        <v>2010</v>
      </c>
      <c r="O16" s="283">
        <v>2011</v>
      </c>
      <c r="P16" s="283">
        <v>2012</v>
      </c>
      <c r="Q16" s="283">
        <v>2013</v>
      </c>
      <c r="R16" s="283">
        <v>2014</v>
      </c>
      <c r="S16" s="283">
        <v>2015</v>
      </c>
      <c r="T16" s="283">
        <v>2016</v>
      </c>
      <c r="U16" s="283">
        <v>2017</v>
      </c>
      <c r="V16" s="283">
        <v>2018</v>
      </c>
      <c r="W16" s="283">
        <v>2019</v>
      </c>
      <c r="X16" s="283">
        <v>2020</v>
      </c>
      <c r="Y16" s="283">
        <v>2021</v>
      </c>
      <c r="Z16" s="283">
        <v>2022</v>
      </c>
      <c r="AA16" s="283">
        <v>2023</v>
      </c>
    </row>
    <row r="17" spans="2:27">
      <c r="B17" s="74" t="s">
        <v>309</v>
      </c>
      <c r="C17" s="77">
        <v>3.3844978111863981</v>
      </c>
      <c r="D17" s="77">
        <v>3.489895206409193</v>
      </c>
      <c r="E17" s="77">
        <v>3.5079122736848709</v>
      </c>
      <c r="F17" s="77">
        <v>3.517609629186603</v>
      </c>
      <c r="G17" s="77">
        <v>3.4791919552669555</v>
      </c>
      <c r="H17" s="77">
        <v>3.4138200263504608</v>
      </c>
      <c r="I17" s="77">
        <v>3.2967048226627171</v>
      </c>
      <c r="J17" s="77">
        <v>3.2745686246523209</v>
      </c>
      <c r="K17" s="77">
        <v>3.1289646654515075</v>
      </c>
      <c r="L17" s="77">
        <v>2.9259183042834365</v>
      </c>
      <c r="M17" s="77">
        <v>3.0122044030530866</v>
      </c>
      <c r="N17" s="77">
        <v>2.8257854861131744</v>
      </c>
      <c r="O17" s="77">
        <v>2.7547262658870495</v>
      </c>
      <c r="P17" s="77">
        <v>2.6382265632515636</v>
      </c>
      <c r="Q17" s="77">
        <v>2.7027819881142254</v>
      </c>
      <c r="R17" s="77">
        <v>2.8393811327561327</v>
      </c>
      <c r="S17" s="77">
        <v>3.1861020743145745</v>
      </c>
      <c r="T17" s="77">
        <v>3.3771414264828739</v>
      </c>
      <c r="U17" s="77">
        <v>3.2621647955802993</v>
      </c>
      <c r="V17" s="77">
        <v>3.2881337472469059</v>
      </c>
      <c r="W17" s="77">
        <v>3.3387563672438669</v>
      </c>
      <c r="X17" s="77">
        <v>3.4972016594516595</v>
      </c>
      <c r="Y17" s="77">
        <v>3.8841773801681412</v>
      </c>
      <c r="Z17" s="77">
        <v>3.8393843054193453</v>
      </c>
      <c r="AA17" s="77">
        <v>3.7473901467546775</v>
      </c>
    </row>
    <row r="18" spans="2:27">
      <c r="B18" s="64" t="s">
        <v>310</v>
      </c>
      <c r="C18" s="67">
        <f t="shared" ref="C18:AA18" si="14">+(C17/$D17)*100</f>
        <v>96.979926645670261</v>
      </c>
      <c r="D18" s="67">
        <f t="shared" si="14"/>
        <v>100</v>
      </c>
      <c r="E18" s="67">
        <f t="shared" si="14"/>
        <v>100.51626384776797</v>
      </c>
      <c r="F18" s="67">
        <f t="shared" si="14"/>
        <v>100.79413338046692</v>
      </c>
      <c r="G18" s="67">
        <f t="shared" si="14"/>
        <v>99.693307377179082</v>
      </c>
      <c r="H18" s="67">
        <f t="shared" si="14"/>
        <v>97.820129959231437</v>
      </c>
      <c r="I18" s="67">
        <f t="shared" si="14"/>
        <v>94.46429269876981</v>
      </c>
      <c r="J18" s="67">
        <f t="shared" si="14"/>
        <v>93.829998638313697</v>
      </c>
      <c r="K18" s="67">
        <f t="shared" si="14"/>
        <v>89.657840146751795</v>
      </c>
      <c r="L18" s="67">
        <f t="shared" si="14"/>
        <v>83.839718135661698</v>
      </c>
      <c r="M18" s="67">
        <f t="shared" si="14"/>
        <v>86.31217342919561</v>
      </c>
      <c r="N18" s="67">
        <f t="shared" si="14"/>
        <v>80.970496790952893</v>
      </c>
      <c r="O18" s="67">
        <f t="shared" si="14"/>
        <v>78.934354843320065</v>
      </c>
      <c r="P18" s="67">
        <f t="shared" si="14"/>
        <v>75.5961542457338</v>
      </c>
      <c r="Q18" s="67">
        <f t="shared" si="14"/>
        <v>77.445935429538565</v>
      </c>
      <c r="R18" s="67">
        <f t="shared" si="14"/>
        <v>81.360068564282642</v>
      </c>
      <c r="S18" s="67">
        <f t="shared" si="14"/>
        <v>91.295064346439318</v>
      </c>
      <c r="T18" s="67">
        <f t="shared" si="14"/>
        <v>96.769135654295667</v>
      </c>
      <c r="U18" s="67">
        <f t="shared" si="14"/>
        <v>93.474577391015444</v>
      </c>
      <c r="V18" s="67">
        <f t="shared" si="14"/>
        <v>94.218695770814193</v>
      </c>
      <c r="W18" s="67">
        <f t="shared" si="14"/>
        <v>95.669244197139221</v>
      </c>
      <c r="X18" s="67">
        <f t="shared" si="14"/>
        <v>100.20936024179316</v>
      </c>
      <c r="Y18" s="67">
        <f t="shared" si="14"/>
        <v>111.29782272644889</v>
      </c>
      <c r="Z18" s="67">
        <f t="shared" si="14"/>
        <v>110.01431499628744</v>
      </c>
      <c r="AA18" s="67">
        <f t="shared" si="14"/>
        <v>107.3783000667927</v>
      </c>
    </row>
    <row r="19" spans="2:27"/>
    <row r="20" spans="2:27">
      <c r="B20" s="75"/>
      <c r="C20" s="283">
        <v>1999</v>
      </c>
      <c r="D20" s="283">
        <v>2000</v>
      </c>
      <c r="E20" s="283">
        <v>2001</v>
      </c>
      <c r="F20" s="283">
        <v>2002</v>
      </c>
      <c r="G20" s="283">
        <v>2003</v>
      </c>
      <c r="H20" s="283">
        <v>2004</v>
      </c>
      <c r="I20" s="283">
        <v>2005</v>
      </c>
      <c r="J20" s="283">
        <v>2006</v>
      </c>
      <c r="K20" s="283">
        <v>2007</v>
      </c>
      <c r="L20" s="283">
        <v>2008</v>
      </c>
      <c r="M20" s="283">
        <v>2009</v>
      </c>
      <c r="N20" s="283">
        <v>2010</v>
      </c>
      <c r="O20" s="283">
        <v>2011</v>
      </c>
      <c r="P20" s="283">
        <v>2012</v>
      </c>
      <c r="Q20" s="283">
        <v>2013</v>
      </c>
      <c r="R20" s="283">
        <v>2014</v>
      </c>
      <c r="S20" s="283">
        <v>2015</v>
      </c>
      <c r="T20" s="283">
        <v>2016</v>
      </c>
      <c r="U20" s="283">
        <v>2017</v>
      </c>
      <c r="V20" s="283">
        <v>2018</v>
      </c>
      <c r="W20" s="283">
        <v>2019</v>
      </c>
      <c r="X20" s="283">
        <v>2020</v>
      </c>
      <c r="Y20" s="283">
        <v>2021</v>
      </c>
      <c r="Z20" s="283">
        <v>2022</v>
      </c>
      <c r="AA20" s="283">
        <v>2023</v>
      </c>
    </row>
    <row r="21" spans="2:27">
      <c r="B21" s="74" t="s">
        <v>320</v>
      </c>
      <c r="C21" s="74"/>
      <c r="D21" s="80">
        <f>+C22</f>
        <v>1.0078250733324348</v>
      </c>
      <c r="E21" s="80">
        <f t="shared" ref="E21:V21" si="15">+D22</f>
        <v>1</v>
      </c>
      <c r="F21" s="80">
        <f t="shared" si="15"/>
        <v>0.99184617266032438</v>
      </c>
      <c r="G21" s="80">
        <f t="shared" si="15"/>
        <v>0.98577344848386639</v>
      </c>
      <c r="H21" s="80">
        <f t="shared" si="15"/>
        <v>0.98127488861174617</v>
      </c>
      <c r="I21" s="80">
        <f t="shared" si="15"/>
        <v>0.99899583254844704</v>
      </c>
      <c r="J21" s="80">
        <f t="shared" si="15"/>
        <v>1.0131320516145541</v>
      </c>
      <c r="K21" s="80">
        <f t="shared" si="15"/>
        <v>1.0275363508555817</v>
      </c>
      <c r="L21" s="80">
        <f t="shared" si="15"/>
        <v>1.0592379066879003</v>
      </c>
      <c r="M21" s="80">
        <f t="shared" si="15"/>
        <v>1.1129452862457994</v>
      </c>
      <c r="N21" s="80">
        <f t="shared" si="15"/>
        <v>1.1391611703010589</v>
      </c>
      <c r="O21" s="80">
        <f t="shared" si="15"/>
        <v>1.1716546429436021</v>
      </c>
      <c r="P21" s="80">
        <f t="shared" si="15"/>
        <v>1.1962678483139677</v>
      </c>
      <c r="Q21" s="80">
        <f t="shared" si="15"/>
        <v>1.2350240603426665</v>
      </c>
      <c r="R21" s="80">
        <f t="shared" si="15"/>
        <v>1.2316965425555435</v>
      </c>
      <c r="S21" s="80">
        <f t="shared" si="15"/>
        <v>1.2251692902608895</v>
      </c>
      <c r="T21" s="80">
        <f t="shared" si="15"/>
        <v>1.1840174556214478</v>
      </c>
      <c r="U21" s="80">
        <f t="shared" si="15"/>
        <v>1.1685063007252263</v>
      </c>
      <c r="V21" s="80">
        <f t="shared" si="15"/>
        <v>1.1810964715734429</v>
      </c>
      <c r="W21" s="80">
        <f t="shared" ref="W21" si="16">+V22</f>
        <v>1.1779091898168104</v>
      </c>
      <c r="X21" s="80">
        <f t="shared" ref="X21" si="17">+W22</f>
        <v>1.1781547781078623</v>
      </c>
      <c r="Y21" s="80">
        <f t="shared" ref="Y21" si="18">+X22</f>
        <v>1.164933860981983</v>
      </c>
      <c r="Z21" s="80">
        <f t="shared" ref="Z21:AA21" si="19">+Y22</f>
        <v>1.1491114756866314</v>
      </c>
      <c r="AA21" s="80">
        <f t="shared" si="19"/>
        <v>1.2064982492954637</v>
      </c>
    </row>
    <row r="22" spans="2:27">
      <c r="B22" s="2" t="s">
        <v>321</v>
      </c>
      <c r="C22" s="79">
        <f>+C9/C18</f>
        <v>1.0078250733324348</v>
      </c>
      <c r="D22" s="79">
        <f>+D9/D18</f>
        <v>1</v>
      </c>
      <c r="E22" s="79">
        <f t="shared" ref="E22:Z22" si="20">+E9/E18</f>
        <v>0.99184617266032438</v>
      </c>
      <c r="F22" s="79">
        <f t="shared" si="20"/>
        <v>0.98577344848386639</v>
      </c>
      <c r="G22" s="79">
        <f t="shared" si="20"/>
        <v>0.98127488861174617</v>
      </c>
      <c r="H22" s="79">
        <f t="shared" si="20"/>
        <v>0.99899583254844704</v>
      </c>
      <c r="I22" s="79">
        <f t="shared" si="20"/>
        <v>1.0131320516145541</v>
      </c>
      <c r="J22" s="79">
        <f t="shared" si="20"/>
        <v>1.0275363508555817</v>
      </c>
      <c r="K22" s="79">
        <f t="shared" si="20"/>
        <v>1.0592379066879003</v>
      </c>
      <c r="L22" s="79">
        <f t="shared" si="20"/>
        <v>1.1129452862457994</v>
      </c>
      <c r="M22" s="79">
        <f t="shared" si="20"/>
        <v>1.1391611703010589</v>
      </c>
      <c r="N22" s="79">
        <f t="shared" si="20"/>
        <v>1.1716546429436021</v>
      </c>
      <c r="O22" s="79">
        <f t="shared" si="20"/>
        <v>1.1962678483139677</v>
      </c>
      <c r="P22" s="79">
        <f t="shared" si="20"/>
        <v>1.2350240603426665</v>
      </c>
      <c r="Q22" s="79">
        <f t="shared" si="20"/>
        <v>1.2316965425555435</v>
      </c>
      <c r="R22" s="79">
        <f t="shared" si="20"/>
        <v>1.2251692902608895</v>
      </c>
      <c r="S22" s="79">
        <f t="shared" si="20"/>
        <v>1.1840174556214478</v>
      </c>
      <c r="T22" s="79">
        <f t="shared" si="20"/>
        <v>1.1685063007252263</v>
      </c>
      <c r="U22" s="79">
        <f t="shared" si="20"/>
        <v>1.1810964715734429</v>
      </c>
      <c r="V22" s="79">
        <f t="shared" si="20"/>
        <v>1.1779091898168104</v>
      </c>
      <c r="W22" s="79">
        <f t="shared" si="20"/>
        <v>1.1781547781078623</v>
      </c>
      <c r="X22" s="79">
        <f t="shared" si="20"/>
        <v>1.164933860981983</v>
      </c>
      <c r="Y22" s="79">
        <f t="shared" si="20"/>
        <v>1.1491114756866314</v>
      </c>
      <c r="Z22" s="79">
        <f t="shared" si="20"/>
        <v>1.2064982492954637</v>
      </c>
      <c r="AA22" s="79">
        <f t="shared" ref="AA22" si="21">+AA9/AA18</f>
        <v>1.2484055864213552</v>
      </c>
    </row>
    <row r="23" spans="2:27">
      <c r="B23" s="64" t="s">
        <v>319</v>
      </c>
      <c r="C23" s="64"/>
      <c r="D23" s="55">
        <f>+D22/C22-1</f>
        <v>-7.7643169826691061E-3</v>
      </c>
      <c r="E23" s="55">
        <f t="shared" ref="E23:F23" si="22">+E22/D22-1</f>
        <v>-8.1538273396756233E-3</v>
      </c>
      <c r="F23" s="55">
        <f t="shared" si="22"/>
        <v>-6.1226471844618713E-3</v>
      </c>
      <c r="G23" s="55">
        <f t="shared" ref="G23" si="23">+G22/F22-1</f>
        <v>-4.5634824908695748E-3</v>
      </c>
      <c r="H23" s="55">
        <f t="shared" ref="H23" si="24">+H22/G22-1</f>
        <v>1.805910264530608E-2</v>
      </c>
      <c r="I23" s="55">
        <f t="shared" ref="I23" si="25">+I22/H22-1</f>
        <v>1.4150428465798059E-2</v>
      </c>
      <c r="J23" s="55">
        <f t="shared" ref="J23" si="26">+J22/I22-1</f>
        <v>1.4217593074932866E-2</v>
      </c>
      <c r="K23" s="55">
        <f t="shared" ref="K23" si="27">+K22/J22-1</f>
        <v>3.0852004219531715E-2</v>
      </c>
      <c r="L23" s="55">
        <f t="shared" ref="L23" si="28">+L22/K22-1</f>
        <v>5.0703792999473585E-2</v>
      </c>
      <c r="M23" s="55">
        <f t="shared" ref="M23" si="29">+M22/L22-1</f>
        <v>2.3555411374885482E-2</v>
      </c>
      <c r="N23" s="55">
        <f t="shared" ref="N23" si="30">+N22/M22-1</f>
        <v>2.8524034605178716E-2</v>
      </c>
      <c r="O23" s="55">
        <f t="shared" ref="O23" si="31">+O22/N22-1</f>
        <v>2.100721873855993E-2</v>
      </c>
      <c r="P23" s="55">
        <f t="shared" ref="P23" si="32">+P22/O22-1</f>
        <v>3.2397604000911961E-2</v>
      </c>
      <c r="Q23" s="55">
        <f t="shared" ref="Q23" si="33">+Q22/P22-1</f>
        <v>-2.6942938959422236E-3</v>
      </c>
      <c r="R23" s="55">
        <f t="shared" ref="R23" si="34">+R22/Q22-1</f>
        <v>-5.2993997053131237E-3</v>
      </c>
      <c r="S23" s="55">
        <f t="shared" ref="S23" si="35">+S22/R22-1</f>
        <v>-3.3588692572174117E-2</v>
      </c>
      <c r="T23" s="55">
        <f t="shared" ref="T23" si="36">+T22/S22-1</f>
        <v>-1.3100444442417647E-2</v>
      </c>
      <c r="U23" s="55">
        <f t="shared" ref="U23" si="37">+U22/T22-1</f>
        <v>1.0774585332062436E-2</v>
      </c>
      <c r="V23" s="55">
        <f t="shared" ref="V23" si="38">+V22/U22-1</f>
        <v>-2.6985786795099553E-3</v>
      </c>
      <c r="W23" s="55">
        <f t="shared" ref="W23" si="39">+W22/V22-1</f>
        <v>2.0849509722409287E-4</v>
      </c>
      <c r="X23" s="55">
        <f t="shared" ref="X23" si="40">+X22/W22-1</f>
        <v>-1.1221714983079112E-2</v>
      </c>
      <c r="Y23" s="55">
        <f t="shared" ref="Y23" si="41">+Y22/X22-1</f>
        <v>-1.3582217690894627E-2</v>
      </c>
      <c r="Z23" s="55">
        <f t="shared" ref="Z23:AA23" si="42">+Z22/Y22-1</f>
        <v>4.9940127501156395E-2</v>
      </c>
      <c r="AA23" s="55">
        <f t="shared" si="42"/>
        <v>3.473468540079816E-2</v>
      </c>
    </row>
    <row r="24" spans="2:27">
      <c r="B24" s="258" t="s">
        <v>312</v>
      </c>
    </row>
    <row r="25" spans="2:27"/>
  </sheetData>
  <hyperlinks>
    <hyperlink ref="A2" location="Índice!A1" display="Índice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3FE81-2B02-4BBF-B898-C1DA6FD4315B}">
  <sheetPr>
    <tabColor rgb="FF00B0F0"/>
  </sheetPr>
  <dimension ref="A1:AB30"/>
  <sheetViews>
    <sheetView showGridLines="0" zoomScale="90" zoomScaleNormal="90" workbookViewId="0"/>
  </sheetViews>
  <sheetFormatPr defaultColWidth="0" defaultRowHeight="12.75" customHeight="1" zeroHeight="1"/>
  <cols>
    <col min="1" max="1" width="11.42578125" style="2" customWidth="1"/>
    <col min="2" max="2" width="45.85546875" style="2" customWidth="1"/>
    <col min="3" max="27" width="8.5703125" style="2" customWidth="1"/>
    <col min="28" max="28" width="9.5703125" style="2" customWidth="1"/>
    <col min="29" max="16384" width="11.42578125" style="2" hidden="1"/>
  </cols>
  <sheetData>
    <row r="1" spans="1:27" ht="13.15"/>
    <row r="2" spans="1:27" ht="13.15">
      <c r="A2" s="18" t="s">
        <v>28</v>
      </c>
    </row>
    <row r="3" spans="1:27" ht="13.15"/>
    <row r="4" spans="1:27" ht="13.15">
      <c r="B4" s="22" t="s">
        <v>322</v>
      </c>
    </row>
    <row r="5" spans="1:27" ht="13.15">
      <c r="B5" s="22"/>
    </row>
    <row r="6" spans="1:27" ht="13.15"/>
    <row r="7" spans="1:27" ht="13.15">
      <c r="B7" s="75"/>
      <c r="C7" s="283">
        <v>1999</v>
      </c>
      <c r="D7" s="283">
        <v>2000</v>
      </c>
      <c r="E7" s="283">
        <v>2001</v>
      </c>
      <c r="F7" s="283">
        <v>2002</v>
      </c>
      <c r="G7" s="283">
        <v>2003</v>
      </c>
      <c r="H7" s="283">
        <v>2004</v>
      </c>
      <c r="I7" s="283">
        <v>2005</v>
      </c>
      <c r="J7" s="283">
        <v>2006</v>
      </c>
      <c r="K7" s="283">
        <v>2007</v>
      </c>
      <c r="L7" s="283">
        <v>2008</v>
      </c>
      <c r="M7" s="283">
        <v>2009</v>
      </c>
      <c r="N7" s="283">
        <v>2010</v>
      </c>
      <c r="O7" s="283">
        <v>2011</v>
      </c>
      <c r="P7" s="283">
        <v>2012</v>
      </c>
      <c r="Q7" s="283">
        <v>2013</v>
      </c>
      <c r="R7" s="283">
        <v>2014</v>
      </c>
      <c r="S7" s="283">
        <v>2015</v>
      </c>
      <c r="T7" s="283">
        <v>2016</v>
      </c>
      <c r="U7" s="283">
        <v>2017</v>
      </c>
      <c r="V7" s="283">
        <v>2018</v>
      </c>
      <c r="W7" s="283">
        <v>2019</v>
      </c>
      <c r="X7" s="283">
        <v>2020</v>
      </c>
      <c r="Y7" s="283">
        <v>2021</v>
      </c>
      <c r="Z7" s="283">
        <v>2022</v>
      </c>
      <c r="AA7" s="283">
        <v>2023</v>
      </c>
    </row>
    <row r="8" spans="1:27" ht="13.15">
      <c r="B8" s="74" t="s">
        <v>323</v>
      </c>
      <c r="C8" s="77">
        <v>62.865178666666658</v>
      </c>
      <c r="D8" s="77">
        <v>66.313183166666676</v>
      </c>
      <c r="E8" s="77">
        <v>66.94710533333334</v>
      </c>
      <c r="F8" s="77">
        <v>67.611387333333354</v>
      </c>
      <c r="G8" s="77">
        <v>68.582023500000005</v>
      </c>
      <c r="H8" s="77">
        <v>76.264132333333336</v>
      </c>
      <c r="I8" s="77">
        <v>80.617912833333335</v>
      </c>
      <c r="J8" s="77">
        <v>85.00903533333333</v>
      </c>
      <c r="K8" s="77">
        <v>89.523247916666662</v>
      </c>
      <c r="L8" s="77">
        <v>102.22692524999998</v>
      </c>
      <c r="M8" s="77">
        <v>96.620924916666681</v>
      </c>
      <c r="N8" s="77">
        <v>97.711687583333344</v>
      </c>
      <c r="O8" s="77">
        <v>100.437293</v>
      </c>
      <c r="P8" s="77">
        <v>99.114972749999993</v>
      </c>
      <c r="Q8" s="77">
        <v>99.522779416666665</v>
      </c>
      <c r="R8" s="77">
        <v>101.31067341666665</v>
      </c>
      <c r="S8" s="77">
        <v>105.13885891666666</v>
      </c>
      <c r="T8" s="77">
        <v>108.38787416666666</v>
      </c>
      <c r="U8" s="77">
        <v>110.53250766666666</v>
      </c>
      <c r="V8" s="77">
        <v>114.75756141666666</v>
      </c>
      <c r="W8" s="77">
        <v>115.42165941666667</v>
      </c>
      <c r="X8" s="77">
        <v>117.07687266666666</v>
      </c>
      <c r="Y8" s="77">
        <v>130.59930850000001</v>
      </c>
      <c r="Z8" s="77">
        <v>145.64202475000002</v>
      </c>
      <c r="AA8" s="77">
        <v>146.56690783333332</v>
      </c>
    </row>
    <row r="9" spans="1:27" ht="13.15">
      <c r="B9" s="64" t="s">
        <v>324</v>
      </c>
      <c r="C9" s="67">
        <f t="shared" ref="C9:AA9" si="0">+(C8/$D$8)*100</f>
        <v>94.800423784009809</v>
      </c>
      <c r="D9" s="67">
        <f t="shared" si="0"/>
        <v>100</v>
      </c>
      <c r="E9" s="67">
        <f t="shared" si="0"/>
        <v>100.9559519486094</v>
      </c>
      <c r="F9" s="67">
        <f t="shared" si="0"/>
        <v>101.95768639759588</v>
      </c>
      <c r="G9" s="67">
        <f t="shared" si="0"/>
        <v>103.42140163537465</v>
      </c>
      <c r="H9" s="67">
        <f t="shared" si="0"/>
        <v>115.00598929425041</v>
      </c>
      <c r="I9" s="67">
        <f t="shared" si="0"/>
        <v>121.57147189076144</v>
      </c>
      <c r="J9" s="67">
        <f t="shared" si="0"/>
        <v>128.19326606547884</v>
      </c>
      <c r="K9" s="67">
        <f t="shared" si="0"/>
        <v>135.00067956572906</v>
      </c>
      <c r="L9" s="67">
        <f t="shared" si="0"/>
        <v>154.15777130328723</v>
      </c>
      <c r="M9" s="67">
        <f t="shared" si="0"/>
        <v>145.70394648953399</v>
      </c>
      <c r="N9" s="67">
        <f t="shared" si="0"/>
        <v>147.348811981702</v>
      </c>
      <c r="O9" s="67">
        <f t="shared" si="0"/>
        <v>151.45901343262062</v>
      </c>
      <c r="P9" s="67">
        <f t="shared" si="0"/>
        <v>149.46496008326386</v>
      </c>
      <c r="Q9" s="67">
        <f t="shared" si="0"/>
        <v>150.07993081335491</v>
      </c>
      <c r="R9" s="67">
        <f t="shared" si="0"/>
        <v>152.77606741036672</v>
      </c>
      <c r="S9" s="67">
        <f t="shared" si="0"/>
        <v>158.54895496785065</v>
      </c>
      <c r="T9" s="67">
        <f t="shared" si="0"/>
        <v>163.44845623569682</v>
      </c>
      <c r="U9" s="67">
        <f t="shared" si="0"/>
        <v>166.6825544912576</v>
      </c>
      <c r="V9" s="67">
        <f t="shared" si="0"/>
        <v>173.05391769272097</v>
      </c>
      <c r="W9" s="67">
        <f t="shared" si="0"/>
        <v>174.05537467048501</v>
      </c>
      <c r="X9" s="67">
        <f t="shared" si="0"/>
        <v>176.55142925715731</v>
      </c>
      <c r="Y9" s="67">
        <f t="shared" si="0"/>
        <v>196.94320535294062</v>
      </c>
      <c r="Z9" s="67">
        <f t="shared" si="0"/>
        <v>219.62755789290657</v>
      </c>
      <c r="AA9" s="67">
        <f t="shared" si="0"/>
        <v>221.02227767435448</v>
      </c>
    </row>
    <row r="10" spans="1:27" ht="13.15"/>
    <row r="11" spans="1:27" ht="13.15">
      <c r="B11" s="75"/>
      <c r="C11" s="283">
        <v>1999</v>
      </c>
      <c r="D11" s="283">
        <v>2000</v>
      </c>
      <c r="E11" s="283">
        <v>2001</v>
      </c>
      <c r="F11" s="283">
        <v>2002</v>
      </c>
      <c r="G11" s="283">
        <v>2003</v>
      </c>
      <c r="H11" s="283">
        <v>2004</v>
      </c>
      <c r="I11" s="283">
        <v>2005</v>
      </c>
      <c r="J11" s="283">
        <v>2006</v>
      </c>
      <c r="K11" s="283">
        <v>2007</v>
      </c>
      <c r="L11" s="283">
        <v>2008</v>
      </c>
      <c r="M11" s="283">
        <v>2009</v>
      </c>
      <c r="N11" s="283">
        <v>2010</v>
      </c>
      <c r="O11" s="283">
        <v>2011</v>
      </c>
      <c r="P11" s="283">
        <v>2012</v>
      </c>
      <c r="Q11" s="283">
        <v>2013</v>
      </c>
      <c r="R11" s="283">
        <v>2014</v>
      </c>
      <c r="S11" s="283">
        <v>2015</v>
      </c>
      <c r="T11" s="283">
        <v>2016</v>
      </c>
      <c r="U11" s="283">
        <v>2017</v>
      </c>
      <c r="V11" s="283">
        <v>2018</v>
      </c>
      <c r="W11" s="283">
        <v>2019</v>
      </c>
      <c r="X11" s="283">
        <v>2020</v>
      </c>
      <c r="Y11" s="283">
        <v>2021</v>
      </c>
      <c r="Z11" s="283">
        <v>2022</v>
      </c>
      <c r="AA11" s="283">
        <v>2023</v>
      </c>
    </row>
    <row r="12" spans="1:27" ht="13.15">
      <c r="B12" s="74" t="s">
        <v>325</v>
      </c>
      <c r="C12" s="74"/>
      <c r="D12" s="80">
        <f t="shared" ref="D12:V12" si="1">+C9</f>
        <v>94.800423784009809</v>
      </c>
      <c r="E12" s="80">
        <f t="shared" si="1"/>
        <v>100</v>
      </c>
      <c r="F12" s="80">
        <f t="shared" si="1"/>
        <v>100.9559519486094</v>
      </c>
      <c r="G12" s="80">
        <f t="shared" si="1"/>
        <v>101.95768639759588</v>
      </c>
      <c r="H12" s="80">
        <f t="shared" si="1"/>
        <v>103.42140163537465</v>
      </c>
      <c r="I12" s="80">
        <f t="shared" si="1"/>
        <v>115.00598929425041</v>
      </c>
      <c r="J12" s="80">
        <f t="shared" si="1"/>
        <v>121.57147189076144</v>
      </c>
      <c r="K12" s="80">
        <f t="shared" si="1"/>
        <v>128.19326606547884</v>
      </c>
      <c r="L12" s="80">
        <f t="shared" si="1"/>
        <v>135.00067956572906</v>
      </c>
      <c r="M12" s="80">
        <f t="shared" si="1"/>
        <v>154.15777130328723</v>
      </c>
      <c r="N12" s="80">
        <f t="shared" si="1"/>
        <v>145.70394648953399</v>
      </c>
      <c r="O12" s="80">
        <f t="shared" si="1"/>
        <v>147.348811981702</v>
      </c>
      <c r="P12" s="80">
        <f t="shared" si="1"/>
        <v>151.45901343262062</v>
      </c>
      <c r="Q12" s="80">
        <f t="shared" si="1"/>
        <v>149.46496008326386</v>
      </c>
      <c r="R12" s="80">
        <f t="shared" si="1"/>
        <v>150.07993081335491</v>
      </c>
      <c r="S12" s="80">
        <f t="shared" si="1"/>
        <v>152.77606741036672</v>
      </c>
      <c r="T12" s="80">
        <f t="shared" si="1"/>
        <v>158.54895496785065</v>
      </c>
      <c r="U12" s="80">
        <f t="shared" si="1"/>
        <v>163.44845623569682</v>
      </c>
      <c r="V12" s="80">
        <f t="shared" si="1"/>
        <v>166.6825544912576</v>
      </c>
      <c r="W12" s="80">
        <f t="shared" ref="W12" si="2">+V9</f>
        <v>173.05391769272097</v>
      </c>
      <c r="X12" s="80">
        <f t="shared" ref="X12" si="3">+W9</f>
        <v>174.05537467048501</v>
      </c>
      <c r="Y12" s="80">
        <f t="shared" ref="Y12" si="4">+X9</f>
        <v>176.55142925715731</v>
      </c>
      <c r="Z12" s="80">
        <f t="shared" ref="Z12:AA12" si="5">+Y9</f>
        <v>196.94320535294062</v>
      </c>
      <c r="AA12" s="80">
        <f t="shared" si="5"/>
        <v>219.62755789290657</v>
      </c>
    </row>
    <row r="13" spans="1:27" ht="13.15">
      <c r="B13" s="2" t="s">
        <v>326</v>
      </c>
      <c r="C13" s="79">
        <f t="shared" ref="C13:V13" si="6">+C9</f>
        <v>94.800423784009809</v>
      </c>
      <c r="D13" s="79">
        <f t="shared" si="6"/>
        <v>100</v>
      </c>
      <c r="E13" s="79">
        <f t="shared" si="6"/>
        <v>100.9559519486094</v>
      </c>
      <c r="F13" s="79">
        <f t="shared" si="6"/>
        <v>101.95768639759588</v>
      </c>
      <c r="G13" s="79">
        <f t="shared" si="6"/>
        <v>103.42140163537465</v>
      </c>
      <c r="H13" s="79">
        <f t="shared" si="6"/>
        <v>115.00598929425041</v>
      </c>
      <c r="I13" s="79">
        <f t="shared" si="6"/>
        <v>121.57147189076144</v>
      </c>
      <c r="J13" s="79">
        <f t="shared" si="6"/>
        <v>128.19326606547884</v>
      </c>
      <c r="K13" s="79">
        <f t="shared" si="6"/>
        <v>135.00067956572906</v>
      </c>
      <c r="L13" s="79">
        <f t="shared" si="6"/>
        <v>154.15777130328723</v>
      </c>
      <c r="M13" s="79">
        <f t="shared" si="6"/>
        <v>145.70394648953399</v>
      </c>
      <c r="N13" s="79">
        <f t="shared" si="6"/>
        <v>147.348811981702</v>
      </c>
      <c r="O13" s="79">
        <f t="shared" si="6"/>
        <v>151.45901343262062</v>
      </c>
      <c r="P13" s="79">
        <f t="shared" si="6"/>
        <v>149.46496008326386</v>
      </c>
      <c r="Q13" s="79">
        <f t="shared" si="6"/>
        <v>150.07993081335491</v>
      </c>
      <c r="R13" s="79">
        <f t="shared" si="6"/>
        <v>152.77606741036672</v>
      </c>
      <c r="S13" s="79">
        <f t="shared" si="6"/>
        <v>158.54895496785065</v>
      </c>
      <c r="T13" s="79">
        <f t="shared" si="6"/>
        <v>163.44845623569682</v>
      </c>
      <c r="U13" s="79">
        <f t="shared" si="6"/>
        <v>166.6825544912576</v>
      </c>
      <c r="V13" s="79">
        <f t="shared" si="6"/>
        <v>173.05391769272097</v>
      </c>
      <c r="W13" s="79">
        <f t="shared" ref="W13:Z13" si="7">+W9</f>
        <v>174.05537467048501</v>
      </c>
      <c r="X13" s="79">
        <f t="shared" si="7"/>
        <v>176.55142925715731</v>
      </c>
      <c r="Y13" s="79">
        <f t="shared" si="7"/>
        <v>196.94320535294062</v>
      </c>
      <c r="Z13" s="79">
        <f t="shared" si="7"/>
        <v>219.62755789290657</v>
      </c>
      <c r="AA13" s="79">
        <f t="shared" ref="AA13" si="8">+AA9</f>
        <v>221.02227767435448</v>
      </c>
    </row>
    <row r="14" spans="1:27" ht="13.15">
      <c r="B14" s="64" t="s">
        <v>319</v>
      </c>
      <c r="C14" s="64"/>
      <c r="D14" s="55">
        <f>+D13/C13-1</f>
        <v>5.4847605194642712E-2</v>
      </c>
      <c r="E14" s="55">
        <f>+E13/D13-1</f>
        <v>9.5595194860940147E-3</v>
      </c>
      <c r="F14" s="55">
        <f>+F13/E13-1</f>
        <v>9.9224902509602586E-3</v>
      </c>
      <c r="G14" s="55">
        <f>+G13/F13-1</f>
        <v>1.4356104865609121E-2</v>
      </c>
      <c r="H14" s="55">
        <f t="shared" ref="H14:V14" si="9">+H13/G13-1</f>
        <v>0.1120134466918048</v>
      </c>
      <c r="I14" s="55">
        <f t="shared" si="9"/>
        <v>5.7088179813947093E-2</v>
      </c>
      <c r="J14" s="55">
        <f t="shared" si="9"/>
        <v>5.4468322804114955E-2</v>
      </c>
      <c r="K14" s="55">
        <f t="shared" si="9"/>
        <v>5.3102738616341405E-2</v>
      </c>
      <c r="L14" s="55">
        <f t="shared" si="9"/>
        <v>0.14190366892361439</v>
      </c>
      <c r="M14" s="55">
        <f t="shared" si="9"/>
        <v>-5.4838784592450729E-2</v>
      </c>
      <c r="N14" s="55">
        <f t="shared" si="9"/>
        <v>1.1289093616185353E-2</v>
      </c>
      <c r="O14" s="55">
        <f t="shared" si="9"/>
        <v>2.7894364370097735E-2</v>
      </c>
      <c r="P14" s="55">
        <f t="shared" si="9"/>
        <v>-1.3165630121074634E-2</v>
      </c>
      <c r="Q14" s="55">
        <f t="shared" si="9"/>
        <v>4.1144809442190677E-3</v>
      </c>
      <c r="R14" s="55">
        <f t="shared" si="9"/>
        <v>1.7964671108256614E-2</v>
      </c>
      <c r="S14" s="55">
        <f t="shared" si="9"/>
        <v>3.7786596129468109E-2</v>
      </c>
      <c r="T14" s="55">
        <f t="shared" si="9"/>
        <v>3.0902135361533301E-2</v>
      </c>
      <c r="U14" s="55">
        <f t="shared" si="9"/>
        <v>1.9786655255386032E-2</v>
      </c>
      <c r="V14" s="55">
        <f t="shared" si="9"/>
        <v>3.8224535380501079E-2</v>
      </c>
      <c r="W14" s="55">
        <f t="shared" ref="W14" si="10">+W13/V13-1</f>
        <v>5.7869650749093893E-3</v>
      </c>
      <c r="X14" s="55">
        <f t="shared" ref="X14" si="11">+X13/W13-1</f>
        <v>1.434057748229689E-2</v>
      </c>
      <c r="Y14" s="55">
        <f t="shared" ref="Y14" si="12">+Y13/X13-1</f>
        <v>0.1155004872041081</v>
      </c>
      <c r="Z14" s="55">
        <f t="shared" ref="Z14:AA14" si="13">+Z13/Y13-1</f>
        <v>0.11518220442951299</v>
      </c>
      <c r="AA14" s="55">
        <f t="shared" si="13"/>
        <v>6.3503860573270732E-3</v>
      </c>
    </row>
    <row r="15" spans="1:27" ht="13.15"/>
    <row r="16" spans="1:27" ht="13.15">
      <c r="B16" s="75"/>
      <c r="C16" s="283">
        <v>1999</v>
      </c>
      <c r="D16" s="283">
        <v>2000</v>
      </c>
      <c r="E16" s="283">
        <v>2001</v>
      </c>
      <c r="F16" s="283">
        <v>2002</v>
      </c>
      <c r="G16" s="283">
        <v>2003</v>
      </c>
      <c r="H16" s="283">
        <v>2004</v>
      </c>
      <c r="I16" s="283">
        <v>2005</v>
      </c>
      <c r="J16" s="283">
        <v>2006</v>
      </c>
      <c r="K16" s="283">
        <v>2007</v>
      </c>
      <c r="L16" s="283">
        <v>2008</v>
      </c>
      <c r="M16" s="283">
        <v>2009</v>
      </c>
      <c r="N16" s="283">
        <v>2010</v>
      </c>
      <c r="O16" s="283">
        <v>2011</v>
      </c>
      <c r="P16" s="283">
        <v>2012</v>
      </c>
      <c r="Q16" s="283">
        <v>2013</v>
      </c>
      <c r="R16" s="283">
        <v>2014</v>
      </c>
      <c r="S16" s="283">
        <v>2015</v>
      </c>
      <c r="T16" s="283">
        <v>2016</v>
      </c>
      <c r="U16" s="283">
        <v>2017</v>
      </c>
      <c r="V16" s="283">
        <v>2018</v>
      </c>
      <c r="W16" s="283">
        <v>2019</v>
      </c>
      <c r="X16" s="283">
        <v>2020</v>
      </c>
      <c r="Y16" s="283">
        <v>2021</v>
      </c>
      <c r="Z16" s="283">
        <v>2022</v>
      </c>
      <c r="AA16" s="283">
        <v>2023</v>
      </c>
    </row>
    <row r="17" spans="2:27" ht="13.15">
      <c r="B17" s="74" t="s">
        <v>309</v>
      </c>
      <c r="C17" s="77">
        <v>3.3844978111863981</v>
      </c>
      <c r="D17" s="77">
        <v>3.489895206409193</v>
      </c>
      <c r="E17" s="77">
        <v>3.5079122736848709</v>
      </c>
      <c r="F17" s="77">
        <v>3.517609629186603</v>
      </c>
      <c r="G17" s="77">
        <v>3.4791919552669555</v>
      </c>
      <c r="H17" s="77">
        <v>3.4138200263504608</v>
      </c>
      <c r="I17" s="77">
        <v>3.2967048226627171</v>
      </c>
      <c r="J17" s="77">
        <v>3.2745686246523209</v>
      </c>
      <c r="K17" s="77">
        <v>3.1289646654515075</v>
      </c>
      <c r="L17" s="77">
        <v>2.9259183042834365</v>
      </c>
      <c r="M17" s="77">
        <v>3.0122044030530866</v>
      </c>
      <c r="N17" s="77">
        <v>2.8257854861131744</v>
      </c>
      <c r="O17" s="77">
        <v>2.7547262658870495</v>
      </c>
      <c r="P17" s="77">
        <v>2.6382265632515636</v>
      </c>
      <c r="Q17" s="77">
        <v>2.7027819881142254</v>
      </c>
      <c r="R17" s="77">
        <v>2.8393811327561327</v>
      </c>
      <c r="S17" s="77">
        <v>3.1861020743145745</v>
      </c>
      <c r="T17" s="77">
        <v>3.3771414264828739</v>
      </c>
      <c r="U17" s="77">
        <v>3.2621647955802993</v>
      </c>
      <c r="V17" s="77">
        <v>3.2881337472469059</v>
      </c>
      <c r="W17" s="77">
        <v>3.3387563672438669</v>
      </c>
      <c r="X17" s="77">
        <v>3.4972016594516595</v>
      </c>
      <c r="Y17" s="77">
        <v>3.8841773801681412</v>
      </c>
      <c r="Z17" s="77">
        <v>3.8393843054193453</v>
      </c>
      <c r="AA17" s="77">
        <v>3.7473901467546775</v>
      </c>
    </row>
    <row r="18" spans="2:27" ht="13.15">
      <c r="B18" s="64" t="s">
        <v>310</v>
      </c>
      <c r="C18" s="67">
        <f t="shared" ref="C18:AA18" si="14">+(C17/$D17)*100</f>
        <v>96.979926645670261</v>
      </c>
      <c r="D18" s="67">
        <f t="shared" si="14"/>
        <v>100</v>
      </c>
      <c r="E18" s="67">
        <f t="shared" si="14"/>
        <v>100.51626384776797</v>
      </c>
      <c r="F18" s="67">
        <f t="shared" si="14"/>
        <v>100.79413338046692</v>
      </c>
      <c r="G18" s="67">
        <f t="shared" si="14"/>
        <v>99.693307377179082</v>
      </c>
      <c r="H18" s="67">
        <f t="shared" si="14"/>
        <v>97.820129959231437</v>
      </c>
      <c r="I18" s="67">
        <f t="shared" si="14"/>
        <v>94.46429269876981</v>
      </c>
      <c r="J18" s="67">
        <f t="shared" si="14"/>
        <v>93.829998638313697</v>
      </c>
      <c r="K18" s="67">
        <f t="shared" si="14"/>
        <v>89.657840146751795</v>
      </c>
      <c r="L18" s="67">
        <f t="shared" si="14"/>
        <v>83.839718135661698</v>
      </c>
      <c r="M18" s="67">
        <f t="shared" si="14"/>
        <v>86.31217342919561</v>
      </c>
      <c r="N18" s="67">
        <f t="shared" si="14"/>
        <v>80.970496790952893</v>
      </c>
      <c r="O18" s="67">
        <f t="shared" si="14"/>
        <v>78.934354843320065</v>
      </c>
      <c r="P18" s="67">
        <f t="shared" si="14"/>
        <v>75.5961542457338</v>
      </c>
      <c r="Q18" s="67">
        <f t="shared" si="14"/>
        <v>77.445935429538565</v>
      </c>
      <c r="R18" s="67">
        <f t="shared" si="14"/>
        <v>81.360068564282642</v>
      </c>
      <c r="S18" s="67">
        <f t="shared" si="14"/>
        <v>91.295064346439318</v>
      </c>
      <c r="T18" s="67">
        <f t="shared" si="14"/>
        <v>96.769135654295667</v>
      </c>
      <c r="U18" s="67">
        <f t="shared" si="14"/>
        <v>93.474577391015444</v>
      </c>
      <c r="V18" s="67">
        <f t="shared" si="14"/>
        <v>94.218695770814193</v>
      </c>
      <c r="W18" s="67">
        <f t="shared" si="14"/>
        <v>95.669244197139221</v>
      </c>
      <c r="X18" s="67">
        <f t="shared" si="14"/>
        <v>100.20936024179316</v>
      </c>
      <c r="Y18" s="67">
        <f t="shared" si="14"/>
        <v>111.29782272644889</v>
      </c>
      <c r="Z18" s="67">
        <f t="shared" si="14"/>
        <v>110.01431499628744</v>
      </c>
      <c r="AA18" s="67">
        <f t="shared" si="14"/>
        <v>107.3783000667927</v>
      </c>
    </row>
    <row r="19" spans="2:27" ht="13.15"/>
    <row r="20" spans="2:27" ht="13.15">
      <c r="B20" s="75"/>
      <c r="C20" s="283">
        <v>1999</v>
      </c>
      <c r="D20" s="283">
        <v>2000</v>
      </c>
      <c r="E20" s="283">
        <v>2001</v>
      </c>
      <c r="F20" s="283">
        <v>2002</v>
      </c>
      <c r="G20" s="283">
        <v>2003</v>
      </c>
      <c r="H20" s="283">
        <v>2004</v>
      </c>
      <c r="I20" s="283">
        <v>2005</v>
      </c>
      <c r="J20" s="283">
        <v>2006</v>
      </c>
      <c r="K20" s="283">
        <v>2007</v>
      </c>
      <c r="L20" s="283">
        <v>2008</v>
      </c>
      <c r="M20" s="283">
        <v>2009</v>
      </c>
      <c r="N20" s="283">
        <v>2010</v>
      </c>
      <c r="O20" s="283">
        <v>2011</v>
      </c>
      <c r="P20" s="283">
        <v>2012</v>
      </c>
      <c r="Q20" s="283">
        <v>2013</v>
      </c>
      <c r="R20" s="283">
        <v>2014</v>
      </c>
      <c r="S20" s="283">
        <v>2015</v>
      </c>
      <c r="T20" s="283">
        <v>2016</v>
      </c>
      <c r="U20" s="283">
        <v>2017</v>
      </c>
      <c r="V20" s="283">
        <v>2018</v>
      </c>
      <c r="W20" s="283">
        <v>2019</v>
      </c>
      <c r="X20" s="283">
        <v>2020</v>
      </c>
      <c r="Y20" s="283">
        <v>2021</v>
      </c>
      <c r="Z20" s="283">
        <v>2022</v>
      </c>
      <c r="AA20" s="283">
        <v>2023</v>
      </c>
    </row>
    <row r="21" spans="2:27" ht="13.15">
      <c r="B21" s="74" t="s">
        <v>327</v>
      </c>
      <c r="C21" s="74"/>
      <c r="D21" s="80">
        <f>+C22</f>
        <v>0.97752624757468032</v>
      </c>
      <c r="E21" s="80">
        <f t="shared" ref="E21:V21" si="15">+D22</f>
        <v>1</v>
      </c>
      <c r="F21" s="80">
        <f t="shared" si="15"/>
        <v>1.0043742980887882</v>
      </c>
      <c r="G21" s="80">
        <f t="shared" si="15"/>
        <v>1.011543856553009</v>
      </c>
      <c r="H21" s="80">
        <f t="shared" si="15"/>
        <v>1.0373956322272539</v>
      </c>
      <c r="I21" s="80">
        <f t="shared" si="15"/>
        <v>1.1756883715262036</v>
      </c>
      <c r="J21" s="80">
        <f t="shared" si="15"/>
        <v>1.2869568851632829</v>
      </c>
      <c r="K21" s="80">
        <f t="shared" si="15"/>
        <v>1.3662290091213276</v>
      </c>
      <c r="L21" s="80">
        <f t="shared" si="15"/>
        <v>1.5057320067576934</v>
      </c>
      <c r="M21" s="80">
        <f t="shared" si="15"/>
        <v>1.8387200569286666</v>
      </c>
      <c r="N21" s="80">
        <f t="shared" si="15"/>
        <v>1.6881042464891605</v>
      </c>
      <c r="O21" s="80">
        <f t="shared" si="15"/>
        <v>1.8197839685005586</v>
      </c>
      <c r="P21" s="80">
        <f t="shared" si="15"/>
        <v>1.9187971287439751</v>
      </c>
      <c r="Q21" s="80">
        <f t="shared" si="15"/>
        <v>1.9771503137237803</v>
      </c>
      <c r="R21" s="80">
        <f t="shared" si="15"/>
        <v>1.9378671066591973</v>
      </c>
      <c r="S21" s="80">
        <f t="shared" si="15"/>
        <v>1.8777770238683889</v>
      </c>
      <c r="T21" s="80">
        <f t="shared" si="15"/>
        <v>1.7366651319309176</v>
      </c>
      <c r="U21" s="80">
        <f t="shared" si="15"/>
        <v>1.6890556594368134</v>
      </c>
      <c r="V21" s="80">
        <f t="shared" si="15"/>
        <v>1.783185965035224</v>
      </c>
      <c r="W21" s="80">
        <f t="shared" ref="W21" si="16">+V22</f>
        <v>1.8367258883913282</v>
      </c>
      <c r="X21" s="80">
        <f t="shared" ref="X21" si="17">+W22</f>
        <v>1.8193451420168087</v>
      </c>
      <c r="Y21" s="80">
        <f t="shared" ref="Y21" si="18">+X22</f>
        <v>1.7618257299633477</v>
      </c>
      <c r="Z21" s="80">
        <f t="shared" ref="Z21:AA21" si="19">+Y22</f>
        <v>1.7695153465579783</v>
      </c>
      <c r="AA21" s="80">
        <f t="shared" si="19"/>
        <v>1.9963543644326482</v>
      </c>
    </row>
    <row r="22" spans="2:27" ht="13.15">
      <c r="B22" s="2" t="s">
        <v>328</v>
      </c>
      <c r="C22" s="79">
        <f>+C9/C18</f>
        <v>0.97752624757468032</v>
      </c>
      <c r="D22" s="79">
        <f t="shared" ref="D22:Z22" si="20">+D9/D18</f>
        <v>1</v>
      </c>
      <c r="E22" s="79">
        <f t="shared" si="20"/>
        <v>1.0043742980887882</v>
      </c>
      <c r="F22" s="79">
        <f t="shared" si="20"/>
        <v>1.011543856553009</v>
      </c>
      <c r="G22" s="79">
        <f t="shared" si="20"/>
        <v>1.0373956322272539</v>
      </c>
      <c r="H22" s="79">
        <f t="shared" si="20"/>
        <v>1.1756883715262036</v>
      </c>
      <c r="I22" s="79">
        <f t="shared" si="20"/>
        <v>1.2869568851632829</v>
      </c>
      <c r="J22" s="79">
        <f t="shared" si="20"/>
        <v>1.3662290091213276</v>
      </c>
      <c r="K22" s="79">
        <f t="shared" si="20"/>
        <v>1.5057320067576934</v>
      </c>
      <c r="L22" s="79">
        <f t="shared" si="20"/>
        <v>1.8387200569286666</v>
      </c>
      <c r="M22" s="79">
        <f t="shared" si="20"/>
        <v>1.6881042464891605</v>
      </c>
      <c r="N22" s="79">
        <f t="shared" si="20"/>
        <v>1.8197839685005586</v>
      </c>
      <c r="O22" s="79">
        <f t="shared" si="20"/>
        <v>1.9187971287439751</v>
      </c>
      <c r="P22" s="79">
        <f t="shared" si="20"/>
        <v>1.9771503137237803</v>
      </c>
      <c r="Q22" s="79">
        <f t="shared" si="20"/>
        <v>1.9378671066591973</v>
      </c>
      <c r="R22" s="79">
        <f t="shared" si="20"/>
        <v>1.8777770238683889</v>
      </c>
      <c r="S22" s="79">
        <f t="shared" si="20"/>
        <v>1.7366651319309176</v>
      </c>
      <c r="T22" s="79">
        <f t="shared" si="20"/>
        <v>1.6890556594368134</v>
      </c>
      <c r="U22" s="79">
        <f t="shared" si="20"/>
        <v>1.783185965035224</v>
      </c>
      <c r="V22" s="79">
        <f t="shared" si="20"/>
        <v>1.8367258883913282</v>
      </c>
      <c r="W22" s="79">
        <f t="shared" si="20"/>
        <v>1.8193451420168087</v>
      </c>
      <c r="X22" s="79">
        <f t="shared" si="20"/>
        <v>1.7618257299633477</v>
      </c>
      <c r="Y22" s="79">
        <f t="shared" si="20"/>
        <v>1.7695153465579783</v>
      </c>
      <c r="Z22" s="79">
        <f t="shared" si="20"/>
        <v>1.9963543644326482</v>
      </c>
      <c r="AA22" s="79">
        <f t="shared" ref="AA22" si="21">+AA9/AA18</f>
        <v>2.0583514316847222</v>
      </c>
    </row>
    <row r="23" spans="2:27" ht="13.15">
      <c r="B23" s="64" t="s">
        <v>319</v>
      </c>
      <c r="C23" s="64"/>
      <c r="D23" s="55">
        <f>+D22/C22-1</f>
        <v>2.2990433741373995E-2</v>
      </c>
      <c r="E23" s="55">
        <f t="shared" ref="E23:V23" si="22">+E22/D22-1</f>
        <v>4.3742980887881977E-3</v>
      </c>
      <c r="F23" s="55">
        <f t="shared" si="22"/>
        <v>7.1383332666554722E-3</v>
      </c>
      <c r="G23" s="55">
        <f t="shared" si="22"/>
        <v>2.555675219296849E-2</v>
      </c>
      <c r="H23" s="55">
        <f t="shared" si="22"/>
        <v>0.13330761669204239</v>
      </c>
      <c r="I23" s="55">
        <f t="shared" si="22"/>
        <v>9.4641162005062229E-2</v>
      </c>
      <c r="J23" s="55">
        <f t="shared" si="22"/>
        <v>6.159656541095937E-2</v>
      </c>
      <c r="K23" s="55">
        <f t="shared" si="22"/>
        <v>0.10210806292722863</v>
      </c>
      <c r="L23" s="55">
        <f t="shared" si="22"/>
        <v>0.22114695621566782</v>
      </c>
      <c r="M23" s="55">
        <f t="shared" si="22"/>
        <v>-8.1913399417141042E-2</v>
      </c>
      <c r="N23" s="55">
        <f t="shared" si="22"/>
        <v>7.8004496632988918E-2</v>
      </c>
      <c r="O23" s="55">
        <f t="shared" si="22"/>
        <v>5.4409293606976883E-2</v>
      </c>
      <c r="P23" s="55">
        <f t="shared" si="22"/>
        <v>3.0411336407409895E-2</v>
      </c>
      <c r="Q23" s="55">
        <f t="shared" si="22"/>
        <v>-1.9868599161080858E-2</v>
      </c>
      <c r="R23" s="55">
        <f t="shared" si="22"/>
        <v>-3.1008360988386441E-2</v>
      </c>
      <c r="S23" s="55">
        <f t="shared" si="22"/>
        <v>-7.5148374990108291E-2</v>
      </c>
      <c r="T23" s="55">
        <f t="shared" si="22"/>
        <v>-2.7414307812565708E-2</v>
      </c>
      <c r="U23" s="55">
        <f t="shared" si="22"/>
        <v>5.5729546313350475E-2</v>
      </c>
      <c r="V23" s="55">
        <f t="shared" si="22"/>
        <v>3.0024868076530931E-2</v>
      </c>
      <c r="W23" s="55">
        <f t="shared" ref="W23" si="23">+W22/V22-1</f>
        <v>-9.4628961699572134E-3</v>
      </c>
      <c r="X23" s="55">
        <f t="shared" ref="X23" si="24">+X22/W22-1</f>
        <v>-3.1615448176973593E-2</v>
      </c>
      <c r="Y23" s="55">
        <f t="shared" ref="Y23" si="25">+Y22/X22-1</f>
        <v>4.3645727632724007E-3</v>
      </c>
      <c r="Z23" s="55">
        <f t="shared" ref="Z23:AA23" si="26">+Z22/Y22-1</f>
        <v>0.12819273837659129</v>
      </c>
      <c r="AA23" s="55">
        <f t="shared" si="26"/>
        <v>3.105514149022004E-2</v>
      </c>
    </row>
    <row r="24" spans="2:27" ht="13.15">
      <c r="B24" s="258" t="s">
        <v>312</v>
      </c>
    </row>
    <row r="25" spans="2:27" ht="13.15"/>
    <row r="26" spans="2:27" ht="13.15" hidden="1"/>
    <row r="27" spans="2:27" ht="13.15" hidden="1"/>
    <row r="28" spans="2:27" ht="13.15" hidden="1"/>
    <row r="29" spans="2:27" ht="13.15" hidden="1"/>
    <row r="30" spans="2:27" ht="13.15" hidden="1"/>
  </sheetData>
  <hyperlinks>
    <hyperlink ref="A2" location="Índice!A1" display="Índice" xr:uid="{0B5916FA-205E-4F78-B273-3F744CB57E6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AB10"/>
  <sheetViews>
    <sheetView showGridLines="0" zoomScale="90" zoomScaleNormal="90" workbookViewId="0"/>
  </sheetViews>
  <sheetFormatPr defaultColWidth="0" defaultRowHeight="13.15" zeroHeight="1"/>
  <cols>
    <col min="1" max="1" width="11.42578125" style="2" customWidth="1"/>
    <col min="2" max="2" width="25.42578125" style="2" customWidth="1"/>
    <col min="3" max="27" width="9.42578125" style="2" customWidth="1"/>
    <col min="28" max="28" width="11.42578125" style="2" customWidth="1"/>
    <col min="29" max="16384" width="11.42578125" style="2" hidden="1"/>
  </cols>
  <sheetData>
    <row r="1" spans="1:27"/>
    <row r="2" spans="1:27">
      <c r="A2" s="18" t="s">
        <v>28</v>
      </c>
    </row>
    <row r="3" spans="1:27"/>
    <row r="4" spans="1:27">
      <c r="B4" s="22" t="s">
        <v>27</v>
      </c>
    </row>
    <row r="5" spans="1:27">
      <c r="B5" s="22"/>
    </row>
    <row r="6" spans="1:27"/>
    <row r="7" spans="1:27">
      <c r="B7" s="75"/>
      <c r="C7" s="283">
        <v>1999</v>
      </c>
      <c r="D7" s="283">
        <v>2000</v>
      </c>
      <c r="E7" s="283">
        <v>2001</v>
      </c>
      <c r="F7" s="283">
        <v>2002</v>
      </c>
      <c r="G7" s="283">
        <v>2003</v>
      </c>
      <c r="H7" s="283">
        <v>2004</v>
      </c>
      <c r="I7" s="283">
        <v>2005</v>
      </c>
      <c r="J7" s="283">
        <v>2006</v>
      </c>
      <c r="K7" s="283">
        <v>2007</v>
      </c>
      <c r="L7" s="283">
        <v>2008</v>
      </c>
      <c r="M7" s="283">
        <v>2009</v>
      </c>
      <c r="N7" s="283">
        <v>2010</v>
      </c>
      <c r="O7" s="283">
        <v>2011</v>
      </c>
      <c r="P7" s="283">
        <v>2012</v>
      </c>
      <c r="Q7" s="283">
        <v>2013</v>
      </c>
      <c r="R7" s="283">
        <v>2014</v>
      </c>
      <c r="S7" s="283">
        <v>2015</v>
      </c>
      <c r="T7" s="283">
        <v>2016</v>
      </c>
      <c r="U7" s="283">
        <v>2017</v>
      </c>
      <c r="V7" s="283">
        <v>2018</v>
      </c>
      <c r="W7" s="283">
        <v>2019</v>
      </c>
      <c r="X7" s="283">
        <v>2020</v>
      </c>
      <c r="Y7" s="283">
        <v>2021</v>
      </c>
      <c r="Z7" s="283">
        <v>2022</v>
      </c>
      <c r="AA7" s="283">
        <v>2023</v>
      </c>
    </row>
    <row r="8" spans="1:27">
      <c r="B8" s="56" t="s">
        <v>329</v>
      </c>
      <c r="C8" s="82">
        <v>0.33500000000000002</v>
      </c>
      <c r="D8" s="82">
        <v>0.33500000000000002</v>
      </c>
      <c r="E8" s="82">
        <v>0.33499999999999996</v>
      </c>
      <c r="F8" s="82">
        <v>0.30649999999999999</v>
      </c>
      <c r="G8" s="82">
        <v>0.30649999999999999</v>
      </c>
      <c r="H8" s="82">
        <v>0.33499999999999996</v>
      </c>
      <c r="I8" s="82">
        <v>0.33499999999999996</v>
      </c>
      <c r="J8" s="82">
        <v>0.33499999999999996</v>
      </c>
      <c r="K8" s="82">
        <v>0.33499999999999996</v>
      </c>
      <c r="L8" s="82">
        <v>0.33499999999999996</v>
      </c>
      <c r="M8" s="82">
        <v>0.33499999999999996</v>
      </c>
      <c r="N8" s="82">
        <v>0.33499999999999996</v>
      </c>
      <c r="O8" s="82">
        <v>0.33499999999999996</v>
      </c>
      <c r="P8" s="82">
        <v>0.33499999999999996</v>
      </c>
      <c r="Q8" s="82">
        <v>0.33499999999999996</v>
      </c>
      <c r="R8" s="82">
        <v>0.33499999999999996</v>
      </c>
      <c r="S8" s="82">
        <v>0.316</v>
      </c>
      <c r="T8" s="82">
        <v>0.316</v>
      </c>
      <c r="U8" s="82">
        <v>0.33024999999999999</v>
      </c>
      <c r="V8" s="82">
        <v>0.33024999999999999</v>
      </c>
      <c r="W8" s="82">
        <v>0.33024999999999999</v>
      </c>
      <c r="X8" s="82">
        <v>0.33024999999999999</v>
      </c>
      <c r="Y8" s="82">
        <v>0.33024999999999999</v>
      </c>
      <c r="Z8" s="82">
        <v>0.33024999999999999</v>
      </c>
      <c r="AA8" s="82">
        <v>0.33024999999999999</v>
      </c>
    </row>
    <row r="9" spans="1:27">
      <c r="B9" s="258" t="s">
        <v>330</v>
      </c>
    </row>
    <row r="10" spans="1:27"/>
  </sheetData>
  <hyperlinks>
    <hyperlink ref="A2" location="Índice!A1" display="Índice" xr:uid="{00000000-0004-0000-19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Z17"/>
  <sheetViews>
    <sheetView showGridLines="0" zoomScale="90" zoomScaleNormal="90" workbookViewId="0"/>
  </sheetViews>
  <sheetFormatPr defaultColWidth="0" defaultRowHeight="13.15" zeroHeight="1"/>
  <cols>
    <col min="1" max="1" width="11.42578125" style="2" customWidth="1"/>
    <col min="2" max="2" width="35" style="2" customWidth="1"/>
    <col min="3" max="25" width="9" style="2" customWidth="1"/>
    <col min="26" max="26" width="11.42578125" style="2" customWidth="1"/>
    <col min="27" max="16384" width="11.42578125" style="2" hidden="1"/>
  </cols>
  <sheetData>
    <row r="1" spans="1:25"/>
    <row r="2" spans="1:25">
      <c r="A2" s="18" t="s">
        <v>28</v>
      </c>
    </row>
    <row r="3" spans="1:25"/>
    <row r="4" spans="1:25">
      <c r="B4" s="22" t="s">
        <v>2</v>
      </c>
    </row>
    <row r="5" spans="1:25"/>
    <row r="6" spans="1:25"/>
    <row r="7" spans="1:25">
      <c r="B7" s="43"/>
      <c r="C7" s="44">
        <v>2001</v>
      </c>
      <c r="D7" s="44">
        <v>2002</v>
      </c>
      <c r="E7" s="44">
        <v>2003</v>
      </c>
      <c r="F7" s="44">
        <v>2004</v>
      </c>
      <c r="G7" s="44">
        <v>2005</v>
      </c>
      <c r="H7" s="44">
        <v>2006</v>
      </c>
      <c r="I7" s="44">
        <v>2007</v>
      </c>
      <c r="J7" s="44">
        <v>2008</v>
      </c>
      <c r="K7" s="44">
        <v>2009</v>
      </c>
      <c r="L7" s="44">
        <v>2010</v>
      </c>
      <c r="M7" s="44">
        <v>2011</v>
      </c>
      <c r="N7" s="44">
        <v>2012</v>
      </c>
      <c r="O7" s="44">
        <v>2013</v>
      </c>
      <c r="P7" s="44">
        <v>2014</v>
      </c>
      <c r="Q7" s="44">
        <v>2015</v>
      </c>
      <c r="R7" s="44">
        <v>2016</v>
      </c>
      <c r="S7" s="44">
        <v>2017</v>
      </c>
      <c r="T7" s="44">
        <v>2018</v>
      </c>
      <c r="U7" s="44">
        <v>2019</v>
      </c>
      <c r="V7" s="44">
        <v>2020</v>
      </c>
      <c r="W7" s="44">
        <v>2021</v>
      </c>
      <c r="X7" s="44">
        <v>2022</v>
      </c>
      <c r="Y7" s="44">
        <v>2023</v>
      </c>
    </row>
    <row r="8" spans="1:25">
      <c r="B8" s="2" t="s">
        <v>37</v>
      </c>
      <c r="C8" s="53">
        <f>+'2.1.ÍndCantProd'!C10</f>
        <v>1.0525042440771122</v>
      </c>
      <c r="D8" s="53">
        <f>+'2.1.ÍndCantProd'!D10</f>
        <v>0.87275878321061229</v>
      </c>
      <c r="E8" s="53">
        <f>+'2.1.ÍndCantProd'!E10</f>
        <v>1.0066622722949177</v>
      </c>
      <c r="F8" s="53">
        <f>+'2.1.ÍndCantProd'!F10</f>
        <v>0.97762451542853446</v>
      </c>
      <c r="G8" s="53">
        <f>+'2.1.ÍndCantProd'!G10</f>
        <v>1.0213700061333102</v>
      </c>
      <c r="H8" s="53">
        <f>+'2.1.ÍndCantProd'!H10</f>
        <v>1.2833121125495242</v>
      </c>
      <c r="I8" s="53">
        <f>+'2.1.ÍndCantProd'!I10</f>
        <v>1.3618756288181928</v>
      </c>
      <c r="J8" s="53">
        <f>+'2.1.ÍndCantProd'!J10</f>
        <v>1.0629268944521768</v>
      </c>
      <c r="K8" s="53">
        <f>+'2.1.ÍndCantProd'!K10</f>
        <v>1.0661665520744352</v>
      </c>
      <c r="L8" s="53">
        <f>+'2.1.ÍndCantProd'!L10</f>
        <v>1.1399743470283759</v>
      </c>
      <c r="M8" s="53">
        <f>+'2.1.ÍndCantProd'!M10</f>
        <v>1.0697125777472332</v>
      </c>
      <c r="N8" s="53">
        <f>+'2.1.ÍndCantProd'!N10</f>
        <v>0.97608058403604891</v>
      </c>
      <c r="O8" s="53">
        <f>+'2.1.ÍndCantProd'!O10</f>
        <v>1.2683638503938772</v>
      </c>
      <c r="P8" s="53">
        <f>+'2.1.ÍndCantProd'!P10</f>
        <v>1.009772698787454</v>
      </c>
      <c r="Q8" s="53">
        <f>+'2.1.ÍndCantProd'!Q10</f>
        <v>1.0467684116353597</v>
      </c>
      <c r="R8" s="53">
        <f>+'2.1.ÍndCantProd'!R10</f>
        <v>1.720557439413839</v>
      </c>
      <c r="S8" s="53">
        <f>+'2.1.ÍndCantProd'!S10</f>
        <v>1.0622594963116276</v>
      </c>
      <c r="T8" s="53">
        <f>+'2.1.ÍndCantProd'!T10</f>
        <v>1.0493961401747212</v>
      </c>
      <c r="U8" s="53">
        <f>+'2.1.ÍndCantProd'!U10</f>
        <v>0.90111256090430047</v>
      </c>
      <c r="V8" s="53">
        <f>+'2.1.ÍndCantProd'!V10</f>
        <v>0.88432789496045217</v>
      </c>
      <c r="W8" s="53">
        <f>+'2.1.ÍndCantProd'!W10</f>
        <v>1.0313724551086945</v>
      </c>
      <c r="X8" s="53">
        <f>+'2.1.ÍndCantProd'!X10</f>
        <v>0.97150485222532124</v>
      </c>
      <c r="Y8" s="53">
        <f>+'2.1.ÍndCantProd'!Y10</f>
        <v>1.2266413973510932</v>
      </c>
    </row>
    <row r="9" spans="1:25">
      <c r="B9" s="2" t="s">
        <v>38</v>
      </c>
      <c r="C9" s="53">
        <f>+'2.2.ÍndCantInsum'!C12</f>
        <v>1.0398719799756855</v>
      </c>
      <c r="D9" s="53">
        <f>+'2.2.ÍndCantInsum'!D12</f>
        <v>1.0113762952953054</v>
      </c>
      <c r="E9" s="53">
        <f>+'2.2.ÍndCantInsum'!E12</f>
        <v>1.1115893973289868</v>
      </c>
      <c r="F9" s="53">
        <f>+'2.2.ÍndCantInsum'!F12</f>
        <v>1.0313568042891867</v>
      </c>
      <c r="G9" s="53">
        <f>+'2.2.ÍndCantInsum'!G12</f>
        <v>0.98711744920430911</v>
      </c>
      <c r="H9" s="53">
        <f>+'2.2.ÍndCantInsum'!H12</f>
        <v>1.1727156694277798</v>
      </c>
      <c r="I9" s="53">
        <f>+'2.2.ÍndCantInsum'!I12</f>
        <v>1.2307355119333301</v>
      </c>
      <c r="J9" s="53">
        <f>+'2.2.ÍndCantInsum'!J12</f>
        <v>0.9805735097997087</v>
      </c>
      <c r="K9" s="53">
        <f>+'2.2.ÍndCantInsum'!K12</f>
        <v>1.0451366675440896</v>
      </c>
      <c r="L9" s="53">
        <f>+'2.2.ÍndCantInsum'!L12</f>
        <v>1.0106165609435305</v>
      </c>
      <c r="M9" s="53">
        <f>+'2.2.ÍndCantInsum'!M12</f>
        <v>1.1722819558959887</v>
      </c>
      <c r="N9" s="53">
        <f>+'2.2.ÍndCantInsum'!N12</f>
        <v>1.0454684122406248</v>
      </c>
      <c r="O9" s="53">
        <f>+'2.2.ÍndCantInsum'!O12</f>
        <v>1.0975784618490421</v>
      </c>
      <c r="P9" s="53">
        <f>+'2.2.ÍndCantInsum'!P12</f>
        <v>1.1167538841022451</v>
      </c>
      <c r="Q9" s="53">
        <f>+'2.2.ÍndCantInsum'!Q12</f>
        <v>1.1404795658782465</v>
      </c>
      <c r="R9" s="53">
        <f>+'2.2.ÍndCantInsum'!R12</f>
        <v>2.2094125108161737</v>
      </c>
      <c r="S9" s="53">
        <f>+'2.2.ÍndCantInsum'!S12</f>
        <v>1.3400734846892601</v>
      </c>
      <c r="T9" s="53">
        <f>+'2.2.ÍndCantInsum'!T12</f>
        <v>0.9700542926497846</v>
      </c>
      <c r="U9" s="53">
        <f>+'2.2.ÍndCantInsum'!U12</f>
        <v>1.016536996098526</v>
      </c>
      <c r="V9" s="53">
        <f>+'2.2.ÍndCantInsum'!V12</f>
        <v>0.9588713405679492</v>
      </c>
      <c r="W9" s="53">
        <f>+'2.2.ÍndCantInsum'!W12</f>
        <v>0.99467619033095711</v>
      </c>
      <c r="X9" s="53">
        <f>+'2.2.ÍndCantInsum'!X12</f>
        <v>0.96628191729750823</v>
      </c>
      <c r="Y9" s="53">
        <f>+'2.2.ÍndCantInsum'!Y12</f>
        <v>0.96290306662081304</v>
      </c>
    </row>
    <row r="10" spans="1:25"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25">
      <c r="B11" s="64" t="s">
        <v>32</v>
      </c>
      <c r="C11" s="67">
        <f>+C8/C9</f>
        <v>1.0121479031502725</v>
      </c>
      <c r="D11" s="67">
        <f t="shared" ref="D11:T11" si="0">+D8/D9</f>
        <v>0.86294170356818667</v>
      </c>
      <c r="E11" s="67">
        <f t="shared" si="0"/>
        <v>0.90560621998896706</v>
      </c>
      <c r="F11" s="67">
        <f t="shared" si="0"/>
        <v>0.94790135805844156</v>
      </c>
      <c r="G11" s="67">
        <f t="shared" si="0"/>
        <v>1.0346995759791413</v>
      </c>
      <c r="H11" s="67">
        <f t="shared" si="0"/>
        <v>1.094307977632557</v>
      </c>
      <c r="I11" s="67">
        <f t="shared" si="0"/>
        <v>1.1065542641886217</v>
      </c>
      <c r="J11" s="67">
        <f t="shared" si="0"/>
        <v>1.0839849168159656</v>
      </c>
      <c r="K11" s="67">
        <f t="shared" si="0"/>
        <v>1.0201216598588609</v>
      </c>
      <c r="L11" s="67">
        <f t="shared" si="0"/>
        <v>1.1279988781937973</v>
      </c>
      <c r="M11" s="67">
        <f t="shared" si="0"/>
        <v>0.91250451511866815</v>
      </c>
      <c r="N11" s="67">
        <f t="shared" si="0"/>
        <v>0.93362991421628372</v>
      </c>
      <c r="O11" s="67">
        <f t="shared" si="0"/>
        <v>1.155601986082271</v>
      </c>
      <c r="P11" s="67">
        <f t="shared" si="0"/>
        <v>0.90420343565601935</v>
      </c>
      <c r="Q11" s="67">
        <f t="shared" si="0"/>
        <v>0.9178317989671978</v>
      </c>
      <c r="R11" s="67">
        <f t="shared" si="0"/>
        <v>0.77873979213517353</v>
      </c>
      <c r="S11" s="67">
        <f t="shared" si="0"/>
        <v>0.79268749695315943</v>
      </c>
      <c r="T11" s="67">
        <f t="shared" si="0"/>
        <v>1.0817911411001622</v>
      </c>
      <c r="U11" s="67">
        <f t="shared" ref="U11:X11" si="1">+U8/U9</f>
        <v>0.88645328636613807</v>
      </c>
      <c r="V11" s="67">
        <f t="shared" si="1"/>
        <v>0.92225917862625428</v>
      </c>
      <c r="W11" s="67">
        <f t="shared" si="1"/>
        <v>1.0368926743541811</v>
      </c>
      <c r="X11" s="67">
        <f t="shared" si="1"/>
        <v>1.0054051874865055</v>
      </c>
      <c r="Y11" s="67">
        <f t="shared" ref="Y11" si="2">+Y8/Y9</f>
        <v>1.2738991492215688</v>
      </c>
    </row>
    <row r="12" spans="1:25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5">
      <c r="B13" s="52" t="s">
        <v>39</v>
      </c>
      <c r="C13" s="109">
        <f>+LN(C11)</f>
        <v>1.2074709544473591E-2</v>
      </c>
      <c r="D13" s="109">
        <f t="shared" ref="D13:T13" si="3">+LN(D11)</f>
        <v>-0.14740814108629938</v>
      </c>
      <c r="E13" s="109">
        <f t="shared" si="3"/>
        <v>-9.9150703194430367E-2</v>
      </c>
      <c r="F13" s="109">
        <f t="shared" si="3"/>
        <v>-5.350483482193983E-2</v>
      </c>
      <c r="G13" s="109">
        <f t="shared" si="3"/>
        <v>3.4111119827911984E-2</v>
      </c>
      <c r="H13" s="109">
        <f t="shared" si="3"/>
        <v>9.0122179585254009E-2</v>
      </c>
      <c r="I13" s="109">
        <f t="shared" si="3"/>
        <v>0.10125092059760014</v>
      </c>
      <c r="J13" s="109">
        <f t="shared" si="3"/>
        <v>8.0643988544233186E-2</v>
      </c>
      <c r="K13" s="109">
        <f t="shared" si="3"/>
        <v>1.992189455498973E-2</v>
      </c>
      <c r="L13" s="109">
        <f t="shared" si="3"/>
        <v>0.12044515856632768</v>
      </c>
      <c r="M13" s="109">
        <f t="shared" si="3"/>
        <v>-9.1562245462479402E-2</v>
      </c>
      <c r="N13" s="109">
        <f t="shared" si="3"/>
        <v>-6.8675156731897266E-2</v>
      </c>
      <c r="O13" s="109">
        <f t="shared" si="3"/>
        <v>0.14462140826740622</v>
      </c>
      <c r="P13" s="109">
        <f t="shared" si="3"/>
        <v>-0.10070090446503839</v>
      </c>
      <c r="Q13" s="109">
        <f t="shared" si="3"/>
        <v>-8.5741130675422259E-2</v>
      </c>
      <c r="R13" s="109">
        <f t="shared" si="3"/>
        <v>-0.25007831697900318</v>
      </c>
      <c r="S13" s="109">
        <f t="shared" si="3"/>
        <v>-0.2323262119981731</v>
      </c>
      <c r="T13" s="109">
        <f t="shared" si="3"/>
        <v>7.8618131385018566E-2</v>
      </c>
      <c r="U13" s="109">
        <f t="shared" ref="U13:X13" si="4">+LN(U11)</f>
        <v>-0.12052684931071699</v>
      </c>
      <c r="V13" s="109">
        <f t="shared" si="4"/>
        <v>-8.0928990127385345E-2</v>
      </c>
      <c r="W13" s="109">
        <f t="shared" si="4"/>
        <v>3.6228427607944882E-2</v>
      </c>
      <c r="X13" s="109">
        <f t="shared" si="4"/>
        <v>5.3906318875600575E-3</v>
      </c>
      <c r="Y13" s="109">
        <f t="shared" ref="Y13" si="5">+LN(Y11)</f>
        <v>0.24208239327999292</v>
      </c>
    </row>
    <row r="14" spans="1:25">
      <c r="B14" s="56"/>
      <c r="C14" s="56"/>
    </row>
    <row r="15" spans="1:25">
      <c r="B15" s="54" t="s">
        <v>40</v>
      </c>
      <c r="C15" s="244">
        <f>+AVERAGE(C13:Y13)</f>
        <v>-1.5873587878437935E-2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</row>
    <row r="16" spans="1:25"/>
    <row r="17"/>
  </sheetData>
  <hyperlinks>
    <hyperlink ref="A2" location="Índice!A1" display="Índice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Z16"/>
  <sheetViews>
    <sheetView showGridLines="0" zoomScale="90" zoomScaleNormal="90" workbookViewId="0"/>
  </sheetViews>
  <sheetFormatPr defaultColWidth="0" defaultRowHeight="13.15" zeroHeight="1"/>
  <cols>
    <col min="1" max="1" width="11.42578125" style="2" customWidth="1"/>
    <col min="2" max="2" width="25.85546875" style="2" customWidth="1"/>
    <col min="3" max="25" width="9.5703125" style="2" customWidth="1"/>
    <col min="26" max="26" width="10.5703125" style="2" customWidth="1"/>
    <col min="27" max="16384" width="11.42578125" style="2" hidden="1"/>
  </cols>
  <sheetData>
    <row r="1" spans="1:26"/>
    <row r="2" spans="1:26">
      <c r="A2" s="18" t="s">
        <v>28</v>
      </c>
      <c r="T2" s="267"/>
    </row>
    <row r="3" spans="1:26">
      <c r="N3" s="53"/>
      <c r="O3" s="53"/>
      <c r="P3" s="53"/>
      <c r="R3" s="53"/>
      <c r="T3" s="53"/>
      <c r="U3" s="265"/>
    </row>
    <row r="4" spans="1:26">
      <c r="B4" s="22" t="s">
        <v>3</v>
      </c>
      <c r="N4" s="53"/>
      <c r="O4" s="53"/>
      <c r="P4" s="53"/>
      <c r="R4" s="53"/>
      <c r="T4" s="53"/>
    </row>
    <row r="5" spans="1:26">
      <c r="M5" s="265"/>
      <c r="N5" s="53"/>
      <c r="O5" s="53"/>
      <c r="P5" s="53"/>
      <c r="R5" s="53"/>
      <c r="S5" s="266"/>
      <c r="T5" s="53"/>
      <c r="U5" s="265"/>
    </row>
    <row r="6" spans="1:26"/>
    <row r="7" spans="1:26">
      <c r="B7" s="57"/>
      <c r="C7" s="44">
        <v>2001</v>
      </c>
      <c r="D7" s="44">
        <v>2002</v>
      </c>
      <c r="E7" s="44">
        <v>2003</v>
      </c>
      <c r="F7" s="44">
        <v>2004</v>
      </c>
      <c r="G7" s="44">
        <v>2005</v>
      </c>
      <c r="H7" s="44">
        <v>2006</v>
      </c>
      <c r="I7" s="44">
        <v>2007</v>
      </c>
      <c r="J7" s="44">
        <v>2008</v>
      </c>
      <c r="K7" s="44">
        <v>2009</v>
      </c>
      <c r="L7" s="44">
        <v>2010</v>
      </c>
      <c r="M7" s="44">
        <v>2011</v>
      </c>
      <c r="N7" s="44">
        <v>2012</v>
      </c>
      <c r="O7" s="44">
        <v>2013</v>
      </c>
      <c r="P7" s="44">
        <v>2014</v>
      </c>
      <c r="Q7" s="44">
        <v>2015</v>
      </c>
      <c r="R7" s="44">
        <v>2016</v>
      </c>
      <c r="S7" s="44">
        <v>2017</v>
      </c>
      <c r="T7" s="44">
        <v>2018</v>
      </c>
      <c r="U7" s="44">
        <v>2019</v>
      </c>
      <c r="V7" s="44">
        <v>2020</v>
      </c>
      <c r="W7" s="44">
        <v>2021</v>
      </c>
      <c r="X7" s="44">
        <v>2022</v>
      </c>
      <c r="Y7" s="44">
        <v>2023</v>
      </c>
    </row>
    <row r="8" spans="1:26">
      <c r="B8" s="2" t="s">
        <v>41</v>
      </c>
      <c r="C8" s="53">
        <f>+SUMPRODUCT('2.1.3.PrecioServ'!C10:C35,'2.1.2.CantidadesServ'!E10:E35)/SUMPRODUCT('2.1.3.PrecioServ'!C10:C35,'2.1.2.CantidadesServ'!D10:D35)</f>
        <v>1.0708026646221769</v>
      </c>
      <c r="D8" s="53">
        <f>+SUMPRODUCT('2.1.3.PrecioServ'!D10:D35,'2.1.2.CantidadesServ'!F10:F35)/SUMPRODUCT('2.1.3.PrecioServ'!D10:D35,'2.1.2.CantidadesServ'!E10:E35)</f>
        <v>0.90683773208158225</v>
      </c>
      <c r="E8" s="53">
        <f>+SUMPRODUCT('2.1.3.PrecioServ'!E10:E35,'2.1.2.CantidadesServ'!G10:G35)/SUMPRODUCT('2.1.3.PrecioServ'!E10:E35,'2.1.2.CantidadesServ'!F10:F35)</f>
        <v>1.0129094446009621</v>
      </c>
      <c r="F8" s="53">
        <f>+SUMPRODUCT('2.1.3.PrecioServ'!F10:F35,'2.1.2.CantidadesServ'!H10:H35)/SUMPRODUCT('2.1.3.PrecioServ'!F10:F35,'2.1.2.CantidadesServ'!G10:G35)</f>
        <v>0.98974767611913483</v>
      </c>
      <c r="G8" s="53">
        <f>+SUMPRODUCT('2.1.3.PrecioServ'!G10:G35,'2.1.2.CantidadesServ'!I10:I35)/SUMPRODUCT('2.1.3.PrecioServ'!G10:G35,'2.1.2.CantidadesServ'!H10:H35)</f>
        <v>1.0193903750550575</v>
      </c>
      <c r="H8" s="53">
        <f>+SUMPRODUCT('2.1.3.PrecioServ'!H10:H35,'2.1.2.CantidadesServ'!J10:J35)/SUMPRODUCT('2.1.3.PrecioServ'!H10:H35,'2.1.2.CantidadesServ'!I10:I35)</f>
        <v>1.2849868780803706</v>
      </c>
      <c r="I8" s="53">
        <f>+SUMPRODUCT('2.1.3.PrecioServ'!I10:I35,'2.1.2.CantidadesServ'!K10:K35)/SUMPRODUCT('2.1.3.PrecioServ'!I10:I35,'2.1.2.CantidadesServ'!J10:J35)</f>
        <v>1.3625584610894124</v>
      </c>
      <c r="J8" s="53">
        <f>+SUMPRODUCT('2.1.3.PrecioServ'!J10:J35,'2.1.2.CantidadesServ'!L10:L35)/SUMPRODUCT('2.1.3.PrecioServ'!J10:J35,'2.1.2.CantidadesServ'!K10:K35)</f>
        <v>1.0648021110503005</v>
      </c>
      <c r="K8" s="53">
        <f>+SUMPRODUCT('2.1.3.PrecioServ'!K10:K35,'2.1.2.CantidadesServ'!M10:M35)/SUMPRODUCT('2.1.3.PrecioServ'!K10:K35,'2.1.2.CantidadesServ'!L10:L35)</f>
        <v>1.0842573271433993</v>
      </c>
      <c r="L8" s="53">
        <f>+SUMPRODUCT('2.1.3.PrecioServ'!L10:L35,'2.1.2.CantidadesServ'!N10:N35)/SUMPRODUCT('2.1.3.PrecioServ'!L10:L35,'2.1.2.CantidadesServ'!M10:M35)</f>
        <v>1.1448959242643717</v>
      </c>
      <c r="M8" s="53">
        <f>+SUMPRODUCT('2.1.3.PrecioServ'!M10:M35,'2.1.2.CantidadesServ'!O10:O35)/SUMPRODUCT('2.1.3.PrecioServ'!M10:M35,'2.1.2.CantidadesServ'!N10:N35)</f>
        <v>1.0698192946439766</v>
      </c>
      <c r="N8" s="53">
        <f>+SUMPRODUCT('2.1.3.PrecioServ'!N10:N35,'2.1.2.CantidadesServ'!P10:P35)/SUMPRODUCT('2.1.3.PrecioServ'!N10:N35,'2.1.2.CantidadesServ'!O10:O35)</f>
        <v>0.98091419130848156</v>
      </c>
      <c r="O8" s="53">
        <f>+SUMPRODUCT('2.1.3.PrecioServ'!P10:P35,'2.1.2.CantidadesServ'!R10:R35)/SUMPRODUCT('2.1.3.PrecioServ'!P10:P35,'2.1.2.CantidadesServ'!Q10:Q35)</f>
        <v>1.2842564894661352</v>
      </c>
      <c r="P8" s="53">
        <f>+SUMPRODUCT('2.1.3.PrecioServ'!Q10:Q35,'2.1.2.CantidadesServ'!S10:S35)/SUMPRODUCT('2.1.3.PrecioServ'!Q10:Q35,'2.1.2.CantidadesServ'!R10:R35)</f>
        <v>1.0116689132653485</v>
      </c>
      <c r="Q8" s="53">
        <f>+SUMPRODUCT('2.1.3.PrecioServ'!R10:R35,'2.1.2.CantidadesServ'!T10:T35)/SUMPRODUCT('2.1.3.PrecioServ'!R10:R35,'2.1.2.CantidadesServ'!S10:S35)</f>
        <v>1.0344357513342479</v>
      </c>
      <c r="R8" s="53">
        <f>+SUMPRODUCT('2.1.3.PrecioServ'!S10:S35,'2.1.2.CantidadesServ'!U10:U35)/SUMPRODUCT('2.1.3.PrecioServ'!S10:S35,'2.1.2.CantidadesServ'!T10:T35)</f>
        <v>1.680759946515473</v>
      </c>
      <c r="S8" s="53">
        <f>+SUMPRODUCT('2.1.3.PrecioServ'!T10:T35,'2.1.2.CantidadesServ'!V10:V35)/SUMPRODUCT('2.1.3.PrecioServ'!T10:T35,'2.1.2.CantidadesServ'!U10:U35)</f>
        <v>1.0627771699891853</v>
      </c>
      <c r="T8" s="53">
        <f>+SUMPRODUCT('2.1.3.PrecioServ'!U10:U35,'2.1.2.CantidadesServ'!W10:W35)/SUMPRODUCT('2.1.3.PrecioServ'!U10:U35,'2.1.2.CantidadesServ'!V10:V35)</f>
        <v>1.0552092768176231</v>
      </c>
      <c r="U8" s="53">
        <f>+SUMPRODUCT('2.1.3.PrecioServ'!W10:W35,'2.1.2.CantidadesServ'!Y10:Y35)/SUMPRODUCT('2.1.3.PrecioServ'!W10:W35,'2.1.2.CantidadesServ'!X10:X35)</f>
        <v>0.90369822251500131</v>
      </c>
      <c r="V8" s="53">
        <f>+SUMPRODUCT('2.1.3.PrecioServ'!X10:X35,'2.1.2.CantidadesServ'!Z10:Z35)/SUMPRODUCT('2.1.3.PrecioServ'!X10:X35,'2.1.2.CantidadesServ'!Y10:Y35)</f>
        <v>0.89046566082067946</v>
      </c>
      <c r="W8" s="53">
        <f>+SUMPRODUCT('2.1.3.PrecioServ'!Z10:Z35,'2.1.2.CantidadesServ'!AB10:AB35)/SUMPRODUCT('2.1.3.PrecioServ'!Z10:Z35,'2.1.2.CantidadesServ'!AA10:AA35)</f>
        <v>1.0316146479735901</v>
      </c>
      <c r="X8" s="53">
        <f>+SUMPRODUCT('2.1.3.PrecioServ'!AA10:AA35,'2.1.2.CantidadesServ'!AC10:AC35)/SUMPRODUCT('2.1.3.PrecioServ'!AA10:AA35,'2.1.2.CantidadesServ'!AB10:AB35)</f>
        <v>0.97309489399026694</v>
      </c>
      <c r="Y8" s="53">
        <f>+SUMPRODUCT('2.1.3.PrecioServ'!AB10:AB35,'2.1.2.CantidadesServ'!AD10:AD35)/SUMPRODUCT('2.1.3.PrecioServ'!AB10:AB35,'2.1.2.CantidadesServ'!AC10:AC35)</f>
        <v>1.2370360024700671</v>
      </c>
      <c r="Z8" s="53"/>
    </row>
    <row r="9" spans="1:26">
      <c r="B9" s="2" t="s">
        <v>42</v>
      </c>
      <c r="C9" s="53">
        <f>+SUMPRODUCT('2.1.3.PrecioServ'!D10:D35,'2.1.2.CantidadesServ'!E10:E35)/SUMPRODUCT('2.1.3.PrecioServ'!D10:D35,'2.1.2.CantidadesServ'!D10:D35)</f>
        <v>1.0345185162489283</v>
      </c>
      <c r="D9" s="53">
        <f>+SUMPRODUCT('2.1.3.PrecioServ'!E10:E35,'2.1.2.CantidadesServ'!F10:F35)/SUMPRODUCT('2.1.3.PrecioServ'!E10:E35,'2.1.2.CantidadesServ'!E10:E35)</f>
        <v>0.83996052074589078</v>
      </c>
      <c r="E9" s="53">
        <f>+SUMPRODUCT('2.1.3.PrecioServ'!F10:F35,'2.1.2.CantidadesServ'!G10:G35)/SUMPRODUCT('2.1.3.PrecioServ'!F10:F35,'2.1.2.CantidadesServ'!F10:F35)</f>
        <v>1.0004536297528412</v>
      </c>
      <c r="F9" s="53">
        <f>+SUMPRODUCT('2.1.3.PrecioServ'!G10:G35,'2.1.2.CantidadesServ'!H10:H35)/SUMPRODUCT('2.1.3.PrecioServ'!G10:G35,'2.1.2.CantidadesServ'!G10:G35)</f>
        <v>0.96564984816578059</v>
      </c>
      <c r="G9" s="53">
        <f>+SUMPRODUCT('2.1.3.PrecioServ'!H10:H35,'2.1.2.CantidadesServ'!I10:I35)/SUMPRODUCT('2.1.3.PrecioServ'!H10:H35,'2.1.2.CantidadesServ'!H10:H35)</f>
        <v>1.0233534816065091</v>
      </c>
      <c r="H9" s="53">
        <f>+SUMPRODUCT('2.1.3.PrecioServ'!I10:I35,'2.1.2.CantidadesServ'!J10:J35)/SUMPRODUCT('2.1.3.PrecioServ'!I10:I35,'2.1.2.CantidadesServ'!I10:I35)</f>
        <v>1.281639529795507</v>
      </c>
      <c r="I9" s="53">
        <f>+SUMPRODUCT('2.1.3.PrecioServ'!J10:J35,'2.1.2.CantidadesServ'!K10:K35)/SUMPRODUCT('2.1.3.PrecioServ'!J10:J35,'2.1.2.CantidadesServ'!J10:J35)</f>
        <v>1.3611931387413994</v>
      </c>
      <c r="J9" s="53">
        <f>+SUMPRODUCT('2.1.3.PrecioServ'!K10:K35,'2.1.2.CantidadesServ'!L10:L35)/SUMPRODUCT('2.1.3.PrecioServ'!K10:K35,'2.1.2.CantidadesServ'!K10:K35)</f>
        <v>1.0610549802867335</v>
      </c>
      <c r="K9" s="53">
        <f>+SUMPRODUCT('2.1.3.PrecioServ'!L10:L35,'2.1.2.CantidadesServ'!M10:M35)/SUMPRODUCT('2.1.3.PrecioServ'!L10:L35,'2.1.2.CantidadesServ'!L10:L35)</f>
        <v>1.0483776206125215</v>
      </c>
      <c r="L9" s="53">
        <f>+SUMPRODUCT('2.1.3.PrecioServ'!M10:M35,'2.1.2.CantidadesServ'!N10:N35)/SUMPRODUCT('2.1.3.PrecioServ'!M10:M35,'2.1.2.CantidadesServ'!M10:M35)</f>
        <v>1.1350739262328708</v>
      </c>
      <c r="M9" s="53">
        <f>+SUMPRODUCT('2.1.3.PrecioServ'!N10:N35,'2.1.2.CantidadesServ'!O10:O35)/SUMPRODUCT('2.1.3.PrecioServ'!N10:N35,'2.1.2.CantidadesServ'!N10:N35)</f>
        <v>1.0696058714957417</v>
      </c>
      <c r="N9" s="53">
        <f>+SUMPRODUCT('2.1.3.PrecioServ'!O10:O35,'2.1.2.CantidadesServ'!P10:P35)/SUMPRODUCT('2.1.3.PrecioServ'!O10:O35,'2.1.2.CantidadesServ'!O10:O35)</f>
        <v>0.97127079511538561</v>
      </c>
      <c r="O9" s="53">
        <f>+SUMPRODUCT('2.1.3.PrecioServ'!Q10:Q35,'2.1.2.CantidadesServ'!R10:R35)/SUMPRODUCT('2.1.3.PrecioServ'!Q10:Q35,'2.1.2.CantidadesServ'!Q10:Q35)</f>
        <v>1.2526678822972015</v>
      </c>
      <c r="P9" s="53">
        <f>+SUMPRODUCT('2.1.3.PrecioServ'!R10:R35,'2.1.2.CantidadesServ'!S10:S35)/SUMPRODUCT('2.1.3.PrecioServ'!R10:R35,'2.1.2.CantidadesServ'!R10:R35)</f>
        <v>1.0078800384657651</v>
      </c>
      <c r="Q9" s="53">
        <f>+SUMPRODUCT('2.1.3.PrecioServ'!S10:S35,'2.1.2.CantidadesServ'!T10:T35)/SUMPRODUCT('2.1.3.PrecioServ'!S10:S35,'2.1.2.CantidadesServ'!S10:S35)</f>
        <v>1.0592481033107319</v>
      </c>
      <c r="R9" s="53">
        <f>+SUMPRODUCT('2.1.3.PrecioServ'!T10:T35,'2.1.2.CantidadesServ'!U10:U35)/SUMPRODUCT('2.1.3.PrecioServ'!T10:T35,'2.1.2.CantidadesServ'!T10:T35)</f>
        <v>1.7612972682146517</v>
      </c>
      <c r="S9" s="53">
        <f>+SUMPRODUCT('2.1.3.PrecioServ'!U10:U35,'2.1.2.CantidadesServ'!V10:V35)/SUMPRODUCT('2.1.3.PrecioServ'!U10:U35,'2.1.2.CantidadesServ'!U10:U35)</f>
        <v>1.0617420747904431</v>
      </c>
      <c r="T9" s="53">
        <f>+SUMPRODUCT('2.1.3.PrecioServ'!V10:V35,'2.1.2.CantidadesServ'!W10:W35)/SUMPRODUCT('2.1.3.PrecioServ'!V10:V35,'2.1.2.CantidadesServ'!V10:V35)</f>
        <v>1.0436150280395367</v>
      </c>
      <c r="U9" s="53">
        <f>+SUMPRODUCT('2.1.3.PrecioServ'!X10:X35,'2.1.2.CantidadesServ'!Y10:Y35)/SUMPRODUCT('2.1.3.PrecioServ'!X10:X35,'2.1.2.CantidadesServ'!X10:X35)</f>
        <v>0.89853429738933388</v>
      </c>
      <c r="V9" s="53">
        <f>+SUMPRODUCT('2.1.3.PrecioServ'!Y10:Y35,'2.1.2.CantidadesServ'!Z10:Z35)/SUMPRODUCT('2.1.3.PrecioServ'!Y10:Y35,'2.1.2.CantidadesServ'!Y10:Y35)</f>
        <v>0.87823243524566363</v>
      </c>
      <c r="W9" s="53">
        <f>+SUMPRODUCT('2.1.3.PrecioServ'!AA10:AA35,'2.1.2.CantidadesServ'!AB10:AB35)/SUMPRODUCT('2.1.3.PrecioServ'!AA10:AA35,'2.1.2.CantidadesServ'!AA10:AA35)</f>
        <v>1.0311303191035806</v>
      </c>
      <c r="X9" s="53">
        <f>+SUMPRODUCT('2.1.3.PrecioServ'!AB10:AB35,'2.1.2.CantidadesServ'!AC10:AC35)/SUMPRODUCT('2.1.3.PrecioServ'!AB10:AB35,'2.1.2.CantidadesServ'!AB10:AB35)</f>
        <v>0.96991740859631259</v>
      </c>
      <c r="Y9" s="53">
        <f>+SUMPRODUCT('2.1.3.PrecioServ'!AC10:AC35,'2.1.2.CantidadesServ'!AD10:AD35)/SUMPRODUCT('2.1.3.PrecioServ'!AC10:AC35,'2.1.2.CantidadesServ'!AC10:AC35)</f>
        <v>1.2163341363477018</v>
      </c>
      <c r="Z9" s="53"/>
    </row>
    <row r="10" spans="1:26">
      <c r="B10" s="2" t="s">
        <v>43</v>
      </c>
      <c r="C10" s="53">
        <f t="shared" ref="C10:S10" si="0">+SQRT(C8*C9)</f>
        <v>1.0525042440771122</v>
      </c>
      <c r="D10" s="53">
        <f t="shared" si="0"/>
        <v>0.87275878321061229</v>
      </c>
      <c r="E10" s="53">
        <f t="shared" si="0"/>
        <v>1.0066622722949177</v>
      </c>
      <c r="F10" s="53">
        <f t="shared" si="0"/>
        <v>0.97762451542853446</v>
      </c>
      <c r="G10" s="53">
        <f t="shared" si="0"/>
        <v>1.0213700061333102</v>
      </c>
      <c r="H10" s="53">
        <f t="shared" si="0"/>
        <v>1.2833121125495242</v>
      </c>
      <c r="I10" s="53">
        <f t="shared" si="0"/>
        <v>1.3618756288181928</v>
      </c>
      <c r="J10" s="53">
        <f t="shared" si="0"/>
        <v>1.0629268944521768</v>
      </c>
      <c r="K10" s="53">
        <f t="shared" si="0"/>
        <v>1.0661665520744352</v>
      </c>
      <c r="L10" s="53">
        <f t="shared" si="0"/>
        <v>1.1399743470283759</v>
      </c>
      <c r="M10" s="53">
        <f t="shared" si="0"/>
        <v>1.0697125777472332</v>
      </c>
      <c r="N10" s="53">
        <f t="shared" si="0"/>
        <v>0.97608058403604891</v>
      </c>
      <c r="O10" s="53">
        <f t="shared" si="0"/>
        <v>1.2683638503938772</v>
      </c>
      <c r="P10" s="53">
        <f t="shared" si="0"/>
        <v>1.009772698787454</v>
      </c>
      <c r="Q10" s="53">
        <f t="shared" si="0"/>
        <v>1.0467684116353597</v>
      </c>
      <c r="R10" s="53">
        <f t="shared" si="0"/>
        <v>1.720557439413839</v>
      </c>
      <c r="S10" s="53">
        <f t="shared" si="0"/>
        <v>1.0622594963116276</v>
      </c>
      <c r="T10" s="53">
        <f>+SQRT(T8*T9)</f>
        <v>1.0493961401747212</v>
      </c>
      <c r="U10" s="53">
        <f t="shared" ref="U10" si="1">+SQRT(U8*U9)</f>
        <v>0.90111256090430047</v>
      </c>
      <c r="V10" s="53">
        <f t="shared" ref="V10:X10" si="2">+SQRT(V8*V9)</f>
        <v>0.88432789496045217</v>
      </c>
      <c r="W10" s="53">
        <f t="shared" si="2"/>
        <v>1.0313724551086945</v>
      </c>
      <c r="X10" s="53">
        <f t="shared" si="2"/>
        <v>0.97150485222532124</v>
      </c>
      <c r="Y10" s="53">
        <f t="shared" ref="Y10" si="3">+SQRT(Y8*Y9)</f>
        <v>1.2266413973510932</v>
      </c>
    </row>
    <row r="11" spans="1:26" ht="7.5" customHeight="1"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6">
      <c r="B12" s="52" t="s">
        <v>44</v>
      </c>
      <c r="C12" s="109">
        <f>+LN(C10)</f>
        <v>5.1172318943573158E-2</v>
      </c>
      <c r="D12" s="109">
        <f>+LN(D10)</f>
        <v>-0.13609606921421741</v>
      </c>
      <c r="E12" s="109">
        <f t="shared" ref="E12:Y12" si="4">+LN(E10)</f>
        <v>6.640177439191426E-3</v>
      </c>
      <c r="F12" s="109">
        <f t="shared" si="4"/>
        <v>-2.2629613722384968E-2</v>
      </c>
      <c r="G12" s="109">
        <f t="shared" si="4"/>
        <v>2.1144869354090969E-2</v>
      </c>
      <c r="H12" s="109">
        <f t="shared" si="4"/>
        <v>0.24944432381917192</v>
      </c>
      <c r="I12" s="109">
        <f t="shared" si="4"/>
        <v>0.30886288844638299</v>
      </c>
      <c r="J12" s="109">
        <f t="shared" si="4"/>
        <v>6.1026324137066587E-2</v>
      </c>
      <c r="K12" s="109">
        <f t="shared" si="4"/>
        <v>6.4069553759341286E-2</v>
      </c>
      <c r="L12" s="109">
        <f t="shared" si="4"/>
        <v>0.13100575954652879</v>
      </c>
      <c r="M12" s="109">
        <f t="shared" si="4"/>
        <v>6.7389993461468997E-2</v>
      </c>
      <c r="N12" s="109">
        <f t="shared" si="4"/>
        <v>-2.4210130366691139E-2</v>
      </c>
      <c r="O12" s="109">
        <f t="shared" si="4"/>
        <v>0.23772776311341173</v>
      </c>
      <c r="P12" s="109">
        <f t="shared" si="4"/>
        <v>9.7252548199669043E-3</v>
      </c>
      <c r="Q12" s="109">
        <f t="shared" si="4"/>
        <v>4.5707715096420569E-2</v>
      </c>
      <c r="R12" s="109">
        <f t="shared" si="4"/>
        <v>0.54264833100113719</v>
      </c>
      <c r="S12" s="109">
        <f t="shared" si="4"/>
        <v>6.0398239781369718E-2</v>
      </c>
      <c r="T12" s="109">
        <f t="shared" si="4"/>
        <v>4.821489413784872E-2</v>
      </c>
      <c r="U12" s="109">
        <f t="shared" si="4"/>
        <v>-0.10412510031516074</v>
      </c>
      <c r="V12" s="109">
        <f t="shared" si="4"/>
        <v>-0.12292736321805181</v>
      </c>
      <c r="W12" s="109">
        <f t="shared" si="4"/>
        <v>3.0890395965026612E-2</v>
      </c>
      <c r="X12" s="109">
        <f t="shared" si="4"/>
        <v>-2.8909015606532255E-2</v>
      </c>
      <c r="Y12" s="109">
        <f t="shared" si="4"/>
        <v>0.20427986331502543</v>
      </c>
    </row>
    <row r="13" spans="1:26">
      <c r="B13" s="56"/>
      <c r="C13" s="56"/>
    </row>
    <row r="14" spans="1:26">
      <c r="B14" s="54" t="s">
        <v>40</v>
      </c>
      <c r="C14" s="236">
        <f>+AVERAGE(C12:Y12)</f>
        <v>7.3976146682347158E-2</v>
      </c>
    </row>
    <row r="15" spans="1:26"/>
    <row r="16" spans="1:26"/>
  </sheetData>
  <hyperlinks>
    <hyperlink ref="A2" location="Índice!A1" display="Índice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A1:AC39"/>
  <sheetViews>
    <sheetView showGridLines="0" zoomScale="90" zoomScaleNormal="90" workbookViewId="0"/>
  </sheetViews>
  <sheetFormatPr defaultColWidth="0" defaultRowHeight="13.15" zeroHeight="1"/>
  <cols>
    <col min="1" max="1" width="11.42578125" style="2" customWidth="1"/>
    <col min="2" max="2" width="27.85546875" style="2" customWidth="1"/>
    <col min="3" max="17" width="11.5703125" style="2" bestFit="1" customWidth="1"/>
    <col min="18" max="21" width="12.5703125" style="2" bestFit="1" customWidth="1"/>
    <col min="22" max="22" width="11.5703125" style="2" bestFit="1" customWidth="1"/>
    <col min="23" max="24" width="12.5703125" style="2" bestFit="1" customWidth="1"/>
    <col min="25" max="26" width="11.5703125" style="2" bestFit="1" customWidth="1"/>
    <col min="27" max="29" width="12.5703125" style="2" bestFit="1" customWidth="1"/>
    <col min="30" max="30" width="11.42578125" style="2" customWidth="1"/>
    <col min="31" max="16384" width="0" style="2" hidden="1"/>
  </cols>
  <sheetData>
    <row r="1" spans="1:29"/>
    <row r="2" spans="1:29">
      <c r="A2" s="18" t="s">
        <v>28</v>
      </c>
    </row>
    <row r="3" spans="1:29"/>
    <row r="4" spans="1:29">
      <c r="B4" s="22" t="s">
        <v>4</v>
      </c>
    </row>
    <row r="5" spans="1:29"/>
    <row r="6" spans="1:29"/>
    <row r="7" spans="1:29">
      <c r="B7" s="42" t="s">
        <v>45</v>
      </c>
    </row>
    <row r="8" spans="1:29"/>
    <row r="9" spans="1:29">
      <c r="B9" s="43"/>
      <c r="C9" s="44">
        <v>2000</v>
      </c>
      <c r="D9" s="44">
        <v>2001</v>
      </c>
      <c r="E9" s="44">
        <v>2002</v>
      </c>
      <c r="F9" s="44">
        <v>2003</v>
      </c>
      <c r="G9" s="44">
        <v>2004</v>
      </c>
      <c r="H9" s="44">
        <v>2005</v>
      </c>
      <c r="I9" s="44">
        <v>2006</v>
      </c>
      <c r="J9" s="44">
        <v>2007</v>
      </c>
      <c r="K9" s="44">
        <v>2008</v>
      </c>
      <c r="L9" s="44">
        <v>2009</v>
      </c>
      <c r="M9" s="44">
        <v>2010</v>
      </c>
      <c r="N9" s="44">
        <v>2011</v>
      </c>
      <c r="O9" s="44">
        <v>2012</v>
      </c>
      <c r="P9" s="44" t="s">
        <v>46</v>
      </c>
      <c r="Q9" s="44">
        <v>2013</v>
      </c>
      <c r="R9" s="44">
        <v>2014</v>
      </c>
      <c r="S9" s="44">
        <v>2015</v>
      </c>
      <c r="T9" s="44">
        <v>2016</v>
      </c>
      <c r="U9" s="44">
        <v>2017</v>
      </c>
      <c r="V9" s="44" t="s">
        <v>47</v>
      </c>
      <c r="W9" s="44">
        <v>2018</v>
      </c>
      <c r="X9" s="44">
        <v>2019</v>
      </c>
      <c r="Y9" s="44">
        <v>2020</v>
      </c>
      <c r="Z9" s="44" t="s">
        <v>48</v>
      </c>
      <c r="AA9" s="44">
        <v>2021</v>
      </c>
      <c r="AB9" s="44">
        <v>2022</v>
      </c>
      <c r="AC9" s="44">
        <v>2023</v>
      </c>
    </row>
    <row r="10" spans="1:29"/>
    <row r="11" spans="1:29">
      <c r="B11" s="23" t="s">
        <v>49</v>
      </c>
    </row>
    <row r="12" spans="1:29">
      <c r="B12" s="24" t="s">
        <v>50</v>
      </c>
      <c r="C12" s="25">
        <v>106050.79999999999</v>
      </c>
      <c r="D12" s="25">
        <v>103378.46894585779</v>
      </c>
      <c r="E12" s="25">
        <v>96594.775999999983</v>
      </c>
      <c r="F12" s="25">
        <v>91544.322379999998</v>
      </c>
      <c r="G12" s="25">
        <v>84446.78</v>
      </c>
      <c r="H12" s="25">
        <v>96027.166399999987</v>
      </c>
      <c r="I12" s="25">
        <v>120589.79879999999</v>
      </c>
      <c r="J12" s="25">
        <v>125398.82282751132</v>
      </c>
      <c r="K12" s="25">
        <v>125585.12095809251</v>
      </c>
      <c r="L12" s="25">
        <v>142251.03753838464</v>
      </c>
      <c r="M12" s="25">
        <v>157793.95698027749</v>
      </c>
      <c r="N12" s="25">
        <v>164430.46338493677</v>
      </c>
      <c r="O12" s="25">
        <v>143321.77694146361</v>
      </c>
      <c r="P12" s="25">
        <f>+O12</f>
        <v>143321.77694146361</v>
      </c>
      <c r="Q12" s="25">
        <v>126267.37456663836</v>
      </c>
      <c r="R12" s="26">
        <v>97142.825079310613</v>
      </c>
      <c r="S12" s="26">
        <v>105404.60639999999</v>
      </c>
      <c r="T12" s="26">
        <v>116821.72732499999</v>
      </c>
      <c r="U12" s="26">
        <v>128042.051385</v>
      </c>
      <c r="V12" s="25">
        <f>+W12</f>
        <v>129098.95180999998</v>
      </c>
      <c r="W12" s="26">
        <v>129098.95180999998</v>
      </c>
      <c r="X12" s="26">
        <v>135517.43202000175</v>
      </c>
      <c r="Y12" s="25">
        <v>113964.29083000051</v>
      </c>
      <c r="Z12" s="25">
        <f>+Y12</f>
        <v>113964.29083000051</v>
      </c>
      <c r="AA12" s="26">
        <v>127581.71260000064</v>
      </c>
      <c r="AB12" s="26">
        <v>140154.77795000092</v>
      </c>
      <c r="AC12" s="26">
        <v>163706.59500000082</v>
      </c>
    </row>
    <row r="13" spans="1:29">
      <c r="B13" s="27" t="s">
        <v>51</v>
      </c>
      <c r="C13" s="28">
        <v>870580.05999999994</v>
      </c>
      <c r="D13" s="28">
        <v>917572.15916695539</v>
      </c>
      <c r="E13" s="28">
        <v>864828.49140000006</v>
      </c>
      <c r="F13" s="28">
        <v>760566.58659999992</v>
      </c>
      <c r="G13" s="28">
        <v>698776.60780000011</v>
      </c>
      <c r="H13" s="28">
        <v>751534.35219999996</v>
      </c>
      <c r="I13" s="28">
        <v>945869.39759999991</v>
      </c>
      <c r="J13" s="28">
        <v>989974.41164753435</v>
      </c>
      <c r="K13" s="28">
        <v>903452.26074133755</v>
      </c>
      <c r="L13" s="28">
        <v>906277.02042638604</v>
      </c>
      <c r="M13" s="28">
        <v>1057180.8911294758</v>
      </c>
      <c r="N13" s="28">
        <v>1080824.5392758909</v>
      </c>
      <c r="O13" s="28">
        <v>1144776.5168533805</v>
      </c>
      <c r="P13" s="28">
        <f>+O13</f>
        <v>1144776.5168533805</v>
      </c>
      <c r="Q13" s="28">
        <v>1404613.9183892873</v>
      </c>
      <c r="R13" s="29">
        <v>1570858.2779560063</v>
      </c>
      <c r="S13" s="29">
        <v>1211990.1975600002</v>
      </c>
      <c r="T13" s="29">
        <v>1378558.8955471988</v>
      </c>
      <c r="U13" s="29">
        <v>1310386.7107549999</v>
      </c>
      <c r="V13" s="28">
        <f>+W13</f>
        <v>1429217.0218599997</v>
      </c>
      <c r="W13" s="29">
        <v>1429217.0218599997</v>
      </c>
      <c r="X13" s="29">
        <v>1511459.58454</v>
      </c>
      <c r="Y13" s="28">
        <v>1338320.5920949993</v>
      </c>
      <c r="Z13" s="28">
        <f>+Y13</f>
        <v>1338320.5920949993</v>
      </c>
      <c r="AA13" s="29">
        <v>1403248.7175449994</v>
      </c>
      <c r="AB13" s="29">
        <v>1294583.6420699996</v>
      </c>
      <c r="AC13" s="29">
        <v>1802005.6147</v>
      </c>
    </row>
    <row r="14" spans="1:29"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</row>
    <row r="15" spans="1:29">
      <c r="B15" s="23" t="s">
        <v>52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</row>
    <row r="16" spans="1:29">
      <c r="B16" s="33" t="s">
        <v>53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5"/>
      <c r="S16" s="35"/>
      <c r="T16" s="35"/>
      <c r="U16" s="35"/>
      <c r="V16" s="34"/>
      <c r="W16" s="35"/>
      <c r="X16" s="35"/>
      <c r="Y16" s="34"/>
      <c r="Z16" s="34"/>
      <c r="AA16" s="35"/>
      <c r="AB16" s="35"/>
      <c r="AC16" s="35"/>
    </row>
    <row r="17" spans="2:29">
      <c r="B17" s="36" t="s">
        <v>54</v>
      </c>
      <c r="C17" s="34">
        <v>897909.62</v>
      </c>
      <c r="D17" s="34">
        <v>1220764.3694298093</v>
      </c>
      <c r="E17" s="34">
        <v>1485678.0529799999</v>
      </c>
      <c r="F17" s="34">
        <v>1452274.7985999999</v>
      </c>
      <c r="G17" s="34">
        <v>977282.98499999999</v>
      </c>
      <c r="H17" s="34">
        <v>936649.32299999986</v>
      </c>
      <c r="I17" s="34">
        <v>881122.62059999991</v>
      </c>
      <c r="J17" s="34">
        <v>825045.17368976877</v>
      </c>
      <c r="K17" s="34">
        <v>716951.66979815159</v>
      </c>
      <c r="L17" s="34">
        <v>651943.57999999996</v>
      </c>
      <c r="M17" s="34">
        <v>778438.90999999992</v>
      </c>
      <c r="N17" s="34">
        <v>965817.1</v>
      </c>
      <c r="O17" s="34">
        <v>871093.29999999993</v>
      </c>
      <c r="P17" s="34">
        <f t="shared" ref="P17:P23" si="0">+O17</f>
        <v>871093.29999999993</v>
      </c>
      <c r="Q17" s="34">
        <v>1322255.7</v>
      </c>
      <c r="R17" s="35">
        <v>1211036.1838464285</v>
      </c>
      <c r="S17" s="35">
        <v>1363456.7835999981</v>
      </c>
      <c r="T17" s="35">
        <v>1064904.5491999991</v>
      </c>
      <c r="U17" s="35">
        <v>1123992.2911999971</v>
      </c>
      <c r="V17" s="34">
        <f t="shared" ref="V17:V22" si="1">+W17</f>
        <v>1284777.5240000002</v>
      </c>
      <c r="W17" s="35">
        <v>1284777.5240000002</v>
      </c>
      <c r="X17" s="35">
        <v>1832354.1823999989</v>
      </c>
      <c r="Y17" s="34">
        <v>1716009.0757999998</v>
      </c>
      <c r="Z17" s="34">
        <f>+Y17</f>
        <v>1716009.0757999998</v>
      </c>
      <c r="AA17" s="35">
        <v>1593510.447200001</v>
      </c>
      <c r="AB17" s="35">
        <v>1703209.6880000001</v>
      </c>
      <c r="AC17" s="35">
        <v>2032592.784999999</v>
      </c>
    </row>
    <row r="18" spans="2:29">
      <c r="B18" s="36" t="s">
        <v>55</v>
      </c>
      <c r="C18" s="34">
        <v>2233137.3199999998</v>
      </c>
      <c r="D18" s="34">
        <v>1530487.1784026574</v>
      </c>
      <c r="E18" s="34">
        <v>1595560.3052000001</v>
      </c>
      <c r="F18" s="34">
        <v>1606382.6285999999</v>
      </c>
      <c r="G18" s="34">
        <v>1094475.0250200001</v>
      </c>
      <c r="H18" s="34">
        <v>1042472.8873999999</v>
      </c>
      <c r="I18" s="34">
        <v>1321999.4675104301</v>
      </c>
      <c r="J18" s="34">
        <v>1019282.836177443</v>
      </c>
      <c r="K18" s="34">
        <v>1429552.6997001825</v>
      </c>
      <c r="L18" s="34">
        <v>946948.50004200812</v>
      </c>
      <c r="M18" s="34">
        <v>1194402.8485415704</v>
      </c>
      <c r="N18" s="34">
        <v>409749.32878213027</v>
      </c>
      <c r="O18" s="34">
        <v>343740.56421672361</v>
      </c>
      <c r="P18" s="34">
        <v>0</v>
      </c>
      <c r="Q18" s="34">
        <v>0</v>
      </c>
      <c r="R18" s="35">
        <v>0</v>
      </c>
      <c r="S18" s="35">
        <v>0</v>
      </c>
      <c r="T18" s="35">
        <v>0</v>
      </c>
      <c r="U18" s="35">
        <v>0</v>
      </c>
      <c r="V18" s="34">
        <v>0</v>
      </c>
      <c r="W18" s="35">
        <v>11049.9162</v>
      </c>
      <c r="X18" s="35">
        <v>28006.36</v>
      </c>
      <c r="Y18" s="34">
        <v>6.0817999999999994</v>
      </c>
      <c r="Z18" s="34">
        <v>0</v>
      </c>
      <c r="AA18" s="35">
        <v>0</v>
      </c>
      <c r="AB18" s="35">
        <v>0</v>
      </c>
      <c r="AC18" s="35">
        <v>0</v>
      </c>
    </row>
    <row r="19" spans="2:29">
      <c r="B19" s="36" t="s">
        <v>56</v>
      </c>
      <c r="C19" s="34">
        <v>55000.34</v>
      </c>
      <c r="D19" s="34">
        <v>63812.84</v>
      </c>
      <c r="E19" s="34">
        <v>124869.1112</v>
      </c>
      <c r="F19" s="34">
        <v>150666.69680000001</v>
      </c>
      <c r="G19" s="34">
        <v>208617.0858</v>
      </c>
      <c r="H19" s="34">
        <v>339820.00160000002</v>
      </c>
      <c r="I19" s="34">
        <v>404024.73699999996</v>
      </c>
      <c r="J19" s="34">
        <v>364458.13599078869</v>
      </c>
      <c r="K19" s="34">
        <v>441744.1376436929</v>
      </c>
      <c r="L19" s="34">
        <v>428780.06</v>
      </c>
      <c r="M19" s="34">
        <v>433186.31</v>
      </c>
      <c r="N19" s="34">
        <v>389840.56</v>
      </c>
      <c r="O19" s="34">
        <v>262019.36</v>
      </c>
      <c r="P19" s="34">
        <f t="shared" si="0"/>
        <v>262019.36</v>
      </c>
      <c r="Q19" s="34">
        <v>224681.62</v>
      </c>
      <c r="R19" s="35">
        <v>158186.28871842564</v>
      </c>
      <c r="S19" s="35">
        <v>179061.81260000003</v>
      </c>
      <c r="T19" s="35">
        <v>154328.87099999998</v>
      </c>
      <c r="U19" s="35">
        <v>165705.71920000002</v>
      </c>
      <c r="V19" s="34">
        <f t="shared" si="1"/>
        <v>212245.11919999999</v>
      </c>
      <c r="W19" s="35">
        <v>212245.11919999999</v>
      </c>
      <c r="X19" s="35">
        <v>247892.33499999999</v>
      </c>
      <c r="Y19" s="34">
        <v>253789.91379999992</v>
      </c>
      <c r="Z19" s="34">
        <f t="shared" ref="Z19:Z23" si="2">+Y19</f>
        <v>253789.91379999992</v>
      </c>
      <c r="AA19" s="35">
        <v>268369.45479999995</v>
      </c>
      <c r="AB19" s="35">
        <v>317078.86359999998</v>
      </c>
      <c r="AC19" s="35">
        <v>257689.90800000008</v>
      </c>
    </row>
    <row r="20" spans="2:29">
      <c r="B20" s="36" t="s">
        <v>57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>
        <f t="shared" si="0"/>
        <v>0</v>
      </c>
      <c r="Q20" s="34"/>
      <c r="R20" s="35"/>
      <c r="S20" s="35"/>
      <c r="T20" s="35"/>
      <c r="U20" s="35"/>
      <c r="V20" s="34">
        <f t="shared" si="1"/>
        <v>0</v>
      </c>
      <c r="W20" s="35"/>
      <c r="X20" s="35"/>
      <c r="Y20" s="34"/>
      <c r="Z20" s="34">
        <f t="shared" si="2"/>
        <v>0</v>
      </c>
      <c r="AA20" s="35"/>
      <c r="AB20" s="35"/>
      <c r="AC20" s="35"/>
    </row>
    <row r="21" spans="2:29">
      <c r="B21" s="37" t="s">
        <v>58</v>
      </c>
      <c r="C21" s="34">
        <v>1260052.1399999999</v>
      </c>
      <c r="D21" s="34">
        <v>1191663.456351242</v>
      </c>
      <c r="E21" s="34">
        <v>1582450.7549999999</v>
      </c>
      <c r="F21" s="34">
        <v>1611333.9470000002</v>
      </c>
      <c r="G21" s="34">
        <v>1795244.7401999999</v>
      </c>
      <c r="H21" s="34">
        <v>1727802.2781999998</v>
      </c>
      <c r="I21" s="34">
        <v>2405436.3812619913</v>
      </c>
      <c r="J21" s="34">
        <v>2757320.8875607583</v>
      </c>
      <c r="K21" s="34">
        <v>2019541.6714541458</v>
      </c>
      <c r="L21" s="34">
        <v>2710360.28</v>
      </c>
      <c r="M21" s="34">
        <v>3804328.9899999998</v>
      </c>
      <c r="N21" s="34">
        <v>3476698.0999999996</v>
      </c>
      <c r="O21" s="34">
        <v>3005833.3</v>
      </c>
      <c r="P21" s="34">
        <f t="shared" si="0"/>
        <v>3005833.3</v>
      </c>
      <c r="Q21" s="34">
        <v>3362693.96</v>
      </c>
      <c r="R21" s="35">
        <v>3312053.9960456905</v>
      </c>
      <c r="S21" s="35">
        <v>2344552.7470000004</v>
      </c>
      <c r="T21" s="35">
        <v>2770894.8324000076</v>
      </c>
      <c r="U21" s="35">
        <v>3059529.7848000051</v>
      </c>
      <c r="V21" s="34">
        <f t="shared" si="1"/>
        <v>3383975.7292000032</v>
      </c>
      <c r="W21" s="35">
        <v>3383975.7292000032</v>
      </c>
      <c r="X21" s="35">
        <v>3110259.3099999996</v>
      </c>
      <c r="Y21" s="34">
        <v>2978854.3788000001</v>
      </c>
      <c r="Z21" s="34">
        <f t="shared" si="2"/>
        <v>2978854.3788000001</v>
      </c>
      <c r="AA21" s="35">
        <v>3632866.6356000006</v>
      </c>
      <c r="AB21" s="35">
        <v>3887138.9762000004</v>
      </c>
      <c r="AC21" s="35">
        <v>4648109.358599999</v>
      </c>
    </row>
    <row r="22" spans="2:29">
      <c r="B22" s="37" t="s">
        <v>59</v>
      </c>
      <c r="C22" s="34">
        <v>744213.03999999992</v>
      </c>
      <c r="D22" s="34">
        <v>825480.74</v>
      </c>
      <c r="E22" s="34">
        <v>116121.28319999999</v>
      </c>
      <c r="F22" s="34">
        <v>108344.08039999999</v>
      </c>
      <c r="G22" s="34">
        <v>706483.75239999988</v>
      </c>
      <c r="H22" s="34">
        <v>612899.76820000005</v>
      </c>
      <c r="I22" s="34">
        <v>1003614.5658</v>
      </c>
      <c r="J22" s="34">
        <v>3947450.7093317276</v>
      </c>
      <c r="K22" s="34">
        <v>5160062.0406241333</v>
      </c>
      <c r="L22" s="34">
        <v>4282394.5315301325</v>
      </c>
      <c r="M22" s="34">
        <v>4436462.7691322397</v>
      </c>
      <c r="N22" s="34">
        <v>4862228.0199999996</v>
      </c>
      <c r="O22" s="34">
        <v>4807995.66</v>
      </c>
      <c r="P22" s="34">
        <f t="shared" si="0"/>
        <v>4807995.66</v>
      </c>
      <c r="Q22" s="34">
        <v>5406488.5069504362</v>
      </c>
      <c r="R22" s="35">
        <v>5311615.6732083475</v>
      </c>
      <c r="S22" s="35">
        <v>9606043.6947999988</v>
      </c>
      <c r="T22" s="35">
        <v>28490524.022419993</v>
      </c>
      <c r="U22" s="35">
        <v>29046598.795084998</v>
      </c>
      <c r="V22" s="34">
        <f t="shared" si="1"/>
        <v>28479300.909914993</v>
      </c>
      <c r="W22" s="35">
        <v>28479300.909914993</v>
      </c>
      <c r="X22" s="35">
        <v>26184957.306470018</v>
      </c>
      <c r="Y22" s="34">
        <v>23920929.897809986</v>
      </c>
      <c r="Z22" s="34">
        <f t="shared" si="2"/>
        <v>23920929.897809986</v>
      </c>
      <c r="AA22" s="35">
        <v>24433212.357244998</v>
      </c>
      <c r="AB22" s="35">
        <v>25126359.656335004</v>
      </c>
      <c r="AC22" s="35">
        <v>36852274.430799983</v>
      </c>
    </row>
    <row r="23" spans="2:29">
      <c r="B23" s="38" t="s">
        <v>60</v>
      </c>
      <c r="C23" s="28">
        <v>37346.199999999997</v>
      </c>
      <c r="D23" s="28">
        <v>30553.246285384168</v>
      </c>
      <c r="E23" s="28">
        <v>41224.762199999997</v>
      </c>
      <c r="F23" s="28">
        <v>201951.63039999999</v>
      </c>
      <c r="G23" s="28">
        <v>184733.3308</v>
      </c>
      <c r="H23" s="28">
        <v>302697.3532392857</v>
      </c>
      <c r="I23" s="28">
        <v>446857.05899999995</v>
      </c>
      <c r="J23" s="28">
        <v>472136.39783745422</v>
      </c>
      <c r="K23" s="28">
        <v>736913.54979029729</v>
      </c>
      <c r="L23" s="28">
        <v>479610.56</v>
      </c>
      <c r="M23" s="28">
        <v>453230.87</v>
      </c>
      <c r="N23" s="28">
        <v>556697.14</v>
      </c>
      <c r="O23" s="28">
        <v>595118.69999999995</v>
      </c>
      <c r="P23" s="28">
        <f t="shared" si="0"/>
        <v>595118.69999999995</v>
      </c>
      <c r="Q23" s="28">
        <v>787184.29399999988</v>
      </c>
      <c r="R23" s="29">
        <v>1025692.0158577457</v>
      </c>
      <c r="S23" s="29">
        <v>1056135.5806000002</v>
      </c>
      <c r="T23" s="29">
        <v>907707.55020000006</v>
      </c>
      <c r="U23" s="29">
        <v>954677.20699999994</v>
      </c>
      <c r="V23" s="28">
        <f>+W23</f>
        <v>1235996.1299999999</v>
      </c>
      <c r="W23" s="29">
        <v>1235996.1299999999</v>
      </c>
      <c r="X23" s="29">
        <v>1005865.6026</v>
      </c>
      <c r="Y23" s="28">
        <v>838588.1</v>
      </c>
      <c r="Z23" s="28">
        <f t="shared" si="2"/>
        <v>838588.1</v>
      </c>
      <c r="AA23" s="29">
        <v>570086.5</v>
      </c>
      <c r="AB23" s="29">
        <v>319280.40000000002</v>
      </c>
      <c r="AC23" s="29">
        <v>413609.4</v>
      </c>
    </row>
    <row r="24" spans="2:29"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</row>
    <row r="25" spans="2:29">
      <c r="B25" s="23" t="s">
        <v>61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</row>
    <row r="26" spans="2:29">
      <c r="B26" s="39" t="s">
        <v>62</v>
      </c>
      <c r="C26" s="40">
        <v>605094.91999999993</v>
      </c>
      <c r="D26" s="40">
        <v>713648.63348180242</v>
      </c>
      <c r="E26" s="40">
        <v>543366.52059999993</v>
      </c>
      <c r="F26" s="40">
        <v>473949.38179999997</v>
      </c>
      <c r="G26" s="40">
        <v>640705.96459999995</v>
      </c>
      <c r="H26" s="40">
        <v>481866.75739999994</v>
      </c>
      <c r="I26" s="40">
        <v>1155698.0963999999</v>
      </c>
      <c r="J26" s="40">
        <v>2075747.8717143142</v>
      </c>
      <c r="K26" s="40">
        <v>2811336.3405300123</v>
      </c>
      <c r="L26" s="40">
        <v>2863100.4398139156</v>
      </c>
      <c r="M26" s="40">
        <v>3540046.8614793769</v>
      </c>
      <c r="N26" s="40">
        <v>4356507.1999201039</v>
      </c>
      <c r="O26" s="40">
        <v>5150635.5654233741</v>
      </c>
      <c r="P26" s="40">
        <f>+O26</f>
        <v>5150635.5654233741</v>
      </c>
      <c r="Q26" s="40">
        <v>7627792.6199999992</v>
      </c>
      <c r="R26" s="41">
        <v>10313654.324602125</v>
      </c>
      <c r="S26" s="41">
        <v>9617793.2153999973</v>
      </c>
      <c r="T26" s="41">
        <v>6577843.743400001</v>
      </c>
      <c r="U26" s="41">
        <v>7396936.8073999994</v>
      </c>
      <c r="V26" s="40">
        <f>+W26</f>
        <v>8212817.2709999997</v>
      </c>
      <c r="W26" s="41">
        <v>8212817.2709999997</v>
      </c>
      <c r="X26" s="41">
        <v>7123002.7124000005</v>
      </c>
      <c r="Y26" s="40">
        <v>5014093.1698000003</v>
      </c>
      <c r="Z26" s="40">
        <f>+Y26</f>
        <v>5014093.1698000003</v>
      </c>
      <c r="AA26" s="41">
        <v>4721011.6601999989</v>
      </c>
      <c r="AB26" s="41">
        <v>5036492.1196000008</v>
      </c>
      <c r="AC26" s="41">
        <v>5662640.8118000012</v>
      </c>
    </row>
    <row r="27" spans="2:29"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/>
      <c r="S27" s="35"/>
      <c r="T27" s="35"/>
      <c r="U27" s="35"/>
      <c r="V27" s="34"/>
      <c r="W27" s="35"/>
      <c r="X27" s="35"/>
      <c r="Y27" s="34"/>
      <c r="Z27" s="34"/>
      <c r="AA27" s="35"/>
      <c r="AB27" s="35"/>
      <c r="AC27" s="35"/>
    </row>
    <row r="28" spans="2:29">
      <c r="B28" s="23" t="s">
        <v>63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</row>
    <row r="29" spans="2:29">
      <c r="B29" s="33" t="s">
        <v>60</v>
      </c>
      <c r="C29" s="34">
        <v>6255.7</v>
      </c>
      <c r="D29" s="34">
        <v>4458.42</v>
      </c>
      <c r="E29" s="34">
        <v>4814.5295999999998</v>
      </c>
      <c r="F29" s="34">
        <v>53409.239599999994</v>
      </c>
      <c r="G29" s="34">
        <v>41310.913200000003</v>
      </c>
      <c r="H29" s="34">
        <v>99357.417199999996</v>
      </c>
      <c r="I29" s="34">
        <v>98170.037399999987</v>
      </c>
      <c r="J29" s="34">
        <v>131135.5580879123</v>
      </c>
      <c r="K29" s="34">
        <v>204018.18543289529</v>
      </c>
      <c r="L29" s="34">
        <v>196740.12</v>
      </c>
      <c r="M29" s="34">
        <v>217414.47999999998</v>
      </c>
      <c r="N29" s="34">
        <v>279603.94</v>
      </c>
      <c r="O29" s="34">
        <v>384053.92</v>
      </c>
      <c r="P29" s="34">
        <f>+O29</f>
        <v>384053.92</v>
      </c>
      <c r="Q29" s="34">
        <v>541355.4</v>
      </c>
      <c r="R29" s="35">
        <v>576354.34730407852</v>
      </c>
      <c r="S29" s="35">
        <v>566343.42940000002</v>
      </c>
      <c r="T29" s="35">
        <v>516078.50859999994</v>
      </c>
      <c r="U29" s="35">
        <v>530906.9898000001</v>
      </c>
      <c r="V29" s="34">
        <f>+W29</f>
        <v>320667.88699999999</v>
      </c>
      <c r="W29" s="35">
        <v>320667.88699999999</v>
      </c>
      <c r="X29" s="35">
        <v>113763.58459999999</v>
      </c>
      <c r="Y29" s="34">
        <v>67482.129999999961</v>
      </c>
      <c r="Z29" s="34">
        <f>+Y29</f>
        <v>67482.129999999961</v>
      </c>
      <c r="AA29" s="35">
        <v>35856.299999999996</v>
      </c>
      <c r="AB29" s="35">
        <v>19354.599999999999</v>
      </c>
      <c r="AC29" s="35">
        <v>24949.95</v>
      </c>
    </row>
    <row r="30" spans="2:29">
      <c r="B30" s="27" t="s">
        <v>64</v>
      </c>
      <c r="C30" s="28">
        <v>205682.34</v>
      </c>
      <c r="D30" s="28">
        <v>366634.77999999997</v>
      </c>
      <c r="E30" s="28">
        <v>477954.0638</v>
      </c>
      <c r="F30" s="28">
        <v>411049.68599999999</v>
      </c>
      <c r="G30" s="28">
        <v>280973.25679999997</v>
      </c>
      <c r="H30" s="28">
        <v>376690.853</v>
      </c>
      <c r="I30" s="28">
        <v>413316.4302</v>
      </c>
      <c r="J30" s="28">
        <v>641376.38836056367</v>
      </c>
      <c r="K30" s="28">
        <v>544692.41058315511</v>
      </c>
      <c r="L30" s="28">
        <v>792239.761756205</v>
      </c>
      <c r="M30" s="28">
        <v>964965.46</v>
      </c>
      <c r="N30" s="28">
        <v>1577123.5399999998</v>
      </c>
      <c r="O30" s="28">
        <v>2177913.2599999998</v>
      </c>
      <c r="P30" s="28">
        <f>+O30</f>
        <v>2177913.2599999998</v>
      </c>
      <c r="Q30" s="28">
        <v>2679124.08</v>
      </c>
      <c r="R30" s="29">
        <v>2830851.9929701625</v>
      </c>
      <c r="S30" s="29">
        <v>3841145.7914000005</v>
      </c>
      <c r="T30" s="29">
        <v>2085835.4942000001</v>
      </c>
      <c r="U30" s="29">
        <v>2017065.8743999996</v>
      </c>
      <c r="V30" s="28">
        <f>+W30</f>
        <v>1617075.8241999999</v>
      </c>
      <c r="W30" s="29">
        <v>1617075.8241999999</v>
      </c>
      <c r="X30" s="29">
        <v>1934235.4713999999</v>
      </c>
      <c r="Y30" s="28">
        <v>1255209.2788000004</v>
      </c>
      <c r="Z30" s="28">
        <f>+Y30</f>
        <v>1255209.2788000004</v>
      </c>
      <c r="AA30" s="29">
        <v>1444883.2590000001</v>
      </c>
      <c r="AB30" s="29">
        <v>1297304.6878</v>
      </c>
      <c r="AC30" s="29">
        <v>1821701.3880000005</v>
      </c>
    </row>
    <row r="31" spans="2:29"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</row>
    <row r="32" spans="2:29">
      <c r="B32" s="23" t="s">
        <v>65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</row>
    <row r="33" spans="2:29">
      <c r="B33" s="33" t="s">
        <v>60</v>
      </c>
      <c r="C33" s="34">
        <v>15520.339999999998</v>
      </c>
      <c r="D33" s="34">
        <v>3437.58</v>
      </c>
      <c r="E33" s="34">
        <v>4189.1945999999998</v>
      </c>
      <c r="F33" s="34">
        <v>123062.22439999999</v>
      </c>
      <c r="G33" s="34">
        <v>135523.701</v>
      </c>
      <c r="H33" s="34">
        <v>324106.44459999999</v>
      </c>
      <c r="I33" s="34">
        <v>402565.66899999988</v>
      </c>
      <c r="J33" s="34">
        <v>532409.80932245019</v>
      </c>
      <c r="K33" s="34">
        <v>822499.37761077192</v>
      </c>
      <c r="L33" s="34">
        <v>1243513.78</v>
      </c>
      <c r="M33" s="34">
        <v>1326096.54</v>
      </c>
      <c r="N33" s="34">
        <v>1803414.44</v>
      </c>
      <c r="O33" s="34">
        <v>1775101.64</v>
      </c>
      <c r="P33" s="34">
        <f>+O33</f>
        <v>1775101.64</v>
      </c>
      <c r="Q33" s="34">
        <v>1989037.18</v>
      </c>
      <c r="R33" s="35">
        <v>2281274.0905359597</v>
      </c>
      <c r="S33" s="35">
        <v>2596803.0667599998</v>
      </c>
      <c r="T33" s="35">
        <v>2162656.0353999999</v>
      </c>
      <c r="U33" s="35">
        <v>2858240.6570000001</v>
      </c>
      <c r="V33" s="34">
        <f>+W33</f>
        <v>4053283.6941999993</v>
      </c>
      <c r="W33" s="35">
        <v>4053283.6941999993</v>
      </c>
      <c r="X33" s="35">
        <v>3375186.8890000004</v>
      </c>
      <c r="Y33" s="34">
        <v>2540168.2415999984</v>
      </c>
      <c r="Z33" s="34">
        <f>+Y33</f>
        <v>2540168.2415999984</v>
      </c>
      <c r="AA33" s="35">
        <v>1655360.9713999999</v>
      </c>
      <c r="AB33" s="35">
        <v>908446.72859999991</v>
      </c>
      <c r="AC33" s="35">
        <v>1168385.3694600002</v>
      </c>
    </row>
    <row r="34" spans="2:29">
      <c r="B34" s="27" t="s">
        <v>64</v>
      </c>
      <c r="C34" s="28">
        <v>479648.16</v>
      </c>
      <c r="D34" s="28">
        <v>910629.7</v>
      </c>
      <c r="E34" s="28">
        <v>711680.46719999996</v>
      </c>
      <c r="F34" s="28">
        <v>698414.96159999992</v>
      </c>
      <c r="G34" s="28">
        <v>889863.35159999994</v>
      </c>
      <c r="H34" s="28">
        <v>1003453.9261810217</v>
      </c>
      <c r="I34" s="28">
        <v>1092298.2923999999</v>
      </c>
      <c r="J34" s="28">
        <v>1882436.4781591038</v>
      </c>
      <c r="K34" s="28">
        <v>2274627.5466310051</v>
      </c>
      <c r="L34" s="28">
        <v>2655776.4507240579</v>
      </c>
      <c r="M34" s="28">
        <v>2872477.601515484</v>
      </c>
      <c r="N34" s="28">
        <v>4061290.4766085716</v>
      </c>
      <c r="O34" s="28">
        <v>6503979.1341286264</v>
      </c>
      <c r="P34" s="28">
        <f>+O34</f>
        <v>6503979.1341286264</v>
      </c>
      <c r="Q34" s="28">
        <v>9249065.1399999987</v>
      </c>
      <c r="R34" s="29">
        <v>10694143.52526718</v>
      </c>
      <c r="S34" s="29">
        <v>27186943.105999999</v>
      </c>
      <c r="T34" s="29">
        <v>50112457.015054993</v>
      </c>
      <c r="U34" s="29">
        <v>47787497.315654382</v>
      </c>
      <c r="V34" s="28">
        <f>+W34</f>
        <v>55957329.702366263</v>
      </c>
      <c r="W34" s="29">
        <v>55957329.702366263</v>
      </c>
      <c r="X34" s="29">
        <v>63145875.531539984</v>
      </c>
      <c r="Y34" s="28">
        <v>51411357.534479991</v>
      </c>
      <c r="Z34" s="28">
        <f>+Y34</f>
        <v>51411357.534479991</v>
      </c>
      <c r="AA34" s="29">
        <v>50861935.100791991</v>
      </c>
      <c r="AB34" s="29">
        <v>60991669.519630022</v>
      </c>
      <c r="AC34" s="29">
        <v>72540333.9428</v>
      </c>
    </row>
    <row r="35" spans="2:29"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</row>
    <row r="36" spans="2:29">
      <c r="B36" s="23" t="s">
        <v>66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</row>
    <row r="37" spans="2:29">
      <c r="B37" s="39" t="s">
        <v>67</v>
      </c>
      <c r="C37" s="40">
        <v>432831.45999999996</v>
      </c>
      <c r="D37" s="40">
        <v>438718.88070710574</v>
      </c>
      <c r="E37" s="40">
        <v>381899.25199999998</v>
      </c>
      <c r="F37" s="40">
        <v>255238.24699999997</v>
      </c>
      <c r="G37" s="40">
        <v>210460.03100000002</v>
      </c>
      <c r="H37" s="40">
        <v>483869.72626290406</v>
      </c>
      <c r="I37" s="40">
        <v>1228621.4539999999</v>
      </c>
      <c r="J37" s="40">
        <v>877034.37449989864</v>
      </c>
      <c r="K37" s="40">
        <v>981811.17683754268</v>
      </c>
      <c r="L37" s="40">
        <v>1415120.18</v>
      </c>
      <c r="M37" s="40">
        <v>1614963.24</v>
      </c>
      <c r="N37" s="40">
        <v>2086063.98</v>
      </c>
      <c r="O37" s="40">
        <v>2097346.7999999998</v>
      </c>
      <c r="P37" s="40">
        <f>+O37</f>
        <v>2097346.7999999998</v>
      </c>
      <c r="Q37" s="40">
        <v>2077342.66</v>
      </c>
      <c r="R37" s="41">
        <v>1735552.4824085466</v>
      </c>
      <c r="S37" s="41">
        <v>1110339.0534097983</v>
      </c>
      <c r="T37" s="41">
        <v>1011691.2056000072</v>
      </c>
      <c r="U37" s="41">
        <v>790208.41499999643</v>
      </c>
      <c r="V37" s="40">
        <f>+W37</f>
        <v>1077458.4748000139</v>
      </c>
      <c r="W37" s="41">
        <v>1077458.4748000139</v>
      </c>
      <c r="X37" s="41">
        <v>910291.35552000848</v>
      </c>
      <c r="Y37" s="40">
        <v>966532.88685500086</v>
      </c>
      <c r="Z37" s="40">
        <f>+Y37</f>
        <v>966532.88685500086</v>
      </c>
      <c r="AA37" s="41">
        <v>917433.37355500017</v>
      </c>
      <c r="AB37" s="41">
        <v>957897.80443999893</v>
      </c>
      <c r="AC37" s="41">
        <v>1087111.6596000008</v>
      </c>
    </row>
    <row r="38" spans="2:29"/>
    <row r="39" spans="2:29"/>
  </sheetData>
  <hyperlinks>
    <hyperlink ref="A2" location="Índice!A1" display="Índice" xr:uid="{00000000-0004-0000-0400-000000000000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AF37"/>
  <sheetViews>
    <sheetView showGridLines="0" zoomScale="90" zoomScaleNormal="90" workbookViewId="0"/>
  </sheetViews>
  <sheetFormatPr defaultColWidth="0" defaultRowHeight="13.15" zeroHeight="1"/>
  <cols>
    <col min="1" max="1" width="11.42578125" style="2" customWidth="1"/>
    <col min="2" max="2" width="24.5703125" style="2" customWidth="1"/>
    <col min="3" max="3" width="16.42578125" style="106" bestFit="1" customWidth="1"/>
    <col min="4" max="31" width="11.42578125" style="2" customWidth="1"/>
    <col min="32" max="32" width="0" style="2" hidden="1" customWidth="1"/>
    <col min="33" max="16384" width="11.42578125" style="2" hidden="1"/>
  </cols>
  <sheetData>
    <row r="1" spans="1:30"/>
    <row r="2" spans="1:30">
      <c r="A2" s="18" t="s">
        <v>28</v>
      </c>
    </row>
    <row r="3" spans="1:30"/>
    <row r="4" spans="1:30">
      <c r="B4" s="22" t="s">
        <v>5</v>
      </c>
      <c r="C4" s="252"/>
    </row>
    <row r="5" spans="1:30">
      <c r="B5" s="22"/>
      <c r="C5" s="252"/>
    </row>
    <row r="6" spans="1:30"/>
    <row r="7" spans="1:30">
      <c r="B7" s="43"/>
      <c r="C7" s="44" t="s">
        <v>68</v>
      </c>
      <c r="D7" s="44">
        <v>2000</v>
      </c>
      <c r="E7" s="44">
        <v>2001</v>
      </c>
      <c r="F7" s="44">
        <v>2002</v>
      </c>
      <c r="G7" s="44">
        <v>2003</v>
      </c>
      <c r="H7" s="44">
        <v>2004</v>
      </c>
      <c r="I7" s="44">
        <v>2005</v>
      </c>
      <c r="J7" s="44">
        <v>2006</v>
      </c>
      <c r="K7" s="44">
        <v>2007</v>
      </c>
      <c r="L7" s="44">
        <v>2008</v>
      </c>
      <c r="M7" s="44">
        <v>2009</v>
      </c>
      <c r="N7" s="44">
        <v>2010</v>
      </c>
      <c r="O7" s="44">
        <v>2011</v>
      </c>
      <c r="P7" s="44">
        <v>2012</v>
      </c>
      <c r="Q7" s="44" t="s">
        <v>46</v>
      </c>
      <c r="R7" s="44">
        <v>2013</v>
      </c>
      <c r="S7" s="44">
        <v>2014</v>
      </c>
      <c r="T7" s="44">
        <v>2015</v>
      </c>
      <c r="U7" s="44">
        <v>2016</v>
      </c>
      <c r="V7" s="44">
        <v>2017</v>
      </c>
      <c r="W7" s="44" t="s">
        <v>47</v>
      </c>
      <c r="X7" s="44">
        <v>2018</v>
      </c>
      <c r="Y7" s="44">
        <v>2019</v>
      </c>
      <c r="Z7" s="44">
        <v>2020</v>
      </c>
      <c r="AA7" s="44" t="s">
        <v>48</v>
      </c>
      <c r="AB7" s="44">
        <v>2021</v>
      </c>
      <c r="AC7" s="44">
        <v>2022</v>
      </c>
      <c r="AD7" s="44">
        <v>2023</v>
      </c>
    </row>
    <row r="8" spans="1:30"/>
    <row r="9" spans="1:30">
      <c r="B9" s="23" t="s">
        <v>49</v>
      </c>
      <c r="C9" s="45"/>
    </row>
    <row r="10" spans="1:30">
      <c r="B10" s="24" t="s">
        <v>50</v>
      </c>
      <c r="C10" s="249" t="s">
        <v>69</v>
      </c>
      <c r="D10" s="25">
        <v>550</v>
      </c>
      <c r="E10" s="25">
        <v>538</v>
      </c>
      <c r="F10" s="25">
        <v>504</v>
      </c>
      <c r="G10" s="25">
        <v>488</v>
      </c>
      <c r="H10" s="25">
        <v>462</v>
      </c>
      <c r="I10" s="25">
        <v>542</v>
      </c>
      <c r="J10" s="25">
        <v>628</v>
      </c>
      <c r="K10" s="25">
        <v>678</v>
      </c>
      <c r="L10" s="25">
        <v>648</v>
      </c>
      <c r="M10" s="25">
        <v>676</v>
      </c>
      <c r="N10" s="25">
        <v>700</v>
      </c>
      <c r="O10" s="25">
        <v>756</v>
      </c>
      <c r="P10" s="25">
        <v>734</v>
      </c>
      <c r="Q10" s="25">
        <f>+P10</f>
        <v>734</v>
      </c>
      <c r="R10" s="25">
        <v>806</v>
      </c>
      <c r="S10" s="25">
        <v>816</v>
      </c>
      <c r="T10" s="25">
        <v>834</v>
      </c>
      <c r="U10" s="25">
        <v>1004</v>
      </c>
      <c r="V10" s="25">
        <v>1026</v>
      </c>
      <c r="W10" s="25">
        <f>+X10</f>
        <v>1002</v>
      </c>
      <c r="X10" s="25">
        <v>1002</v>
      </c>
      <c r="Y10" s="25">
        <v>1034</v>
      </c>
      <c r="Z10" s="25">
        <v>852</v>
      </c>
      <c r="AA10" s="25">
        <f>+Z10</f>
        <v>852</v>
      </c>
      <c r="AB10" s="26">
        <v>922</v>
      </c>
      <c r="AC10" s="26">
        <v>944</v>
      </c>
      <c r="AD10" s="26">
        <v>994</v>
      </c>
    </row>
    <row r="11" spans="1:30">
      <c r="B11" s="27" t="s">
        <v>51</v>
      </c>
      <c r="C11" s="248" t="s">
        <v>70</v>
      </c>
      <c r="D11" s="28">
        <v>1381713.8605</v>
      </c>
      <c r="E11" s="28">
        <v>1519937.8274999999</v>
      </c>
      <c r="F11" s="28">
        <v>1453798.6646666664</v>
      </c>
      <c r="G11" s="28">
        <v>1305045.4323999227</v>
      </c>
      <c r="H11" s="28">
        <v>1166657</v>
      </c>
      <c r="I11" s="28">
        <v>1235870</v>
      </c>
      <c r="J11" s="28">
        <v>1519005</v>
      </c>
      <c r="K11" s="28">
        <v>1566177</v>
      </c>
      <c r="L11" s="28">
        <v>1420957.6500000001</v>
      </c>
      <c r="M11" s="28">
        <v>1419365.4441238937</v>
      </c>
      <c r="N11" s="28">
        <v>1657262.2965361786</v>
      </c>
      <c r="O11" s="28">
        <v>1728015.4558627459</v>
      </c>
      <c r="P11" s="28">
        <v>1671561.3314298335</v>
      </c>
      <c r="Q11" s="28">
        <f>+P11</f>
        <v>1671561.3314298335</v>
      </c>
      <c r="R11" s="28">
        <v>2217192.1285083061</v>
      </c>
      <c r="S11" s="28">
        <v>2650543.62</v>
      </c>
      <c r="T11" s="28">
        <v>2061889.18</v>
      </c>
      <c r="U11" s="28">
        <v>2580283.84</v>
      </c>
      <c r="V11" s="28">
        <v>2463844.94</v>
      </c>
      <c r="W11" s="28">
        <f>+X11</f>
        <v>2686849.78</v>
      </c>
      <c r="X11" s="28">
        <v>2686849.78</v>
      </c>
      <c r="Y11" s="28">
        <v>2700173</v>
      </c>
      <c r="Z11" s="28">
        <v>2362659</v>
      </c>
      <c r="AA11" s="28">
        <f>+Z11</f>
        <v>2362659</v>
      </c>
      <c r="AB11" s="29">
        <v>2894334</v>
      </c>
      <c r="AC11" s="29">
        <v>2894334</v>
      </c>
      <c r="AD11" s="29">
        <v>3177403.4399999972</v>
      </c>
    </row>
    <row r="12" spans="1:30">
      <c r="B12" s="30"/>
      <c r="C12" s="45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 spans="1:30">
      <c r="B13" s="23" t="s">
        <v>52</v>
      </c>
      <c r="C13" s="250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pans="1:30">
      <c r="B14" s="33" t="s">
        <v>53</v>
      </c>
      <c r="C14" s="45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5"/>
      <c r="AC14" s="35"/>
      <c r="AD14" s="35"/>
    </row>
    <row r="15" spans="1:30">
      <c r="B15" s="36" t="s">
        <v>54</v>
      </c>
      <c r="C15" s="247" t="s">
        <v>71</v>
      </c>
      <c r="D15" s="34">
        <v>263474.83600000001</v>
      </c>
      <c r="E15" s="34">
        <v>401093.88800000004</v>
      </c>
      <c r="F15" s="34">
        <v>471356.33299999998</v>
      </c>
      <c r="G15" s="34">
        <v>427832</v>
      </c>
      <c r="H15" s="34">
        <v>289067.62599999993</v>
      </c>
      <c r="I15" s="34">
        <v>292192.16800000001</v>
      </c>
      <c r="J15" s="34">
        <v>269998.77400000003</v>
      </c>
      <c r="K15" s="34">
        <v>237498.43600000002</v>
      </c>
      <c r="L15" s="34">
        <v>217921.337</v>
      </c>
      <c r="M15" s="34">
        <v>207109</v>
      </c>
      <c r="N15" s="34">
        <v>211801</v>
      </c>
      <c r="O15" s="34">
        <v>225161</v>
      </c>
      <c r="P15" s="34">
        <v>234451</v>
      </c>
      <c r="Q15" s="34">
        <f t="shared" ref="Q15:Q21" si="0">+P15</f>
        <v>234451</v>
      </c>
      <c r="R15" s="34">
        <v>419339</v>
      </c>
      <c r="S15" s="34">
        <v>403790.34100000001</v>
      </c>
      <c r="T15" s="34">
        <v>470824.89</v>
      </c>
      <c r="U15" s="34">
        <v>356702.16588999995</v>
      </c>
      <c r="V15" s="34">
        <v>394550.58300000004</v>
      </c>
      <c r="W15" s="34">
        <f t="shared" ref="W15:W21" si="1">+X15</f>
        <v>430326</v>
      </c>
      <c r="X15" s="34">
        <v>430326</v>
      </c>
      <c r="Y15" s="34">
        <v>470402.3</v>
      </c>
      <c r="Z15" s="34">
        <v>584658.34100000001</v>
      </c>
      <c r="AA15" s="34">
        <f t="shared" ref="AA15:AA21" si="2">+Z15</f>
        <v>584658.34100000001</v>
      </c>
      <c r="AB15" s="35">
        <v>632491.32700000005</v>
      </c>
      <c r="AC15" s="35">
        <v>668688.18599999999</v>
      </c>
      <c r="AD15" s="35">
        <v>639637.09400000004</v>
      </c>
    </row>
    <row r="16" spans="1:30">
      <c r="B16" s="36" t="s">
        <v>55</v>
      </c>
      <c r="C16" s="247" t="s">
        <v>71</v>
      </c>
      <c r="D16" s="34">
        <v>56782</v>
      </c>
      <c r="E16" s="34">
        <v>38388.404999999999</v>
      </c>
      <c r="F16" s="34">
        <v>36595.542000000001</v>
      </c>
      <c r="G16" s="34">
        <v>36392.511000000006</v>
      </c>
      <c r="H16" s="34">
        <v>26929.763000000003</v>
      </c>
      <c r="I16" s="34">
        <v>24795.579000000005</v>
      </c>
      <c r="J16" s="34">
        <v>31941.861999999997</v>
      </c>
      <c r="K16" s="34">
        <v>23647.02</v>
      </c>
      <c r="L16" s="34">
        <v>28470.309999999954</v>
      </c>
      <c r="M16" s="34">
        <v>18925</v>
      </c>
      <c r="N16" s="34">
        <v>26883</v>
      </c>
      <c r="O16" s="34">
        <v>8687</v>
      </c>
      <c r="P16" s="34">
        <v>9344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1007</v>
      </c>
      <c r="Y16" s="34">
        <v>595.88</v>
      </c>
      <c r="Z16" s="34">
        <v>6.47</v>
      </c>
      <c r="AA16" s="34">
        <v>0</v>
      </c>
      <c r="AB16" s="35">
        <v>0</v>
      </c>
      <c r="AC16" s="35">
        <v>0</v>
      </c>
      <c r="AD16" s="35">
        <v>0</v>
      </c>
    </row>
    <row r="17" spans="2:30">
      <c r="B17" s="36" t="s">
        <v>56</v>
      </c>
      <c r="C17" s="247" t="s">
        <v>71</v>
      </c>
      <c r="D17" s="34">
        <v>100963</v>
      </c>
      <c r="E17" s="34">
        <v>113346.87</v>
      </c>
      <c r="F17" s="34">
        <v>225004.65599999999</v>
      </c>
      <c r="G17" s="34">
        <v>267746.01799999998</v>
      </c>
      <c r="H17" s="34">
        <v>320596.576</v>
      </c>
      <c r="I17" s="34">
        <v>359239.22599999997</v>
      </c>
      <c r="J17" s="34">
        <v>420611.24</v>
      </c>
      <c r="K17" s="34">
        <v>381332.11700000003</v>
      </c>
      <c r="L17" s="34">
        <v>439560.783</v>
      </c>
      <c r="M17" s="34">
        <v>422230</v>
      </c>
      <c r="N17" s="34">
        <v>439928</v>
      </c>
      <c r="O17" s="34">
        <v>394576</v>
      </c>
      <c r="P17" s="34">
        <v>260146</v>
      </c>
      <c r="Q17" s="34">
        <f t="shared" si="0"/>
        <v>260146</v>
      </c>
      <c r="R17" s="34">
        <v>213411</v>
      </c>
      <c r="S17" s="34">
        <v>155622.23599999998</v>
      </c>
      <c r="T17" s="34">
        <v>178613.027</v>
      </c>
      <c r="U17" s="34">
        <v>158745.92499999999</v>
      </c>
      <c r="V17" s="34">
        <v>176330.592</v>
      </c>
      <c r="W17" s="34">
        <f t="shared" si="1"/>
        <v>186002</v>
      </c>
      <c r="X17" s="34">
        <v>186002</v>
      </c>
      <c r="Y17" s="34">
        <v>220104.38</v>
      </c>
      <c r="Z17" s="34">
        <v>211468.753</v>
      </c>
      <c r="AA17" s="34">
        <f t="shared" si="2"/>
        <v>211468.753</v>
      </c>
      <c r="AB17" s="35">
        <v>224640.17199999999</v>
      </c>
      <c r="AC17" s="35">
        <v>264644.66800000001</v>
      </c>
      <c r="AD17" s="35">
        <v>205444.56199999998</v>
      </c>
    </row>
    <row r="18" spans="2:30">
      <c r="B18" s="36" t="s">
        <v>57</v>
      </c>
      <c r="C18" s="247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>
        <f t="shared" si="0"/>
        <v>0</v>
      </c>
      <c r="R18" s="34"/>
      <c r="S18" s="34"/>
      <c r="T18" s="34"/>
      <c r="U18" s="34"/>
      <c r="V18" s="34"/>
      <c r="W18" s="34">
        <f t="shared" si="1"/>
        <v>0</v>
      </c>
      <c r="X18" s="34"/>
      <c r="Y18" s="34"/>
      <c r="Z18" s="34"/>
      <c r="AA18" s="34"/>
      <c r="AB18" s="35"/>
      <c r="AC18" s="35"/>
      <c r="AD18" s="35"/>
    </row>
    <row r="19" spans="2:30">
      <c r="B19" s="37" t="s">
        <v>58</v>
      </c>
      <c r="C19" s="247" t="s">
        <v>71</v>
      </c>
      <c r="D19" s="34">
        <v>550117.99399999995</v>
      </c>
      <c r="E19" s="34">
        <v>522777</v>
      </c>
      <c r="F19" s="34">
        <v>704916.28199999989</v>
      </c>
      <c r="G19" s="34">
        <v>701463.01199999999</v>
      </c>
      <c r="H19" s="34">
        <v>645647.571</v>
      </c>
      <c r="I19" s="34">
        <v>595210.11599999992</v>
      </c>
      <c r="J19" s="34">
        <v>869777</v>
      </c>
      <c r="K19" s="34">
        <v>1040148.38</v>
      </c>
      <c r="L19" s="34">
        <v>696563.49022000004</v>
      </c>
      <c r="M19" s="34">
        <v>832245.38899999973</v>
      </c>
      <c r="N19" s="34">
        <v>1284946.3620000002</v>
      </c>
      <c r="O19" s="34">
        <v>1437423.9929999998</v>
      </c>
      <c r="P19" s="34">
        <v>1065415.9120000005</v>
      </c>
      <c r="Q19" s="34">
        <f t="shared" si="0"/>
        <v>1065415.9120000005</v>
      </c>
      <c r="R19" s="34">
        <v>1271293.9600000002</v>
      </c>
      <c r="S19" s="34">
        <v>1308357.9850000001</v>
      </c>
      <c r="T19" s="34">
        <v>854395.67000000086</v>
      </c>
      <c r="U19" s="34">
        <v>1109140.3999999994</v>
      </c>
      <c r="V19" s="34">
        <v>1241382.6499999994</v>
      </c>
      <c r="W19" s="34">
        <f t="shared" si="1"/>
        <v>1380200</v>
      </c>
      <c r="X19" s="34">
        <v>1380200</v>
      </c>
      <c r="Y19" s="34">
        <v>1387904.64</v>
      </c>
      <c r="Z19" s="34">
        <v>1210811.01</v>
      </c>
      <c r="AA19" s="34">
        <f t="shared" si="2"/>
        <v>1210811.01</v>
      </c>
      <c r="AB19" s="35">
        <v>1472436.2719999996</v>
      </c>
      <c r="AC19" s="35">
        <v>1435853.2279999999</v>
      </c>
      <c r="AD19" s="35">
        <v>1015543.44</v>
      </c>
    </row>
    <row r="20" spans="2:30">
      <c r="B20" s="37" t="s">
        <v>59</v>
      </c>
      <c r="C20" s="247" t="s">
        <v>71</v>
      </c>
      <c r="D20" s="34">
        <v>317013.78700000007</v>
      </c>
      <c r="E20" s="34">
        <v>351517</v>
      </c>
      <c r="F20" s="34">
        <v>49455.554000000004</v>
      </c>
      <c r="G20" s="34">
        <v>47102.47</v>
      </c>
      <c r="H20" s="34">
        <v>306694.01400000002</v>
      </c>
      <c r="I20" s="34">
        <v>262724.92200000002</v>
      </c>
      <c r="J20" s="34">
        <v>293797</v>
      </c>
      <c r="K20" s="34">
        <v>1004217.2020000002</v>
      </c>
      <c r="L20" s="34">
        <v>1330306.321</v>
      </c>
      <c r="M20" s="34">
        <v>1136831</v>
      </c>
      <c r="N20" s="34">
        <v>1210287</v>
      </c>
      <c r="O20" s="34">
        <v>1231257</v>
      </c>
      <c r="P20" s="34">
        <v>1223350</v>
      </c>
      <c r="Q20" s="34">
        <f t="shared" si="0"/>
        <v>1223350</v>
      </c>
      <c r="R20" s="34">
        <v>1367460.0399999998</v>
      </c>
      <c r="S20" s="34">
        <v>1345485.2099999997</v>
      </c>
      <c r="T20" s="34">
        <v>2086024.4069999997</v>
      </c>
      <c r="U20" s="34">
        <v>4576234.03</v>
      </c>
      <c r="V20" s="34">
        <v>4917253.8499999996</v>
      </c>
      <c r="W20" s="34">
        <f t="shared" si="1"/>
        <v>4895434</v>
      </c>
      <c r="X20" s="34">
        <v>4895434</v>
      </c>
      <c r="Y20" s="34">
        <v>4556935.67</v>
      </c>
      <c r="Z20" s="34">
        <v>3857416.8900000006</v>
      </c>
      <c r="AA20" s="34">
        <f t="shared" si="2"/>
        <v>3857416.8900000006</v>
      </c>
      <c r="AB20" s="35">
        <v>4008752.06</v>
      </c>
      <c r="AC20" s="35">
        <v>3981430.7910000002</v>
      </c>
      <c r="AD20" s="35">
        <v>5607410.2529999996</v>
      </c>
    </row>
    <row r="21" spans="2:30">
      <c r="B21" s="38" t="s">
        <v>60</v>
      </c>
      <c r="C21" s="248" t="s">
        <v>72</v>
      </c>
      <c r="D21" s="28">
        <v>1118</v>
      </c>
      <c r="E21" s="28">
        <v>1472</v>
      </c>
      <c r="F21" s="28">
        <v>1273</v>
      </c>
      <c r="G21" s="28">
        <v>6649</v>
      </c>
      <c r="H21" s="28">
        <v>6708</v>
      </c>
      <c r="I21" s="28">
        <v>11834</v>
      </c>
      <c r="J21" s="28">
        <v>14365</v>
      </c>
      <c r="K21" s="28">
        <v>14803</v>
      </c>
      <c r="L21" s="28">
        <v>19485</v>
      </c>
      <c r="M21" s="28">
        <v>19839</v>
      </c>
      <c r="N21" s="28">
        <v>19124</v>
      </c>
      <c r="O21" s="28">
        <v>21504</v>
      </c>
      <c r="P21" s="28">
        <v>16892</v>
      </c>
      <c r="Q21" s="28">
        <f t="shared" si="0"/>
        <v>16892</v>
      </c>
      <c r="R21" s="28">
        <v>15370</v>
      </c>
      <c r="S21" s="28">
        <v>19528</v>
      </c>
      <c r="T21" s="28">
        <v>19604</v>
      </c>
      <c r="U21" s="28">
        <v>17783</v>
      </c>
      <c r="V21" s="28">
        <v>20278.800000000003</v>
      </c>
      <c r="W21" s="28">
        <f t="shared" si="1"/>
        <v>22829</v>
      </c>
      <c r="X21" s="28">
        <v>22829</v>
      </c>
      <c r="Y21" s="28">
        <v>15882.92</v>
      </c>
      <c r="Z21" s="28">
        <v>15350</v>
      </c>
      <c r="AA21" s="28">
        <f t="shared" si="2"/>
        <v>15350</v>
      </c>
      <c r="AB21" s="29">
        <v>11284</v>
      </c>
      <c r="AC21" s="29">
        <v>5341</v>
      </c>
      <c r="AD21" s="29">
        <v>4283.6800500000008</v>
      </c>
    </row>
    <row r="22" spans="2:30">
      <c r="B22" s="30"/>
      <c r="C22" s="45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</row>
    <row r="23" spans="2:30">
      <c r="B23" s="23" t="s">
        <v>61</v>
      </c>
      <c r="C23" s="250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pans="2:30">
      <c r="B24" s="39" t="s">
        <v>62</v>
      </c>
      <c r="C24" s="253" t="s">
        <v>73</v>
      </c>
      <c r="D24" s="40">
        <v>1125545</v>
      </c>
      <c r="E24" s="40">
        <v>860681</v>
      </c>
      <c r="F24" s="40">
        <v>263075</v>
      </c>
      <c r="G24" s="40">
        <v>296495</v>
      </c>
      <c r="H24" s="40">
        <v>635317.99301093165</v>
      </c>
      <c r="I24" s="40">
        <v>467144.14123665885</v>
      </c>
      <c r="J24" s="40">
        <v>695469.94627067249</v>
      </c>
      <c r="K24" s="40">
        <v>1267390.2317329985</v>
      </c>
      <c r="L24" s="40">
        <v>1348533.038651888</v>
      </c>
      <c r="M24" s="40">
        <v>2270079.3700557291</v>
      </c>
      <c r="N24" s="40">
        <v>2580175.0318728839</v>
      </c>
      <c r="O24" s="40">
        <v>3164915.4204389676</v>
      </c>
      <c r="P24" s="40">
        <v>3957508.7023528269</v>
      </c>
      <c r="Q24" s="40">
        <f t="shared" ref="Q24" si="3">+P24</f>
        <v>3957508.7023528269</v>
      </c>
      <c r="R24" s="40">
        <v>5797183</v>
      </c>
      <c r="S24" s="40">
        <v>6384946.6083817845</v>
      </c>
      <c r="T24" s="40">
        <v>5088367.8162054485</v>
      </c>
      <c r="U24" s="40">
        <v>6610796.1713267816</v>
      </c>
      <c r="V24" s="40">
        <v>6889344.8641638607</v>
      </c>
      <c r="W24" s="40">
        <f>+X24</f>
        <v>9951804.8954851031</v>
      </c>
      <c r="X24" s="40">
        <v>9951804.8954851031</v>
      </c>
      <c r="Y24" s="40">
        <v>6622929</v>
      </c>
      <c r="Z24" s="40">
        <v>8275819</v>
      </c>
      <c r="AA24" s="40">
        <f>+Z24</f>
        <v>8275819</v>
      </c>
      <c r="AB24" s="41">
        <v>7209530</v>
      </c>
      <c r="AC24" s="41">
        <v>5525817</v>
      </c>
      <c r="AD24" s="41">
        <v>6684671</v>
      </c>
    </row>
    <row r="25" spans="2:30">
      <c r="B25" s="33"/>
      <c r="C25" s="45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5"/>
      <c r="AC25" s="35"/>
      <c r="AD25" s="35"/>
    </row>
    <row r="26" spans="2:30">
      <c r="B26" s="23" t="s">
        <v>63</v>
      </c>
      <c r="C26" s="250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pans="2:30">
      <c r="B27" s="33" t="s">
        <v>60</v>
      </c>
      <c r="C27" s="247" t="s">
        <v>72</v>
      </c>
      <c r="D27" s="34">
        <v>182</v>
      </c>
      <c r="E27" s="34">
        <v>419</v>
      </c>
      <c r="F27" s="34">
        <v>172</v>
      </c>
      <c r="G27" s="34">
        <v>4665</v>
      </c>
      <c r="H27" s="34">
        <v>5322</v>
      </c>
      <c r="I27" s="34">
        <v>10508</v>
      </c>
      <c r="J27" s="34">
        <v>12872</v>
      </c>
      <c r="K27" s="34">
        <v>14533</v>
      </c>
      <c r="L27" s="34">
        <v>19015</v>
      </c>
      <c r="M27" s="34">
        <v>19484</v>
      </c>
      <c r="N27" s="34">
        <v>18896</v>
      </c>
      <c r="O27" s="34">
        <v>21278</v>
      </c>
      <c r="P27" s="34">
        <v>16451</v>
      </c>
      <c r="Q27" s="34">
        <f t="shared" ref="Q27:Q28" si="4">+P27</f>
        <v>16451</v>
      </c>
      <c r="R27" s="34">
        <v>13621</v>
      </c>
      <c r="S27" s="34">
        <v>19528</v>
      </c>
      <c r="T27" s="34">
        <v>19604</v>
      </c>
      <c r="U27" s="34">
        <v>17783</v>
      </c>
      <c r="V27" s="34">
        <v>20278.800000000003</v>
      </c>
      <c r="W27" s="34">
        <f t="shared" ref="W27:W28" si="5">+X27</f>
        <v>23089.199999999997</v>
      </c>
      <c r="X27" s="34">
        <v>23089.199999999997</v>
      </c>
      <c r="Y27" s="34">
        <v>16478.8</v>
      </c>
      <c r="Z27" s="34">
        <v>15350</v>
      </c>
      <c r="AA27" s="34">
        <f t="shared" ref="AA27:AA28" si="6">+Z27</f>
        <v>15350</v>
      </c>
      <c r="AB27" s="35">
        <v>11284</v>
      </c>
      <c r="AC27" s="35">
        <v>5341</v>
      </c>
      <c r="AD27" s="35">
        <v>4283.6800500000008</v>
      </c>
    </row>
    <row r="28" spans="2:30">
      <c r="B28" s="27" t="s">
        <v>64</v>
      </c>
      <c r="C28" s="248" t="s">
        <v>71</v>
      </c>
      <c r="D28" s="28">
        <v>237675</v>
      </c>
      <c r="E28" s="28">
        <v>502747</v>
      </c>
      <c r="F28" s="28">
        <v>660050</v>
      </c>
      <c r="G28" s="28">
        <v>624285</v>
      </c>
      <c r="H28" s="28">
        <v>400452.66700000002</v>
      </c>
      <c r="I28" s="28">
        <v>452192.32800000004</v>
      </c>
      <c r="J28" s="28">
        <v>417161.17999999993</v>
      </c>
      <c r="K28" s="28">
        <v>477279.39500000002</v>
      </c>
      <c r="L28" s="28">
        <v>360900.61900000001</v>
      </c>
      <c r="M28" s="28">
        <v>456610.64099999995</v>
      </c>
      <c r="N28" s="28">
        <v>479318.54799999995</v>
      </c>
      <c r="O28" s="28">
        <v>584207.26599999995</v>
      </c>
      <c r="P28" s="28">
        <v>607007.39400000009</v>
      </c>
      <c r="Q28" s="28">
        <f t="shared" si="4"/>
        <v>607007.39400000009</v>
      </c>
      <c r="R28" s="28">
        <v>1118194.0730000001</v>
      </c>
      <c r="S28" s="28">
        <v>1072378.8399999999</v>
      </c>
      <c r="T28" s="28">
        <v>758048.61999999988</v>
      </c>
      <c r="U28" s="28">
        <v>967949.68888999999</v>
      </c>
      <c r="V28" s="28">
        <v>974258.473</v>
      </c>
      <c r="W28" s="28">
        <f t="shared" si="5"/>
        <v>1261794.6145000001</v>
      </c>
      <c r="X28" s="28">
        <v>1261794.6145000001</v>
      </c>
      <c r="Y28" s="28">
        <v>1183526</v>
      </c>
      <c r="Z28" s="28">
        <v>777665.18599999999</v>
      </c>
      <c r="AA28" s="28">
        <f t="shared" si="6"/>
        <v>777665.18599999999</v>
      </c>
      <c r="AB28" s="29">
        <v>828930.59699999995</v>
      </c>
      <c r="AC28" s="29">
        <v>902784.56900000002</v>
      </c>
      <c r="AD28" s="29">
        <v>716877.34795000008</v>
      </c>
    </row>
    <row r="29" spans="2:30">
      <c r="B29" s="30"/>
      <c r="C29" s="45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2:30">
      <c r="B30" s="23" t="s">
        <v>65</v>
      </c>
      <c r="C30" s="250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31" spans="2:30">
      <c r="B31" s="33" t="s">
        <v>60</v>
      </c>
      <c r="C31" s="247" t="s">
        <v>72</v>
      </c>
      <c r="D31" s="34">
        <v>182</v>
      </c>
      <c r="E31" s="34">
        <v>419</v>
      </c>
      <c r="F31" s="34">
        <v>172</v>
      </c>
      <c r="G31" s="34">
        <v>4575</v>
      </c>
      <c r="H31" s="34">
        <v>5434</v>
      </c>
      <c r="I31" s="34">
        <v>10511</v>
      </c>
      <c r="J31" s="34">
        <v>12860</v>
      </c>
      <c r="K31" s="34">
        <v>14077</v>
      </c>
      <c r="L31" s="34">
        <v>19033</v>
      </c>
      <c r="M31" s="34">
        <v>19484</v>
      </c>
      <c r="N31" s="34">
        <v>18896</v>
      </c>
      <c r="O31" s="34">
        <v>21278</v>
      </c>
      <c r="P31" s="34">
        <v>16451</v>
      </c>
      <c r="Q31" s="34">
        <f t="shared" ref="Q31:Q32" si="7">+P31</f>
        <v>16451</v>
      </c>
      <c r="R31" s="34">
        <v>13621</v>
      </c>
      <c r="S31" s="34">
        <v>10837</v>
      </c>
      <c r="T31" s="34">
        <v>13603</v>
      </c>
      <c r="U31" s="34">
        <v>13279</v>
      </c>
      <c r="V31" s="34">
        <v>13570</v>
      </c>
      <c r="W31" s="34">
        <f t="shared" ref="W31:W32" si="8">+X31</f>
        <v>15830.400000000001</v>
      </c>
      <c r="X31" s="34">
        <v>15830.400000000001</v>
      </c>
      <c r="Y31" s="34">
        <v>16478.8</v>
      </c>
      <c r="Z31" s="34">
        <v>15350</v>
      </c>
      <c r="AA31" s="34">
        <f t="shared" ref="AA31:AA32" si="9">+Z31</f>
        <v>15350</v>
      </c>
      <c r="AB31" s="35">
        <v>11284</v>
      </c>
      <c r="AC31" s="35">
        <v>5341</v>
      </c>
      <c r="AD31" s="35">
        <v>4283.6800500000008</v>
      </c>
    </row>
    <row r="32" spans="2:30">
      <c r="B32" s="27" t="s">
        <v>64</v>
      </c>
      <c r="C32" s="248" t="s">
        <v>71</v>
      </c>
      <c r="D32" s="28">
        <v>376500</v>
      </c>
      <c r="E32" s="28">
        <v>830216</v>
      </c>
      <c r="F32" s="28">
        <v>649205</v>
      </c>
      <c r="G32" s="28">
        <v>662225</v>
      </c>
      <c r="H32" s="28">
        <v>686816.50600000005</v>
      </c>
      <c r="I32" s="28">
        <v>663275.21400000004</v>
      </c>
      <c r="J32" s="28">
        <v>687140.88899999997</v>
      </c>
      <c r="K32" s="28">
        <v>1447380.9740000004</v>
      </c>
      <c r="L32" s="28">
        <v>1669953.507</v>
      </c>
      <c r="M32" s="28">
        <v>1593441.6709999996</v>
      </c>
      <c r="N32" s="28">
        <v>1638644.7410000002</v>
      </c>
      <c r="O32" s="28">
        <v>1782127.7949999999</v>
      </c>
      <c r="P32" s="28">
        <v>1820412.558</v>
      </c>
      <c r="Q32" s="28">
        <f t="shared" si="7"/>
        <v>1820412.558</v>
      </c>
      <c r="R32" s="28">
        <v>2441637.8930000002</v>
      </c>
      <c r="S32" s="28">
        <v>2397848.0499999998</v>
      </c>
      <c r="T32" s="28">
        <v>2983275.3640000005</v>
      </c>
      <c r="U32" s="28">
        <v>5788526.80889</v>
      </c>
      <c r="V32" s="28">
        <v>6170465.3060000008</v>
      </c>
      <c r="W32" s="28">
        <f t="shared" si="8"/>
        <v>6182512.3660000004</v>
      </c>
      <c r="X32" s="28">
        <v>6182512.3660000004</v>
      </c>
      <c r="Y32" s="28">
        <v>5603022</v>
      </c>
      <c r="Z32" s="28">
        <v>4818560.9510000004</v>
      </c>
      <c r="AA32" s="28">
        <f t="shared" si="9"/>
        <v>4818560.9510000004</v>
      </c>
      <c r="AB32" s="29">
        <v>5041971.8459999999</v>
      </c>
      <c r="AC32" s="29">
        <v>5029716.9469999997</v>
      </c>
      <c r="AD32" s="29">
        <v>6220370.6619999986</v>
      </c>
    </row>
    <row r="33" spans="2:30">
      <c r="B33" s="30"/>
      <c r="C33" s="45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pans="2:30">
      <c r="B34" s="23" t="s">
        <v>66</v>
      </c>
      <c r="C34" s="250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spans="2:30">
      <c r="B35" s="39" t="s">
        <v>67</v>
      </c>
      <c r="C35" s="251"/>
      <c r="D35" s="40">
        <f>+'2.1.1.IngresosServ'!C37/'6.1.IPM'!C16</f>
        <v>432831.45999999996</v>
      </c>
      <c r="E35" s="40">
        <f>+'2.1.1.IngresosServ'!D37/'6.1.IPM'!D16</f>
        <v>434955.42470808473</v>
      </c>
      <c r="F35" s="40">
        <f>+'2.1.1.IngresosServ'!E37/'6.1.IPM'!E16</f>
        <v>383688.16273580701</v>
      </c>
      <c r="G35" s="40">
        <f>+'2.1.1.IngresosServ'!F37/'6.1.IPM'!F16</f>
        <v>249389.3730639024</v>
      </c>
      <c r="H35" s="40">
        <f>+'2.1.1.IngresosServ'!G37/'6.1.IPM'!G16</f>
        <v>191773.7466858757</v>
      </c>
      <c r="I35" s="40">
        <f>+'2.1.1.IngresosServ'!H37/'6.1.IPM'!H16</f>
        <v>416266.10665364453</v>
      </c>
      <c r="J35" s="40">
        <f>+'2.1.1.IngresosServ'!I37/'6.1.IPM'!I16</f>
        <v>1017365.282084413</v>
      </c>
      <c r="K35" s="40">
        <f>+'2.1.1.IngresosServ'!J37/'6.1.IPM'!J16</f>
        <v>677087.78293389431</v>
      </c>
      <c r="L35" s="40">
        <f>+'2.1.1.IngresosServ'!K37/'6.1.IPM'!K16</f>
        <v>650821.73594914807</v>
      </c>
      <c r="M35" s="40">
        <f>+'2.1.1.IngresosServ'!L37/'6.1.IPM'!L16</f>
        <v>982968.03159069247</v>
      </c>
      <c r="N35" s="40">
        <f>+'2.1.1.IngresosServ'!M37/'6.1.IPM'!M16</f>
        <v>1033428.1403561534</v>
      </c>
      <c r="O35" s="40">
        <f>+'2.1.1.IngresosServ'!N37/'6.1.IPM'!N16</f>
        <v>1223760.9842738842</v>
      </c>
      <c r="P35" s="40">
        <f>+'2.1.1.IngresosServ'!O37/'6.1.IPM'!O16</f>
        <v>1157843.9805201078</v>
      </c>
      <c r="Q35" s="40">
        <f t="shared" ref="Q35" si="10">+P35</f>
        <v>1157843.9805201078</v>
      </c>
      <c r="R35" s="40">
        <f>+'2.1.1.IngresosServ'!Q37/'6.1.IPM'!P16</f>
        <v>1170405.563622491</v>
      </c>
      <c r="S35" s="40">
        <f>+'2.1.1.IngresosServ'!R37/'6.1.IPM'!Q16</f>
        <v>1008764.4279467162</v>
      </c>
      <c r="T35" s="40">
        <f>+'2.1.1.IngresosServ'!S37/'6.1.IPM'!R16</f>
        <v>711569.87591968337</v>
      </c>
      <c r="U35" s="40">
        <f>+'2.1.1.IngresosServ'!T37/'6.1.IPM'!S16</f>
        <v>676509.58338021685</v>
      </c>
      <c r="V35" s="40">
        <f>+'2.1.1.IngresosServ'!U37/'6.1.IPM'!T16</f>
        <v>504632.92275647103</v>
      </c>
      <c r="W35" s="40">
        <f>+X35</f>
        <v>682408.65514301148</v>
      </c>
      <c r="X35" s="40">
        <f>+'2.1.1.IngresosServ'!W37/'6.1.IPM'!U16</f>
        <v>682408.65514301148</v>
      </c>
      <c r="Y35" s="40">
        <f>+'2.1.1.IngresosServ'!X37/'6.1.IPM'!V16</f>
        <v>578606.02458629233</v>
      </c>
      <c r="Z35" s="40">
        <f>+'2.1.1.IngresosServ'!Y37/'6.1.IPM'!W16</f>
        <v>642069.40520770859</v>
      </c>
      <c r="AA35" s="40">
        <f>+Z35</f>
        <v>642069.40520770859</v>
      </c>
      <c r="AB35" s="40">
        <f>+'2.1.1.IngresosServ'!AA37/'6.1.IPM'!X16</f>
        <v>619019.31210520107</v>
      </c>
      <c r="AC35" s="40">
        <f>+'2.1.1.IngresosServ'!AB37/'6.1.IPM'!Y16</f>
        <v>576438.68643711368</v>
      </c>
      <c r="AD35" s="40">
        <f>+'2.1.1.IngresosServ'!AC37/'6.1.IPM'!Z16</f>
        <v>627239.56426638772</v>
      </c>
    </row>
    <row r="36" spans="2:30"/>
    <row r="37" spans="2:30"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</sheetData>
  <hyperlinks>
    <hyperlink ref="A2" location="Índice!A1" display="Índice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AE37"/>
  <sheetViews>
    <sheetView showGridLines="0" zoomScale="90" zoomScaleNormal="90" workbookViewId="0"/>
  </sheetViews>
  <sheetFormatPr defaultColWidth="0" defaultRowHeight="13.15" zeroHeight="1"/>
  <cols>
    <col min="1" max="1" width="11.42578125" style="2" customWidth="1"/>
    <col min="2" max="2" width="21.5703125" style="2" customWidth="1"/>
    <col min="3" max="30" width="11.42578125" style="2" customWidth="1"/>
    <col min="31" max="31" width="0" style="2" hidden="1" customWidth="1"/>
    <col min="32" max="16384" width="11.42578125" style="2" hidden="1"/>
  </cols>
  <sheetData>
    <row r="1" spans="1:29"/>
    <row r="2" spans="1:29">
      <c r="A2" s="18" t="s">
        <v>28</v>
      </c>
    </row>
    <row r="3" spans="1:29"/>
    <row r="4" spans="1:29">
      <c r="B4" s="22" t="s">
        <v>74</v>
      </c>
    </row>
    <row r="5" spans="1:29">
      <c r="B5" s="22"/>
    </row>
    <row r="6" spans="1:29"/>
    <row r="7" spans="1:29">
      <c r="B7" s="43"/>
      <c r="C7" s="44">
        <v>2000</v>
      </c>
      <c r="D7" s="44">
        <v>2001</v>
      </c>
      <c r="E7" s="44">
        <v>2002</v>
      </c>
      <c r="F7" s="44">
        <v>2003</v>
      </c>
      <c r="G7" s="44">
        <v>2004</v>
      </c>
      <c r="H7" s="44">
        <v>2005</v>
      </c>
      <c r="I7" s="44">
        <v>2006</v>
      </c>
      <c r="J7" s="44">
        <v>2007</v>
      </c>
      <c r="K7" s="44">
        <v>2008</v>
      </c>
      <c r="L7" s="44">
        <v>2009</v>
      </c>
      <c r="M7" s="44">
        <v>2010</v>
      </c>
      <c r="N7" s="44">
        <v>2011</v>
      </c>
      <c r="O7" s="44">
        <v>2012</v>
      </c>
      <c r="P7" s="44" t="s">
        <v>46</v>
      </c>
      <c r="Q7" s="44">
        <v>2013</v>
      </c>
      <c r="R7" s="44">
        <v>2014</v>
      </c>
      <c r="S7" s="44">
        <v>2015</v>
      </c>
      <c r="T7" s="44">
        <v>2016</v>
      </c>
      <c r="U7" s="44">
        <v>2017</v>
      </c>
      <c r="V7" s="44" t="s">
        <v>47</v>
      </c>
      <c r="W7" s="44">
        <v>2018</v>
      </c>
      <c r="X7" s="44">
        <v>2019</v>
      </c>
      <c r="Y7" s="44">
        <v>2020</v>
      </c>
      <c r="Z7" s="44" t="s">
        <v>48</v>
      </c>
      <c r="AA7" s="44">
        <v>2021</v>
      </c>
      <c r="AB7" s="44">
        <v>2022</v>
      </c>
      <c r="AC7" s="44">
        <v>2023</v>
      </c>
    </row>
    <row r="8" spans="1:29"/>
    <row r="9" spans="1:29">
      <c r="B9" s="23" t="s">
        <v>49</v>
      </c>
    </row>
    <row r="10" spans="1:29">
      <c r="B10" s="24" t="s">
        <v>50</v>
      </c>
      <c r="C10" s="46">
        <f>+'2.1.1.IngresosServ'!C12/'2.1.2.CantidadesServ'!D10</f>
        <v>192.81963636363633</v>
      </c>
      <c r="D10" s="46">
        <f>+'2.1.1.IngresosServ'!D12/'2.1.2.CantidadesServ'!E10</f>
        <v>192.15328800345316</v>
      </c>
      <c r="E10" s="46">
        <f>+'2.1.1.IngresosServ'!E12/'2.1.2.CantidadesServ'!F10</f>
        <v>191.65630158730156</v>
      </c>
      <c r="F10" s="46">
        <f>+'2.1.1.IngresosServ'!F12/'2.1.2.CantidadesServ'!G10</f>
        <v>187.59082454918033</v>
      </c>
      <c r="G10" s="46">
        <f>+'2.1.1.IngresosServ'!G12/'2.1.2.CantidadesServ'!H10</f>
        <v>182.7852380952381</v>
      </c>
      <c r="H10" s="46">
        <f>+'2.1.1.IngresosServ'!H12/'2.1.2.CantidadesServ'!I10</f>
        <v>177.17189372693724</v>
      </c>
      <c r="I10" s="46">
        <f>+'2.1.1.IngresosServ'!I12/'2.1.2.CantidadesServ'!J10</f>
        <v>192.02197261146495</v>
      </c>
      <c r="J10" s="46">
        <f>+'2.1.1.IngresosServ'!J12/'2.1.2.CantidadesServ'!K10</f>
        <v>184.9540159697807</v>
      </c>
      <c r="K10" s="46">
        <f>+'2.1.1.IngresosServ'!K12/'2.1.2.CantidadesServ'!L10</f>
        <v>193.80419900940203</v>
      </c>
      <c r="L10" s="46">
        <f>+'2.1.1.IngresosServ'!L12/'2.1.2.CantidadesServ'!M10</f>
        <v>210.43052890293586</v>
      </c>
      <c r="M10" s="46">
        <f>+'2.1.1.IngresosServ'!M12/'2.1.2.CantidadesServ'!N10</f>
        <v>225.41993854325355</v>
      </c>
      <c r="N10" s="46">
        <f>+'2.1.1.IngresosServ'!N12/'2.1.2.CantidadesServ'!O10</f>
        <v>217.50061294303805</v>
      </c>
      <c r="O10" s="46">
        <f>+'2.1.1.IngresosServ'!O12/'2.1.2.CantidadesServ'!P10</f>
        <v>195.26127648700765</v>
      </c>
      <c r="P10" s="46">
        <f>+'2.1.1.IngresosServ'!P12/'2.1.2.CantidadesServ'!Q10</f>
        <v>195.26127648700765</v>
      </c>
      <c r="Q10" s="46">
        <f>+'2.1.1.IngresosServ'!Q12/'2.1.2.CantidadesServ'!R10</f>
        <v>156.65927365587885</v>
      </c>
      <c r="R10" s="46">
        <f>+'2.1.1.IngresosServ'!R12/'2.1.2.CantidadesServ'!S10</f>
        <v>119.04757975405713</v>
      </c>
      <c r="S10" s="46">
        <f>+'2.1.1.IngresosServ'!S12/'2.1.2.CantidadesServ'!T10</f>
        <v>126.38442014388488</v>
      </c>
      <c r="T10" s="46">
        <f>+'2.1.1.IngresosServ'!T12/'2.1.2.CantidadesServ'!U10</f>
        <v>116.35630211653385</v>
      </c>
      <c r="U10" s="46">
        <f>+'2.1.1.IngresosServ'!U12/'2.1.2.CantidadesServ'!V10</f>
        <v>124.79732103801169</v>
      </c>
      <c r="V10" s="46">
        <f>+'2.1.1.IngresosServ'!V12/'2.1.2.CantidadesServ'!W10</f>
        <v>128.84126927145707</v>
      </c>
      <c r="W10" s="46">
        <f>+'2.1.1.IngresosServ'!W12/'2.1.2.CantidadesServ'!X10</f>
        <v>128.84126927145707</v>
      </c>
      <c r="X10" s="46">
        <f>+'2.1.1.IngresosServ'!X12/'2.1.2.CantidadesServ'!Y10</f>
        <v>131.06134624758391</v>
      </c>
      <c r="Y10" s="46">
        <f>+'2.1.1.IngresosServ'!Y12/'2.1.2.CantidadesServ'!Z10</f>
        <v>133.76090473004754</v>
      </c>
      <c r="Z10" s="46">
        <f>+'2.1.1.IngresosServ'!Z12/'2.1.2.CantidadesServ'!AA10</f>
        <v>133.76090473004754</v>
      </c>
      <c r="AA10" s="46">
        <f>+'2.1.1.IngresosServ'!AA12/'2.1.2.CantidadesServ'!AB10</f>
        <v>138.37495943600936</v>
      </c>
      <c r="AB10" s="46">
        <f>+'2.1.1.IngresosServ'!AB12/'2.1.2.CantidadesServ'!AC10</f>
        <v>148.4690444385603</v>
      </c>
      <c r="AC10" s="46">
        <f>+'2.1.1.IngresosServ'!AC12/'2.1.2.CantidadesServ'!AD10</f>
        <v>164.69476358148975</v>
      </c>
    </row>
    <row r="11" spans="1:29">
      <c r="B11" s="27" t="s">
        <v>51</v>
      </c>
      <c r="C11" s="47">
        <f>+'2.1.1.IngresosServ'!C13/'2.1.2.CantidadesServ'!D11</f>
        <v>0.63007261118808178</v>
      </c>
      <c r="D11" s="47">
        <f>+'2.1.1.IngresosServ'!D13/'2.1.2.CantidadesServ'!E11</f>
        <v>0.60369058692103339</v>
      </c>
      <c r="E11" s="47">
        <f>+'2.1.1.IngresosServ'!E13/'2.1.2.CantidadesServ'!F11</f>
        <v>0.59487500739883525</v>
      </c>
      <c r="F11" s="47">
        <f>+'2.1.1.IngresosServ'!F13/'2.1.2.CantidadesServ'!G11</f>
        <v>0.58278935561756684</v>
      </c>
      <c r="G11" s="47">
        <f>+'2.1.1.IngresosServ'!G13/'2.1.2.CantidadesServ'!H11</f>
        <v>0.59895634089539607</v>
      </c>
      <c r="H11" s="47">
        <f>+'2.1.1.IngresosServ'!H13/'2.1.2.CantidadesServ'!I11</f>
        <v>0.60810146067142978</v>
      </c>
      <c r="I11" s="47">
        <f>+'2.1.1.IngresosServ'!I13/'2.1.2.CantidadesServ'!J11</f>
        <v>0.62269011464741719</v>
      </c>
      <c r="J11" s="47">
        <f>+'2.1.1.IngresosServ'!J13/'2.1.2.CantidadesServ'!K11</f>
        <v>0.63209612428705975</v>
      </c>
      <c r="K11" s="47">
        <f>+'2.1.1.IngresosServ'!K13/'2.1.2.CantidadesServ'!L11</f>
        <v>0.635805198516182</v>
      </c>
      <c r="L11" s="47">
        <f>+'2.1.1.IngresosServ'!L13/'2.1.2.CantidadesServ'!M11</f>
        <v>0.63850858436657754</v>
      </c>
      <c r="M11" s="47">
        <f>+'2.1.1.IngresosServ'!M13/'2.1.2.CantidadesServ'!N11</f>
        <v>0.63790800849031271</v>
      </c>
      <c r="N11" s="47">
        <f>+'2.1.1.IngresosServ'!N13/'2.1.2.CantidadesServ'!O11</f>
        <v>0.62547156948678329</v>
      </c>
      <c r="O11" s="47">
        <f>+'2.1.1.IngresosServ'!O13/'2.1.2.CantidadesServ'!P11</f>
        <v>0.68485462981735312</v>
      </c>
      <c r="P11" s="47">
        <f>+'2.1.1.IngresosServ'!P13/'2.1.2.CantidadesServ'!Q11</f>
        <v>0.68485462981735312</v>
      </c>
      <c r="Q11" s="47">
        <f>+'2.1.1.IngresosServ'!Q13/'2.1.2.CantidadesServ'!R11</f>
        <v>0.63351024042029713</v>
      </c>
      <c r="R11" s="47">
        <f>+'2.1.1.IngresosServ'!R13/'2.1.2.CantidadesServ'!S11</f>
        <v>0.59265513161258832</v>
      </c>
      <c r="S11" s="47">
        <f>+'2.1.1.IngresosServ'!S13/'2.1.2.CantidadesServ'!T11</f>
        <v>0.58780569262214188</v>
      </c>
      <c r="T11" s="47">
        <f>+'2.1.1.IngresosServ'!T13/'2.1.2.CantidadesServ'!U11</f>
        <v>0.53426637572833802</v>
      </c>
      <c r="U11" s="47">
        <f>+'2.1.1.IngresosServ'!U13/'2.1.2.CantidadesServ'!V11</f>
        <v>0.53184625764436289</v>
      </c>
      <c r="V11" s="47">
        <f>+'2.1.1.IngresosServ'!V13/'2.1.2.CantidadesServ'!W11</f>
        <v>0.53193037902550688</v>
      </c>
      <c r="W11" s="47">
        <f>+'2.1.1.IngresosServ'!W13/'2.1.2.CantidadesServ'!X11</f>
        <v>0.53193037902550688</v>
      </c>
      <c r="X11" s="47">
        <f>+'2.1.1.IngresosServ'!X13/'2.1.2.CantidadesServ'!Y11</f>
        <v>0.55976397976722225</v>
      </c>
      <c r="Y11" s="47">
        <f>+'2.1.1.IngresosServ'!Y13/'2.1.2.CantidadesServ'!Z11</f>
        <v>0.56644678393919701</v>
      </c>
      <c r="Z11" s="47">
        <f>+'2.1.1.IngresosServ'!Z13/'2.1.2.CantidadesServ'!AA11</f>
        <v>0.56644678393919701</v>
      </c>
      <c r="AA11" s="47">
        <f>+'2.1.1.IngresosServ'!AA13/'2.1.2.CantidadesServ'!AB11</f>
        <v>0.48482611804477282</v>
      </c>
      <c r="AB11" s="47">
        <f>+'2.1.1.IngresosServ'!AB13/'2.1.2.CantidadesServ'!AC11</f>
        <v>0.44728204902060359</v>
      </c>
      <c r="AC11" s="47">
        <f>+'2.1.1.IngresosServ'!AC13/'2.1.2.CantidadesServ'!AD11</f>
        <v>0.56713151122540539</v>
      </c>
    </row>
    <row r="12" spans="1:29">
      <c r="B12" s="30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</row>
    <row r="13" spans="1:29">
      <c r="B13" s="23" t="s">
        <v>52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</row>
    <row r="14" spans="1:29">
      <c r="B14" s="33" t="s">
        <v>53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</row>
    <row r="15" spans="1:29">
      <c r="B15" s="36" t="s">
        <v>54</v>
      </c>
      <c r="C15" s="50">
        <f>+'2.1.1.IngresosServ'!C17/'2.1.2.CantidadesServ'!D15</f>
        <v>3.4079520975581894</v>
      </c>
      <c r="D15" s="50">
        <f>+'2.1.1.IngresosServ'!D17/'2.1.2.CantidadesServ'!E15</f>
        <v>3.0435875637920695</v>
      </c>
      <c r="E15" s="50">
        <f>+'2.1.1.IngresosServ'!E17/'2.1.2.CantidadesServ'!F15</f>
        <v>3.1519212726478845</v>
      </c>
      <c r="F15" s="50">
        <f>+'2.1.1.IngresosServ'!F17/'2.1.2.CantidadesServ'!G15</f>
        <v>3.3944978370014396</v>
      </c>
      <c r="G15" s="50">
        <f>+'2.1.1.IngresosServ'!G17/'2.1.2.CantidadesServ'!H15</f>
        <v>3.3808109144674687</v>
      </c>
      <c r="H15" s="50">
        <f>+'2.1.1.IngresosServ'!H17/'2.1.2.CantidadesServ'!I15</f>
        <v>3.2055935291188224</v>
      </c>
      <c r="I15" s="50">
        <f>+'2.1.1.IngresosServ'!I17/'2.1.2.CantidadesServ'!J15</f>
        <v>3.2634319317316596</v>
      </c>
      <c r="J15" s="50">
        <f>+'2.1.1.IngresosServ'!J17/'2.1.2.CantidadesServ'!K15</f>
        <v>3.4738972920637199</v>
      </c>
      <c r="K15" s="50">
        <f>+'2.1.1.IngresosServ'!K17/'2.1.2.CantidadesServ'!L15</f>
        <v>3.2899562735252106</v>
      </c>
      <c r="L15" s="50">
        <f>+'2.1.1.IngresosServ'!L17/'2.1.2.CantidadesServ'!M15</f>
        <v>3.1478283415979025</v>
      </c>
      <c r="M15" s="50">
        <f>+'2.1.1.IngresosServ'!M17/'2.1.2.CantidadesServ'!N15</f>
        <v>3.6753316084437748</v>
      </c>
      <c r="N15" s="50">
        <f>+'2.1.1.IngresosServ'!N17/'2.1.2.CantidadesServ'!O15</f>
        <v>4.2894511038767815</v>
      </c>
      <c r="O15" s="50">
        <f>+'2.1.1.IngresosServ'!O17/'2.1.2.CantidadesServ'!P15</f>
        <v>3.7154599468545664</v>
      </c>
      <c r="P15" s="50">
        <f>+'2.1.1.IngresosServ'!P17/'2.1.2.CantidadesServ'!Q15</f>
        <v>3.7154599468545664</v>
      </c>
      <c r="Q15" s="50">
        <f>+'2.1.1.IngresosServ'!Q17/'2.1.2.CantidadesServ'!R15</f>
        <v>3.1531903781904376</v>
      </c>
      <c r="R15" s="50">
        <f>+'2.1.1.IngresosServ'!R17/'2.1.2.CantidadesServ'!S15</f>
        <v>2.9991707598731998</v>
      </c>
      <c r="S15" s="50">
        <f>+'2.1.1.IngresosServ'!S17/'2.1.2.CantidadesServ'!T15</f>
        <v>2.895889347736051</v>
      </c>
      <c r="T15" s="50">
        <f>+'2.1.1.IngresosServ'!T17/'2.1.2.CantidadesServ'!U15</f>
        <v>2.9854165492462839</v>
      </c>
      <c r="U15" s="50">
        <f>+'2.1.1.IngresosServ'!U17/'2.1.2.CantidadesServ'!V15</f>
        <v>2.8487913581412627</v>
      </c>
      <c r="V15" s="50">
        <f>+'2.1.1.IngresosServ'!V17/'2.1.2.CantidadesServ'!W15</f>
        <v>2.9855912122437411</v>
      </c>
      <c r="W15" s="50">
        <f>+'2.1.1.IngresosServ'!W17/'2.1.2.CantidadesServ'!X15</f>
        <v>2.9855912122437411</v>
      </c>
      <c r="X15" s="50">
        <f>+'2.1.1.IngresosServ'!X17/'2.1.2.CantidadesServ'!Y15</f>
        <v>3.8952917160481548</v>
      </c>
      <c r="Y15" s="50">
        <f>+'2.1.1.IngresosServ'!Y17/'2.1.2.CantidadesServ'!Z15</f>
        <v>2.9350630196516767</v>
      </c>
      <c r="Z15" s="50">
        <f>+'2.1.1.IngresosServ'!Z17/'2.1.2.CantidadesServ'!AA15</f>
        <v>2.9350630196516767</v>
      </c>
      <c r="AA15" s="50">
        <f>+'2.1.1.IngresosServ'!AA17/'2.1.2.CantidadesServ'!AB15</f>
        <v>2.5194186531509559</v>
      </c>
      <c r="AB15" s="50">
        <f>+'2.1.1.IngresosServ'!AB17/'2.1.2.CantidadesServ'!AC15</f>
        <v>2.5470910413243044</v>
      </c>
      <c r="AC15" s="50">
        <f>+'2.1.1.IngresosServ'!AC17/'2.1.2.CantidadesServ'!AD15</f>
        <v>3.1777281275059992</v>
      </c>
    </row>
    <row r="16" spans="1:29">
      <c r="B16" s="36" t="s">
        <v>55</v>
      </c>
      <c r="C16" s="50">
        <f>+'2.1.1.IngresosServ'!C18/'2.1.2.CantidadesServ'!D16</f>
        <v>39.328261068648516</v>
      </c>
      <c r="D16" s="50">
        <f>+'2.1.1.IngresosServ'!D18/'2.1.2.CantidadesServ'!E16</f>
        <v>39.868475348289607</v>
      </c>
      <c r="E16" s="50">
        <f>+'2.1.1.IngresosServ'!E18/'2.1.2.CantidadesServ'!F16</f>
        <v>43.599854463147452</v>
      </c>
      <c r="F16" s="50">
        <f>+'2.1.1.IngresosServ'!F18/'2.1.2.CantidadesServ'!G16</f>
        <v>44.14047243401258</v>
      </c>
      <c r="G16" s="50">
        <f>+'2.1.1.IngresosServ'!G18/'2.1.2.CantidadesServ'!H16</f>
        <v>40.641836507064689</v>
      </c>
      <c r="H16" s="50">
        <f>+'2.1.1.IngresosServ'!H18/'2.1.2.CantidadesServ'!I16</f>
        <v>42.042691860512704</v>
      </c>
      <c r="I16" s="50">
        <f>+'2.1.1.IngresosServ'!I18/'2.1.2.CantidadesServ'!J16</f>
        <v>41.387677008636196</v>
      </c>
      <c r="J16" s="50">
        <f>+'2.1.1.IngresosServ'!J18/'2.1.2.CantidadesServ'!K16</f>
        <v>43.104071302745254</v>
      </c>
      <c r="K16" s="50">
        <f>+'2.1.1.IngresosServ'!K18/'2.1.2.CantidadesServ'!L16</f>
        <v>50.212052475023448</v>
      </c>
      <c r="L16" s="50">
        <f>+'2.1.1.IngresosServ'!L18/'2.1.2.CantidadesServ'!M16</f>
        <v>50.036908852946269</v>
      </c>
      <c r="M16" s="50">
        <f>+'2.1.1.IngresosServ'!M18/'2.1.2.CantidadesServ'!N16</f>
        <v>44.429671113401419</v>
      </c>
      <c r="N16" s="50">
        <f>+'2.1.1.IngresosServ'!N18/'2.1.2.CantidadesServ'!O16</f>
        <v>47.1681050744941</v>
      </c>
      <c r="O16" s="50">
        <f>+'2.1.1.IngresosServ'!O18/'2.1.2.CantidadesServ'!P16</f>
        <v>36.787303533467849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f>+'2.1.1.IngresosServ'!W18/'2.1.2.CantidadesServ'!X16</f>
        <v>10.973104468718967</v>
      </c>
      <c r="X16" s="50">
        <f>+'2.1.1.IngresosServ'!X18/'2.1.2.CantidadesServ'!Y16</f>
        <v>47</v>
      </c>
      <c r="Y16" s="50">
        <f>+'2.1.1.IngresosServ'!Y18/'2.1.2.CantidadesServ'!Z16</f>
        <v>0.94</v>
      </c>
      <c r="Z16" s="50">
        <v>0</v>
      </c>
      <c r="AA16" s="50">
        <v>0</v>
      </c>
      <c r="AB16" s="50">
        <v>0</v>
      </c>
      <c r="AC16" s="50">
        <v>0</v>
      </c>
    </row>
    <row r="17" spans="2:29">
      <c r="B17" s="36" t="s">
        <v>56</v>
      </c>
      <c r="C17" s="50">
        <f>+'2.1.1.IngresosServ'!C19/'2.1.2.CantidadesServ'!D17</f>
        <v>0.54475738636926396</v>
      </c>
      <c r="D17" s="50">
        <f>+'2.1.1.IngresosServ'!D19/'2.1.2.CantidadesServ'!E17</f>
        <v>0.56298722673153656</v>
      </c>
      <c r="E17" s="50">
        <f>+'2.1.1.IngresosServ'!E19/'2.1.2.CantidadesServ'!F17</f>
        <v>0.55496234353479335</v>
      </c>
      <c r="F17" s="50">
        <f>+'2.1.1.IngresosServ'!F19/'2.1.2.CantidadesServ'!G17</f>
        <v>0.56272245587607583</v>
      </c>
      <c r="G17" s="50">
        <f>+'2.1.1.IngresosServ'!G19/'2.1.2.CantidadesServ'!H17</f>
        <v>0.65071526465709972</v>
      </c>
      <c r="H17" s="50">
        <f>+'2.1.1.IngresosServ'!H19/'2.1.2.CantidadesServ'!I17</f>
        <v>0.94594347444674665</v>
      </c>
      <c r="I17" s="50">
        <f>+'2.1.1.IngresosServ'!I19/'2.1.2.CantidadesServ'!J17</f>
        <v>0.96056571621814002</v>
      </c>
      <c r="J17" s="50">
        <f>+'2.1.1.IngresosServ'!J19/'2.1.2.CantidadesServ'!K17</f>
        <v>0.9557499086571527</v>
      </c>
      <c r="K17" s="50">
        <f>+'2.1.1.IngresosServ'!K19/'2.1.2.CantidadesServ'!L17</f>
        <v>1.0049671279334602</v>
      </c>
      <c r="L17" s="50">
        <f>+'2.1.1.IngresosServ'!L19/'2.1.2.CantidadesServ'!M17</f>
        <v>1.0155130142339484</v>
      </c>
      <c r="M17" s="50">
        <f>+'2.1.1.IngresosServ'!M19/'2.1.2.CantidadesServ'!N17</f>
        <v>0.98467546962230179</v>
      </c>
      <c r="N17" s="50">
        <f>+'2.1.1.IngresosServ'!N19/'2.1.2.CantidadesServ'!O17</f>
        <v>0.98799866185475038</v>
      </c>
      <c r="O17" s="50">
        <f>+'2.1.1.IngresosServ'!O19/'2.1.2.CantidadesServ'!P17</f>
        <v>1.0072011870257471</v>
      </c>
      <c r="P17" s="50">
        <f>+'2.1.1.IngresosServ'!P19/'2.1.2.CantidadesServ'!Q17</f>
        <v>1.0072011870257471</v>
      </c>
      <c r="Q17" s="50">
        <f>+'2.1.1.IngresosServ'!Q19/'2.1.2.CantidadesServ'!R17</f>
        <v>1.0528118044524415</v>
      </c>
      <c r="R17" s="50">
        <f>+'2.1.1.IngresosServ'!R19/'2.1.2.CantidadesServ'!S17</f>
        <v>1.0164761333876842</v>
      </c>
      <c r="S17" s="50">
        <f>+'2.1.1.IngresosServ'!S19/'2.1.2.CantidadesServ'!T17</f>
        <v>1.0025126140435436</v>
      </c>
      <c r="T17" s="50">
        <f>+'2.1.1.IngresosServ'!T19/'2.1.2.CantidadesServ'!U17</f>
        <v>0.97217532355554948</v>
      </c>
      <c r="U17" s="50">
        <f>+'2.1.1.IngresosServ'!U19/'2.1.2.CantidadesServ'!V17</f>
        <v>0.93974458612377376</v>
      </c>
      <c r="V17" s="50">
        <f>+'2.1.1.IngresosServ'!V19/'2.1.2.CantidadesServ'!W17</f>
        <v>1.1410905216072944</v>
      </c>
      <c r="W17" s="50">
        <f>+'2.1.1.IngresosServ'!W19/'2.1.2.CantidadesServ'!X17</f>
        <v>1.1410905216072944</v>
      </c>
      <c r="X17" s="50">
        <f>+'2.1.1.IngresosServ'!X19/'2.1.2.CantidadesServ'!Y17</f>
        <v>1.1262489869579151</v>
      </c>
      <c r="Y17" s="50">
        <f>+'2.1.1.IngresosServ'!Y19/'2.1.2.CantidadesServ'!Z17</f>
        <v>1.2001296182041605</v>
      </c>
      <c r="Z17" s="50">
        <f>+'2.1.1.IngresosServ'!Z19/'2.1.2.CantidadesServ'!AA17</f>
        <v>1.2001296182041605</v>
      </c>
      <c r="AA17" s="50">
        <f>+'2.1.1.IngresosServ'!AA19/'2.1.2.CantidadesServ'!AB17</f>
        <v>1.1946636810801585</v>
      </c>
      <c r="AB17" s="50">
        <f>+'2.1.1.IngresosServ'!AB19/'2.1.2.CantidadesServ'!AC17</f>
        <v>1.1981305574612975</v>
      </c>
      <c r="AC17" s="50">
        <f>+'2.1.1.IngresosServ'!AC19/'2.1.2.CantidadesServ'!AD17</f>
        <v>1.2543038642220188</v>
      </c>
    </row>
    <row r="18" spans="2:29">
      <c r="B18" s="36" t="s">
        <v>57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</row>
    <row r="19" spans="2:29">
      <c r="B19" s="37" t="s">
        <v>58</v>
      </c>
      <c r="C19" s="50">
        <f>+'2.1.1.IngresosServ'!C21/'2.1.2.CantidadesServ'!D19</f>
        <v>2.2905124968517208</v>
      </c>
      <c r="D19" s="50">
        <f>+'2.1.1.IngresosServ'!D21/'2.1.2.CantidadesServ'!E19</f>
        <v>2.2794871548504276</v>
      </c>
      <c r="E19" s="50">
        <f>+'2.1.1.IngresosServ'!E21/'2.1.2.CantidadesServ'!F19</f>
        <v>2.2448775768240803</v>
      </c>
      <c r="F19" s="50">
        <f>+'2.1.1.IngresosServ'!F21/'2.1.2.CantidadesServ'!G19</f>
        <v>2.2971046504730035</v>
      </c>
      <c r="G19" s="50">
        <f>+'2.1.1.IngresosServ'!G21/'2.1.2.CantidadesServ'!H19</f>
        <v>2.7805335617068399</v>
      </c>
      <c r="H19" s="50">
        <f>+'2.1.1.IngresosServ'!H21/'2.1.2.CantidadesServ'!I19</f>
        <v>2.9028442759195312</v>
      </c>
      <c r="I19" s="50">
        <f>+'2.1.1.IngresosServ'!I21/'2.1.2.CantidadesServ'!J19</f>
        <v>2.7655782818607428</v>
      </c>
      <c r="J19" s="50">
        <f>+'2.1.1.IngresosServ'!J21/'2.1.2.CantidadesServ'!K19</f>
        <v>2.6508918732928839</v>
      </c>
      <c r="K19" s="50">
        <f>+'2.1.1.IngresosServ'!K21/'2.1.2.CantidadesServ'!L19</f>
        <v>2.8992930290048666</v>
      </c>
      <c r="L19" s="50">
        <f>+'2.1.1.IngresosServ'!L21/'2.1.2.CantidadesServ'!M19</f>
        <v>3.2566840451428449</v>
      </c>
      <c r="M19" s="50">
        <f>+'2.1.1.IngresosServ'!M21/'2.1.2.CantidadesServ'!N19</f>
        <v>2.9606908914692887</v>
      </c>
      <c r="N19" s="50">
        <f>+'2.1.1.IngresosServ'!N21/'2.1.2.CantidadesServ'!O19</f>
        <v>2.4187004787250688</v>
      </c>
      <c r="O19" s="50">
        <f>+'2.1.1.IngresosServ'!O21/'2.1.2.CantidadesServ'!P19</f>
        <v>2.8212768986690322</v>
      </c>
      <c r="P19" s="50">
        <f>+'2.1.1.IngresosServ'!P21/'2.1.2.CantidadesServ'!Q19</f>
        <v>2.8212768986690322</v>
      </c>
      <c r="Q19" s="50">
        <f>+'2.1.1.IngresosServ'!Q21/'2.1.2.CantidadesServ'!R19</f>
        <v>2.6450955214166196</v>
      </c>
      <c r="R19" s="50">
        <f>+'2.1.1.IngresosServ'!R21/'2.1.2.CantidadesServ'!S19</f>
        <v>2.5314585411772379</v>
      </c>
      <c r="S19" s="50">
        <f>+'2.1.1.IngresosServ'!S21/'2.1.2.CantidadesServ'!T19</f>
        <v>2.7441065414107237</v>
      </c>
      <c r="T19" s="50">
        <f>+'2.1.1.IngresosServ'!T21/'2.1.2.CantidadesServ'!U19</f>
        <v>2.4982363210284371</v>
      </c>
      <c r="U19" s="50">
        <f>+'2.1.1.IngresosServ'!U21/'2.1.2.CantidadesServ'!V19</f>
        <v>2.4646145850354895</v>
      </c>
      <c r="V19" s="50">
        <f>+'2.1.1.IngresosServ'!V21/'2.1.2.CantidadesServ'!W19</f>
        <v>2.4518009920301429</v>
      </c>
      <c r="W19" s="50">
        <f>+'2.1.1.IngresosServ'!W21/'2.1.2.CantidadesServ'!X19</f>
        <v>2.4518009920301429</v>
      </c>
      <c r="X19" s="50">
        <f>+'2.1.1.IngresosServ'!X21/'2.1.2.CantidadesServ'!Y19</f>
        <v>2.2409747906023281</v>
      </c>
      <c r="Y19" s="50">
        <f>+'2.1.1.IngresosServ'!Y21/'2.1.2.CantidadesServ'!Z19</f>
        <v>2.4602141491924492</v>
      </c>
      <c r="Z19" s="50">
        <f>+'2.1.1.IngresosServ'!Z21/'2.1.2.CantidadesServ'!AA19</f>
        <v>2.4602141491924492</v>
      </c>
      <c r="AA19" s="50">
        <f>+'2.1.1.IngresosServ'!AA21/'2.1.2.CantidadesServ'!AB19</f>
        <v>2.4672488070845362</v>
      </c>
      <c r="AB19" s="50">
        <f>+'2.1.1.IngresosServ'!AB21/'2.1.2.CantidadesServ'!AC19</f>
        <v>2.7071979923842191</v>
      </c>
      <c r="AC19" s="50">
        <f>+'2.1.1.IngresosServ'!AC21/'2.1.2.CantidadesServ'!AD19</f>
        <v>4.5769675382866923</v>
      </c>
    </row>
    <row r="20" spans="2:29">
      <c r="B20" s="37" t="s">
        <v>59</v>
      </c>
      <c r="C20" s="50">
        <f>+'2.1.1.IngresosServ'!C22/'2.1.2.CantidadesServ'!D20</f>
        <v>2.3475731041312717</v>
      </c>
      <c r="D20" s="50">
        <f>+'2.1.1.IngresosServ'!D22/'2.1.2.CantidadesServ'!E20</f>
        <v>2.3483380320155214</v>
      </c>
      <c r="E20" s="50">
        <f>+'2.1.1.IngresosServ'!E22/'2.1.2.CantidadesServ'!F20</f>
        <v>2.3479927694268672</v>
      </c>
      <c r="F20" s="50">
        <f>+'2.1.1.IngresosServ'!F22/'2.1.2.CantidadesServ'!G20</f>
        <v>2.3001783218587049</v>
      </c>
      <c r="G20" s="50">
        <f>+'2.1.1.IngresosServ'!G22/'2.1.2.CantidadesServ'!H20</f>
        <v>2.3035459453082114</v>
      </c>
      <c r="H20" s="50">
        <f>+'2.1.1.IngresosServ'!H22/'2.1.2.CantidadesServ'!I20</f>
        <v>2.3328573609777301</v>
      </c>
      <c r="I20" s="50">
        <f>+'2.1.1.IngresosServ'!I22/'2.1.2.CantidadesServ'!J20</f>
        <v>3.4160136618141097</v>
      </c>
      <c r="J20" s="50">
        <f>+'2.1.1.IngresosServ'!J22/'2.1.2.CantidadesServ'!K20</f>
        <v>3.9308734220744079</v>
      </c>
      <c r="K20" s="50">
        <f>+'2.1.1.IngresosServ'!K22/'2.1.2.CantidadesServ'!L20</f>
        <v>3.8788525313066851</v>
      </c>
      <c r="L20" s="50">
        <f>+'2.1.1.IngresosServ'!L22/'2.1.2.CantidadesServ'!M20</f>
        <v>3.7669579132959363</v>
      </c>
      <c r="M20" s="50">
        <f>+'2.1.1.IngresosServ'!M22/'2.1.2.CantidadesServ'!N20</f>
        <v>3.6656287055320265</v>
      </c>
      <c r="N20" s="50">
        <f>+'2.1.1.IngresosServ'!N22/'2.1.2.CantidadesServ'!O20</f>
        <v>3.9489952300778794</v>
      </c>
      <c r="O20" s="50">
        <f>+'2.1.1.IngresosServ'!O22/'2.1.2.CantidadesServ'!P20</f>
        <v>3.9301881391261699</v>
      </c>
      <c r="P20" s="50">
        <f>+'2.1.1.IngresosServ'!P22/'2.1.2.CantidadesServ'!Q20</f>
        <v>3.9301881391261699</v>
      </c>
      <c r="Q20" s="50">
        <f>+'2.1.1.IngresosServ'!Q22/'2.1.2.CantidadesServ'!R20</f>
        <v>3.9536720260947713</v>
      </c>
      <c r="R20" s="50">
        <f>+'2.1.1.IngresosServ'!R22/'2.1.2.CantidadesServ'!S20</f>
        <v>3.9477324861923591</v>
      </c>
      <c r="S20" s="50">
        <f>+'2.1.1.IngresosServ'!S22/'2.1.2.CantidadesServ'!T20</f>
        <v>4.604952685388211</v>
      </c>
      <c r="T20" s="50">
        <f>+'2.1.1.IngresosServ'!T22/'2.1.2.CantidadesServ'!U20</f>
        <v>6.2257576504276795</v>
      </c>
      <c r="U20" s="50">
        <f>+'2.1.1.IngresosServ'!U22/'2.1.2.CantidadesServ'!V20</f>
        <v>5.9070773405536103</v>
      </c>
      <c r="V20" s="50">
        <f>+'2.1.1.IngresosServ'!V22/'2.1.2.CantidadesServ'!W20</f>
        <v>5.8175232083437329</v>
      </c>
      <c r="W20" s="50">
        <f>+'2.1.1.IngresosServ'!W22/'2.1.2.CantidadesServ'!X20</f>
        <v>5.8175232083437329</v>
      </c>
      <c r="X20" s="50">
        <f>+'2.1.1.IngresosServ'!X22/'2.1.2.CantidadesServ'!Y20</f>
        <v>5.7461766420920348</v>
      </c>
      <c r="Y20" s="50">
        <f>+'2.1.1.IngresosServ'!Y22/'2.1.2.CantidadesServ'!Z20</f>
        <v>6.2012819925745655</v>
      </c>
      <c r="Z20" s="50">
        <f>+'2.1.1.IngresosServ'!Z22/'2.1.2.CantidadesServ'!AA20</f>
        <v>6.2012819925745655</v>
      </c>
      <c r="AA20" s="50">
        <f>+'2.1.1.IngresosServ'!AA22/'2.1.2.CantidadesServ'!AB20</f>
        <v>6.094967209632066</v>
      </c>
      <c r="AB20" s="50">
        <f>+'2.1.1.IngresosServ'!AB22/'2.1.2.CantidadesServ'!AC20</f>
        <v>6.3108869588121399</v>
      </c>
      <c r="AC20" s="50">
        <f>+'2.1.1.IngresosServ'!AC22/'2.1.2.CantidadesServ'!AD20</f>
        <v>6.5720667416984133</v>
      </c>
    </row>
    <row r="21" spans="2:29">
      <c r="B21" s="38" t="s">
        <v>60</v>
      </c>
      <c r="C21" s="47">
        <f>+'2.1.1.IngresosServ'!C23/'2.1.2.CantidadesServ'!D21</f>
        <v>33.40447227191413</v>
      </c>
      <c r="D21" s="47">
        <f>+'2.1.1.IngresosServ'!D23/'2.1.2.CantidadesServ'!E21</f>
        <v>20.756281443875114</v>
      </c>
      <c r="E21" s="47">
        <f>+'2.1.1.IngresosServ'!E23/'2.1.2.CantidadesServ'!F21</f>
        <v>32.383945168892382</v>
      </c>
      <c r="F21" s="47">
        <f>+'2.1.1.IngresosServ'!F23/'2.1.2.CantidadesServ'!G21</f>
        <v>30.373233629117159</v>
      </c>
      <c r="G21" s="47">
        <f>+'2.1.1.IngresosServ'!G23/'2.1.2.CantidadesServ'!H21</f>
        <v>27.539256231365535</v>
      </c>
      <c r="H21" s="47">
        <f>+'2.1.1.IngresosServ'!H23/'2.1.2.CantidadesServ'!I21</f>
        <v>25.578616971377869</v>
      </c>
      <c r="I21" s="47">
        <f>+'2.1.1.IngresosServ'!I23/'2.1.2.CantidadesServ'!J21</f>
        <v>31.107348346675945</v>
      </c>
      <c r="J21" s="47">
        <f>+'2.1.1.IngresosServ'!J23/'2.1.2.CantidadesServ'!K21</f>
        <v>31.894642831686429</v>
      </c>
      <c r="K21" s="47">
        <f>+'2.1.1.IngresosServ'!K23/'2.1.2.CantidadesServ'!L21</f>
        <v>37.819530397243895</v>
      </c>
      <c r="L21" s="47">
        <f>+'2.1.1.IngresosServ'!L23/'2.1.2.CantidadesServ'!M21</f>
        <v>24.175137859771159</v>
      </c>
      <c r="M21" s="47">
        <f>+'2.1.1.IngresosServ'!M23/'2.1.2.CantidadesServ'!N21</f>
        <v>23.69958533779544</v>
      </c>
      <c r="N21" s="47">
        <f>+'2.1.1.IngresosServ'!N23/'2.1.2.CantidadesServ'!O21</f>
        <v>25.88807384672619</v>
      </c>
      <c r="O21" s="47">
        <f>+'2.1.1.IngresosServ'!O23/'2.1.2.CantidadesServ'!P21</f>
        <v>35.230801562869992</v>
      </c>
      <c r="P21" s="47">
        <f>+'2.1.1.IngresosServ'!P23/'2.1.2.CantidadesServ'!Q21</f>
        <v>35.230801562869992</v>
      </c>
      <c r="Q21" s="47">
        <f>+'2.1.1.IngresosServ'!Q23/'2.1.2.CantidadesServ'!R21</f>
        <v>51.215633962264143</v>
      </c>
      <c r="R21" s="47">
        <f>+'2.1.1.IngresosServ'!R23/'2.1.2.CantidadesServ'!S21</f>
        <v>52.52417123400992</v>
      </c>
      <c r="S21" s="47">
        <f>+'2.1.1.IngresosServ'!S23/'2.1.2.CantidadesServ'!T21</f>
        <v>53.873473811467058</v>
      </c>
      <c r="T21" s="47">
        <f>+'2.1.1.IngresosServ'!T23/'2.1.2.CantidadesServ'!U21</f>
        <v>51.04355565427656</v>
      </c>
      <c r="U21" s="47">
        <f>+'2.1.1.IngresosServ'!U23/'2.1.2.CantidadesServ'!V21</f>
        <v>47.077598625165187</v>
      </c>
      <c r="V21" s="47">
        <f>+'2.1.1.IngresosServ'!V23/'2.1.2.CantidadesServ'!W21</f>
        <v>54.141492400017519</v>
      </c>
      <c r="W21" s="47">
        <f>+'2.1.1.IngresosServ'!W23/'2.1.2.CantidadesServ'!X21</f>
        <v>54.141492400017519</v>
      </c>
      <c r="X21" s="47">
        <f>+'2.1.1.IngresosServ'!X23/'2.1.2.CantidadesServ'!Y21</f>
        <v>63.330017566039494</v>
      </c>
      <c r="Y21" s="47">
        <f>+'2.1.1.IngresosServ'!Y23/'2.1.2.CantidadesServ'!Z21</f>
        <v>54.631146579804557</v>
      </c>
      <c r="Z21" s="47">
        <f>+'2.1.1.IngresosServ'!Z23/'2.1.2.CantidadesServ'!AA21</f>
        <v>54.631146579804557</v>
      </c>
      <c r="AA21" s="47">
        <f>+'2.1.1.IngresosServ'!AA23/'2.1.2.CantidadesServ'!AB21</f>
        <v>50.52166784828075</v>
      </c>
      <c r="AB21" s="47">
        <f>+'2.1.1.IngresosServ'!AB23/'2.1.2.CantidadesServ'!AC21</f>
        <v>59.779142482681152</v>
      </c>
      <c r="AC21" s="47">
        <f>+'2.1.1.IngresosServ'!AC23/'2.1.2.CantidadesServ'!AD21</f>
        <v>96.554690166460944</v>
      </c>
    </row>
    <row r="22" spans="2:29">
      <c r="B22" s="30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</row>
    <row r="23" spans="2:29">
      <c r="B23" s="23" t="s">
        <v>61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</row>
    <row r="24" spans="2:29">
      <c r="B24" s="39" t="s">
        <v>62</v>
      </c>
      <c r="C24" s="51">
        <f>+'2.1.1.IngresosServ'!C26/'2.1.2.CantidadesServ'!D24</f>
        <v>0.53760171294794956</v>
      </c>
      <c r="D24" s="51">
        <f>+'2.1.1.IngresosServ'!D26/'2.1.2.CantidadesServ'!E24</f>
        <v>0.82916740753171314</v>
      </c>
      <c r="E24" s="51">
        <f>+'2.1.1.IngresosServ'!E26/'2.1.2.CantidadesServ'!F24</f>
        <v>2.0654433929487785</v>
      </c>
      <c r="F24" s="51">
        <f>+'2.1.1.IngresosServ'!F26/'2.1.2.CantidadesServ'!G24</f>
        <v>1.5985071647076678</v>
      </c>
      <c r="G24" s="51">
        <f>+'2.1.1.IngresosServ'!G26/'2.1.2.CantidadesServ'!H24</f>
        <v>1.0084807476702073</v>
      </c>
      <c r="H24" s="51">
        <f>+'2.1.1.IngresosServ'!H26/'2.1.2.CantidadesServ'!I24</f>
        <v>1.0315162170810197</v>
      </c>
      <c r="I24" s="51">
        <f>+'2.1.1.IngresosServ'!I26/'2.1.2.CantidadesServ'!J24</f>
        <v>1.6617513130469761</v>
      </c>
      <c r="J24" s="51">
        <f>+'2.1.1.IngresosServ'!J26/'2.1.2.CantidadesServ'!K24</f>
        <v>1.6378127428645139</v>
      </c>
      <c r="K24" s="51">
        <f>+'2.1.1.IngresosServ'!K26/'2.1.2.CantidadesServ'!L24</f>
        <v>2.0847367175671652</v>
      </c>
      <c r="L24" s="51">
        <f>+'2.1.1.IngresosServ'!L26/'2.1.2.CantidadesServ'!M24</f>
        <v>1.2612336280310887</v>
      </c>
      <c r="M24" s="51">
        <f>+'2.1.1.IngresosServ'!M26/'2.1.2.CantidadesServ'!N24</f>
        <v>1.3720181064265808</v>
      </c>
      <c r="N24" s="51">
        <f>+'2.1.1.IngresosServ'!N26/'2.1.2.CantidadesServ'!O24</f>
        <v>1.3765003550445165</v>
      </c>
      <c r="O24" s="51">
        <f>+'2.1.1.IngresosServ'!O26/'2.1.2.CantidadesServ'!P24</f>
        <v>1.3014843308774551</v>
      </c>
      <c r="P24" s="51">
        <f>+'2.1.1.IngresosServ'!P26/'2.1.2.CantidadesServ'!Q24</f>
        <v>1.3014843308774551</v>
      </c>
      <c r="Q24" s="51">
        <f>+'2.1.1.IngresosServ'!Q26/'2.1.2.CantidadesServ'!R24</f>
        <v>1.315775717275097</v>
      </c>
      <c r="R24" s="51">
        <f>+'2.1.1.IngresosServ'!R26/'2.1.2.CantidadesServ'!S24</f>
        <v>1.6153078415820992</v>
      </c>
      <c r="S24" s="51">
        <f>+'2.1.1.IngresosServ'!S26/'2.1.2.CantidadesServ'!T24</f>
        <v>1.890152906157692</v>
      </c>
      <c r="T24" s="51">
        <f>+'2.1.1.IngresosServ'!T26/'2.1.2.CantidadesServ'!U24</f>
        <v>0.99501536167917171</v>
      </c>
      <c r="U24" s="51">
        <f>+'2.1.1.IngresosServ'!U26/'2.1.2.CantidadesServ'!V24</f>
        <v>1.0736778247052876</v>
      </c>
      <c r="V24" s="51">
        <f>+'2.1.1.IngresosServ'!V26/'2.1.2.CantidadesServ'!W24</f>
        <v>0.825259071821832</v>
      </c>
      <c r="W24" s="51">
        <f>+'2.1.1.IngresosServ'!W26/'2.1.2.CantidadesServ'!X24</f>
        <v>0.825259071821832</v>
      </c>
      <c r="X24" s="51">
        <f>+'2.1.1.IngresosServ'!X26/'2.1.2.CantidadesServ'!Y24</f>
        <v>1.0755064281075639</v>
      </c>
      <c r="Y24" s="51">
        <f>+'2.1.1.IngresosServ'!Y26/'2.1.2.CantidadesServ'!Z24</f>
        <v>0.60587274441357408</v>
      </c>
      <c r="Z24" s="51">
        <f>+'2.1.1.IngresosServ'!Z26/'2.1.2.CantidadesServ'!AA24</f>
        <v>0.60587274441357408</v>
      </c>
      <c r="AA24" s="51">
        <f>+'2.1.1.IngresosServ'!AA26/'2.1.2.CantidadesServ'!AB24</f>
        <v>0.65482932454681497</v>
      </c>
      <c r="AB24" s="51">
        <f>+'2.1.1.IngresosServ'!AB26/'2.1.2.CantidadesServ'!AC24</f>
        <v>0.91144750533721997</v>
      </c>
      <c r="AC24" s="51">
        <f>+'2.1.1.IngresosServ'!AC26/'2.1.2.CantidadesServ'!AD24</f>
        <v>0.84710837852752985</v>
      </c>
    </row>
    <row r="25" spans="2:29">
      <c r="B25" s="33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</row>
    <row r="26" spans="2:29">
      <c r="B26" s="23" t="s">
        <v>63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</row>
    <row r="27" spans="2:29">
      <c r="B27" s="33" t="s">
        <v>60</v>
      </c>
      <c r="C27" s="50">
        <f>+'2.1.1.IngresosServ'!C29/'2.1.2.CantidadesServ'!D27</f>
        <v>34.371978021978023</v>
      </c>
      <c r="D27" s="50">
        <f>+'2.1.1.IngresosServ'!D29/'2.1.2.CantidadesServ'!E27</f>
        <v>10.640620525059665</v>
      </c>
      <c r="E27" s="50">
        <f>+'2.1.1.IngresosServ'!E29/'2.1.2.CantidadesServ'!F27</f>
        <v>27.991451162790696</v>
      </c>
      <c r="F27" s="50">
        <f>+'2.1.1.IngresosServ'!F29/'2.1.2.CantidadesServ'!G27</f>
        <v>11.448925959271167</v>
      </c>
      <c r="G27" s="50">
        <f>+'2.1.1.IngresosServ'!G29/'2.1.2.CantidadesServ'!H27</f>
        <v>7.7622910935738449</v>
      </c>
      <c r="H27" s="50">
        <f>+'2.1.1.IngresosServ'!H29/'2.1.2.CantidadesServ'!I27</f>
        <v>9.4554070422535208</v>
      </c>
      <c r="I27" s="50">
        <f>+'2.1.1.IngresosServ'!I29/'2.1.2.CantidadesServ'!J27</f>
        <v>7.6266343536357972</v>
      </c>
      <c r="J27" s="50">
        <f>+'2.1.1.IngresosServ'!J29/'2.1.2.CantidadesServ'!K27</f>
        <v>9.0232958155860654</v>
      </c>
      <c r="K27" s="50">
        <f>+'2.1.1.IngresosServ'!K29/'2.1.2.CantidadesServ'!L27</f>
        <v>10.72932871064398</v>
      </c>
      <c r="L27" s="50">
        <f>+'2.1.1.IngresosServ'!L29/'2.1.2.CantidadesServ'!M27</f>
        <v>10.097522069390269</v>
      </c>
      <c r="M27" s="50">
        <f>+'2.1.1.IngresosServ'!M29/'2.1.2.CantidadesServ'!N27</f>
        <v>11.505846740050803</v>
      </c>
      <c r="N27" s="50">
        <f>+'2.1.1.IngresosServ'!N29/'2.1.2.CantidadesServ'!O27</f>
        <v>13.140517905818216</v>
      </c>
      <c r="O27" s="50">
        <f>+'2.1.1.IngresosServ'!O29/'2.1.2.CantidadesServ'!P27</f>
        <v>23.345323688529572</v>
      </c>
      <c r="P27" s="50">
        <f>+'2.1.1.IngresosServ'!P29/'2.1.2.CantidadesServ'!Q27</f>
        <v>23.345323688529572</v>
      </c>
      <c r="Q27" s="50">
        <f>+'2.1.1.IngresosServ'!Q29/'2.1.2.CantidadesServ'!R27</f>
        <v>39.744174436531829</v>
      </c>
      <c r="R27" s="50">
        <f>+'2.1.1.IngresosServ'!R29/'2.1.2.CantidadesServ'!S27</f>
        <v>29.514253753793451</v>
      </c>
      <c r="S27" s="50">
        <f>+'2.1.1.IngresosServ'!S29/'2.1.2.CantidadesServ'!T27</f>
        <v>28.889177178126914</v>
      </c>
      <c r="T27" s="50">
        <f>+'2.1.1.IngresosServ'!T29/'2.1.2.CantidadesServ'!U27</f>
        <v>29.020891221953548</v>
      </c>
      <c r="U27" s="50">
        <f>+'2.1.1.IngresosServ'!U29/'2.1.2.CantidadesServ'!V27</f>
        <v>26.180394786673769</v>
      </c>
      <c r="V27" s="50">
        <f>+'2.1.1.IngresosServ'!V29/'2.1.2.CantidadesServ'!W27</f>
        <v>13.888219903677911</v>
      </c>
      <c r="W27" s="50">
        <f>+'2.1.1.IngresosServ'!W29/'2.1.2.CantidadesServ'!X27</f>
        <v>13.888219903677911</v>
      </c>
      <c r="X27" s="50">
        <f>+'2.1.1.IngresosServ'!X29/'2.1.2.CantidadesServ'!Y27</f>
        <v>6.903632825205718</v>
      </c>
      <c r="Y27" s="50">
        <f>+'2.1.1.IngresosServ'!Y29/'2.1.2.CantidadesServ'!Z27</f>
        <v>4.3962299674267076</v>
      </c>
      <c r="Z27" s="50">
        <f>+'2.1.1.IngresosServ'!Z29/'2.1.2.CantidadesServ'!AA27</f>
        <v>4.3962299674267076</v>
      </c>
      <c r="AA27" s="50">
        <f>+'2.1.1.IngresosServ'!AA29/'2.1.2.CantidadesServ'!AB27</f>
        <v>3.1776231832683441</v>
      </c>
      <c r="AB27" s="50">
        <f>+'2.1.1.IngresosServ'!AB29/'2.1.2.CantidadesServ'!AC27</f>
        <v>3.6237783186669161</v>
      </c>
      <c r="AC27" s="50">
        <f>+'2.1.1.IngresosServ'!AC29/'2.1.2.CantidadesServ'!AD27</f>
        <v>5.8244195898804341</v>
      </c>
    </row>
    <row r="28" spans="2:29">
      <c r="B28" s="27" t="s">
        <v>64</v>
      </c>
      <c r="C28" s="47">
        <f>+'2.1.1.IngresosServ'!C30/'2.1.2.CantidadesServ'!D28</f>
        <v>0.8653932470810981</v>
      </c>
      <c r="D28" s="47">
        <f>+'2.1.1.IngresosServ'!D30/'2.1.2.CantidadesServ'!E28</f>
        <v>0.72926298913767751</v>
      </c>
      <c r="E28" s="47">
        <f>+'2.1.1.IngresosServ'!E30/'2.1.2.CantidadesServ'!F28</f>
        <v>0.72411796651768801</v>
      </c>
      <c r="F28" s="47">
        <f>+'2.1.1.IngresosServ'!F30/'2.1.2.CantidadesServ'!G28</f>
        <v>0.65843274465989088</v>
      </c>
      <c r="G28" s="47">
        <f>+'2.1.1.IngresosServ'!G30/'2.1.2.CantidadesServ'!H28</f>
        <v>0.70163911981138072</v>
      </c>
      <c r="H28" s="47">
        <f>+'2.1.1.IngresosServ'!H30/'2.1.2.CantidadesServ'!I28</f>
        <v>0.83303238395499701</v>
      </c>
      <c r="I28" s="47">
        <f>+'2.1.1.IngresosServ'!I30/'2.1.2.CantidadesServ'!J28</f>
        <v>0.9907835388709948</v>
      </c>
      <c r="J28" s="47">
        <f>+'2.1.1.IngresosServ'!J30/'2.1.2.CantidadesServ'!K28</f>
        <v>1.343817468509328</v>
      </c>
      <c r="K28" s="47">
        <f>+'2.1.1.IngresosServ'!K30/'2.1.2.CantidadesServ'!L28</f>
        <v>1.5092587319257413</v>
      </c>
      <c r="L28" s="47">
        <f>+'2.1.1.IngresosServ'!L30/'2.1.2.CantidadesServ'!M28</f>
        <v>1.7350444571794486</v>
      </c>
      <c r="M28" s="47">
        <f>+'2.1.1.IngresosServ'!M30/'2.1.2.CantidadesServ'!N28</f>
        <v>2.0132028356223763</v>
      </c>
      <c r="N28" s="47">
        <f>+'2.1.1.IngresosServ'!N30/'2.1.2.CantidadesServ'!O28</f>
        <v>2.6995958999250105</v>
      </c>
      <c r="O28" s="47">
        <f>+'2.1.1.IngresosServ'!O30/'2.1.2.CantidadesServ'!P28</f>
        <v>3.5879517803699099</v>
      </c>
      <c r="P28" s="47">
        <f>+'2.1.1.IngresosServ'!P30/'2.1.2.CantidadesServ'!Q28</f>
        <v>3.5879517803699099</v>
      </c>
      <c r="Q28" s="47">
        <f>+'2.1.1.IngresosServ'!Q30/'2.1.2.CantidadesServ'!R28</f>
        <v>2.3959383658797124</v>
      </c>
      <c r="R28" s="47">
        <f>+'2.1.1.IngresosServ'!R30/'2.1.2.CantidadesServ'!S28</f>
        <v>2.6397872537005327</v>
      </c>
      <c r="S28" s="47">
        <f>+'2.1.1.IngresosServ'!S30/'2.1.2.CantidadesServ'!T28</f>
        <v>5.0671496392935866</v>
      </c>
      <c r="T28" s="47">
        <f>+'2.1.1.IngresosServ'!T30/'2.1.2.CantidadesServ'!U28</f>
        <v>2.1549007331072545</v>
      </c>
      <c r="U28" s="47">
        <f>+'2.1.1.IngresosServ'!U30/'2.1.2.CantidadesServ'!V28</f>
        <v>2.0703601049410629</v>
      </c>
      <c r="V28" s="47">
        <f>+'2.1.1.IngresosServ'!V30/'2.1.2.CantidadesServ'!W28</f>
        <v>1.2815681772748602</v>
      </c>
      <c r="W28" s="47">
        <f>+'2.1.1.IngresosServ'!W30/'2.1.2.CantidadesServ'!X28</f>
        <v>1.2815681772748602</v>
      </c>
      <c r="X28" s="47">
        <f>+'2.1.1.IngresosServ'!X30/'2.1.2.CantidadesServ'!Y28</f>
        <v>1.6342990955838739</v>
      </c>
      <c r="Y28" s="47">
        <f>+'2.1.1.IngresosServ'!Y30/'2.1.2.CantidadesServ'!Z28</f>
        <v>1.6140741560726115</v>
      </c>
      <c r="Z28" s="47">
        <f>+'2.1.1.IngresosServ'!Z30/'2.1.2.CantidadesServ'!AA28</f>
        <v>1.6140741560726115</v>
      </c>
      <c r="AA28" s="47">
        <f>+'2.1.1.IngresosServ'!AA30/'2.1.2.CantidadesServ'!AB28</f>
        <v>1.7430690388667125</v>
      </c>
      <c r="AB28" s="47">
        <f>+'2.1.1.IngresosServ'!AB30/'2.1.2.CantidadesServ'!AC28</f>
        <v>1.437003613427956</v>
      </c>
      <c r="AC28" s="47">
        <f>+'2.1.1.IngresosServ'!AC30/'2.1.2.CantidadesServ'!AD28</f>
        <v>2.5411618782618564</v>
      </c>
    </row>
    <row r="29" spans="2:29">
      <c r="B29" s="30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</row>
    <row r="30" spans="2:29">
      <c r="B30" s="23" t="s">
        <v>65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</row>
    <row r="31" spans="2:29">
      <c r="B31" s="33" t="s">
        <v>60</v>
      </c>
      <c r="C31" s="50">
        <f>+'2.1.1.IngresosServ'!C33/'2.1.2.CantidadesServ'!D31</f>
        <v>85.276593406593392</v>
      </c>
      <c r="D31" s="50">
        <f>+'2.1.1.IngresosServ'!D33/'2.1.2.CantidadesServ'!E31</f>
        <v>8.2042482100238665</v>
      </c>
      <c r="E31" s="50">
        <f>+'2.1.1.IngresosServ'!E33/'2.1.2.CantidadesServ'!F31</f>
        <v>24.355782558139534</v>
      </c>
      <c r="F31" s="50">
        <f>+'2.1.1.IngresosServ'!F33/'2.1.2.CantidadesServ'!G31</f>
        <v>26.898846863387977</v>
      </c>
      <c r="G31" s="50">
        <f>+'2.1.1.IngresosServ'!G33/'2.1.2.CantidadesServ'!H31</f>
        <v>24.939952337136546</v>
      </c>
      <c r="H31" s="50">
        <f>+'2.1.1.IngresosServ'!H33/'2.1.2.CantidadesServ'!I31</f>
        <v>30.83497712872229</v>
      </c>
      <c r="I31" s="50">
        <f>+'2.1.1.IngresosServ'!I33/'2.1.2.CantidadesServ'!J31</f>
        <v>31.303706765163287</v>
      </c>
      <c r="J31" s="50">
        <f>+'2.1.1.IngresosServ'!J33/'2.1.2.CantidadesServ'!K31</f>
        <v>37.821255190910719</v>
      </c>
      <c r="K31" s="50">
        <f>+'2.1.1.IngresosServ'!K33/'2.1.2.CantidadesServ'!L31</f>
        <v>43.214384364565326</v>
      </c>
      <c r="L31" s="50">
        <f>+'2.1.1.IngresosServ'!L33/'2.1.2.CantidadesServ'!M31</f>
        <v>63.822304454937388</v>
      </c>
      <c r="M31" s="50">
        <f>+'2.1.1.IngresosServ'!M33/'2.1.2.CantidadesServ'!N31</f>
        <v>70.178690728196443</v>
      </c>
      <c r="N31" s="50">
        <f>+'2.1.1.IngresosServ'!N33/'2.1.2.CantidadesServ'!O31</f>
        <v>84.754884857599393</v>
      </c>
      <c r="O31" s="50">
        <f>+'2.1.1.IngresosServ'!O33/'2.1.2.CantidadesServ'!P31</f>
        <v>107.90235487204424</v>
      </c>
      <c r="P31" s="50">
        <f>+'2.1.1.IngresosServ'!P33/'2.1.2.CantidadesServ'!Q31</f>
        <v>107.90235487204424</v>
      </c>
      <c r="Q31" s="50">
        <f>+'2.1.1.IngresosServ'!Q33/'2.1.2.CantidadesServ'!R31</f>
        <v>146.02725056897438</v>
      </c>
      <c r="R31" s="50">
        <f>+'2.1.1.IngresosServ'!R33/'2.1.2.CantidadesServ'!S31</f>
        <v>210.50789799169141</v>
      </c>
      <c r="S31" s="50">
        <f>+'2.1.1.IngresosServ'!S33/'2.1.2.CantidadesServ'!T31</f>
        <v>190.89929182974342</v>
      </c>
      <c r="T31" s="50">
        <f>+'2.1.1.IngresosServ'!T33/'2.1.2.CantidadesServ'!U31</f>
        <v>162.86286884554559</v>
      </c>
      <c r="U31" s="50">
        <f>+'2.1.1.IngresosServ'!U33/'2.1.2.CantidadesServ'!V31</f>
        <v>210.62937781871776</v>
      </c>
      <c r="V31" s="50">
        <f>+'2.1.1.IngresosServ'!V33/'2.1.2.CantidadesServ'!W31</f>
        <v>256.04430047250855</v>
      </c>
      <c r="W31" s="50">
        <f>+'2.1.1.IngresosServ'!W33/'2.1.2.CantidadesServ'!X31</f>
        <v>256.04430047250855</v>
      </c>
      <c r="X31" s="50">
        <f>+'2.1.1.IngresosServ'!X33/'2.1.2.CantidadesServ'!Y31</f>
        <v>204.81994374590386</v>
      </c>
      <c r="Y31" s="50">
        <f>+'2.1.1.IngresosServ'!Y33/'2.1.2.CantidadesServ'!Z31</f>
        <v>165.4832730684038</v>
      </c>
      <c r="Z31" s="50">
        <f>+'2.1.1.IngresosServ'!Z33/'2.1.2.CantidadesServ'!AA31</f>
        <v>165.4832730684038</v>
      </c>
      <c r="AA31" s="50">
        <f>+'2.1.1.IngresosServ'!AA33/'2.1.2.CantidadesServ'!AB31</f>
        <v>146.69983794753634</v>
      </c>
      <c r="AB31" s="50">
        <f>+'2.1.1.IngresosServ'!AB33/'2.1.2.CantidadesServ'!AC31</f>
        <v>170.08925830368844</v>
      </c>
      <c r="AC31" s="50">
        <f>+'2.1.1.IngresosServ'!AC33/'2.1.2.CantidadesServ'!AD31</f>
        <v>272.75271631456229</v>
      </c>
    </row>
    <row r="32" spans="2:29">
      <c r="B32" s="27" t="s">
        <v>64</v>
      </c>
      <c r="C32" s="47">
        <f>+'2.1.1.IngresosServ'!C34/'2.1.2.CantidadesServ'!D32</f>
        <v>1.2739658964143425</v>
      </c>
      <c r="D32" s="47">
        <f>+'2.1.1.IngresosServ'!D34/'2.1.2.CantidadesServ'!E32</f>
        <v>1.0968587692841381</v>
      </c>
      <c r="E32" s="47">
        <f>+'2.1.1.IngresosServ'!E34/'2.1.2.CantidadesServ'!F32</f>
        <v>1.096233804730401</v>
      </c>
      <c r="F32" s="47">
        <f>+'2.1.1.IngresosServ'!F34/'2.1.2.CantidadesServ'!G32</f>
        <v>1.0546490416399259</v>
      </c>
      <c r="G32" s="47">
        <f>+'2.1.1.IngresosServ'!G34/'2.1.2.CantidadesServ'!H32</f>
        <v>1.295634778468763</v>
      </c>
      <c r="H32" s="47">
        <f>+'2.1.1.IngresosServ'!H34/'2.1.2.CantidadesServ'!I32</f>
        <v>1.512877166221112</v>
      </c>
      <c r="I32" s="47">
        <f>+'2.1.1.IngresosServ'!I34/'2.1.2.CantidadesServ'!J32</f>
        <v>1.5896278476305314</v>
      </c>
      <c r="J32" s="47">
        <f>+'2.1.1.IngresosServ'!J34/'2.1.2.CantidadesServ'!K32</f>
        <v>1.300581195949245</v>
      </c>
      <c r="K32" s="47">
        <f>+'2.1.1.IngresosServ'!K34/'2.1.2.CantidadesServ'!L32</f>
        <v>1.3620903438906369</v>
      </c>
      <c r="L32" s="47">
        <f>+'2.1.1.IngresosServ'!L34/'2.1.2.CantidadesServ'!M32</f>
        <v>1.6666919781615643</v>
      </c>
      <c r="M32" s="47">
        <f>+'2.1.1.IngresosServ'!M34/'2.1.2.CantidadesServ'!N32</f>
        <v>1.7529593386804052</v>
      </c>
      <c r="N32" s="47">
        <f>+'2.1.1.IngresosServ'!N34/'2.1.2.CantidadesServ'!O32</f>
        <v>2.2788996883405725</v>
      </c>
      <c r="O32" s="47">
        <f>+'2.1.1.IngresosServ'!O34/'2.1.2.CantidadesServ'!P32</f>
        <v>3.5728050246336669</v>
      </c>
      <c r="P32" s="47">
        <f>+'2.1.1.IngresosServ'!P34/'2.1.2.CantidadesServ'!Q32</f>
        <v>3.5728050246336669</v>
      </c>
      <c r="Q32" s="47">
        <f>+'2.1.1.IngresosServ'!Q34/'2.1.2.CantidadesServ'!R32</f>
        <v>3.7880576667475556</v>
      </c>
      <c r="R32" s="47">
        <f>+'2.1.1.IngresosServ'!R34/'2.1.2.CantidadesServ'!S32</f>
        <v>4.4598920791779033</v>
      </c>
      <c r="S32" s="47">
        <f>+'2.1.1.IngresosServ'!S34/'2.1.2.CantidadesServ'!T32</f>
        <v>9.1131189008136069</v>
      </c>
      <c r="T32" s="47">
        <f>+'2.1.1.IngresosServ'!T34/'2.1.2.CantidadesServ'!U32</f>
        <v>8.6572039258922402</v>
      </c>
      <c r="U32" s="47">
        <f>+'2.1.1.IngresosServ'!U34/'2.1.2.CantidadesServ'!V32</f>
        <v>7.744553278532667</v>
      </c>
      <c r="V32" s="47">
        <f>+'2.1.1.IngresosServ'!V34/'2.1.2.CantidadesServ'!W32</f>
        <v>9.0509046144569023</v>
      </c>
      <c r="W32" s="47">
        <f>+'2.1.1.IngresosServ'!W34/'2.1.2.CantidadesServ'!X32</f>
        <v>9.0509046144569023</v>
      </c>
      <c r="X32" s="47">
        <f>+'2.1.1.IngresosServ'!X34/'2.1.2.CantidadesServ'!Y32</f>
        <v>11.269967444628985</v>
      </c>
      <c r="Y32" s="47">
        <f>+'2.1.1.IngresosServ'!Y34/'2.1.2.CantidadesServ'!Z32</f>
        <v>10.669442195975657</v>
      </c>
      <c r="Z32" s="47">
        <f>+'2.1.1.IngresosServ'!Z34/'2.1.2.CantidadesServ'!AA32</f>
        <v>10.669442195975657</v>
      </c>
      <c r="AA32" s="47">
        <f>+'2.1.1.IngresosServ'!AA34/'2.1.2.CantidadesServ'!AB32</f>
        <v>10.087707082526219</v>
      </c>
      <c r="AB32" s="47">
        <f>+'2.1.1.IngresosServ'!AB34/'2.1.2.CantidadesServ'!AC32</f>
        <v>12.126262802126234</v>
      </c>
      <c r="AC32" s="47">
        <f>+'2.1.1.IngresosServ'!AC34/'2.1.2.CantidadesServ'!AD32</f>
        <v>11.661738163924229</v>
      </c>
    </row>
    <row r="33" spans="2:29">
      <c r="B33" s="30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</row>
    <row r="34" spans="2:29">
      <c r="B34" s="23" t="s">
        <v>66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5" spans="2:29">
      <c r="B35" s="39" t="s">
        <v>67</v>
      </c>
      <c r="C35" s="51">
        <f>+'2.1.1.IngresosServ'!C37/'2.1.2.CantidadesServ'!D35</f>
        <v>1</v>
      </c>
      <c r="D35" s="51">
        <f>+'2.1.1.IngresosServ'!D37/'2.1.2.CantidadesServ'!E35</f>
        <v>1.0086525096256629</v>
      </c>
      <c r="E35" s="51">
        <f>+'2.1.1.IngresosServ'!E37/'2.1.2.CantidadesServ'!F35</f>
        <v>0.99533759206160655</v>
      </c>
      <c r="F35" s="51">
        <f>+'2.1.1.IngresosServ'!F37/'2.1.2.CantidadesServ'!G35</f>
        <v>1.0234527793395547</v>
      </c>
      <c r="G35" s="51">
        <f>+'2.1.1.IngresosServ'!G37/'2.1.2.CantidadesServ'!H35</f>
        <v>1.097439220107288</v>
      </c>
      <c r="H35" s="51">
        <f>+'2.1.1.IngresosServ'!H37/'2.1.2.CantidadesServ'!I35</f>
        <v>1.1624048139607708</v>
      </c>
      <c r="I35" s="51">
        <f>+'2.1.1.IngresosServ'!I37/'2.1.2.CantidadesServ'!J35</f>
        <v>1.207650266463544</v>
      </c>
      <c r="J35" s="51">
        <f>+'2.1.1.IngresosServ'!J37/'2.1.2.CantidadesServ'!K35</f>
        <v>1.2953037945827559</v>
      </c>
      <c r="K35" s="51">
        <f>+'2.1.1.IngresosServ'!K37/'2.1.2.CantidadesServ'!L35</f>
        <v>1.5085715835929863</v>
      </c>
      <c r="L35" s="51">
        <f>+'2.1.1.IngresosServ'!L37/'2.1.2.CantidadesServ'!M35</f>
        <v>1.4396400844389368</v>
      </c>
      <c r="M35" s="51">
        <f>+'2.1.1.IngresosServ'!M37/'2.1.2.CantidadesServ'!N35</f>
        <v>1.5627242736427038</v>
      </c>
      <c r="N35" s="51">
        <f>+'2.1.1.IngresosServ'!N37/'2.1.2.CantidadesServ'!O35</f>
        <v>1.7046335083462081</v>
      </c>
      <c r="O35" s="51">
        <f>+'2.1.1.IngresosServ'!O37/'2.1.2.CantidadesServ'!P35</f>
        <v>1.8114243674332218</v>
      </c>
      <c r="P35" s="51">
        <f>+'2.1.1.IngresosServ'!P37/'2.1.2.CantidadesServ'!Q35</f>
        <v>1.8114243674332218</v>
      </c>
      <c r="Q35" s="51">
        <f>+'2.1.1.IngresosServ'!Q37/'2.1.2.CantidadesServ'!R35</f>
        <v>1.7748913065403347</v>
      </c>
      <c r="R35" s="51">
        <f>+'2.1.1.IngresosServ'!R37/'2.1.2.CantidadesServ'!S35</f>
        <v>1.720473516241217</v>
      </c>
      <c r="S35" s="51">
        <f>+'2.1.1.IngresosServ'!S37/'2.1.2.CantidadesServ'!T35</f>
        <v>1.5604076155904119</v>
      </c>
      <c r="T35" s="51">
        <f>+'2.1.1.IngresosServ'!T37/'2.1.2.CantidadesServ'!U35</f>
        <v>1.495457315689509</v>
      </c>
      <c r="U35" s="51">
        <f>+'2.1.1.IngresosServ'!U37/'2.1.2.CantidadesServ'!V35</f>
        <v>1.5659073741832343</v>
      </c>
      <c r="V35" s="51">
        <f>+'2.1.1.IngresosServ'!V37/'2.1.2.CantidadesServ'!W35</f>
        <v>1.578905054441627</v>
      </c>
      <c r="W35" s="51">
        <f>+'2.1.1.IngresosServ'!W37/'2.1.2.CantidadesServ'!X35</f>
        <v>1.578905054441627</v>
      </c>
      <c r="X35" s="51">
        <f>+'2.1.1.IngresosServ'!X37/'2.1.2.CantidadesServ'!Y35</f>
        <v>1.5732490102758154</v>
      </c>
      <c r="Y35" s="51">
        <f>+'2.1.1.IngresosServ'!Y37/'2.1.2.CantidadesServ'!Z35</f>
        <v>1.505340200008952</v>
      </c>
      <c r="Z35" s="51">
        <f>+'2.1.1.IngresosServ'!Z37/'2.1.2.CantidadesServ'!AA35</f>
        <v>1.505340200008952</v>
      </c>
      <c r="AA35" s="51">
        <f>+'2.1.1.IngresosServ'!AA37/'2.1.2.CantidadesServ'!AB35</f>
        <v>1.4820755275549211</v>
      </c>
      <c r="AB35" s="51">
        <f>+'2.1.1.IngresosServ'!AB37/'2.1.2.CantidadesServ'!AC35</f>
        <v>1.6617514177624515</v>
      </c>
      <c r="AC35" s="51">
        <f>+'2.1.1.IngresosServ'!AC37/'2.1.2.CantidadesServ'!AD35</f>
        <v>1.7331681888904351</v>
      </c>
    </row>
    <row r="36" spans="2:29"/>
    <row r="37" spans="2:29"/>
  </sheetData>
  <hyperlinks>
    <hyperlink ref="A2" location="Índice!A1" display="Índic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AE104"/>
  <sheetViews>
    <sheetView showGridLines="0" zoomScale="90" zoomScaleNormal="90" workbookViewId="0"/>
  </sheetViews>
  <sheetFormatPr defaultColWidth="0" defaultRowHeight="13.15" zeroHeight="1"/>
  <cols>
    <col min="1" max="1" width="11.42578125" style="2" customWidth="1"/>
    <col min="2" max="2" width="39.140625" style="2" customWidth="1"/>
    <col min="3" max="19" width="11.85546875" style="2" customWidth="1"/>
    <col min="20" max="22" width="13" style="2" customWidth="1"/>
    <col min="23" max="30" width="13.7109375" style="2" customWidth="1"/>
    <col min="31" max="31" width="11.42578125" style="2" customWidth="1"/>
    <col min="32" max="16384" width="11.42578125" style="2" hidden="1"/>
  </cols>
  <sheetData>
    <row r="1" spans="1:25"/>
    <row r="2" spans="1:25">
      <c r="A2" s="18" t="s">
        <v>28</v>
      </c>
    </row>
    <row r="3" spans="1:25"/>
    <row r="4" spans="1:25">
      <c r="B4" s="22" t="s">
        <v>7</v>
      </c>
    </row>
    <row r="5" spans="1:25"/>
    <row r="6" spans="1:25"/>
    <row r="7" spans="1:25">
      <c r="B7" s="42" t="s">
        <v>75</v>
      </c>
    </row>
    <row r="8" spans="1:25"/>
    <row r="9" spans="1:25">
      <c r="B9" s="57"/>
      <c r="C9" s="44">
        <v>2001</v>
      </c>
      <c r="D9" s="44">
        <v>2002</v>
      </c>
      <c r="E9" s="44">
        <v>2003</v>
      </c>
      <c r="F9" s="44">
        <v>2004</v>
      </c>
      <c r="G9" s="44">
        <v>2005</v>
      </c>
      <c r="H9" s="44">
        <v>2006</v>
      </c>
      <c r="I9" s="44">
        <v>2007</v>
      </c>
      <c r="J9" s="44">
        <v>2008</v>
      </c>
      <c r="K9" s="44">
        <v>2009</v>
      </c>
      <c r="L9" s="44">
        <v>2010</v>
      </c>
      <c r="M9" s="44">
        <v>2011</v>
      </c>
      <c r="N9" s="44">
        <v>2012</v>
      </c>
      <c r="O9" s="44">
        <v>2013</v>
      </c>
      <c r="P9" s="44">
        <v>2014</v>
      </c>
      <c r="Q9" s="44">
        <v>2015</v>
      </c>
      <c r="R9" s="44">
        <v>2016</v>
      </c>
      <c r="S9" s="44">
        <v>2017</v>
      </c>
      <c r="T9" s="44">
        <v>2018</v>
      </c>
      <c r="U9" s="44">
        <v>2019</v>
      </c>
      <c r="V9" s="44">
        <v>2020</v>
      </c>
      <c r="W9" s="44">
        <v>2021</v>
      </c>
      <c r="X9" s="44">
        <v>2022</v>
      </c>
      <c r="Y9" s="44">
        <v>2023</v>
      </c>
    </row>
    <row r="10" spans="1:25">
      <c r="B10" s="2" t="s">
        <v>41</v>
      </c>
      <c r="C10" s="53">
        <f>+SUMPRODUCT(C25:C57,D65:D97)/SUMPRODUCT(C25:C57,C65:C97)</f>
        <v>1.0400628344133607</v>
      </c>
      <c r="D10" s="53">
        <f>+SUMPRODUCT(D25:D57,E65:E97)/SUMPRODUCT(D25:D57,D65:D97)</f>
        <v>1.0137631135434142</v>
      </c>
      <c r="E10" s="53">
        <f>+SUMPRODUCT(E25:E57,F65:F97)/SUMPRODUCT(E25:E57,E65:E97)</f>
        <v>1.1094886297837561</v>
      </c>
      <c r="F10" s="53">
        <f t="shared" ref="F10:J10" si="0">+SUMPRODUCT(F25:F57,G65:G97)/SUMPRODUCT(F25:F57,F65:F97)</f>
        <v>1.031339300075218</v>
      </c>
      <c r="G10" s="53">
        <f t="shared" si="0"/>
        <v>0.98926435253527345</v>
      </c>
      <c r="H10" s="53">
        <f t="shared" si="0"/>
        <v>1.173206949778157</v>
      </c>
      <c r="I10" s="53">
        <f t="shared" si="0"/>
        <v>1.2278599357123789</v>
      </c>
      <c r="J10" s="53">
        <f t="shared" si="0"/>
        <v>0.97800972906847972</v>
      </c>
      <c r="K10" s="53">
        <f t="shared" ref="K10" si="1">+SUMPRODUCT(K25:K57,L65:L97)/SUMPRODUCT(K25:K57,K65:K97)</f>
        <v>1.0529204376746031</v>
      </c>
      <c r="L10" s="53">
        <f>+SUMPRODUCT(L25:L57,M65:M97)/SUMPRODUCT(L25:L57,L65:L97)</f>
        <v>1.0096812624904141</v>
      </c>
      <c r="M10" s="53">
        <f>+SUMPRODUCT(N25:N57,O65:O97)/SUMPRODUCT(N25:N57,N65:N97)</f>
        <v>1.1729109814531735</v>
      </c>
      <c r="N10" s="53">
        <f>+SUMPRODUCT(P25:P57,Q65:Q97)/SUMPRODUCT(P25:P57,P65:P97)</f>
        <v>1.0510339820734889</v>
      </c>
      <c r="O10" s="53">
        <f>+SUMPRODUCT(Q25:Q57,R65:R97)/SUMPRODUCT(Q25:Q57,Q65:Q97)</f>
        <v>1.1022105993361433</v>
      </c>
      <c r="P10" s="53">
        <f>+SUMPRODUCT(S25:S57,T65:T97)/SUMPRODUCT(S25:S57,S65:S97)</f>
        <v>1.1171347518732291</v>
      </c>
      <c r="Q10" s="53">
        <f>+SUMPRODUCT(T25:T57,U65:U97)/SUMPRODUCT(T25:T57,T65:T97)</f>
        <v>1.1381169857541011</v>
      </c>
      <c r="R10" s="53">
        <f t="shared" ref="R10:T10" si="2">+SUMPRODUCT(U25:U57,V65:V97)/SUMPRODUCT(U25:U57,U65:U97)</f>
        <v>2.2380632547846822</v>
      </c>
      <c r="S10" s="53">
        <f t="shared" si="2"/>
        <v>1.366487177914645</v>
      </c>
      <c r="T10" s="53">
        <f t="shared" si="2"/>
        <v>0.97212198457692456</v>
      </c>
      <c r="U10" s="53">
        <f>+SUMPRODUCT(Y25:Y57,Z65:Z97)/SUMPRODUCT(Y25:Y57,Y65:Y97)</f>
        <v>1.0170769997924478</v>
      </c>
      <c r="V10" s="53">
        <f>+SUMPRODUCT(Z25:Z57,AA65:AA97)/SUMPRODUCT(Z25:Z57,Z65:Z97)</f>
        <v>0.95857738015618055</v>
      </c>
      <c r="W10" s="53">
        <f>+SUMPRODUCT(AA25:AA57,AB65:AB97)/SUMPRODUCT(AA25:AA57,AA65:AA97)</f>
        <v>0.99485434663705441</v>
      </c>
      <c r="X10" s="53">
        <f>+SUMPRODUCT(AB25:AB57,AC65:AC97)/SUMPRODUCT(AB25:AB57,AB65:AB97)</f>
        <v>0.96529661660958388</v>
      </c>
      <c r="Y10" s="53">
        <f>+SUMPRODUCT(AC25:AC57,AD65:AD97)/SUMPRODUCT(AC25:AC57,AC65:AC97)</f>
        <v>0.96374891440346067</v>
      </c>
    </row>
    <row r="11" spans="1:25">
      <c r="B11" s="2" t="s">
        <v>42</v>
      </c>
      <c r="C11" s="53">
        <f>+SUMPRODUCT(D25:D57,D65:D97)/SUMPRODUCT(D25:D57,C65:C97)</f>
        <v>1.0396811605603333</v>
      </c>
      <c r="D11" s="53">
        <f>+SUMPRODUCT(E25:E57,E65:E97)/SUMPRODUCT(E25:E57,D65:D97)</f>
        <v>1.0089950966059213</v>
      </c>
      <c r="E11" s="53">
        <f>+SUMPRODUCT(F25:F57,F65:F97)/SUMPRODUCT(F25:F57,E65:E97)</f>
        <v>1.1136941425844531</v>
      </c>
      <c r="F11" s="53">
        <f t="shared" ref="F11:J11" si="3">+SUMPRODUCT(G25:G57,G65:G97)/SUMPRODUCT(G25:G57,F65:F97)</f>
        <v>1.0313743088002423</v>
      </c>
      <c r="G11" s="53">
        <f t="shared" si="3"/>
        <v>0.9849752050869317</v>
      </c>
      <c r="H11" s="53">
        <f t="shared" si="3"/>
        <v>1.1722245948010246</v>
      </c>
      <c r="I11" s="53">
        <f t="shared" si="3"/>
        <v>1.2336178225857597</v>
      </c>
      <c r="J11" s="53">
        <f t="shared" si="3"/>
        <v>0.98314401129397544</v>
      </c>
      <c r="K11" s="53">
        <f t="shared" ref="K11" si="4">+SUMPRODUCT(L25:L57,L65:L97)/SUMPRODUCT(L25:L57,K65:K97)</f>
        <v>1.0374104393467334</v>
      </c>
      <c r="L11" s="53">
        <f>+SUMPRODUCT(M25:M57,M65:M97)/SUMPRODUCT(M25:M57,L65:L97)</f>
        <v>1.0115527257920418</v>
      </c>
      <c r="M11" s="53">
        <f>+SUMPRODUCT(O25:O57,O65:O97)/SUMPRODUCT(O25:O57,N65:N97)</f>
        <v>1.1716532676816696</v>
      </c>
      <c r="N11" s="53">
        <f>+SUMPRODUCT(Q25:Q57,Q65:Q97)/SUMPRODUCT(Q25:Q57,P65:P97)</f>
        <v>1.0399323139263728</v>
      </c>
      <c r="O11" s="53">
        <f>+SUMPRODUCT(R25:R57,R65:R97)/SUMPRODUCT(R25:R57,Q65:Q97)</f>
        <v>1.0929657913292448</v>
      </c>
      <c r="P11" s="53">
        <f>+SUMPRODUCT(T25:T57,T65:T97)/SUMPRODUCT(T25:T57,S65:S97)</f>
        <v>1.11637314618154</v>
      </c>
      <c r="Q11" s="53">
        <f>+SUMPRODUCT(U25:U57,U65:U97)/SUMPRODUCT(U25:U57,T65:T97)</f>
        <v>1.142847050405817</v>
      </c>
      <c r="R11" s="53">
        <f t="shared" ref="R11:S11" si="5">+SUMPRODUCT(V25:V57,V65:V97)/SUMPRODUCT(V25:V57,U65:U97)</f>
        <v>2.1811285416151764</v>
      </c>
      <c r="S11" s="53">
        <f t="shared" si="5"/>
        <v>1.3141703584132625</v>
      </c>
      <c r="T11" s="53">
        <f>+SUMPRODUCT(X25:X57,X65:X97)/SUMPRODUCT(X25:X57,W65:W97)</f>
        <v>0.96799099867884075</v>
      </c>
      <c r="U11" s="53">
        <f>+SUMPRODUCT(Z25:Z57,Z65:Z97)/SUMPRODUCT(Z25:Z57,Y65:Y97)</f>
        <v>1.0159972791124834</v>
      </c>
      <c r="V11" s="53">
        <f>+SUMPRODUCT(AA25:AA57,AA65:AA97)/SUMPRODUCT(AA25:AA57,Z65:Z97)</f>
        <v>0.95916539112655985</v>
      </c>
      <c r="W11" s="53">
        <f>+SUMPRODUCT(AB25:AB57,AB65:AB97)/SUMPRODUCT(AB25:AB57,AA65:AA97)</f>
        <v>0.99449806592869527</v>
      </c>
      <c r="X11" s="53">
        <f>+SUMPRODUCT(AC25:AC57,AC65:AC97)/SUMPRODUCT(AC25:AC57,AB65:AB97)</f>
        <v>0.96726822370474097</v>
      </c>
      <c r="Y11" s="53">
        <f>+SUMPRODUCT(AD25:AD57,AD65:AD97)/SUMPRODUCT(AD25:AD57,AC65:AC97)</f>
        <v>0.9620579612083624</v>
      </c>
    </row>
    <row r="12" spans="1:25">
      <c r="B12" s="2" t="s">
        <v>43</v>
      </c>
      <c r="C12" s="53">
        <f>+SQRT(C10*C11)</f>
        <v>1.0398719799756855</v>
      </c>
      <c r="D12" s="53">
        <f t="shared" ref="D12:M12" si="6">+SQRT(D10*D11)</f>
        <v>1.0113762952953054</v>
      </c>
      <c r="E12" s="53">
        <f t="shared" si="6"/>
        <v>1.1115893973289868</v>
      </c>
      <c r="F12" s="53">
        <f t="shared" si="6"/>
        <v>1.0313568042891867</v>
      </c>
      <c r="G12" s="53">
        <f t="shared" si="6"/>
        <v>0.98711744920430911</v>
      </c>
      <c r="H12" s="53">
        <f t="shared" si="6"/>
        <v>1.1727156694277798</v>
      </c>
      <c r="I12" s="53">
        <f t="shared" si="6"/>
        <v>1.2307355119333301</v>
      </c>
      <c r="J12" s="53">
        <f t="shared" si="6"/>
        <v>0.9805735097997087</v>
      </c>
      <c r="K12" s="53">
        <f t="shared" si="6"/>
        <v>1.0451366675440896</v>
      </c>
      <c r="L12" s="53">
        <f t="shared" si="6"/>
        <v>1.0106165609435305</v>
      </c>
      <c r="M12" s="53">
        <f t="shared" si="6"/>
        <v>1.1722819558959887</v>
      </c>
      <c r="N12" s="53">
        <f>+SQRT(N10*N11)</f>
        <v>1.0454684122406248</v>
      </c>
      <c r="O12" s="53">
        <f t="shared" ref="O12" si="7">+SQRT(O10*O11)</f>
        <v>1.0975784618490421</v>
      </c>
      <c r="P12" s="53">
        <f t="shared" ref="P12" si="8">+SQRT(P10*P11)</f>
        <v>1.1167538841022451</v>
      </c>
      <c r="Q12" s="53">
        <f t="shared" ref="Q12" si="9">+SQRT(Q10*Q11)</f>
        <v>1.1404795658782465</v>
      </c>
      <c r="R12" s="53">
        <f t="shared" ref="R12" si="10">+SQRT(R10*R11)</f>
        <v>2.2094125108161737</v>
      </c>
      <c r="S12" s="53">
        <f t="shared" ref="S12" si="11">+SQRT(S10*S11)</f>
        <v>1.3400734846892601</v>
      </c>
      <c r="T12" s="53">
        <f t="shared" ref="T12:X12" si="12">+SQRT(T10*T11)</f>
        <v>0.9700542926497846</v>
      </c>
      <c r="U12" s="53">
        <f t="shared" si="12"/>
        <v>1.016536996098526</v>
      </c>
      <c r="V12" s="53">
        <f t="shared" si="12"/>
        <v>0.9588713405679492</v>
      </c>
      <c r="W12" s="53">
        <f t="shared" si="12"/>
        <v>0.99467619033095711</v>
      </c>
      <c r="X12" s="53">
        <f t="shared" si="12"/>
        <v>0.96628191729750823</v>
      </c>
      <c r="Y12" s="53">
        <f t="shared" ref="Y12" si="13">+SQRT(Y10*Y11)</f>
        <v>0.96290306662081304</v>
      </c>
    </row>
    <row r="13" spans="1:25" ht="7.5" customHeight="1"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5">
      <c r="B14" s="52" t="s">
        <v>44</v>
      </c>
      <c r="C14" s="109">
        <f>+LN(C12)</f>
        <v>3.9097609399099571E-2</v>
      </c>
      <c r="D14" s="109">
        <f>+LN(D12)</f>
        <v>1.1312071872081891E-2</v>
      </c>
      <c r="E14" s="109">
        <f t="shared" ref="E14:W14" si="14">+LN(E12)</f>
        <v>0.10579088063362183</v>
      </c>
      <c r="F14" s="109">
        <f t="shared" si="14"/>
        <v>3.0875221099554845E-2</v>
      </c>
      <c r="G14" s="109">
        <f t="shared" si="14"/>
        <v>-1.2966250473821021E-2</v>
      </c>
      <c r="H14" s="109">
        <f t="shared" si="14"/>
        <v>0.15932214423391783</v>
      </c>
      <c r="I14" s="109">
        <f t="shared" si="14"/>
        <v>0.20761196784878275</v>
      </c>
      <c r="J14" s="109">
        <f t="shared" si="14"/>
        <v>-1.9617664407166682E-2</v>
      </c>
      <c r="K14" s="109">
        <f t="shared" si="14"/>
        <v>4.4147659204351562E-2</v>
      </c>
      <c r="L14" s="109">
        <f t="shared" si="14"/>
        <v>1.0560600980201024E-2</v>
      </c>
      <c r="M14" s="109">
        <f t="shared" si="14"/>
        <v>0.15895223892394836</v>
      </c>
      <c r="N14" s="109">
        <f t="shared" si="14"/>
        <v>4.4465026365206106E-2</v>
      </c>
      <c r="O14" s="109">
        <f t="shared" si="14"/>
        <v>9.3106354846005462E-2</v>
      </c>
      <c r="P14" s="109">
        <f t="shared" si="14"/>
        <v>0.11042615928500532</v>
      </c>
      <c r="Q14" s="109">
        <f t="shared" si="14"/>
        <v>0.13144884577184288</v>
      </c>
      <c r="R14" s="109">
        <f t="shared" si="14"/>
        <v>0.79272664798014036</v>
      </c>
      <c r="S14" s="109">
        <f t="shared" si="14"/>
        <v>0.29272445177954282</v>
      </c>
      <c r="T14" s="109">
        <f t="shared" si="14"/>
        <v>-3.0403237247169864E-2</v>
      </c>
      <c r="U14" s="109">
        <f t="shared" si="14"/>
        <v>1.6401748995556204E-2</v>
      </c>
      <c r="V14" s="109">
        <f t="shared" si="14"/>
        <v>-4.1998373090666459E-2</v>
      </c>
      <c r="W14" s="109">
        <f t="shared" si="14"/>
        <v>-5.3380316429181823E-3</v>
      </c>
      <c r="X14" s="109">
        <f>+LN(X12)</f>
        <v>-3.4299647494092249E-2</v>
      </c>
      <c r="Y14" s="109">
        <f>+LN(Y12)</f>
        <v>-3.7802529964967434E-2</v>
      </c>
    </row>
    <row r="15" spans="1:25">
      <c r="B15" s="56"/>
      <c r="C15" s="56"/>
    </row>
    <row r="16" spans="1:25">
      <c r="B16" s="54" t="s">
        <v>40</v>
      </c>
      <c r="C16" s="236">
        <f>+AVERAGE(C14:Y14)</f>
        <v>8.9849734560785099E-2</v>
      </c>
    </row>
    <row r="17" spans="2:30"/>
    <row r="18" spans="2:30"/>
    <row r="19" spans="2:30">
      <c r="B19" s="42" t="s">
        <v>76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</row>
    <row r="20" spans="2:30"/>
    <row r="21" spans="2:30">
      <c r="B21" s="237" t="s">
        <v>77</v>
      </c>
    </row>
    <row r="22" spans="2:30"/>
    <row r="23" spans="2:30">
      <c r="B23" s="43"/>
      <c r="C23" s="283">
        <v>2000</v>
      </c>
      <c r="D23" s="283">
        <v>2001</v>
      </c>
      <c r="E23" s="283">
        <v>2002</v>
      </c>
      <c r="F23" s="283">
        <v>2003</v>
      </c>
      <c r="G23" s="283">
        <v>2004</v>
      </c>
      <c r="H23" s="283">
        <v>2005</v>
      </c>
      <c r="I23" s="283">
        <v>2006</v>
      </c>
      <c r="J23" s="283">
        <v>2007</v>
      </c>
      <c r="K23" s="283">
        <v>2008</v>
      </c>
      <c r="L23" s="283">
        <v>2009</v>
      </c>
      <c r="M23" s="283">
        <v>2010</v>
      </c>
      <c r="N23" s="283" t="s">
        <v>78</v>
      </c>
      <c r="O23" s="283" t="s">
        <v>79</v>
      </c>
      <c r="P23" s="283">
        <v>2011</v>
      </c>
      <c r="Q23" s="283">
        <v>2012</v>
      </c>
      <c r="R23" s="283" t="s">
        <v>80</v>
      </c>
      <c r="S23" s="283">
        <v>2013</v>
      </c>
      <c r="T23" s="283">
        <v>2014</v>
      </c>
      <c r="U23" s="283">
        <v>2015</v>
      </c>
      <c r="V23" s="283">
        <v>2016</v>
      </c>
      <c r="W23" s="283">
        <v>2017</v>
      </c>
      <c r="X23" s="283">
        <v>2018</v>
      </c>
      <c r="Y23" s="283" t="s">
        <v>81</v>
      </c>
      <c r="Z23" s="283">
        <v>2019</v>
      </c>
      <c r="AA23" s="283">
        <v>2020</v>
      </c>
      <c r="AB23" s="283">
        <v>2021</v>
      </c>
      <c r="AC23" s="283">
        <v>2022</v>
      </c>
      <c r="AD23" s="283">
        <v>2023</v>
      </c>
    </row>
    <row r="24" spans="2:30"/>
    <row r="25" spans="2:30">
      <c r="B25" s="238" t="s">
        <v>82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</row>
    <row r="26" spans="2:30">
      <c r="B26" s="2" t="s">
        <v>83</v>
      </c>
    </row>
    <row r="27" spans="2:30">
      <c r="B27" s="63" t="s">
        <v>84</v>
      </c>
      <c r="C27" s="66">
        <f>+'2.2.1.ManoObra'!C35</f>
        <v>0</v>
      </c>
      <c r="D27" s="66">
        <f>+'2.2.1.ManoObra'!D35</f>
        <v>0</v>
      </c>
      <c r="E27" s="66">
        <f>+'2.2.1.ManoObra'!E35</f>
        <v>0</v>
      </c>
      <c r="F27" s="66">
        <f>+'2.2.1.ManoObra'!F35</f>
        <v>0</v>
      </c>
      <c r="G27" s="66">
        <f>+'2.2.1.ManoObra'!G35</f>
        <v>0</v>
      </c>
      <c r="H27" s="66">
        <f>+'2.2.1.ManoObra'!H35</f>
        <v>0</v>
      </c>
      <c r="I27" s="66">
        <f>+'2.2.1.ManoObra'!I35</f>
        <v>0</v>
      </c>
      <c r="J27" s="66">
        <f>+'2.2.1.ManoObra'!J35</f>
        <v>0</v>
      </c>
      <c r="K27" s="66">
        <f>+'2.2.1.ManoObra'!K35</f>
        <v>0</v>
      </c>
      <c r="L27" s="66">
        <f>+'2.2.1.ManoObra'!L35</f>
        <v>0</v>
      </c>
      <c r="M27" s="66">
        <f>+'2.2.1.ManoObra'!M35</f>
        <v>0</v>
      </c>
      <c r="N27" s="66">
        <f>+M27</f>
        <v>0</v>
      </c>
      <c r="O27" s="66">
        <f>+P27</f>
        <v>0</v>
      </c>
      <c r="P27" s="66">
        <f>+'2.2.1.ManoObra'!N35</f>
        <v>0</v>
      </c>
      <c r="Q27" s="66">
        <f>+'2.2.1.ManoObra'!O35</f>
        <v>0</v>
      </c>
      <c r="R27" s="66">
        <f>+'2.2.1.ManoObra'!P35</f>
        <v>0</v>
      </c>
      <c r="S27" s="66">
        <f>+'2.2.1.ManoObra'!Q35</f>
        <v>62.90800575277742</v>
      </c>
      <c r="T27" s="66">
        <f>+'2.2.1.ManoObra'!R35</f>
        <v>77.151585197430606</v>
      </c>
      <c r="U27" s="66">
        <f>+'2.2.1.ManoObra'!S35</f>
        <v>70.420263766649171</v>
      </c>
      <c r="V27" s="66">
        <f>+'2.2.1.ManoObra'!T35</f>
        <v>72.571248813093788</v>
      </c>
      <c r="W27" s="66">
        <f>+'2.2.1.ManoObra'!U35</f>
        <v>72.819790977596156</v>
      </c>
      <c r="X27" s="66">
        <f>+'2.2.1.ManoObra'!V35</f>
        <v>74.533847533847819</v>
      </c>
      <c r="Y27" s="66">
        <f>+'2.2.1.ManoObra'!W35</f>
        <v>74.244799061117376</v>
      </c>
      <c r="Z27" s="66">
        <f>+'2.2.1.ManoObra'!X35</f>
        <v>98.863452652680607</v>
      </c>
      <c r="AA27" s="66">
        <f>+'2.2.1.ManoObra'!Y35</f>
        <v>106.77999697995234</v>
      </c>
      <c r="AB27" s="66">
        <f>+'2.2.1.ManoObra'!Z35</f>
        <v>90.338864003917408</v>
      </c>
      <c r="AC27" s="66">
        <f>+'2.2.1.ManoObra'!AA35</f>
        <v>122.14752975109647</v>
      </c>
      <c r="AD27" s="66">
        <f>+'2.2.1.ManoObra'!AB35</f>
        <v>115.61079278825528</v>
      </c>
    </row>
    <row r="28" spans="2:30">
      <c r="B28" s="63" t="s">
        <v>85</v>
      </c>
      <c r="C28" s="66">
        <f>+'2.2.1.ManoObra'!C36</f>
        <v>0</v>
      </c>
      <c r="D28" s="66">
        <f>+'2.2.1.ManoObra'!D36</f>
        <v>0</v>
      </c>
      <c r="E28" s="66">
        <f>+'2.2.1.ManoObra'!E36</f>
        <v>0</v>
      </c>
      <c r="F28" s="66">
        <f>+'2.2.1.ManoObra'!F36</f>
        <v>0</v>
      </c>
      <c r="G28" s="66">
        <f>+'2.2.1.ManoObra'!G36</f>
        <v>0</v>
      </c>
      <c r="H28" s="66">
        <f>+'2.2.1.ManoObra'!H36</f>
        <v>0</v>
      </c>
      <c r="I28" s="66">
        <f>+'2.2.1.ManoObra'!I36</f>
        <v>0</v>
      </c>
      <c r="J28" s="66">
        <f>+'2.2.1.ManoObra'!J36</f>
        <v>0</v>
      </c>
      <c r="K28" s="66">
        <f>+'2.2.1.ManoObra'!K36</f>
        <v>0</v>
      </c>
      <c r="L28" s="66">
        <f>+'2.2.1.ManoObra'!L36</f>
        <v>0</v>
      </c>
      <c r="M28" s="66">
        <f>+'2.2.1.ManoObra'!M36</f>
        <v>0</v>
      </c>
      <c r="N28" s="66">
        <f>+M28</f>
        <v>0</v>
      </c>
      <c r="O28" s="66">
        <f>+P28</f>
        <v>0</v>
      </c>
      <c r="P28" s="66">
        <f>+'2.2.1.ManoObra'!N36</f>
        <v>0</v>
      </c>
      <c r="Q28" s="66">
        <f>+'2.2.1.ManoObra'!O36</f>
        <v>0</v>
      </c>
      <c r="R28" s="66">
        <f>+'2.2.1.ManoObra'!P36</f>
        <v>0</v>
      </c>
      <c r="S28" s="66">
        <f>+'2.2.1.ManoObra'!Q36</f>
        <v>6.0844174667080688</v>
      </c>
      <c r="T28" s="66">
        <f>+'2.2.1.ManoObra'!R36</f>
        <v>5.5186347831169948</v>
      </c>
      <c r="U28" s="66">
        <f>+'2.2.1.ManoObra'!S36</f>
        <v>5.1179176494222549</v>
      </c>
      <c r="V28" s="66">
        <f>+'2.2.1.ManoObra'!T36</f>
        <v>4.723349532831179</v>
      </c>
      <c r="W28" s="66">
        <f>+'2.2.1.ManoObra'!U36</f>
        <v>6.4429590366321934</v>
      </c>
      <c r="X28" s="66">
        <f>+'2.2.1.ManoObra'!V36</f>
        <v>8.0629988981743939</v>
      </c>
      <c r="Y28" s="66">
        <f>+'2.2.1.ManoObra'!W36</f>
        <v>7.999524241121474</v>
      </c>
      <c r="Z28" s="66">
        <f>+'2.2.1.ManoObra'!X36</f>
        <v>5.7547748263198031</v>
      </c>
      <c r="AA28" s="66">
        <f>+'2.2.1.ManoObra'!Y36</f>
        <v>7.0388777702951382</v>
      </c>
      <c r="AB28" s="66">
        <f>+'2.2.1.ManoObra'!Z36</f>
        <v>7.1364905296828738</v>
      </c>
      <c r="AC28" s="66">
        <f>+'2.2.1.ManoObra'!AA36</f>
        <v>5.90644343071311</v>
      </c>
      <c r="AD28" s="66">
        <f>+'2.2.1.ManoObra'!AB36</f>
        <v>6.1556728110393877</v>
      </c>
    </row>
    <row r="29" spans="2:30"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</row>
    <row r="30" spans="2:30">
      <c r="B30" s="64" t="s">
        <v>86</v>
      </c>
      <c r="C30" s="59">
        <f>+'2.2.1.ManoObra'!C38</f>
        <v>0</v>
      </c>
      <c r="D30" s="59">
        <f>+'2.2.1.ManoObra'!D38</f>
        <v>0</v>
      </c>
      <c r="E30" s="59">
        <f>+'2.2.1.ManoObra'!E38</f>
        <v>0</v>
      </c>
      <c r="F30" s="59">
        <f>+'2.2.1.ManoObra'!F38</f>
        <v>0</v>
      </c>
      <c r="G30" s="59">
        <f>+'2.2.1.ManoObra'!G38</f>
        <v>0</v>
      </c>
      <c r="H30" s="59">
        <f>+'2.2.1.ManoObra'!H38</f>
        <v>0</v>
      </c>
      <c r="I30" s="59">
        <f>+'2.2.1.ManoObra'!I38</f>
        <v>0</v>
      </c>
      <c r="J30" s="59">
        <f>+'2.2.1.ManoObra'!J38</f>
        <v>0</v>
      </c>
      <c r="K30" s="59">
        <f>+'2.2.1.ManoObra'!K38</f>
        <v>0</v>
      </c>
      <c r="L30" s="59">
        <f>+'2.2.1.ManoObra'!L38</f>
        <v>0</v>
      </c>
      <c r="M30" s="59">
        <f>+'2.2.1.ManoObra'!M38</f>
        <v>0</v>
      </c>
      <c r="N30" s="59">
        <f>+M30</f>
        <v>0</v>
      </c>
      <c r="O30" s="59">
        <f>+P30</f>
        <v>0</v>
      </c>
      <c r="P30" s="59">
        <f>+'2.2.1.ManoObra'!N38</f>
        <v>0</v>
      </c>
      <c r="Q30" s="59">
        <f>+'2.2.1.ManoObra'!O38</f>
        <v>0</v>
      </c>
      <c r="R30" s="59">
        <f>+'2.2.1.ManoObra'!P38</f>
        <v>0</v>
      </c>
      <c r="S30" s="59">
        <f>+'2.2.1.ManoObra'!Q38</f>
        <v>4.9279307084774508</v>
      </c>
      <c r="T30" s="59">
        <f>+'2.2.1.ManoObra'!R38</f>
        <v>4.8242112696105357</v>
      </c>
      <c r="U30" s="59">
        <f>+'2.2.1.ManoObra'!S38</f>
        <v>3.5105565515571016</v>
      </c>
      <c r="V30" s="59">
        <f>+'2.2.1.ManoObra'!T38</f>
        <v>4.2259851368701744</v>
      </c>
      <c r="W30" s="59">
        <f>+'2.2.1.ManoObra'!U38</f>
        <v>3.4061117654980295</v>
      </c>
      <c r="X30" s="59">
        <f>+'2.2.1.ManoObra'!V38</f>
        <v>4.511879986691147</v>
      </c>
      <c r="Y30" s="59">
        <f>+'2.2.1.ManoObra'!W38</f>
        <v>4.4429277531071945</v>
      </c>
      <c r="Z30" s="59">
        <f>+'2.2.1.ManoObra'!X38</f>
        <v>7.990095002434658</v>
      </c>
      <c r="AA30" s="59">
        <f>+'2.2.1.ManoObra'!Y38</f>
        <v>9.4087198736593347</v>
      </c>
      <c r="AB30" s="59">
        <f>+'2.2.1.ManoObra'!Z38</f>
        <v>7.7064020527903248</v>
      </c>
      <c r="AC30" s="59">
        <f>+'2.2.1.ManoObra'!AA38</f>
        <v>7.7742109674043061</v>
      </c>
      <c r="AD30" s="59">
        <f>+'2.2.1.ManoObra'!AB38</f>
        <v>8.5122926915921653</v>
      </c>
    </row>
    <row r="31" spans="2:30"/>
    <row r="32" spans="2:30">
      <c r="B32" s="52" t="s">
        <v>87</v>
      </c>
      <c r="C32" s="61">
        <f>+'2.2.1.ManoObra'!C40</f>
        <v>5.9284707471014224</v>
      </c>
      <c r="D32" s="61">
        <f>+'2.2.1.ManoObra'!D40</f>
        <v>6.3487563547205177</v>
      </c>
      <c r="E32" s="61">
        <f>+'2.2.1.ManoObra'!E40</f>
        <v>5.4161217160625128</v>
      </c>
      <c r="F32" s="61">
        <f>+'2.2.1.ManoObra'!F40</f>
        <v>5.9186360473979391</v>
      </c>
      <c r="G32" s="61">
        <f>+'2.2.1.ManoObra'!G40</f>
        <v>5.1455376163555497</v>
      </c>
      <c r="H32" s="61">
        <f>+'2.2.1.ManoObra'!H40</f>
        <v>4.5536877726901102</v>
      </c>
      <c r="I32" s="61">
        <f>+'2.2.1.ManoObra'!I40</f>
        <v>4.7217649055362463</v>
      </c>
      <c r="J32" s="61">
        <f>+'2.2.1.ManoObra'!J40</f>
        <v>4.2329300235057987</v>
      </c>
      <c r="K32" s="61">
        <f>+'2.2.1.ManoObra'!K40</f>
        <v>4.8852034166530727</v>
      </c>
      <c r="L32" s="61">
        <f>+'2.2.1.ManoObra'!L40</f>
        <v>4.806009618006696</v>
      </c>
      <c r="M32" s="61">
        <f>+'2.2.1.ManoObra'!M40</f>
        <v>4.864419328323156</v>
      </c>
      <c r="N32" s="61">
        <f>+M32</f>
        <v>4.864419328323156</v>
      </c>
      <c r="O32" s="61">
        <f>+P32</f>
        <v>5.3014951563845045</v>
      </c>
      <c r="P32" s="61">
        <f>+'2.2.1.ManoObra'!N40</f>
        <v>5.3014951563845045</v>
      </c>
      <c r="Q32" s="61">
        <f>+'2.2.1.ManoObra'!O40</f>
        <v>7.6728164343797207</v>
      </c>
      <c r="R32" s="61">
        <f>+'2.2.1.ManoObra'!P40</f>
        <v>7.5194573532740145</v>
      </c>
      <c r="S32" s="61">
        <f>+'2.2.1.ManoObra'!Q40</f>
        <v>0</v>
      </c>
      <c r="T32" s="61">
        <f>+'2.2.1.ManoObra'!R40</f>
        <v>0</v>
      </c>
      <c r="U32" s="61">
        <f>+'2.2.1.ManoObra'!S40</f>
        <v>0</v>
      </c>
      <c r="V32" s="61">
        <f>+'2.2.1.ManoObra'!T40</f>
        <v>0</v>
      </c>
      <c r="W32" s="61">
        <f>+'2.2.1.ManoObra'!U40</f>
        <v>0</v>
      </c>
      <c r="X32" s="61">
        <f>+'2.2.1.ManoObra'!V40</f>
        <v>0</v>
      </c>
      <c r="Y32" s="61">
        <f>+'2.2.1.ManoObra'!W40</f>
        <v>0</v>
      </c>
      <c r="Z32" s="61">
        <f>+'2.2.1.ManoObra'!X40</f>
        <v>0</v>
      </c>
      <c r="AA32" s="61">
        <f>+'2.2.1.ManoObra'!Y40</f>
        <v>0</v>
      </c>
      <c r="AB32" s="61">
        <f>+'2.2.1.ManoObra'!Z40</f>
        <v>0</v>
      </c>
      <c r="AC32" s="61">
        <f>+'2.2.1.ManoObra'!AA40</f>
        <v>0</v>
      </c>
      <c r="AD32" s="61">
        <f>+'2.2.1.ManoObra'!AB40</f>
        <v>0</v>
      </c>
    </row>
    <row r="33" spans="2:30"/>
    <row r="34" spans="2:30">
      <c r="B34" s="237" t="s">
        <v>88</v>
      </c>
    </row>
    <row r="35" spans="2:30"/>
    <row r="36" spans="2:30"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40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</row>
    <row r="37" spans="2:30">
      <c r="B37" s="52" t="s">
        <v>89</v>
      </c>
      <c r="C37" s="78">
        <f>+'2.2.2.ProdIntermed'!C32</f>
        <v>1</v>
      </c>
      <c r="D37" s="78">
        <f>+'2.2.2.ProdIntermed'!D32</f>
        <v>1.0145163276152436</v>
      </c>
      <c r="E37" s="78">
        <f>+'2.2.2.ProdIntermed'!E32</f>
        <v>1.0136609914337493</v>
      </c>
      <c r="F37" s="78">
        <f>+'2.2.2.ProdIntermed'!F32</f>
        <v>1.0480282182928504</v>
      </c>
      <c r="G37" s="78">
        <f>+'2.2.2.ProdIntermed'!G32</f>
        <v>1.1072059868016273</v>
      </c>
      <c r="H37" s="78">
        <f>+'2.2.2.ProdIntermed'!H32</f>
        <v>1.1650869535576271</v>
      </c>
      <c r="I37" s="78">
        <f>+'2.2.2.ProdIntermed'!I32</f>
        <v>1.196438445627928</v>
      </c>
      <c r="J37" s="78">
        <f>+'2.2.2.ProdIntermed'!J32</f>
        <v>1.2743849125210573</v>
      </c>
      <c r="K37" s="78">
        <f>+'2.2.2.ProdIntermed'!K32</f>
        <v>1.4417003425334023</v>
      </c>
      <c r="L37" s="78">
        <f>+'2.2.2.ProdIntermed'!L32</f>
        <v>1.4415087471536876</v>
      </c>
      <c r="M37" s="78">
        <f>+'2.2.2.ProdIntermed'!M32</f>
        <v>1.5601088343794121</v>
      </c>
      <c r="N37" s="78">
        <f>+'2.2.2.ProdIntermed'!N32</f>
        <v>1.5601088343794121</v>
      </c>
      <c r="O37" s="78">
        <f>+P37</f>
        <v>1.6542789656569634</v>
      </c>
      <c r="P37" s="78">
        <f>+'2.2.2.ProdIntermed'!O32</f>
        <v>1.6542789656569634</v>
      </c>
      <c r="Q37" s="78">
        <f>+'2.2.2.ProdIntermed'!P32</f>
        <v>1.790470206778876</v>
      </c>
      <c r="R37" s="78">
        <f>+S37</f>
        <v>1.7967427643066731</v>
      </c>
      <c r="S37" s="78">
        <f>+'2.2.2.ProdIntermed'!Q32</f>
        <v>1.7967427643066731</v>
      </c>
      <c r="T37" s="78">
        <f>+'2.2.2.ProdIntermed'!R32</f>
        <v>1.7658194625315509</v>
      </c>
      <c r="U37" s="78">
        <f>+'2.2.2.ProdIntermed'!S32</f>
        <v>1.6294888230303113</v>
      </c>
      <c r="V37" s="78">
        <f>+'2.2.2.ProdIntermed'!T32</f>
        <v>1.5925481987876111</v>
      </c>
      <c r="W37" s="78">
        <f>+'2.2.2.ProdIntermed'!U32</f>
        <v>1.6949045234220663</v>
      </c>
      <c r="X37" s="78">
        <f>+'2.2.2.ProdIntermed'!V32</f>
        <v>1.7036592793557563</v>
      </c>
      <c r="Y37" s="78">
        <f>+'2.2.2.ProdIntermed'!W32</f>
        <v>1.7036592793557563</v>
      </c>
      <c r="Z37" s="78">
        <f>+'2.2.2.ProdIntermed'!X32</f>
        <v>1.7136640148482327</v>
      </c>
      <c r="AA37" s="78">
        <f>+'2.2.2.ProdIntermed'!Y32</f>
        <v>1.6659193411821507</v>
      </c>
      <c r="AB37" s="78">
        <f>+'2.2.2.ProdIntermed'!Z32</f>
        <v>1.5596289535268368</v>
      </c>
      <c r="AC37" s="78">
        <f>+'2.2.2.ProdIntermed'!AA32</f>
        <v>1.7021137068209737</v>
      </c>
      <c r="AD37" s="78">
        <f>+'2.2.2.ProdIntermed'!AB32</f>
        <v>1.8531424115485988</v>
      </c>
    </row>
    <row r="38" spans="2:30"/>
    <row r="39" spans="2:30">
      <c r="B39" s="237" t="s">
        <v>90</v>
      </c>
    </row>
    <row r="40" spans="2:30"/>
    <row r="41" spans="2:30">
      <c r="B41" s="240" t="s">
        <v>91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</row>
    <row r="42" spans="2:30">
      <c r="B42" s="104" t="s">
        <v>92</v>
      </c>
      <c r="C42" s="235">
        <f>+'2.2.3.9.PrecioCapital'!D10</f>
        <v>0.2386495291558702</v>
      </c>
      <c r="D42" s="235">
        <f>+'2.2.3.9.PrecioCapital'!E10</f>
        <v>0.25731929311542179</v>
      </c>
      <c r="E42" s="235">
        <f>+'2.2.3.9.PrecioCapital'!F10</f>
        <v>0.22670919383676169</v>
      </c>
      <c r="F42" s="235">
        <f>+'2.2.3.9.PrecioCapital'!G10</f>
        <v>0.2002139769954219</v>
      </c>
      <c r="G42" s="235">
        <f>+'2.2.3.9.PrecioCapital'!H10</f>
        <v>0.16187180973342524</v>
      </c>
      <c r="H42" s="235">
        <f>+'2.2.3.9.PrecioCapital'!I10</f>
        <v>0.16842236545923264</v>
      </c>
      <c r="I42" s="235">
        <f>+'2.2.3.9.PrecioCapital'!J10</f>
        <v>0.16868443706855768</v>
      </c>
      <c r="J42" s="235">
        <f>+'2.2.3.9.PrecioCapital'!K10</f>
        <v>0.13347192772075075</v>
      </c>
      <c r="K42" s="235">
        <f>+'2.2.3.9.PrecioCapital'!L10</f>
        <v>0.11290423804552932</v>
      </c>
      <c r="L42" s="235">
        <f>+'2.2.3.9.PrecioCapital'!M10</f>
        <v>0.16898067499821867</v>
      </c>
      <c r="M42" s="235">
        <f>+'2.2.3.9.PrecioCapital'!N10</f>
        <v>0.1630067940765231</v>
      </c>
      <c r="N42" s="235">
        <f>+M42</f>
        <v>0.1630067940765231</v>
      </c>
      <c r="O42" s="235">
        <f t="shared" ref="O42:O47" si="15">+P42</f>
        <v>0.18431394052078198</v>
      </c>
      <c r="P42" s="235">
        <f>+'2.2.3.9.PrecioCapital'!O10</f>
        <v>0.18431394052078198</v>
      </c>
      <c r="Q42" s="235">
        <f>+'2.2.3.9.PrecioCapital'!P10</f>
        <v>0.15967377198243984</v>
      </c>
      <c r="R42" s="235">
        <f>+S42</f>
        <v>0.22478894455633208</v>
      </c>
      <c r="S42" s="235">
        <f>+'2.2.3.9.PrecioCapital'!Q10</f>
        <v>0.22478894455633208</v>
      </c>
      <c r="T42" s="235">
        <f>+'2.2.3.9.PrecioCapital'!R10</f>
        <v>0.19369587895756729</v>
      </c>
      <c r="U42" s="235">
        <f>+'2.2.3.9.PrecioCapital'!S10</f>
        <v>0.23047258314468283</v>
      </c>
      <c r="V42" s="235">
        <f>+'2.2.3.9.PrecioCapital'!T10</f>
        <v>0.18559791661031544</v>
      </c>
      <c r="W42" s="235">
        <f>+'2.2.3.9.PrecioCapital'!U10</f>
        <v>0.14059803281060809</v>
      </c>
      <c r="X42" s="235">
        <f>+'2.2.3.9.PrecioCapital'!V10</f>
        <v>0.17539273225029101</v>
      </c>
      <c r="Y42" s="235">
        <f>+X42</f>
        <v>0.17539273225029101</v>
      </c>
      <c r="Z42" s="235">
        <f>+'2.2.3.9.PrecioCapital'!W10</f>
        <v>0.16832944944724682</v>
      </c>
      <c r="AA42" s="235">
        <f>+'2.2.3.9.PrecioCapital'!X10</f>
        <v>0.20072898430645147</v>
      </c>
      <c r="AB42" s="235">
        <f>+'2.2.3.9.PrecioCapital'!Y10</f>
        <v>0.21732417979668386</v>
      </c>
      <c r="AC42" s="235">
        <f>+'2.2.3.9.PrecioCapital'!Z10</f>
        <v>9.2908069934255655E-2</v>
      </c>
      <c r="AD42" s="235">
        <f>+'2.2.3.9.PrecioCapital'!AA10</f>
        <v>0.12295365274218589</v>
      </c>
    </row>
    <row r="43" spans="2:30">
      <c r="B43" s="87" t="s">
        <v>93</v>
      </c>
      <c r="C43" s="201">
        <f>+'2.2.3.9.PrecioCapital'!D11</f>
        <v>0.34391268705060707</v>
      </c>
      <c r="D43" s="201">
        <f>+'2.2.3.9.PrecioCapital'!E11</f>
        <v>0.36172415339545594</v>
      </c>
      <c r="E43" s="201">
        <f>+'2.2.3.9.PrecioCapital'!F11</f>
        <v>0.32621047919201862</v>
      </c>
      <c r="F43" s="201">
        <f>+'2.2.3.9.PrecioCapital'!G11</f>
        <v>0.29926118997714107</v>
      </c>
      <c r="G43" s="201">
        <f>+'2.2.3.9.PrecioCapital'!H11</f>
        <v>0.26702926579115649</v>
      </c>
      <c r="H43" s="201">
        <f>+'2.2.3.9.PrecioCapital'!I11</f>
        <v>0.27506784457655414</v>
      </c>
      <c r="I43" s="201">
        <f>+'2.2.3.9.PrecioCapital'!J11</f>
        <v>0.27684615821125047</v>
      </c>
      <c r="J43" s="201">
        <f>+'2.2.3.9.PrecioCapital'!K11</f>
        <v>0.24497065474052979</v>
      </c>
      <c r="K43" s="201">
        <f>+'2.2.3.9.PrecioCapital'!L11</f>
        <v>0.23005637343982399</v>
      </c>
      <c r="L43" s="201">
        <f>+'2.2.3.9.PrecioCapital'!M11</f>
        <v>0.2888923771351723</v>
      </c>
      <c r="M43" s="201">
        <f>+'2.2.3.9.PrecioCapital'!N11</f>
        <v>0.286338861754797</v>
      </c>
      <c r="N43" s="201">
        <f>+M43</f>
        <v>0.286338861754797</v>
      </c>
      <c r="O43" s="201">
        <f t="shared" si="15"/>
        <v>0.31023687192225224</v>
      </c>
      <c r="P43" s="201">
        <f>+'2.2.3.9.PrecioCapital'!O11</f>
        <v>0.31023687192225224</v>
      </c>
      <c r="Q43" s="201">
        <f>+'2.2.3.9.PrecioCapital'!P11</f>
        <v>0.28967630465008898</v>
      </c>
      <c r="R43" s="201">
        <f>+S43</f>
        <v>0.35444121219375768</v>
      </c>
      <c r="S43" s="201">
        <f>+'2.2.3.9.PrecioCapital'!Q11</f>
        <v>0.35444121219375768</v>
      </c>
      <c r="T43" s="201">
        <f>+'2.2.3.9.PrecioCapital'!R11</f>
        <v>0.32266106740608197</v>
      </c>
      <c r="U43" s="201">
        <f>+'2.2.3.9.PrecioCapital'!S11</f>
        <v>0.35164396018196548</v>
      </c>
      <c r="V43" s="201">
        <f>+'2.2.3.9.PrecioCapital'!T11</f>
        <v>0.30518189475470997</v>
      </c>
      <c r="W43" s="201">
        <f>+'2.2.3.9.PrecioCapital'!U11</f>
        <v>0.26404223290040424</v>
      </c>
      <c r="X43" s="201">
        <f>+'2.2.3.9.PrecioCapital'!V11</f>
        <v>0.29850380845361568</v>
      </c>
      <c r="Y43" s="201">
        <f t="shared" ref="Y43:Y51" si="16">+X43</f>
        <v>0.29850380845361568</v>
      </c>
      <c r="Z43" s="201">
        <f>+'2.2.3.9.PrecioCapital'!W11</f>
        <v>0.29146619370637389</v>
      </c>
      <c r="AA43" s="201">
        <f>+'2.2.3.9.PrecioCapital'!X11</f>
        <v>0.32248392311755836</v>
      </c>
      <c r="AB43" s="201">
        <f>+'2.2.3.9.PrecioCapital'!Y11</f>
        <v>0.33742541652391672</v>
      </c>
      <c r="AC43" s="201">
        <f>+'2.2.3.9.PrecioCapital'!Z11</f>
        <v>0.21900717773669304</v>
      </c>
      <c r="AD43" s="201">
        <f>+'2.2.3.9.PrecioCapital'!AA11</f>
        <v>0.25343277338346226</v>
      </c>
    </row>
    <row r="44" spans="2:30">
      <c r="B44" s="87" t="s">
        <v>94</v>
      </c>
      <c r="C44" s="201">
        <f>+'2.2.3.9.PrecioCapital'!D12</f>
        <v>0.49428862690023107</v>
      </c>
      <c r="D44" s="201">
        <f>+'2.2.3.9.PrecioCapital'!E12</f>
        <v>0.51087395379550471</v>
      </c>
      <c r="E44" s="201">
        <f>+'2.2.3.9.PrecioCapital'!F12</f>
        <v>0.46835517255667131</v>
      </c>
      <c r="F44" s="201">
        <f>+'2.2.3.9.PrecioCapital'!G12</f>
        <v>0.4407572085224542</v>
      </c>
      <c r="G44" s="201">
        <f>+'2.2.3.9.PrecioCapital'!H12</f>
        <v>0.41725420301648686</v>
      </c>
      <c r="H44" s="201">
        <f>+'2.2.3.9.PrecioCapital'!I12</f>
        <v>0.42741852902987054</v>
      </c>
      <c r="I44" s="201">
        <f>+'2.2.3.9.PrecioCapital'!J12</f>
        <v>0.43136290270081162</v>
      </c>
      <c r="J44" s="201">
        <f>+'2.2.3.9.PrecioCapital'!K12</f>
        <v>0.40425455048307118</v>
      </c>
      <c r="K44" s="201">
        <f>+'2.2.3.9.PrecioCapital'!L12</f>
        <v>0.3974165668602449</v>
      </c>
      <c r="L44" s="201">
        <f>+'2.2.3.9.PrecioCapital'!M12</f>
        <v>0.46019480875939167</v>
      </c>
      <c r="M44" s="201">
        <f>+'2.2.3.9.PrecioCapital'!N12</f>
        <v>0.46252752986661683</v>
      </c>
      <c r="N44" s="201">
        <f t="shared" ref="N44:N46" si="17">+M44</f>
        <v>0.46252752986661683</v>
      </c>
      <c r="O44" s="201">
        <f t="shared" si="15"/>
        <v>0.49012677392435267</v>
      </c>
      <c r="P44" s="201">
        <f>+'2.2.3.9.PrecioCapital'!O12</f>
        <v>0.49012677392435267</v>
      </c>
      <c r="Q44" s="201">
        <f>+'2.2.3.9.PrecioCapital'!P12</f>
        <v>0.47539420846101627</v>
      </c>
      <c r="R44" s="201">
        <f t="shared" ref="R44:R46" si="18">+S44</f>
        <v>0.53965873739008008</v>
      </c>
      <c r="S44" s="201">
        <f>+'2.2.3.9.PrecioCapital'!Q12</f>
        <v>0.53965873739008008</v>
      </c>
      <c r="T44" s="201">
        <f>+'2.2.3.9.PrecioCapital'!R12</f>
        <v>0.50689705090396009</v>
      </c>
      <c r="U44" s="201">
        <f>+'2.2.3.9.PrecioCapital'!S12</f>
        <v>0.52474592737808357</v>
      </c>
      <c r="V44" s="201">
        <f>+'2.2.3.9.PrecioCapital'!T12</f>
        <v>0.4760161492467021</v>
      </c>
      <c r="W44" s="201">
        <f>+'2.2.3.9.PrecioCapital'!U12</f>
        <v>0.44039109017154165</v>
      </c>
      <c r="X44" s="201">
        <f>+'2.2.3.9.PrecioCapital'!V12</f>
        <v>0.47437677445836529</v>
      </c>
      <c r="Y44" s="201">
        <f t="shared" si="16"/>
        <v>0.47437677445836529</v>
      </c>
      <c r="Z44" s="201">
        <f>+'2.2.3.9.PrecioCapital'!W12</f>
        <v>0.46737582836226971</v>
      </c>
      <c r="AA44" s="201">
        <f>+'2.2.3.9.PrecioCapital'!X12</f>
        <v>0.49641954999056814</v>
      </c>
      <c r="AB44" s="201">
        <f>+'2.2.3.9.PrecioCapital'!Y12</f>
        <v>0.50899861184853501</v>
      </c>
      <c r="AC44" s="201">
        <f>+'2.2.3.9.PrecioCapital'!Z12</f>
        <v>0.39914876031160368</v>
      </c>
      <c r="AD44" s="201">
        <f>+'2.2.3.9.PrecioCapital'!AA12</f>
        <v>0.43983151715671431</v>
      </c>
    </row>
    <row r="45" spans="2:30">
      <c r="B45" s="87" t="s">
        <v>95</v>
      </c>
      <c r="C45" s="201">
        <f>+'2.2.3.9.PrecioCapital'!D13</f>
        <v>0.34391268705060707</v>
      </c>
      <c r="D45" s="201">
        <f>+'2.2.3.9.PrecioCapital'!E13</f>
        <v>0.36172415339545594</v>
      </c>
      <c r="E45" s="201">
        <f>+'2.2.3.9.PrecioCapital'!F13</f>
        <v>0.32621047919201862</v>
      </c>
      <c r="F45" s="201">
        <f>+'2.2.3.9.PrecioCapital'!G13</f>
        <v>0.29926118997714107</v>
      </c>
      <c r="G45" s="201">
        <f>+'2.2.3.9.PrecioCapital'!H13</f>
        <v>0.26702926579115649</v>
      </c>
      <c r="H45" s="201">
        <f>+'2.2.3.9.PrecioCapital'!I13</f>
        <v>0.27506784457655414</v>
      </c>
      <c r="I45" s="201">
        <f>+'2.2.3.9.PrecioCapital'!J13</f>
        <v>0.27684615821125047</v>
      </c>
      <c r="J45" s="201">
        <f>+'2.2.3.9.PrecioCapital'!K13</f>
        <v>0.24497065474052979</v>
      </c>
      <c r="K45" s="201">
        <f>+'2.2.3.9.PrecioCapital'!L13</f>
        <v>0.23005637343982399</v>
      </c>
      <c r="L45" s="201">
        <f>+'2.2.3.9.PrecioCapital'!M13</f>
        <v>0.2888923771351723</v>
      </c>
      <c r="M45" s="201">
        <f>+'2.2.3.9.PrecioCapital'!N13</f>
        <v>0.286338861754797</v>
      </c>
      <c r="N45" s="201">
        <f t="shared" si="17"/>
        <v>0.286338861754797</v>
      </c>
      <c r="O45" s="201">
        <f t="shared" si="15"/>
        <v>0.31023687192225224</v>
      </c>
      <c r="P45" s="201">
        <f>+'2.2.3.9.PrecioCapital'!O13</f>
        <v>0.31023687192225224</v>
      </c>
      <c r="Q45" s="201">
        <f>+'2.2.3.9.PrecioCapital'!P13</f>
        <v>0.28967630465008898</v>
      </c>
      <c r="R45" s="201">
        <f t="shared" si="18"/>
        <v>0.35444121219375768</v>
      </c>
      <c r="S45" s="201">
        <f>+'2.2.3.9.PrecioCapital'!Q13</f>
        <v>0.35444121219375768</v>
      </c>
      <c r="T45" s="201">
        <f>+'2.2.3.9.PrecioCapital'!R13</f>
        <v>0.32266106740608197</v>
      </c>
      <c r="U45" s="201">
        <f>+'2.2.3.9.PrecioCapital'!S13</f>
        <v>0.35164396018196548</v>
      </c>
      <c r="V45" s="201">
        <f>+'2.2.3.9.PrecioCapital'!T13</f>
        <v>0.30518189475470997</v>
      </c>
      <c r="W45" s="201">
        <f>+'2.2.3.9.PrecioCapital'!U13</f>
        <v>0.26404223290040424</v>
      </c>
      <c r="X45" s="201">
        <f>+'2.2.3.9.PrecioCapital'!V13</f>
        <v>0.29850380845361568</v>
      </c>
      <c r="Y45" s="201">
        <f t="shared" si="16"/>
        <v>0.29850380845361568</v>
      </c>
      <c r="Z45" s="201">
        <f>+'2.2.3.9.PrecioCapital'!W13</f>
        <v>0.29146619370637389</v>
      </c>
      <c r="AA45" s="201">
        <f>+'2.2.3.9.PrecioCapital'!X13</f>
        <v>0.32248392311755836</v>
      </c>
      <c r="AB45" s="201">
        <f>+'2.2.3.9.PrecioCapital'!Y13</f>
        <v>0.33742541652391672</v>
      </c>
      <c r="AC45" s="201">
        <f>+'2.2.3.9.PrecioCapital'!Z13</f>
        <v>0.21900717773669304</v>
      </c>
      <c r="AD45" s="201">
        <f>+'2.2.3.9.PrecioCapital'!AA13</f>
        <v>0.25343277338346226</v>
      </c>
    </row>
    <row r="46" spans="2:30">
      <c r="B46" s="87" t="s">
        <v>96</v>
      </c>
      <c r="C46" s="201">
        <f>+'2.2.3.9.PrecioCapital'!D14</f>
        <v>0.56947659682504304</v>
      </c>
      <c r="D46" s="201">
        <f>+'2.2.3.9.PrecioCapital'!E14</f>
        <v>0.58544885399552904</v>
      </c>
      <c r="E46" s="201">
        <f>+'2.2.3.9.PrecioCapital'!F14</f>
        <v>0.53942751923899757</v>
      </c>
      <c r="F46" s="201">
        <f>+'2.2.3.9.PrecioCapital'!G14</f>
        <v>0.5115052177951106</v>
      </c>
      <c r="G46" s="201">
        <f>+'2.2.3.9.PrecioCapital'!H14</f>
        <v>0.4923666716291521</v>
      </c>
      <c r="H46" s="201">
        <f>+'2.2.3.9.PrecioCapital'!I14</f>
        <v>0.50359387125652877</v>
      </c>
      <c r="I46" s="201">
        <f>+'2.2.3.9.PrecioCapital'!J14</f>
        <v>0.50862127494559228</v>
      </c>
      <c r="J46" s="201">
        <f>+'2.2.3.9.PrecioCapital'!K14</f>
        <v>0.48389649835434184</v>
      </c>
      <c r="K46" s="201">
        <f>+'2.2.3.9.PrecioCapital'!L14</f>
        <v>0.48109666357045533</v>
      </c>
      <c r="L46" s="201">
        <f>+'2.2.3.9.PrecioCapital'!M14</f>
        <v>0.54584602457150133</v>
      </c>
      <c r="M46" s="201">
        <f>+'2.2.3.9.PrecioCapital'!N14</f>
        <v>0.55062186392252677</v>
      </c>
      <c r="N46" s="201">
        <f t="shared" si="17"/>
        <v>0.55062186392252677</v>
      </c>
      <c r="O46" s="201">
        <f t="shared" si="15"/>
        <v>0.58007172492540282</v>
      </c>
      <c r="P46" s="201">
        <f>+'2.2.3.9.PrecioCapital'!O14</f>
        <v>0.58007172492540282</v>
      </c>
      <c r="Q46" s="201">
        <f>+'2.2.3.9.PrecioCapital'!P14</f>
        <v>0.56825316036647988</v>
      </c>
      <c r="R46" s="201">
        <f t="shared" si="18"/>
        <v>0.63226749998824117</v>
      </c>
      <c r="S46" s="201">
        <f>+'2.2.3.9.PrecioCapital'!Q14</f>
        <v>0.63226749998824117</v>
      </c>
      <c r="T46" s="201">
        <f>+'2.2.3.9.PrecioCapital'!R14</f>
        <v>0.59901504265289918</v>
      </c>
      <c r="U46" s="201">
        <f>+'2.2.3.9.PrecioCapital'!S14</f>
        <v>0.61129691097614269</v>
      </c>
      <c r="V46" s="201">
        <f>+'2.2.3.9.PrecioCapital'!T14</f>
        <v>0.56143327649269825</v>
      </c>
      <c r="W46" s="201">
        <f>+'2.2.3.9.PrecioCapital'!U14</f>
        <v>0.52856551880711033</v>
      </c>
      <c r="X46" s="201">
        <f>+'2.2.3.9.PrecioCapital'!V14</f>
        <v>0.56231325746074001</v>
      </c>
      <c r="Y46" s="201">
        <f t="shared" si="16"/>
        <v>0.56231325746074001</v>
      </c>
      <c r="Z46" s="201">
        <f>+'2.2.3.9.PrecioCapital'!W14</f>
        <v>0.55533064569021762</v>
      </c>
      <c r="AA46" s="201">
        <f>+'2.2.3.9.PrecioCapital'!X14</f>
        <v>0.58338736342707298</v>
      </c>
      <c r="AB46" s="201">
        <f>+'2.2.3.9.PrecioCapital'!Y14</f>
        <v>0.59478520951084424</v>
      </c>
      <c r="AC46" s="201">
        <f>+'2.2.3.9.PrecioCapital'!Z14</f>
        <v>0.48921955159905894</v>
      </c>
      <c r="AD46" s="201">
        <f>+'2.2.3.9.PrecioCapital'!AA14</f>
        <v>0.53303088904334028</v>
      </c>
    </row>
    <row r="47" spans="2:30">
      <c r="B47" s="97" t="s">
        <v>97</v>
      </c>
      <c r="C47" s="202">
        <f>+'2.2.3.9.PrecioCapital'!D15</f>
        <v>0.34391268705060707</v>
      </c>
      <c r="D47" s="202">
        <f>+'2.2.3.9.PrecioCapital'!E15</f>
        <v>0.36172415339545594</v>
      </c>
      <c r="E47" s="202">
        <f>+'2.2.3.9.PrecioCapital'!F15</f>
        <v>0.32621047919201862</v>
      </c>
      <c r="F47" s="202">
        <f>+'2.2.3.9.PrecioCapital'!G15</f>
        <v>0.29926118997714107</v>
      </c>
      <c r="G47" s="202">
        <f>+'2.2.3.9.PrecioCapital'!H15</f>
        <v>0.26702926579115649</v>
      </c>
      <c r="H47" s="202">
        <f>+'2.2.3.9.PrecioCapital'!I15</f>
        <v>0.27506784457655414</v>
      </c>
      <c r="I47" s="202">
        <f>+'2.2.3.9.PrecioCapital'!J15</f>
        <v>0.27684615821125047</v>
      </c>
      <c r="J47" s="202">
        <f>+'2.2.3.9.PrecioCapital'!K15</f>
        <v>0.24497065474052979</v>
      </c>
      <c r="K47" s="202">
        <f>+'2.2.3.9.PrecioCapital'!L15</f>
        <v>0.23005637343982399</v>
      </c>
      <c r="L47" s="202">
        <f>+'2.2.3.9.PrecioCapital'!M15</f>
        <v>0.2888923771351723</v>
      </c>
      <c r="M47" s="202">
        <f>+'2.2.3.9.PrecioCapital'!N15</f>
        <v>0.286338861754797</v>
      </c>
      <c r="N47" s="202">
        <f>+M47</f>
        <v>0.286338861754797</v>
      </c>
      <c r="O47" s="202">
        <f t="shared" si="15"/>
        <v>0.31023687192225224</v>
      </c>
      <c r="P47" s="202">
        <f>+'2.2.3.9.PrecioCapital'!O15</f>
        <v>0.31023687192225224</v>
      </c>
      <c r="Q47" s="202">
        <f>+'2.2.3.9.PrecioCapital'!P15</f>
        <v>0.28967630465008898</v>
      </c>
      <c r="R47" s="202">
        <f>+S47</f>
        <v>0.35444121219375768</v>
      </c>
      <c r="S47" s="202">
        <f>+'2.2.3.9.PrecioCapital'!Q15</f>
        <v>0.35444121219375768</v>
      </c>
      <c r="T47" s="202">
        <f>+'2.2.3.9.PrecioCapital'!R15</f>
        <v>0.32266106740608197</v>
      </c>
      <c r="U47" s="202">
        <f>+'2.2.3.9.PrecioCapital'!S15</f>
        <v>0.35164396018196548</v>
      </c>
      <c r="V47" s="202">
        <f>+'2.2.3.9.PrecioCapital'!T15</f>
        <v>0.30518189475470997</v>
      </c>
      <c r="W47" s="202">
        <f>+'2.2.3.9.PrecioCapital'!U15</f>
        <v>0.26404223290040424</v>
      </c>
      <c r="X47" s="202">
        <f>+'2.2.3.9.PrecioCapital'!V15</f>
        <v>0.29850380845361568</v>
      </c>
      <c r="Y47" s="202">
        <f t="shared" si="16"/>
        <v>0.29850380845361568</v>
      </c>
      <c r="Z47" s="202">
        <f>+'2.2.3.9.PrecioCapital'!W15</f>
        <v>0.29146619370637389</v>
      </c>
      <c r="AA47" s="202">
        <f>+'2.2.3.9.PrecioCapital'!X15</f>
        <v>0.32248392311755836</v>
      </c>
      <c r="AB47" s="202">
        <f>+'2.2.3.9.PrecioCapital'!Y15</f>
        <v>0.33742541652391672</v>
      </c>
      <c r="AC47" s="202">
        <f>+'2.2.3.9.PrecioCapital'!Z15</f>
        <v>0.21900717773669304</v>
      </c>
      <c r="AD47" s="202">
        <f>+'2.2.3.9.PrecioCapital'!AA15</f>
        <v>0.25343277338346226</v>
      </c>
    </row>
    <row r="48" spans="2:30">
      <c r="B48" s="99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</row>
    <row r="49" spans="2:30">
      <c r="B49" s="240" t="s">
        <v>98</v>
      </c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</row>
    <row r="50" spans="2:30">
      <c r="B50" s="87" t="s">
        <v>99</v>
      </c>
      <c r="C50" s="201">
        <f>+'2.2.3.9.PrecioCapital'!D18</f>
        <v>0.34391268705060707</v>
      </c>
      <c r="D50" s="201">
        <f>+'2.2.3.9.PrecioCapital'!E18</f>
        <v>0.36172415339545594</v>
      </c>
      <c r="E50" s="201">
        <f>+'2.2.3.9.PrecioCapital'!F18</f>
        <v>0.32621047919201862</v>
      </c>
      <c r="F50" s="201">
        <f>+'2.2.3.9.PrecioCapital'!G18</f>
        <v>0.29926118997714107</v>
      </c>
      <c r="G50" s="201">
        <f>+'2.2.3.9.PrecioCapital'!H18</f>
        <v>0.26702926579115649</v>
      </c>
      <c r="H50" s="201">
        <f>+'2.2.3.9.PrecioCapital'!I18</f>
        <v>0.27506784457655414</v>
      </c>
      <c r="I50" s="201">
        <f>+'2.2.3.9.PrecioCapital'!J18</f>
        <v>0.27684615821125047</v>
      </c>
      <c r="J50" s="201">
        <f>+'2.2.3.9.PrecioCapital'!K18</f>
        <v>0.24497065474052979</v>
      </c>
      <c r="K50" s="201">
        <f>+'2.2.3.9.PrecioCapital'!L18</f>
        <v>0.23005637343982399</v>
      </c>
      <c r="L50" s="201">
        <f>+'2.2.3.9.PrecioCapital'!M18</f>
        <v>0.2888923771351723</v>
      </c>
      <c r="M50" s="201">
        <f>+'2.2.3.9.PrecioCapital'!N18</f>
        <v>0.286338861754797</v>
      </c>
      <c r="N50" s="201">
        <f t="shared" ref="N50" si="19">+M50</f>
        <v>0.286338861754797</v>
      </c>
      <c r="O50" s="201">
        <f>+P50</f>
        <v>0.31023687192225224</v>
      </c>
      <c r="P50" s="201">
        <f>+'2.2.3.9.PrecioCapital'!O18</f>
        <v>0.31023687192225224</v>
      </c>
      <c r="Q50" s="201">
        <f>+'2.2.3.9.PrecioCapital'!P18</f>
        <v>0.28967630465008898</v>
      </c>
      <c r="R50" s="201">
        <f>+S50</f>
        <v>0.35444121219375768</v>
      </c>
      <c r="S50" s="201">
        <f>+'2.2.3.9.PrecioCapital'!Q18</f>
        <v>0.35444121219375768</v>
      </c>
      <c r="T50" s="201">
        <f>+'2.2.3.9.PrecioCapital'!R18</f>
        <v>0.32266106740608197</v>
      </c>
      <c r="U50" s="201">
        <f>+'2.2.3.9.PrecioCapital'!S18</f>
        <v>0.35164396018196548</v>
      </c>
      <c r="V50" s="201">
        <f>+'2.2.3.9.PrecioCapital'!T18</f>
        <v>0.30518189475470997</v>
      </c>
      <c r="W50" s="201">
        <f>+'2.2.3.9.PrecioCapital'!U18</f>
        <v>0.26404223290040424</v>
      </c>
      <c r="X50" s="201">
        <f>+'2.2.3.9.PrecioCapital'!V18</f>
        <v>0.29850380845361568</v>
      </c>
      <c r="Y50" s="201">
        <f t="shared" si="16"/>
        <v>0.29850380845361568</v>
      </c>
      <c r="Z50" s="201">
        <f>+'2.2.3.9.PrecioCapital'!W18</f>
        <v>0.29146619370637389</v>
      </c>
      <c r="AA50" s="201">
        <f>+'2.2.3.9.PrecioCapital'!X18</f>
        <v>0.32248392311755836</v>
      </c>
      <c r="AB50" s="201">
        <f>+'2.2.3.9.PrecioCapital'!Y18</f>
        <v>0.33742541652391672</v>
      </c>
      <c r="AC50" s="201">
        <f>+'2.2.3.9.PrecioCapital'!Z18</f>
        <v>0.21900717773669304</v>
      </c>
      <c r="AD50" s="201">
        <f>+'2.2.3.9.PrecioCapital'!AA18</f>
        <v>0.25343277338346226</v>
      </c>
    </row>
    <row r="51" spans="2:30">
      <c r="B51" s="87" t="s">
        <v>100</v>
      </c>
      <c r="C51" s="201">
        <f>+'2.2.3.9.PrecioCapital'!D19</f>
        <v>0.49428862690023107</v>
      </c>
      <c r="D51" s="201">
        <f>+'2.2.3.9.PrecioCapital'!E19</f>
        <v>0.51087395379550471</v>
      </c>
      <c r="E51" s="201">
        <f>+'2.2.3.9.PrecioCapital'!F19</f>
        <v>0.46835517255667131</v>
      </c>
      <c r="F51" s="201">
        <f>+'2.2.3.9.PrecioCapital'!G19</f>
        <v>0.4407572085224542</v>
      </c>
      <c r="G51" s="201">
        <f>+'2.2.3.9.PrecioCapital'!H19</f>
        <v>0.41725420301648686</v>
      </c>
      <c r="H51" s="201">
        <f>+'2.2.3.9.PrecioCapital'!I19</f>
        <v>0.42741852902987054</v>
      </c>
      <c r="I51" s="201">
        <f>+'2.2.3.9.PrecioCapital'!J19</f>
        <v>0.43136290270081162</v>
      </c>
      <c r="J51" s="201">
        <f>+'2.2.3.9.PrecioCapital'!K19</f>
        <v>0.40425455048307118</v>
      </c>
      <c r="K51" s="201">
        <f>+'2.2.3.9.PrecioCapital'!L19</f>
        <v>0.3974165668602449</v>
      </c>
      <c r="L51" s="201">
        <f>+'2.2.3.9.PrecioCapital'!M19</f>
        <v>0.46019480875939167</v>
      </c>
      <c r="M51" s="201">
        <f>+'2.2.3.9.PrecioCapital'!N19</f>
        <v>0.46252752986661683</v>
      </c>
      <c r="N51" s="201">
        <f>+M51</f>
        <v>0.46252752986661683</v>
      </c>
      <c r="O51" s="201">
        <f>+P51</f>
        <v>0.49012677392435267</v>
      </c>
      <c r="P51" s="201">
        <f>+'2.2.3.9.PrecioCapital'!O19</f>
        <v>0.49012677392435267</v>
      </c>
      <c r="Q51" s="201">
        <f>+'2.2.3.9.PrecioCapital'!P19</f>
        <v>0.47539420846101627</v>
      </c>
      <c r="R51" s="201">
        <f>+S51</f>
        <v>0.53965873739008008</v>
      </c>
      <c r="S51" s="201">
        <f>+'2.2.3.9.PrecioCapital'!Q19</f>
        <v>0.53965873739008008</v>
      </c>
      <c r="T51" s="201">
        <f>+'2.2.3.9.PrecioCapital'!R19</f>
        <v>0.50689705090396009</v>
      </c>
      <c r="U51" s="201">
        <f>+'2.2.3.9.PrecioCapital'!S19</f>
        <v>0.52474592737808357</v>
      </c>
      <c r="V51" s="201">
        <f>+'2.2.3.9.PrecioCapital'!T19</f>
        <v>0.4760161492467021</v>
      </c>
      <c r="W51" s="201">
        <f>+'2.2.3.9.PrecioCapital'!U19</f>
        <v>0.44039109017154165</v>
      </c>
      <c r="X51" s="201">
        <f>+'2.2.3.9.PrecioCapital'!V19</f>
        <v>0.47437677445836529</v>
      </c>
      <c r="Y51" s="201">
        <f t="shared" si="16"/>
        <v>0.47437677445836529</v>
      </c>
      <c r="Z51" s="201">
        <f>+'2.2.3.9.PrecioCapital'!W19</f>
        <v>0.46737582836226971</v>
      </c>
      <c r="AA51" s="201">
        <f>+'2.2.3.9.PrecioCapital'!X19</f>
        <v>0.49641954999056814</v>
      </c>
      <c r="AB51" s="201">
        <f>+'2.2.3.9.PrecioCapital'!Y19</f>
        <v>0.50899861184853501</v>
      </c>
      <c r="AC51" s="201">
        <f>+'2.2.3.9.PrecioCapital'!Z19</f>
        <v>0.39914876031160368</v>
      </c>
      <c r="AD51" s="201">
        <f>+'2.2.3.9.PrecioCapital'!AA19</f>
        <v>0.43983151715671431</v>
      </c>
    </row>
    <row r="52" spans="2:30">
      <c r="B52" s="97" t="s">
        <v>101</v>
      </c>
      <c r="C52" s="202">
        <f>+'2.2.3.9.PrecioCapital'!D20</f>
        <v>0.24366206048419101</v>
      </c>
      <c r="D52" s="202">
        <f>+'2.2.3.9.PrecioCapital'!E20</f>
        <v>0.26229095312875678</v>
      </c>
      <c r="E52" s="202">
        <f>+'2.2.3.9.PrecioCapital'!F20</f>
        <v>0.23144735028225011</v>
      </c>
      <c r="F52" s="202">
        <f>+'2.2.3.9.PrecioCapital'!G20</f>
        <v>0.20493051094693235</v>
      </c>
      <c r="G52" s="202">
        <f>+'2.2.3.9.PrecioCapital'!H20</f>
        <v>0.16687930764093623</v>
      </c>
      <c r="H52" s="202">
        <f>+'2.2.3.9.PrecioCapital'!I20</f>
        <v>0.17350072160767652</v>
      </c>
      <c r="I52" s="202">
        <f>+'2.2.3.9.PrecioCapital'!J20</f>
        <v>0.17383499521820969</v>
      </c>
      <c r="J52" s="202">
        <f>+'2.2.3.9.PrecioCapital'!K20</f>
        <v>0.13878139091216882</v>
      </c>
      <c r="K52" s="202">
        <f>+'2.2.3.9.PrecioCapital'!L20</f>
        <v>0.11848291115954333</v>
      </c>
      <c r="L52" s="202">
        <f>+'2.2.3.9.PrecioCapital'!M20</f>
        <v>0.17469075605235934</v>
      </c>
      <c r="M52" s="202">
        <f>+'2.2.3.9.PrecioCapital'!N20</f>
        <v>0.16887974968025043</v>
      </c>
      <c r="N52" s="202">
        <f>+M52</f>
        <v>0.16887974968025043</v>
      </c>
      <c r="O52" s="202">
        <f>+P52</f>
        <v>0.19031027058751868</v>
      </c>
      <c r="P52" s="202">
        <f>+'2.2.3.9.PrecioCapital'!O20</f>
        <v>0.19031027058751868</v>
      </c>
      <c r="Q52" s="202">
        <f>+'2.2.3.9.PrecioCapital'!P20</f>
        <v>0.16586436877613742</v>
      </c>
      <c r="R52" s="202">
        <f>+S52</f>
        <v>0.23096286206287617</v>
      </c>
      <c r="S52" s="202">
        <f>+'2.2.3.9.PrecioCapital'!Q20</f>
        <v>0.23096286206287617</v>
      </c>
      <c r="T52" s="202">
        <f>+'2.2.3.9.PrecioCapital'!R20</f>
        <v>0.19983707840749657</v>
      </c>
      <c r="U52" s="202">
        <f>+'2.2.3.9.PrecioCapital'!S20</f>
        <v>0.23624264871788675</v>
      </c>
      <c r="V52" s="202">
        <f>+'2.2.3.9.PrecioCapital'!T20</f>
        <v>0.1912923917600485</v>
      </c>
      <c r="W52" s="202">
        <f>+'2.2.3.9.PrecioCapital'!U20</f>
        <v>0.14647632805297933</v>
      </c>
      <c r="X52" s="202">
        <f>+'2.2.3.9.PrecioCapital'!V20</f>
        <v>0.18125516445044934</v>
      </c>
      <c r="Y52" s="202">
        <f>+X52</f>
        <v>0.18125516445044934</v>
      </c>
      <c r="Z52" s="202">
        <f>+'2.2.3.9.PrecioCapital'!W20</f>
        <v>0.17419310393577669</v>
      </c>
      <c r="AA52" s="202">
        <f>+'2.2.3.9.PrecioCapital'!X20</f>
        <v>0.20652683853555182</v>
      </c>
      <c r="AB52" s="202">
        <f>+'2.2.3.9.PrecioCapital'!Y20</f>
        <v>0.22304328630750447</v>
      </c>
      <c r="AC52" s="202">
        <f>+'2.2.3.9.PrecioCapital'!Z20</f>
        <v>9.8912789353419336E-2</v>
      </c>
      <c r="AD52" s="202">
        <f>+'2.2.3.9.PrecioCapital'!AA20</f>
        <v>0.12916694420129429</v>
      </c>
    </row>
    <row r="53" spans="2:30"/>
    <row r="54" spans="2:30">
      <c r="B54" s="1" t="s">
        <v>102</v>
      </c>
    </row>
    <row r="55" spans="2:30">
      <c r="B55" s="74" t="s">
        <v>103</v>
      </c>
      <c r="C55" s="235">
        <f>+'2.2.3.9.PrecioCapital'!D23</f>
        <v>0.44326183511011918</v>
      </c>
      <c r="D55" s="235">
        <f>+'2.2.3.9.PrecioCapital'!E23</f>
        <v>0.4958025247086309</v>
      </c>
      <c r="E55" s="235">
        <f>+'2.2.3.9.PrecioCapital'!F23</f>
        <v>0.45890665207512404</v>
      </c>
      <c r="F55" s="235">
        <f>+'2.2.3.9.PrecioCapital'!G23</f>
        <v>0.41713276119210102</v>
      </c>
      <c r="G55" s="235">
        <f>+'2.2.3.9.PrecioCapital'!H23</f>
        <v>0.29728812519186376</v>
      </c>
      <c r="H55" s="235">
        <f>+'2.2.3.9.PrecioCapital'!I23</f>
        <v>0.38917307585473748</v>
      </c>
      <c r="I55" s="235">
        <f>+'2.2.3.9.PrecioCapital'!J23</f>
        <v>0.47459673706160449</v>
      </c>
      <c r="J55" s="235">
        <f>+'2.2.3.9.PrecioCapital'!K23</f>
        <v>0.42038810978382779</v>
      </c>
      <c r="K55" s="235">
        <f>+'2.2.3.9.PrecioCapital'!L23</f>
        <v>0.25619522428884628</v>
      </c>
      <c r="L55" s="235">
        <f>+'2.2.3.9.PrecioCapital'!M23</f>
        <v>0.99359379800712966</v>
      </c>
      <c r="M55" s="235">
        <f>+'2.2.3.9.PrecioCapital'!N23</f>
        <v>0.58492693093919257</v>
      </c>
      <c r="N55" s="235">
        <f t="shared" ref="N55:N57" si="20">+M55</f>
        <v>0.58492693093919257</v>
      </c>
      <c r="O55" s="235">
        <f t="shared" ref="O55:O57" si="21">+P55</f>
        <v>0.68812806292633244</v>
      </c>
      <c r="P55" s="235">
        <f>+'2.2.3.9.PrecioCapital'!O23</f>
        <v>0.68812806292633244</v>
      </c>
      <c r="Q55" s="235">
        <f>+'2.2.3.9.PrecioCapital'!P23</f>
        <v>0.76711070918306412</v>
      </c>
      <c r="R55" s="235">
        <f t="shared" ref="R55:R57" si="22">+S55</f>
        <v>0.90478934532967681</v>
      </c>
      <c r="S55" s="235">
        <f>+'2.2.3.9.PrecioCapital'!Q23</f>
        <v>0.90478934532967681</v>
      </c>
      <c r="T55" s="235">
        <f>+'2.2.3.9.PrecioCapital'!R23</f>
        <v>0.85745165090346986</v>
      </c>
      <c r="U55" s="235">
        <f>+'2.2.3.9.PrecioCapital'!S23</f>
        <v>0.89553561275422733</v>
      </c>
      <c r="V55" s="235">
        <f>+'2.2.3.9.PrecioCapital'!T23</f>
        <v>0.72727385111739062</v>
      </c>
      <c r="W55" s="235">
        <f>+'2.2.3.9.PrecioCapital'!U23</f>
        <v>0.54587947027877237</v>
      </c>
      <c r="X55" s="235">
        <f>+'2.2.3.9.PrecioCapital'!V23</f>
        <v>0.6465005774684045</v>
      </c>
      <c r="Y55" s="235">
        <f t="shared" ref="Y55:Y57" si="23">+X55</f>
        <v>0.6465005774684045</v>
      </c>
      <c r="Z55" s="235">
        <f>+'2.2.3.9.PrecioCapital'!W23</f>
        <v>0.75000222480278056</v>
      </c>
      <c r="AA55" s="235">
        <f>+'2.2.3.9.PrecioCapital'!X23</f>
        <v>0.81090621771330418</v>
      </c>
      <c r="AB55" s="235">
        <f>+'2.2.3.9.PrecioCapital'!Y23</f>
        <v>0.73203239400326636</v>
      </c>
      <c r="AC55" s="235">
        <f>+'2.2.3.9.PrecioCapital'!Z23</f>
        <v>0.44925061559516061</v>
      </c>
      <c r="AD55" s="235">
        <f>+'2.2.3.9.PrecioCapital'!AA23</f>
        <v>0.73654948067232695</v>
      </c>
    </row>
    <row r="56" spans="2:30">
      <c r="B56" s="2" t="s">
        <v>104</v>
      </c>
      <c r="C56" s="201">
        <f>+'2.2.3.9.PrecioCapital'!D24</f>
        <v>0.56947659682504304</v>
      </c>
      <c r="D56" s="201">
        <f>+'2.2.3.9.PrecioCapital'!E24</f>
        <v>0.58544885399552904</v>
      </c>
      <c r="E56" s="201">
        <f>+'2.2.3.9.PrecioCapital'!F24</f>
        <v>0.53942751923899757</v>
      </c>
      <c r="F56" s="201">
        <f>+'2.2.3.9.PrecioCapital'!G24</f>
        <v>0.5115052177951106</v>
      </c>
      <c r="G56" s="201">
        <f>+'2.2.3.9.PrecioCapital'!H24</f>
        <v>0.4923666716291521</v>
      </c>
      <c r="H56" s="201">
        <f>+'2.2.3.9.PrecioCapital'!I24</f>
        <v>0.50359387125652877</v>
      </c>
      <c r="I56" s="201">
        <f>+'2.2.3.9.PrecioCapital'!J24</f>
        <v>0.50862127494559228</v>
      </c>
      <c r="J56" s="201">
        <f>+'2.2.3.9.PrecioCapital'!K24</f>
        <v>0.48389649835434184</v>
      </c>
      <c r="K56" s="201">
        <f>+'2.2.3.9.PrecioCapital'!L24</f>
        <v>0.48109666357045533</v>
      </c>
      <c r="L56" s="201">
        <f>+'2.2.3.9.PrecioCapital'!M24</f>
        <v>0.54584602457150133</v>
      </c>
      <c r="M56" s="201">
        <f>+'2.2.3.9.PrecioCapital'!N24</f>
        <v>0.55062186392252677</v>
      </c>
      <c r="N56" s="201">
        <f t="shared" si="20"/>
        <v>0.55062186392252677</v>
      </c>
      <c r="O56" s="201">
        <f t="shared" si="21"/>
        <v>0.58007172492540282</v>
      </c>
      <c r="P56" s="201">
        <f>+'2.2.3.9.PrecioCapital'!O24</f>
        <v>0.58007172492540282</v>
      </c>
      <c r="Q56" s="201">
        <f>+'2.2.3.9.PrecioCapital'!P24</f>
        <v>0.56825316036647988</v>
      </c>
      <c r="R56" s="201">
        <f t="shared" si="22"/>
        <v>0.63226749998824117</v>
      </c>
      <c r="S56" s="201">
        <f>+'2.2.3.9.PrecioCapital'!Q24</f>
        <v>0.63226749998824117</v>
      </c>
      <c r="T56" s="201">
        <f>+'2.2.3.9.PrecioCapital'!R24</f>
        <v>0.59901504265289918</v>
      </c>
      <c r="U56" s="201">
        <f>+'2.2.3.9.PrecioCapital'!S24</f>
        <v>0.61129691097614269</v>
      </c>
      <c r="V56" s="201">
        <f>+'2.2.3.9.PrecioCapital'!T24</f>
        <v>0.56143327649269825</v>
      </c>
      <c r="W56" s="201">
        <f>+'2.2.3.9.PrecioCapital'!U24</f>
        <v>0.52856551880711033</v>
      </c>
      <c r="X56" s="201">
        <f>+'2.2.3.9.PrecioCapital'!V24</f>
        <v>0.56231325746074001</v>
      </c>
      <c r="Y56" s="201">
        <f t="shared" si="23"/>
        <v>0.56231325746074001</v>
      </c>
      <c r="Z56" s="201">
        <f>+'2.2.3.9.PrecioCapital'!W24</f>
        <v>0.55533064569021762</v>
      </c>
      <c r="AA56" s="201">
        <f>+'2.2.3.9.PrecioCapital'!X24</f>
        <v>0.58338736342707298</v>
      </c>
      <c r="AB56" s="201">
        <f>+'2.2.3.9.PrecioCapital'!Y24</f>
        <v>0.59478520951084424</v>
      </c>
      <c r="AC56" s="201">
        <f>+'2.2.3.9.PrecioCapital'!Z24</f>
        <v>0.48921955159905894</v>
      </c>
      <c r="AD56" s="201">
        <f>+'2.2.3.9.PrecioCapital'!AA24</f>
        <v>0.53303088904334028</v>
      </c>
    </row>
    <row r="57" spans="2:30">
      <c r="B57" s="64" t="s">
        <v>105</v>
      </c>
      <c r="C57" s="202">
        <f>+'2.2.3.9.PrecioCapital'!D25</f>
        <v>0.56947659682504304</v>
      </c>
      <c r="D57" s="202">
        <f>+'2.2.3.9.PrecioCapital'!E25</f>
        <v>0.58544885399552904</v>
      </c>
      <c r="E57" s="202">
        <f>+'2.2.3.9.PrecioCapital'!F25</f>
        <v>0.53942751923899757</v>
      </c>
      <c r="F57" s="202">
        <f>+'2.2.3.9.PrecioCapital'!G25</f>
        <v>0.5115052177951106</v>
      </c>
      <c r="G57" s="202">
        <f>+'2.2.3.9.PrecioCapital'!H25</f>
        <v>0.4923666716291521</v>
      </c>
      <c r="H57" s="202">
        <f>+'2.2.3.9.PrecioCapital'!I25</f>
        <v>0.50359387125652877</v>
      </c>
      <c r="I57" s="202">
        <f>+'2.2.3.9.PrecioCapital'!J25</f>
        <v>0.50862127494559228</v>
      </c>
      <c r="J57" s="202">
        <f>+'2.2.3.9.PrecioCapital'!K25</f>
        <v>0.48389649835434184</v>
      </c>
      <c r="K57" s="202">
        <f>+'2.2.3.9.PrecioCapital'!L25</f>
        <v>0.48109666357045533</v>
      </c>
      <c r="L57" s="202">
        <f>+'2.2.3.9.PrecioCapital'!M25</f>
        <v>0.54584602457150133</v>
      </c>
      <c r="M57" s="202">
        <f>+'2.2.3.9.PrecioCapital'!N25</f>
        <v>0.55062186392252677</v>
      </c>
      <c r="N57" s="202">
        <f t="shared" si="20"/>
        <v>0.55062186392252677</v>
      </c>
      <c r="O57" s="202">
        <f t="shared" si="21"/>
        <v>0.58007172492540282</v>
      </c>
      <c r="P57" s="202">
        <f>+'2.2.3.9.PrecioCapital'!O25</f>
        <v>0.58007172492540282</v>
      </c>
      <c r="Q57" s="202">
        <f>+'2.2.3.9.PrecioCapital'!P25</f>
        <v>0.56825316036647988</v>
      </c>
      <c r="R57" s="202">
        <f t="shared" si="22"/>
        <v>0.63226749998824117</v>
      </c>
      <c r="S57" s="202">
        <f>+'2.2.3.9.PrecioCapital'!Q25</f>
        <v>0.63226749998824117</v>
      </c>
      <c r="T57" s="202">
        <f>+'2.2.3.9.PrecioCapital'!R25</f>
        <v>0.59901504265289918</v>
      </c>
      <c r="U57" s="202">
        <f>+'2.2.3.9.PrecioCapital'!S25</f>
        <v>0.61129691097614269</v>
      </c>
      <c r="V57" s="202">
        <f>+'2.2.3.9.PrecioCapital'!T25</f>
        <v>0.56143327649269825</v>
      </c>
      <c r="W57" s="202">
        <f>+'2.2.3.9.PrecioCapital'!U25</f>
        <v>0.52856551880711033</v>
      </c>
      <c r="X57" s="202">
        <f>+'2.2.3.9.PrecioCapital'!V25</f>
        <v>0.56231325746074001</v>
      </c>
      <c r="Y57" s="202">
        <f t="shared" si="23"/>
        <v>0.56231325746074001</v>
      </c>
      <c r="Z57" s="202">
        <f>+'2.2.3.9.PrecioCapital'!W25</f>
        <v>0.55533064569021762</v>
      </c>
      <c r="AA57" s="202">
        <f>+'2.2.3.9.PrecioCapital'!X25</f>
        <v>0.58338736342707298</v>
      </c>
      <c r="AB57" s="202">
        <f>+'2.2.3.9.PrecioCapital'!Y25</f>
        <v>0.59478520951084424</v>
      </c>
      <c r="AC57" s="202">
        <f>+'2.2.3.9.PrecioCapital'!Z25</f>
        <v>0.48921955159905894</v>
      </c>
      <c r="AD57" s="202">
        <f>+'2.2.3.9.PrecioCapital'!AA25</f>
        <v>0.53303088904334028</v>
      </c>
    </row>
    <row r="58" spans="2:30"/>
    <row r="59" spans="2:30">
      <c r="B59" s="42" t="s">
        <v>106</v>
      </c>
    </row>
    <row r="60" spans="2:30"/>
    <row r="61" spans="2:30">
      <c r="B61" s="237" t="s">
        <v>107</v>
      </c>
    </row>
    <row r="62" spans="2:30"/>
    <row r="63" spans="2:30">
      <c r="B63" s="62"/>
      <c r="C63" s="283">
        <v>2000</v>
      </c>
      <c r="D63" s="283">
        <v>2001</v>
      </c>
      <c r="E63" s="283">
        <v>2002</v>
      </c>
      <c r="F63" s="283">
        <v>2003</v>
      </c>
      <c r="G63" s="283">
        <v>2004</v>
      </c>
      <c r="H63" s="283">
        <v>2005</v>
      </c>
      <c r="I63" s="283">
        <v>2006</v>
      </c>
      <c r="J63" s="283">
        <v>2007</v>
      </c>
      <c r="K63" s="283">
        <v>2008</v>
      </c>
      <c r="L63" s="283">
        <v>2009</v>
      </c>
      <c r="M63" s="283">
        <v>2010</v>
      </c>
      <c r="N63" s="283" t="s">
        <v>78</v>
      </c>
      <c r="O63" s="283" t="s">
        <v>79</v>
      </c>
      <c r="P63" s="283">
        <v>2011</v>
      </c>
      <c r="Q63" s="283">
        <v>2012</v>
      </c>
      <c r="R63" s="283" t="s">
        <v>80</v>
      </c>
      <c r="S63" s="283">
        <v>2013</v>
      </c>
      <c r="T63" s="283">
        <v>2014</v>
      </c>
      <c r="U63" s="283">
        <v>2015</v>
      </c>
      <c r="V63" s="283">
        <v>2016</v>
      </c>
      <c r="W63" s="283">
        <v>2017</v>
      </c>
      <c r="X63" s="283">
        <v>2018</v>
      </c>
      <c r="Y63" s="283" t="s">
        <v>81</v>
      </c>
      <c r="Z63" s="283">
        <v>2019</v>
      </c>
      <c r="AA63" s="283">
        <v>2020</v>
      </c>
      <c r="AB63" s="283">
        <v>2021</v>
      </c>
      <c r="AC63" s="283">
        <v>2022</v>
      </c>
      <c r="AD63" s="283">
        <v>2023</v>
      </c>
    </row>
    <row r="64" spans="2:30">
      <c r="B64" s="24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2:30">
      <c r="B65" s="238" t="s">
        <v>82</v>
      </c>
      <c r="C65" s="239"/>
      <c r="D65" s="239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239"/>
      <c r="V65" s="239"/>
      <c r="W65" s="239"/>
      <c r="X65" s="239"/>
      <c r="Y65" s="239"/>
      <c r="Z65" s="239"/>
      <c r="AA65" s="239"/>
      <c r="AB65" s="239"/>
      <c r="AC65" s="239"/>
      <c r="AD65" s="239"/>
    </row>
    <row r="66" spans="2:30">
      <c r="B66" s="2" t="s">
        <v>83</v>
      </c>
    </row>
    <row r="67" spans="2:30">
      <c r="B67" s="63" t="s">
        <v>84</v>
      </c>
      <c r="C67" s="58">
        <f>+'2.2.1.ManoObra'!C11</f>
        <v>0</v>
      </c>
      <c r="D67" s="58">
        <f>+'2.2.1.ManoObra'!D11</f>
        <v>0</v>
      </c>
      <c r="E67" s="58">
        <f>+'2.2.1.ManoObra'!E11</f>
        <v>0</v>
      </c>
      <c r="F67" s="58">
        <f>+'2.2.1.ManoObra'!F11</f>
        <v>0</v>
      </c>
      <c r="G67" s="58">
        <f>+'2.2.1.ManoObra'!G11</f>
        <v>0</v>
      </c>
      <c r="H67" s="58">
        <f>+'2.2.1.ManoObra'!H11</f>
        <v>0</v>
      </c>
      <c r="I67" s="58">
        <f>+'2.2.1.ManoObra'!I11</f>
        <v>0</v>
      </c>
      <c r="J67" s="58">
        <f>+'2.2.1.ManoObra'!J11</f>
        <v>0</v>
      </c>
      <c r="K67" s="58">
        <f>+'2.2.1.ManoObra'!K11</f>
        <v>0</v>
      </c>
      <c r="L67" s="58">
        <f>+'2.2.1.ManoObra'!L11</f>
        <v>0</v>
      </c>
      <c r="M67" s="58">
        <f>+'2.2.1.ManoObra'!M11</f>
        <v>0</v>
      </c>
      <c r="N67" s="58">
        <f>+M67</f>
        <v>0</v>
      </c>
      <c r="O67" s="58">
        <f>+P67</f>
        <v>0</v>
      </c>
      <c r="P67" s="58">
        <f>+'2.2.1.ManoObra'!N11</f>
        <v>0</v>
      </c>
      <c r="Q67" s="58">
        <f>+'2.2.1.ManoObra'!O11</f>
        <v>0</v>
      </c>
      <c r="R67" s="58">
        <f>+'2.2.1.ManoObra'!P11</f>
        <v>0</v>
      </c>
      <c r="S67" s="58">
        <f>+'2.2.1.ManoObra'!Q11</f>
        <v>32448</v>
      </c>
      <c r="T67" s="58">
        <f>+'2.2.1.ManoObra'!R11</f>
        <v>33600</v>
      </c>
      <c r="U67" s="58">
        <f>+'2.2.1.ManoObra'!S11</f>
        <v>36000</v>
      </c>
      <c r="V67" s="58">
        <f>+'2.2.1.ManoObra'!T11</f>
        <v>36000</v>
      </c>
      <c r="W67" s="58">
        <f>+'2.2.1.ManoObra'!U11</f>
        <v>40800</v>
      </c>
      <c r="X67" s="58">
        <f>+'2.2.1.ManoObra'!V11</f>
        <v>40800</v>
      </c>
      <c r="Y67" s="58">
        <f>+'2.2.1.ManoObra'!W11</f>
        <v>40800</v>
      </c>
      <c r="Z67" s="58">
        <f>+'2.2.1.ManoObra'!X11</f>
        <v>45600</v>
      </c>
      <c r="AA67" s="58">
        <f>+'2.2.1.ManoObra'!Y11</f>
        <v>55200</v>
      </c>
      <c r="AB67" s="58">
        <f>+'2.2.1.ManoObra'!Z11</f>
        <v>50400</v>
      </c>
      <c r="AC67" s="58">
        <f>+'2.2.1.ManoObra'!AA11</f>
        <v>48000</v>
      </c>
      <c r="AD67" s="58">
        <f>+'2.2.1.ManoObra'!AB11</f>
        <v>45080</v>
      </c>
    </row>
    <row r="68" spans="2:30">
      <c r="B68" s="63" t="s">
        <v>85</v>
      </c>
      <c r="C68" s="58">
        <f>+'2.2.1.ManoObra'!C12</f>
        <v>0</v>
      </c>
      <c r="D68" s="58">
        <f>+'2.2.1.ManoObra'!D12</f>
        <v>0</v>
      </c>
      <c r="E68" s="58">
        <f>+'2.2.1.ManoObra'!E12</f>
        <v>0</v>
      </c>
      <c r="F68" s="58">
        <f>+'2.2.1.ManoObra'!F12</f>
        <v>0</v>
      </c>
      <c r="G68" s="58">
        <f>+'2.2.1.ManoObra'!G12</f>
        <v>0</v>
      </c>
      <c r="H68" s="58">
        <f>+'2.2.1.ManoObra'!H12</f>
        <v>0</v>
      </c>
      <c r="I68" s="58">
        <f>+'2.2.1.ManoObra'!I12</f>
        <v>0</v>
      </c>
      <c r="J68" s="58">
        <f>+'2.2.1.ManoObra'!J12</f>
        <v>0</v>
      </c>
      <c r="K68" s="58">
        <f>+'2.2.1.ManoObra'!K12</f>
        <v>0</v>
      </c>
      <c r="L68" s="58">
        <f>+'2.2.1.ManoObra'!L12</f>
        <v>0</v>
      </c>
      <c r="M68" s="58">
        <f>+'2.2.1.ManoObra'!M12</f>
        <v>0</v>
      </c>
      <c r="N68" s="58">
        <f>+M68</f>
        <v>0</v>
      </c>
      <c r="O68" s="58">
        <f>+P68</f>
        <v>0</v>
      </c>
      <c r="P68" s="58">
        <f>+'2.2.1.ManoObra'!N12</f>
        <v>0</v>
      </c>
      <c r="Q68" s="58">
        <f>+'2.2.1.ManoObra'!O12</f>
        <v>0</v>
      </c>
      <c r="R68" s="58">
        <f>+'2.2.1.ManoObra'!P12</f>
        <v>0</v>
      </c>
      <c r="S68" s="58">
        <f>+'2.2.1.ManoObra'!Q12</f>
        <v>896064</v>
      </c>
      <c r="T68" s="58">
        <f>+'2.2.1.ManoObra'!R12</f>
        <v>1022098</v>
      </c>
      <c r="U68" s="58">
        <f>+'2.2.1.ManoObra'!S12</f>
        <v>1125227.69</v>
      </c>
      <c r="V68" s="58">
        <f>+'2.2.1.ManoObra'!T12</f>
        <v>1513101.9300000002</v>
      </c>
      <c r="W68" s="58">
        <f>+'2.2.1.ManoObra'!U12</f>
        <v>1295126.31</v>
      </c>
      <c r="X68" s="58">
        <f>+'2.2.1.ManoObra'!V12</f>
        <v>1008012.99</v>
      </c>
      <c r="Y68" s="58">
        <f>+'2.2.1.ManoObra'!W12</f>
        <v>1008012.99</v>
      </c>
      <c r="Z68" s="58">
        <f>+'2.2.1.ManoObra'!X12</f>
        <v>1180209</v>
      </c>
      <c r="AA68" s="58">
        <f>+'2.2.1.ManoObra'!Y12</f>
        <v>956886</v>
      </c>
      <c r="AB68" s="58">
        <f>+'2.2.1.ManoObra'!Z12</f>
        <v>793848</v>
      </c>
      <c r="AC68" s="58">
        <f>+'2.2.1.ManoObra'!AA12</f>
        <v>1042228</v>
      </c>
      <c r="AD68" s="58">
        <f>+'2.2.1.ManoObra'!AB12</f>
        <v>1131401</v>
      </c>
    </row>
    <row r="69" spans="2:30"/>
    <row r="70" spans="2:30">
      <c r="B70" s="64" t="s">
        <v>86</v>
      </c>
      <c r="C70" s="59">
        <f>+'2.2.1.ManoObra'!C14</f>
        <v>0</v>
      </c>
      <c r="D70" s="59">
        <f>+'2.2.1.ManoObra'!D14</f>
        <v>0</v>
      </c>
      <c r="E70" s="59">
        <f>+'2.2.1.ManoObra'!E14</f>
        <v>0</v>
      </c>
      <c r="F70" s="59">
        <f>+'2.2.1.ManoObra'!F14</f>
        <v>0</v>
      </c>
      <c r="G70" s="59">
        <f>+'2.2.1.ManoObra'!G14</f>
        <v>0</v>
      </c>
      <c r="H70" s="59">
        <f>+'2.2.1.ManoObra'!H14</f>
        <v>0</v>
      </c>
      <c r="I70" s="59">
        <f>+'2.2.1.ManoObra'!I14</f>
        <v>0</v>
      </c>
      <c r="J70" s="59">
        <f>+'2.2.1.ManoObra'!J14</f>
        <v>0</v>
      </c>
      <c r="K70" s="59">
        <f>+'2.2.1.ManoObra'!K14</f>
        <v>0</v>
      </c>
      <c r="L70" s="59">
        <f>+'2.2.1.ManoObra'!L14</f>
        <v>0</v>
      </c>
      <c r="M70" s="59">
        <f>+'2.2.1.ManoObra'!M14</f>
        <v>0</v>
      </c>
      <c r="N70" s="59">
        <f>+M70</f>
        <v>0</v>
      </c>
      <c r="O70" s="59">
        <f>+P70</f>
        <v>0</v>
      </c>
      <c r="P70" s="59">
        <f>+'2.2.1.ManoObra'!N14</f>
        <v>0</v>
      </c>
      <c r="Q70" s="59">
        <f>+'2.2.1.ManoObra'!O14</f>
        <v>0</v>
      </c>
      <c r="R70" s="59">
        <f>+'2.2.1.ManoObra'!P14</f>
        <v>0</v>
      </c>
      <c r="S70" s="59">
        <f>+'2.2.1.ManoObra'!Q14</f>
        <v>197320</v>
      </c>
      <c r="T70" s="59">
        <f>+'2.2.1.ManoObra'!R14</f>
        <v>214640</v>
      </c>
      <c r="U70" s="59">
        <f>+'2.2.1.ManoObra'!S14</f>
        <v>185904</v>
      </c>
      <c r="V70" s="59">
        <f>+'2.2.1.ManoObra'!T14</f>
        <v>170744</v>
      </c>
      <c r="W70" s="59">
        <f>+'2.2.1.ManoObra'!U14</f>
        <v>177120</v>
      </c>
      <c r="X70" s="59">
        <f>+'2.2.1.ManoObra'!V14</f>
        <v>178384</v>
      </c>
      <c r="Y70" s="59">
        <f>+'2.2.1.ManoObra'!W14</f>
        <v>178384</v>
      </c>
      <c r="Z70" s="59">
        <f>+'2.2.1.ManoObra'!X14</f>
        <v>197848</v>
      </c>
      <c r="AA70" s="59">
        <f>+'2.2.1.ManoObra'!Y14</f>
        <v>132024</v>
      </c>
      <c r="AB70" s="59">
        <f>+'2.2.1.ManoObra'!Z14</f>
        <v>133282</v>
      </c>
      <c r="AC70" s="59">
        <f>+'2.2.1.ManoObra'!AA14</f>
        <v>135168</v>
      </c>
      <c r="AD70" s="59">
        <f>+'2.2.1.ManoObra'!AB14</f>
        <v>154808</v>
      </c>
    </row>
    <row r="71" spans="2:30"/>
    <row r="72" spans="2:30">
      <c r="B72" s="52" t="s">
        <v>87</v>
      </c>
      <c r="C72" s="60">
        <f>+'2.2.1.ManoObra'!C16</f>
        <v>187010</v>
      </c>
      <c r="D72" s="60">
        <f>+'2.2.1.ManoObra'!D16</f>
        <v>245368</v>
      </c>
      <c r="E72" s="60">
        <f>+'2.2.1.ManoObra'!E16</f>
        <v>291801</v>
      </c>
      <c r="F72" s="60">
        <f>+'2.2.1.ManoObra'!F16</f>
        <v>281450</v>
      </c>
      <c r="G72" s="60">
        <f>+'2.2.1.ManoObra'!G16</f>
        <v>315341</v>
      </c>
      <c r="H72" s="60">
        <f>+'2.2.1.ManoObra'!H16</f>
        <v>365535</v>
      </c>
      <c r="I72" s="60">
        <f>+'2.2.1.ManoObra'!I16</f>
        <v>377526</v>
      </c>
      <c r="J72" s="60">
        <f>+'2.2.1.ManoObra'!J16</f>
        <v>504320</v>
      </c>
      <c r="K72" s="60">
        <f>+'2.2.1.ManoObra'!K16</f>
        <v>594617</v>
      </c>
      <c r="L72" s="60">
        <f>+'2.2.1.ManoObra'!L16</f>
        <v>733416</v>
      </c>
      <c r="M72" s="60">
        <f>+'2.2.1.ManoObra'!M16</f>
        <v>800504</v>
      </c>
      <c r="N72" s="60">
        <f>+M72</f>
        <v>800504</v>
      </c>
      <c r="O72" s="60">
        <f>+P72</f>
        <v>1061088</v>
      </c>
      <c r="P72" s="60">
        <f>+'2.2.1.ManoObra'!N16</f>
        <v>1061088</v>
      </c>
      <c r="Q72" s="60">
        <f>+'2.2.1.ManoObra'!O16</f>
        <v>1028672</v>
      </c>
      <c r="R72" s="60">
        <f>+'2.2.1.ManoObra'!P16</f>
        <v>1125832</v>
      </c>
      <c r="S72" s="60">
        <f>+'2.2.1.ManoObra'!Q16</f>
        <v>0</v>
      </c>
      <c r="T72" s="60">
        <f>+'2.2.1.ManoObra'!R16</f>
        <v>0</v>
      </c>
      <c r="U72" s="60">
        <f>+'2.2.1.ManoObra'!S16</f>
        <v>0</v>
      </c>
      <c r="V72" s="60">
        <f>+'2.2.1.ManoObra'!T16</f>
        <v>0</v>
      </c>
      <c r="W72" s="60">
        <f>+'2.2.1.ManoObra'!U16</f>
        <v>0</v>
      </c>
      <c r="X72" s="60">
        <f>+'2.2.1.ManoObra'!V16</f>
        <v>0</v>
      </c>
      <c r="Y72" s="60">
        <f>+'2.2.1.ManoObra'!W16</f>
        <v>0</v>
      </c>
      <c r="Z72" s="60">
        <f>+'2.2.1.ManoObra'!X16</f>
        <v>0</v>
      </c>
      <c r="AA72" s="60">
        <f>+'2.2.1.ManoObra'!Y16</f>
        <v>0</v>
      </c>
      <c r="AB72" s="60">
        <f>+'2.2.1.ManoObra'!Z16</f>
        <v>0</v>
      </c>
      <c r="AC72" s="60">
        <f>+'2.2.1.ManoObra'!AA16</f>
        <v>0</v>
      </c>
      <c r="AD72" s="60">
        <f>+'2.2.1.ManoObra'!AB16</f>
        <v>0</v>
      </c>
    </row>
    <row r="73" spans="2:30"/>
    <row r="74" spans="2:30">
      <c r="B74" s="237" t="s">
        <v>108</v>
      </c>
    </row>
    <row r="75" spans="2:30"/>
    <row r="76" spans="2:30">
      <c r="B76" s="239"/>
      <c r="C76" s="239"/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</row>
    <row r="77" spans="2:30">
      <c r="B77" s="52" t="s">
        <v>109</v>
      </c>
      <c r="C77" s="60">
        <f>+'2.2.2.ProdIntermed'!C38</f>
        <v>2432179.3416572078</v>
      </c>
      <c r="D77" s="60">
        <f>+'2.2.2.ProdIntermed'!D38</f>
        <v>2511452.3426692472</v>
      </c>
      <c r="E77" s="60">
        <f>+'2.2.2.ProdIntermed'!E38</f>
        <v>2140331.2206604145</v>
      </c>
      <c r="F77" s="60">
        <f>+'2.2.2.ProdIntermed'!F38</f>
        <v>2823932.5008348599</v>
      </c>
      <c r="G77" s="60">
        <f>+'2.2.2.ProdIntermed'!G38</f>
        <v>2742154.1307146042</v>
      </c>
      <c r="H77" s="60">
        <f>+'2.2.2.ProdIntermed'!H38</f>
        <v>2630302.3780929837</v>
      </c>
      <c r="I77" s="60">
        <f>+'2.2.2.ProdIntermed'!I38</f>
        <v>2781075.4197953697</v>
      </c>
      <c r="J77" s="60">
        <f>+'2.2.2.ProdIntermed'!J38</f>
        <v>3235475.1445220192</v>
      </c>
      <c r="K77" s="60">
        <f>+'2.2.2.ProdIntermed'!K38</f>
        <v>2999306.1612245655</v>
      </c>
      <c r="L77" s="60">
        <f>+'2.2.2.ProdIntermed'!L38</f>
        <v>3234631.2826447003</v>
      </c>
      <c r="M77" s="60">
        <f>+'2.2.2.ProdIntermed'!M38</f>
        <v>3404085.3767904006</v>
      </c>
      <c r="N77" s="60">
        <f>+'2.2.2.ProdIntermed'!N38</f>
        <v>3376283.9641778339</v>
      </c>
      <c r="O77" s="60">
        <f>+P77</f>
        <v>4250903.0370233608</v>
      </c>
      <c r="P77" s="60">
        <f>+'2.2.2.ProdIntermed'!O38</f>
        <v>4250903.0370233608</v>
      </c>
      <c r="Q77" s="60">
        <f>+'2.2.2.ProdIntermed'!P38</f>
        <v>4311678.5657299357</v>
      </c>
      <c r="R77" s="60">
        <f>+S77</f>
        <v>5149200.6896569636</v>
      </c>
      <c r="S77" s="60">
        <f>+'2.2.2.ProdIntermed'!Q38</f>
        <v>5149200.6896569636</v>
      </c>
      <c r="T77" s="60">
        <f>+'2.2.2.ProdIntermed'!R38</f>
        <v>5898238.9534436222</v>
      </c>
      <c r="U77" s="60">
        <f>+'2.2.2.ProdIntermed'!S38</f>
        <v>6730613.7195899542</v>
      </c>
      <c r="V77" s="60">
        <f>+'2.2.2.ProdIntermed'!T38</f>
        <v>9742229.3870683406</v>
      </c>
      <c r="W77" s="60">
        <f>+'2.2.2.ProdIntermed'!U38</f>
        <v>7891232.7008223906</v>
      </c>
      <c r="X77" s="60">
        <f>+'2.2.2.ProdIntermed'!V38</f>
        <v>8622550.9865769781</v>
      </c>
      <c r="Y77" s="60">
        <f>+'2.2.2.ProdIntermed'!W38</f>
        <v>8545895.8554283082</v>
      </c>
      <c r="Z77" s="60">
        <f>+'2.2.2.ProdIntermed'!X38</f>
        <v>9351864.8699400835</v>
      </c>
      <c r="AA77" s="60">
        <f>+'2.2.2.ProdIntermed'!Y38</f>
        <v>7902656.6975611458</v>
      </c>
      <c r="AB77" s="60">
        <f>+'2.2.2.ProdIntermed'!Z38</f>
        <v>8729569.9590676297</v>
      </c>
      <c r="AC77" s="60">
        <f>+'2.2.2.ProdIntermed'!AA38</f>
        <v>8128555.2132654246</v>
      </c>
      <c r="AD77" s="60">
        <f>+'2.2.2.ProdIntermed'!AB38</f>
        <v>8352668.3397554262</v>
      </c>
    </row>
    <row r="78" spans="2:30"/>
    <row r="79" spans="2:30">
      <c r="B79" s="237" t="s">
        <v>110</v>
      </c>
    </row>
    <row r="80" spans="2:30"/>
    <row r="81" spans="2:30">
      <c r="B81" s="240" t="s">
        <v>91</v>
      </c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</row>
    <row r="82" spans="2:30">
      <c r="B82" s="104" t="s">
        <v>92</v>
      </c>
      <c r="C82" s="103">
        <f>+'2.2.3.7.CantidadCap'!D10</f>
        <v>17204775.086948045</v>
      </c>
      <c r="D82" s="103">
        <f>+'2.2.3.7.CantidadCap'!E10</f>
        <v>17299451.686907571</v>
      </c>
      <c r="E82" s="103">
        <f>+'2.2.3.7.CantidadCap'!F10</f>
        <v>17331811.511893377</v>
      </c>
      <c r="F82" s="103">
        <f>+'2.2.3.7.CantidadCap'!G10</f>
        <v>16967699.181791708</v>
      </c>
      <c r="G82" s="103">
        <f>+'2.2.3.7.CantidadCap'!H10</f>
        <v>16400000.124272102</v>
      </c>
      <c r="H82" s="103">
        <f>+'2.2.3.7.CantidadCap'!I10</f>
        <v>15588010.20151297</v>
      </c>
      <c r="I82" s="103">
        <f>+'2.2.3.7.CantidadCap'!J10</f>
        <v>14819349.735422857</v>
      </c>
      <c r="J82" s="103">
        <f>+'2.2.3.7.CantidadCap'!K10</f>
        <v>13966548.752895769</v>
      </c>
      <c r="K82" s="103">
        <f>+'2.2.3.7.CantidadCap'!L10</f>
        <v>12990770.894688938</v>
      </c>
      <c r="L82" s="103">
        <f>+'2.2.3.7.CantidadCap'!M10</f>
        <v>12228142.966248654</v>
      </c>
      <c r="M82" s="103">
        <f>+'2.2.3.7.CantidadCap'!N10</f>
        <v>11757146.596728828</v>
      </c>
      <c r="N82" s="103">
        <f>+M82</f>
        <v>11757146.596728828</v>
      </c>
      <c r="O82" s="103">
        <f>+'2.2.3.7.CantidadCap'!O10</f>
        <v>11026171.079717081</v>
      </c>
      <c r="P82" s="103">
        <f>+'2.2.3.7.CantidadCap'!P10</f>
        <v>11026171.079717081</v>
      </c>
      <c r="Q82" s="103">
        <f>+'2.2.3.7.CantidadCap'!Q10</f>
        <v>9544542.8246802837</v>
      </c>
      <c r="R82" s="103">
        <f>+S82</f>
        <v>8309800.7861538175</v>
      </c>
      <c r="S82" s="103">
        <f>+'2.2.3.7.CantidadCap'!R10</f>
        <v>8309800.7861538175</v>
      </c>
      <c r="T82" s="103">
        <f>+'2.2.3.7.CantidadCap'!S10</f>
        <v>7856106.9600123223</v>
      </c>
      <c r="U82" s="103">
        <f>+'2.2.3.7.CantidadCap'!T10</f>
        <v>7572994.7982106218</v>
      </c>
      <c r="V82" s="103">
        <f>+'2.2.3.7.CantidadCap'!U10</f>
        <v>7293583.7206074363</v>
      </c>
      <c r="W82" s="103">
        <f>+'2.2.3.7.CantidadCap'!V10</f>
        <v>6853976.4723617332</v>
      </c>
      <c r="X82" s="103">
        <f>+'2.2.3.7.CantidadCap'!W10</f>
        <v>6425874.90007364</v>
      </c>
      <c r="Y82" s="103">
        <f>+X82</f>
        <v>6425874.90007364</v>
      </c>
      <c r="Z82" s="103">
        <f>+'2.2.3.7.CantidadCap'!X10</f>
        <v>6017017.4646460749</v>
      </c>
      <c r="AA82" s="103">
        <f>+'2.2.3.7.CantidadCap'!Y10</f>
        <v>5573482.1934578018</v>
      </c>
      <c r="AB82" s="103">
        <f>+'2.2.3.7.CantidadCap'!Z10</f>
        <v>5161911.4605028853</v>
      </c>
      <c r="AC82" s="103">
        <f>+'2.2.3.7.CantidadCap'!AA10</f>
        <v>4608350.3674416859</v>
      </c>
      <c r="AD82" s="103">
        <f>+'2.2.3.7.CantidadCap'!AB10</f>
        <v>3966045.8917535618</v>
      </c>
    </row>
    <row r="83" spans="2:30">
      <c r="B83" s="87" t="s">
        <v>93</v>
      </c>
      <c r="C83" s="96">
        <f>+'2.2.3.7.CantidadCap'!D11</f>
        <v>332167.45175582636</v>
      </c>
      <c r="D83" s="96">
        <f>+'2.2.3.7.CantidadCap'!E11</f>
        <v>515492.19798762846</v>
      </c>
      <c r="E83" s="96">
        <f>+'2.2.3.7.CantidadCap'!F11</f>
        <v>1630083.1924760041</v>
      </c>
      <c r="F83" s="96">
        <f>+'2.2.3.7.CantidadCap'!G11</f>
        <v>3906338.2001157263</v>
      </c>
      <c r="G83" s="96">
        <f>+'2.2.3.7.CantidadCap'!H11</f>
        <v>5584560.5783505347</v>
      </c>
      <c r="H83" s="96">
        <f>+'2.2.3.7.CantidadCap'!I11</f>
        <v>5704610.0187063208</v>
      </c>
      <c r="I83" s="96">
        <f>+'2.2.3.7.CantidadCap'!J11</f>
        <v>12067828.201434439</v>
      </c>
      <c r="J83" s="96">
        <f>+'2.2.3.7.CantidadCap'!K11</f>
        <v>18538729.434377864</v>
      </c>
      <c r="K83" s="96">
        <f>+'2.2.3.7.CantidadCap'!L11</f>
        <v>17696438.130987935</v>
      </c>
      <c r="L83" s="96">
        <f>+'2.2.3.7.CantidadCap'!M11</f>
        <v>16861742.929295041</v>
      </c>
      <c r="M83" s="96">
        <f>+'2.2.3.7.CantidadCap'!N11</f>
        <v>15885603.636678433</v>
      </c>
      <c r="N83" s="96">
        <f>+M83</f>
        <v>15885603.636678433</v>
      </c>
      <c r="O83" s="96">
        <f>+'2.2.3.7.CantidadCap'!O11</f>
        <v>16224713.156172141</v>
      </c>
      <c r="P83" s="96">
        <f>+'2.2.3.7.CantidadCap'!P11</f>
        <v>9784701.6312798988</v>
      </c>
      <c r="Q83" s="96">
        <f>+'2.2.3.7.CantidadCap'!Q11</f>
        <v>4466359.5939324126</v>
      </c>
      <c r="R83" s="96">
        <f>+S83</f>
        <v>4505356.0689905891</v>
      </c>
      <c r="S83" s="96">
        <f>+'2.2.3.7.CantidadCap'!R11</f>
        <v>4505356.0689905891</v>
      </c>
      <c r="T83" s="96">
        <f>+'2.2.3.7.CantidadCap'!S11</f>
        <v>4578025.1409896454</v>
      </c>
      <c r="U83" s="96">
        <f>+'2.2.3.7.CantidadCap'!T11</f>
        <v>5695228.2365903761</v>
      </c>
      <c r="V83" s="96">
        <f>+'2.2.3.7.CantidadCap'!U11</f>
        <v>6934970.7107954063</v>
      </c>
      <c r="W83" s="96">
        <f>+'2.2.3.7.CantidadCap'!V11</f>
        <v>6899691.4710996803</v>
      </c>
      <c r="X83" s="96">
        <f>+'2.2.3.7.CantidadCap'!W11</f>
        <v>6476984.306682785</v>
      </c>
      <c r="Y83" s="96">
        <f t="shared" ref="Y83:Y87" si="24">+X83</f>
        <v>6476984.306682785</v>
      </c>
      <c r="Z83" s="96">
        <f>+'2.2.3.7.CantidadCap'!X11</f>
        <v>6213275.9138778094</v>
      </c>
      <c r="AA83" s="96">
        <f>+'2.2.3.7.CantidadCap'!Y11</f>
        <v>6401396.1287971232</v>
      </c>
      <c r="AB83" s="96">
        <f>+'2.2.3.7.CantidadCap'!Z11</f>
        <v>6203204.1992123816</v>
      </c>
      <c r="AC83" s="96">
        <f>+'2.2.3.7.CantidadCap'!AA11</f>
        <v>5241557.7339176815</v>
      </c>
      <c r="AD83" s="96">
        <f>+'2.2.3.7.CantidadCap'!AB11</f>
        <v>5147678.5225412454</v>
      </c>
    </row>
    <row r="84" spans="2:30">
      <c r="B84" s="87" t="s">
        <v>94</v>
      </c>
      <c r="C84" s="96">
        <f>+'2.2.3.7.CantidadCap'!D12</f>
        <v>107560.30029935538</v>
      </c>
      <c r="D84" s="96">
        <f>+'2.2.3.7.CantidadCap'!E12</f>
        <v>109679.58135041536</v>
      </c>
      <c r="E84" s="96">
        <f>+'2.2.3.7.CantidadCap'!F12</f>
        <v>96275.174692518776</v>
      </c>
      <c r="F84" s="96">
        <f>+'2.2.3.7.CantidadCap'!G12</f>
        <v>82251.182048259856</v>
      </c>
      <c r="G84" s="96">
        <f>+'2.2.3.7.CantidadCap'!H12</f>
        <v>79519.343555110245</v>
      </c>
      <c r="H84" s="96">
        <f>+'2.2.3.7.CantidadCap'!I12</f>
        <v>46028.215625069599</v>
      </c>
      <c r="I84" s="96">
        <f>+'2.2.3.7.CantidadCap'!J12</f>
        <v>22632.225950290827</v>
      </c>
      <c r="J84" s="96">
        <f>+'2.2.3.7.CantidadCap'!K12</f>
        <v>23854.940150654125</v>
      </c>
      <c r="K84" s="96">
        <f>+'2.2.3.7.CantidadCap'!L12</f>
        <v>43691.742536594058</v>
      </c>
      <c r="L84" s="96">
        <f>+'2.2.3.7.CantidadCap'!M12</f>
        <v>132249.69619803631</v>
      </c>
      <c r="M84" s="96">
        <f>+'2.2.3.7.CantidadCap'!N12</f>
        <v>198130.64889542639</v>
      </c>
      <c r="N84" s="96">
        <f t="shared" ref="N84:N86" si="25">+M84</f>
        <v>198130.64889542639</v>
      </c>
      <c r="O84" s="96">
        <f>+'2.2.3.7.CantidadCap'!O12</f>
        <v>239454.20507191651</v>
      </c>
      <c r="P84" s="96">
        <f>+'2.2.3.7.CantidadCap'!P12</f>
        <v>239454.20507191651</v>
      </c>
      <c r="Q84" s="96">
        <f>+'2.2.3.7.CantidadCap'!Q12</f>
        <v>362533.36845055921</v>
      </c>
      <c r="R84" s="96">
        <f t="shared" ref="R84:R86" si="26">+S84</f>
        <v>384414.0134671994</v>
      </c>
      <c r="S84" s="96">
        <f>+'2.2.3.7.CantidadCap'!R12</f>
        <v>384414.0134671994</v>
      </c>
      <c r="T84" s="96">
        <f>+'2.2.3.7.CantidadCap'!S12</f>
        <v>468121.71838191664</v>
      </c>
      <c r="U84" s="96">
        <f>+'2.2.3.7.CantidadCap'!T12</f>
        <v>615259.35719573754</v>
      </c>
      <c r="V84" s="96">
        <f>+'2.2.3.7.CantidadCap'!U12</f>
        <v>637192.38793975115</v>
      </c>
      <c r="W84" s="96">
        <f>+'2.2.3.7.CantidadCap'!V12</f>
        <v>742927.55983010947</v>
      </c>
      <c r="X84" s="96">
        <f>+'2.2.3.7.CantidadCap'!W12</f>
        <v>736494.87675112963</v>
      </c>
      <c r="Y84" s="96">
        <f t="shared" si="24"/>
        <v>736494.87675112963</v>
      </c>
      <c r="Z84" s="96">
        <f>+'2.2.3.7.CantidadCap'!X12</f>
        <v>627735.75876329083</v>
      </c>
      <c r="AA84" s="96">
        <f>+'2.2.3.7.CantidadCap'!Y12</f>
        <v>513381.81196594756</v>
      </c>
      <c r="AB84" s="96">
        <f>+'2.2.3.7.CantidadCap'!Z12</f>
        <v>399792.43507754948</v>
      </c>
      <c r="AC84" s="96">
        <f>+'2.2.3.7.CantidadCap'!AA12</f>
        <v>357289.04552009003</v>
      </c>
      <c r="AD84" s="96">
        <f>+'2.2.3.7.CantidadCap'!AB12</f>
        <v>289602.95425075194</v>
      </c>
    </row>
    <row r="85" spans="2:30">
      <c r="B85" s="87" t="s">
        <v>95</v>
      </c>
      <c r="C85" s="96">
        <f>+'2.2.3.7.CantidadCap'!D13</f>
        <v>113697.10110270364</v>
      </c>
      <c r="D85" s="96">
        <f>+'2.2.3.7.CantidadCap'!E13</f>
        <v>93739.114412753173</v>
      </c>
      <c r="E85" s="96">
        <f>+'2.2.3.7.CantidadCap'!F13</f>
        <v>95011.145999081957</v>
      </c>
      <c r="F85" s="96">
        <f>+'2.2.3.7.CantidadCap'!G13</f>
        <v>93929.200421367044</v>
      </c>
      <c r="G85" s="96">
        <f>+'2.2.3.7.CantidadCap'!H13</f>
        <v>98084.403429449565</v>
      </c>
      <c r="H85" s="96">
        <f>+'2.2.3.7.CantidadCap'!I13</f>
        <v>95559.529239176656</v>
      </c>
      <c r="I85" s="96">
        <f>+'2.2.3.7.CantidadCap'!J13</f>
        <v>83942.172375041526</v>
      </c>
      <c r="J85" s="96">
        <f>+'2.2.3.7.CantidadCap'!K13</f>
        <v>117943.11068121066</v>
      </c>
      <c r="K85" s="96">
        <f>+'2.2.3.7.CantidadCap'!L13</f>
        <v>168825.79759919966</v>
      </c>
      <c r="L85" s="96">
        <f>+'2.2.3.7.CantidadCap'!M13</f>
        <v>215657.76072511851</v>
      </c>
      <c r="M85" s="96">
        <f>+'2.2.3.7.CantidadCap'!N13</f>
        <v>272223.12825973867</v>
      </c>
      <c r="N85" s="96">
        <f t="shared" si="25"/>
        <v>272223.12825973867</v>
      </c>
      <c r="O85" s="96">
        <f>+'2.2.3.7.CantidadCap'!O13</f>
        <v>314660.44024277513</v>
      </c>
      <c r="P85" s="96">
        <f>+'2.2.3.7.CantidadCap'!P13</f>
        <v>314660.44024277513</v>
      </c>
      <c r="Q85" s="96">
        <f>+'2.2.3.7.CantidadCap'!Q13</f>
        <v>406089.18664278323</v>
      </c>
      <c r="R85" s="96">
        <f t="shared" si="26"/>
        <v>495348.04590489378</v>
      </c>
      <c r="S85" s="96">
        <f>+'2.2.3.7.CantidadCap'!R13</f>
        <v>495348.04590489378</v>
      </c>
      <c r="T85" s="96">
        <f>+'2.2.3.7.CantidadCap'!S13</f>
        <v>548230.29079183005</v>
      </c>
      <c r="U85" s="96">
        <f>+'2.2.3.7.CantidadCap'!T13</f>
        <v>570791.88129498158</v>
      </c>
      <c r="V85" s="96">
        <f>+'2.2.3.7.CantidadCap'!U13</f>
        <v>726761.54647226806</v>
      </c>
      <c r="W85" s="96">
        <f>+'2.2.3.7.CantidadCap'!V13</f>
        <v>905412.11371124908</v>
      </c>
      <c r="X85" s="96">
        <f>+'2.2.3.7.CantidadCap'!W13</f>
        <v>867365.37769113667</v>
      </c>
      <c r="Y85" s="96">
        <f t="shared" si="24"/>
        <v>867365.37769113667</v>
      </c>
      <c r="Z85" s="96">
        <f>+'2.2.3.7.CantidadCap'!X13</f>
        <v>840235.96229205863</v>
      </c>
      <c r="AA85" s="96">
        <f>+'2.2.3.7.CantidadCap'!Y13</f>
        <v>828638.79196141823</v>
      </c>
      <c r="AB85" s="96">
        <f>+'2.2.3.7.CantidadCap'!Z13</f>
        <v>743082.63317309041</v>
      </c>
      <c r="AC85" s="96">
        <f>+'2.2.3.7.CantidadCap'!AA13</f>
        <v>660607.12952205888</v>
      </c>
      <c r="AD85" s="96">
        <f>+'2.2.3.7.CantidadCap'!AB13</f>
        <v>573111.93613897497</v>
      </c>
    </row>
    <row r="86" spans="2:30">
      <c r="B86" s="87" t="s">
        <v>96</v>
      </c>
      <c r="C86" s="96">
        <f>+'2.2.3.7.CantidadCap'!D14</f>
        <v>70659.807345849666</v>
      </c>
      <c r="D86" s="96">
        <f>+'2.2.3.7.CantidadCap'!E14</f>
        <v>68416.496806741008</v>
      </c>
      <c r="E86" s="96">
        <f>+'2.2.3.7.CantidadCap'!F14</f>
        <v>69072.211996072059</v>
      </c>
      <c r="F86" s="96">
        <f>+'2.2.3.7.CantidadCap'!G14</f>
        <v>64919.743555490582</v>
      </c>
      <c r="G86" s="96">
        <f>+'2.2.3.7.CantidadCap'!H14</f>
        <v>59019.404734114578</v>
      </c>
      <c r="H86" s="96">
        <f>+'2.2.3.7.CantidadCap'!I14</f>
        <v>55064.476561737538</v>
      </c>
      <c r="I86" s="96">
        <f>+'2.2.3.7.CantidadCap'!J14</f>
        <v>84236.536248609482</v>
      </c>
      <c r="J86" s="96">
        <f>+'2.2.3.7.CantidadCap'!K14</f>
        <v>117932.89827597419</v>
      </c>
      <c r="K86" s="96">
        <f>+'2.2.3.7.CantidadCap'!L14</f>
        <v>127132.37714939206</v>
      </c>
      <c r="L86" s="96">
        <f>+'2.2.3.7.CantidadCap'!M14</f>
        <v>142723.27120505791</v>
      </c>
      <c r="M86" s="96">
        <f>+'2.2.3.7.CantidadCap'!N14</f>
        <v>176430.29316470883</v>
      </c>
      <c r="N86" s="96">
        <f t="shared" si="25"/>
        <v>176430.29316470883</v>
      </c>
      <c r="O86" s="96">
        <f>+'2.2.3.7.CantidadCap'!O14</f>
        <v>200674.92083902692</v>
      </c>
      <c r="P86" s="96">
        <f>+'2.2.3.7.CantidadCap'!P14</f>
        <v>200674.92083902692</v>
      </c>
      <c r="Q86" s="96">
        <f>+'2.2.3.7.CantidadCap'!Q14</f>
        <v>239288.6445611231</v>
      </c>
      <c r="R86" s="96">
        <f t="shared" si="26"/>
        <v>246900.72811998878</v>
      </c>
      <c r="S86" s="96">
        <f>+'2.2.3.7.CantidadCap'!R14</f>
        <v>246900.72811998878</v>
      </c>
      <c r="T86" s="96">
        <f>+'2.2.3.7.CantidadCap'!S14</f>
        <v>206146.89905321755</v>
      </c>
      <c r="U86" s="96">
        <f>+'2.2.3.7.CantidadCap'!T14</f>
        <v>191948.45393612058</v>
      </c>
      <c r="V86" s="96">
        <f>+'2.2.3.7.CantidadCap'!U14</f>
        <v>406557.14315661869</v>
      </c>
      <c r="W86" s="96">
        <f>+'2.2.3.7.CantidadCap'!V14</f>
        <v>521168.2916117328</v>
      </c>
      <c r="X86" s="96">
        <f>+'2.2.3.7.CantidadCap'!W14</f>
        <v>420891.52617309225</v>
      </c>
      <c r="Y86" s="96">
        <f t="shared" si="24"/>
        <v>420891.52617309225</v>
      </c>
      <c r="Z86" s="96">
        <f>+'2.2.3.7.CantidadCap'!X14</f>
        <v>491877.87793729099</v>
      </c>
      <c r="AA86" s="96">
        <f>+'2.2.3.7.CantidadCap'!Y14</f>
        <v>552959.27750146668</v>
      </c>
      <c r="AB86" s="96">
        <f>+'2.2.3.7.CantidadCap'!Z14</f>
        <v>549689.68640940974</v>
      </c>
      <c r="AC86" s="96">
        <f>+'2.2.3.7.CantidadCap'!AA14</f>
        <v>597316.62587085203</v>
      </c>
      <c r="AD86" s="96">
        <f>+'2.2.3.7.CantidadCap'!AB14</f>
        <v>653107.0313165203</v>
      </c>
    </row>
    <row r="87" spans="2:30">
      <c r="B87" s="97" t="s">
        <v>97</v>
      </c>
      <c r="C87" s="98">
        <f>+'2.2.3.7.CantidadCap'!D15</f>
        <v>1096.5157546976786</v>
      </c>
      <c r="D87" s="98">
        <f>+'2.2.3.7.CantidadCap'!E15</f>
        <v>3070.0845010375351</v>
      </c>
      <c r="E87" s="98">
        <f>+'2.2.3.7.CantidadCap'!F15</f>
        <v>3904.1482532940481</v>
      </c>
      <c r="F87" s="98">
        <f>+'2.2.3.7.CantidadCap'!G15</f>
        <v>3470.8010515244578</v>
      </c>
      <c r="G87" s="98">
        <f>+'2.2.3.7.CantidadCap'!H15</f>
        <v>7656.6082935832774</v>
      </c>
      <c r="H87" s="98">
        <f>+'2.2.3.7.CantidadCap'!I15</f>
        <v>13115.628462249309</v>
      </c>
      <c r="I87" s="98">
        <f>+'2.2.3.7.CantidadCap'!J15</f>
        <v>14621.050727939421</v>
      </c>
      <c r="J87" s="98">
        <f>+'2.2.3.7.CantidadCap'!K15</f>
        <v>110076.80254676739</v>
      </c>
      <c r="K87" s="98">
        <f>+'2.2.3.7.CantidadCap'!L15</f>
        <v>209868.62110471493</v>
      </c>
      <c r="L87" s="98">
        <f>+'2.2.3.7.CantidadCap'!M15</f>
        <v>211491.41785570094</v>
      </c>
      <c r="M87" s="98">
        <f>+'2.2.3.7.CantidadCap'!N15</f>
        <v>224839.49468095062</v>
      </c>
      <c r="N87" s="98">
        <f>+M87</f>
        <v>224839.49468095062</v>
      </c>
      <c r="O87" s="98">
        <f>+'2.2.3.7.CantidadCap'!O15</f>
        <v>283355.42332430184</v>
      </c>
      <c r="P87" s="98">
        <f>+'2.2.3.7.CantidadCap'!P15</f>
        <v>283355.42332430184</v>
      </c>
      <c r="Q87" s="98">
        <f>+'2.2.3.7.CantidadCap'!Q15</f>
        <v>306838.39972671133</v>
      </c>
      <c r="R87" s="98">
        <f>+S87</f>
        <v>314777.36857255589</v>
      </c>
      <c r="S87" s="98">
        <f>+'2.2.3.7.CantidadCap'!R15</f>
        <v>314777.36857255589</v>
      </c>
      <c r="T87" s="98">
        <f>+'2.2.3.7.CantidadCap'!S15</f>
        <v>385015.23794137663</v>
      </c>
      <c r="U87" s="98">
        <f>+'2.2.3.7.CantidadCap'!T15</f>
        <v>466103.53331843799</v>
      </c>
      <c r="V87" s="98">
        <f>+'2.2.3.7.CantidadCap'!U15</f>
        <v>480266.67590534739</v>
      </c>
      <c r="W87" s="98">
        <f>+'2.2.3.7.CantidadCap'!V15</f>
        <v>693448.89832097932</v>
      </c>
      <c r="X87" s="98">
        <f>+'2.2.3.7.CantidadCap'!W15</f>
        <v>998330.21447301889</v>
      </c>
      <c r="Y87" s="98">
        <f t="shared" si="24"/>
        <v>998330.21447301889</v>
      </c>
      <c r="Z87" s="98">
        <f>+'2.2.3.7.CantidadCap'!X15</f>
        <v>1278021.0804493541</v>
      </c>
      <c r="AA87" s="98">
        <f>+'2.2.3.7.CantidadCap'!Y15</f>
        <v>1636317.4032175946</v>
      </c>
      <c r="AB87" s="98">
        <f>+'2.2.3.7.CantidadCap'!Z15</f>
        <v>1694351.4815746117</v>
      </c>
      <c r="AC87" s="98">
        <f>+'2.2.3.7.CantidadCap'!AA15</f>
        <v>1573509.9664507606</v>
      </c>
      <c r="AD87" s="98">
        <f>+'2.2.3.7.CantidadCap'!AB15</f>
        <v>1472135.9357959693</v>
      </c>
    </row>
    <row r="88" spans="2:30">
      <c r="B88" s="99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</row>
    <row r="89" spans="2:30">
      <c r="B89" s="240" t="s">
        <v>98</v>
      </c>
      <c r="C89" s="243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</row>
    <row r="90" spans="2:30">
      <c r="B90" s="87" t="s">
        <v>99</v>
      </c>
      <c r="C90" s="96">
        <f>+'2.2.3.7.CantidadCap'!D18</f>
        <v>0</v>
      </c>
      <c r="D90" s="96">
        <f>+'2.2.3.7.CantidadCap'!E18</f>
        <v>0</v>
      </c>
      <c r="E90" s="96">
        <f>+'2.2.3.7.CantidadCap'!F18</f>
        <v>0</v>
      </c>
      <c r="F90" s="96">
        <f>+'2.2.3.7.CantidadCap'!G18</f>
        <v>0</v>
      </c>
      <c r="G90" s="96">
        <f>+'2.2.3.7.CantidadCap'!H18</f>
        <v>0</v>
      </c>
      <c r="H90" s="96">
        <f>+'2.2.3.7.CantidadCap'!I18</f>
        <v>0</v>
      </c>
      <c r="I90" s="96">
        <f>+'2.2.3.7.CantidadCap'!J18</f>
        <v>0</v>
      </c>
      <c r="J90" s="96">
        <f>+'2.2.3.7.CantidadCap'!K18</f>
        <v>0</v>
      </c>
      <c r="K90" s="96">
        <f>+'2.2.3.7.CantidadCap'!L18</f>
        <v>0</v>
      </c>
      <c r="L90" s="96">
        <f>+'2.2.3.7.CantidadCap'!M18</f>
        <v>0</v>
      </c>
      <c r="M90" s="96">
        <f>+'2.2.3.7.CantidadCap'!N18</f>
        <v>0</v>
      </c>
      <c r="N90" s="96">
        <f t="shared" ref="N90" si="27">+M90</f>
        <v>0</v>
      </c>
      <c r="O90" s="96">
        <f>+'2.2.3.7.CantidadCap'!O18</f>
        <v>0</v>
      </c>
      <c r="P90" s="96">
        <f>+'2.2.3.7.CantidadCap'!P18</f>
        <v>6440011.5248922426</v>
      </c>
      <c r="Q90" s="96">
        <f>+'2.2.3.7.CantidadCap'!Q18</f>
        <v>15235719.903226191</v>
      </c>
      <c r="R90" s="96">
        <f t="shared" ref="R90" si="28">+S90</f>
        <v>17294796.495873973</v>
      </c>
      <c r="S90" s="96">
        <f>+'2.2.3.7.CantidadCap'!R18</f>
        <v>17294796.495873973</v>
      </c>
      <c r="T90" s="96">
        <f>+'2.2.3.7.CantidadCap'!S18</f>
        <v>20098581.704422269</v>
      </c>
      <c r="U90" s="96">
        <f>+'2.2.3.7.CantidadCap'!T18</f>
        <v>24589716.832496062</v>
      </c>
      <c r="V90" s="96">
        <f>+'2.2.3.7.CantidadCap'!U18</f>
        <v>125244272.41831973</v>
      </c>
      <c r="W90" s="96">
        <f>+'2.2.3.7.CantidadCap'!V18</f>
        <v>220438076.00753748</v>
      </c>
      <c r="X90" s="96">
        <f>+'2.2.3.7.CantidadCap'!W18</f>
        <v>214184955.57335725</v>
      </c>
      <c r="Y90" s="96">
        <f t="shared" ref="Y90:Y92" si="29">+X90</f>
        <v>214184955.57335725</v>
      </c>
      <c r="Z90" s="96">
        <f>+'2.2.3.7.CantidadCap'!X18</f>
        <v>208539129.261926</v>
      </c>
      <c r="AA90" s="96">
        <f>+'2.2.3.7.CantidadCap'!Y18</f>
        <v>206745336.50011286</v>
      </c>
      <c r="AB90" s="96">
        <f>+'2.2.3.7.CantidadCap'!Z18</f>
        <v>206334230.18234873</v>
      </c>
      <c r="AC90" s="96">
        <f>+'2.2.3.7.CantidadCap'!AA18</f>
        <v>196031264.49878424</v>
      </c>
      <c r="AD90" s="96">
        <f>+'2.2.3.7.CantidadCap'!AB18</f>
        <v>180978090.74622202</v>
      </c>
    </row>
    <row r="91" spans="2:30">
      <c r="B91" s="87" t="s">
        <v>100</v>
      </c>
      <c r="C91" s="96">
        <f>+'2.2.3.7.CantidadCap'!D19</f>
        <v>0</v>
      </c>
      <c r="D91" s="96">
        <f>+'2.2.3.7.CantidadCap'!E19</f>
        <v>107220.25545025732</v>
      </c>
      <c r="E91" s="96">
        <f>+'2.2.3.7.CantidadCap'!F19</f>
        <v>96762.537708806776</v>
      </c>
      <c r="F91" s="96">
        <f>+'2.2.3.7.CantidadCap'!G19</f>
        <v>75665.215895929708</v>
      </c>
      <c r="G91" s="96">
        <f>+'2.2.3.7.CantidadCap'!H19</f>
        <v>53803.685520569197</v>
      </c>
      <c r="H91" s="96">
        <f>+'2.2.3.7.CantidadCap'!I19</f>
        <v>31788.030481248516</v>
      </c>
      <c r="I91" s="96">
        <f>+'2.2.3.7.CantidadCap'!J19</f>
        <v>68202.165348213122</v>
      </c>
      <c r="J91" s="96">
        <f>+'2.2.3.7.CantidadCap'!K19</f>
        <v>146401.80714745217</v>
      </c>
      <c r="K91" s="96">
        <f>+'2.2.3.7.CantidadCap'!L19</f>
        <v>203279.85580743675</v>
      </c>
      <c r="L91" s="96">
        <f>+'2.2.3.7.CantidadCap'!M19</f>
        <v>230367.90415573621</v>
      </c>
      <c r="M91" s="96">
        <f>+'2.2.3.7.CantidadCap'!N19</f>
        <v>231009.31506925996</v>
      </c>
      <c r="N91" s="96">
        <f>+M91</f>
        <v>231009.31506925996</v>
      </c>
      <c r="O91" s="96">
        <f>+'2.2.3.7.CantidadCap'!O19</f>
        <v>217722.20494811586</v>
      </c>
      <c r="P91" s="96">
        <f>+'2.2.3.7.CantidadCap'!P19</f>
        <v>217722.20494811586</v>
      </c>
      <c r="Q91" s="96">
        <f>+'2.2.3.7.CantidadCap'!Q19</f>
        <v>187206.67168787404</v>
      </c>
      <c r="R91" s="96">
        <f>+S91</f>
        <v>100122.16850814293</v>
      </c>
      <c r="S91" s="96">
        <f>+'2.2.3.7.CantidadCap'!R19</f>
        <v>100122.16850814293</v>
      </c>
      <c r="T91" s="96">
        <f>+'2.2.3.7.CantidadCap'!S19</f>
        <v>152016.82091699712</v>
      </c>
      <c r="U91" s="96">
        <f>+'2.2.3.7.CantidadCap'!T19</f>
        <v>282270.23983837251</v>
      </c>
      <c r="V91" s="96">
        <f>+'2.2.3.7.CantidadCap'!U19</f>
        <v>310739.83213002863</v>
      </c>
      <c r="W91" s="96">
        <f>+'2.2.3.7.CantidadCap'!V19</f>
        <v>381800.78436482308</v>
      </c>
      <c r="X91" s="96">
        <f>+'2.2.3.7.CantidadCap'!W19</f>
        <v>414072.5252371087</v>
      </c>
      <c r="Y91" s="96">
        <f t="shared" si="29"/>
        <v>414072.5252371087</v>
      </c>
      <c r="Z91" s="96">
        <f>+'2.2.3.7.CantidadCap'!X19</f>
        <v>476089.49237853003</v>
      </c>
      <c r="AA91" s="96">
        <f>+'2.2.3.7.CantidadCap'!Y19</f>
        <v>544468.22870118823</v>
      </c>
      <c r="AB91" s="96">
        <f>+'2.2.3.7.CantidadCap'!Z19</f>
        <v>519432.31366631528</v>
      </c>
      <c r="AC91" s="96">
        <f>+'2.2.3.7.CantidadCap'!AA19</f>
        <v>494104.68346235726</v>
      </c>
      <c r="AD91" s="96">
        <f>+'2.2.3.7.CantidadCap'!AB19</f>
        <v>441320.76003095863</v>
      </c>
    </row>
    <row r="92" spans="2:30">
      <c r="B92" s="97" t="s">
        <v>101</v>
      </c>
      <c r="C92" s="98">
        <f>+'2.2.3.7.CantidadCap'!D20</f>
        <v>9575724.9445975721</v>
      </c>
      <c r="D92" s="98">
        <f>+'2.2.3.7.CantidadCap'!E20</f>
        <v>8969378.6027915701</v>
      </c>
      <c r="E92" s="98">
        <f>+'2.2.3.7.CantidadCap'!F20</f>
        <v>8346166.4706834257</v>
      </c>
      <c r="F92" s="98">
        <f>+'2.2.3.7.CantidadCap'!G20</f>
        <v>7699540.0022962661</v>
      </c>
      <c r="G92" s="98">
        <f>+'2.2.3.7.CantidadCap'!H20</f>
        <v>6965413.5701120105</v>
      </c>
      <c r="H92" s="98">
        <f>+'2.2.3.7.CantidadCap'!I20</f>
        <v>6252674.0821808632</v>
      </c>
      <c r="I92" s="98">
        <f>+'2.2.3.7.CantidadCap'!J20</f>
        <v>5564917.6325394213</v>
      </c>
      <c r="J92" s="98">
        <f>+'2.2.3.7.CantidadCap'!K20</f>
        <v>4778999.1455472745</v>
      </c>
      <c r="K92" s="98">
        <f>+'2.2.3.7.CantidadCap'!L20</f>
        <v>3956793.0495707281</v>
      </c>
      <c r="L92" s="98">
        <f>+'2.2.3.7.CantidadCap'!M20</f>
        <v>3194406.8667977117</v>
      </c>
      <c r="M92" s="98">
        <f>+'2.2.3.7.CantidadCap'!N20</f>
        <v>2513665.6463524494</v>
      </c>
      <c r="N92" s="98">
        <f>+M92</f>
        <v>2513665.6463524494</v>
      </c>
      <c r="O92" s="98">
        <f>+'2.2.3.7.CantidadCap'!O20</f>
        <v>3614248.3924951255</v>
      </c>
      <c r="P92" s="98">
        <f>+'2.2.3.7.CantidadCap'!P20</f>
        <v>3614248.3465187997</v>
      </c>
      <c r="Q92" s="98">
        <f>+'2.2.3.7.CantidadCap'!Q20</f>
        <v>4826377.7153416174</v>
      </c>
      <c r="R92" s="98">
        <f>+S92</f>
        <v>3748982.0521039702</v>
      </c>
      <c r="S92" s="98">
        <f>+'2.2.3.7.CantidadCap'!R20</f>
        <v>3748982.0521039702</v>
      </c>
      <c r="T92" s="98">
        <f>+'2.2.3.7.CantidadCap'!S20</f>
        <v>4199678.2806470543</v>
      </c>
      <c r="U92" s="98">
        <f>+'2.2.3.7.CantidadCap'!T20</f>
        <v>5404163.9950810969</v>
      </c>
      <c r="V92" s="98">
        <f>+'2.2.3.7.CantidadCap'!U20</f>
        <v>5141905.2318464471</v>
      </c>
      <c r="W92" s="98">
        <f>+'2.2.3.7.CantidadCap'!V20</f>
        <v>4756979.8267076779</v>
      </c>
      <c r="X92" s="98">
        <f>+'2.2.3.7.CantidadCap'!W20</f>
        <v>4360917.7800412616</v>
      </c>
      <c r="Y92" s="98">
        <f t="shared" si="29"/>
        <v>4360917.7800412616</v>
      </c>
      <c r="Z92" s="98">
        <f>+'2.2.3.7.CantidadCap'!X20</f>
        <v>4000835.6149509773</v>
      </c>
      <c r="AA92" s="98">
        <f>+'2.2.3.7.CantidadCap'!Y20</f>
        <v>3648205.7450590418</v>
      </c>
      <c r="AB92" s="98">
        <f>+'2.2.3.7.CantidadCap'!Z20</f>
        <v>3315286.0186172472</v>
      </c>
      <c r="AC92" s="98">
        <f>+'2.2.3.7.CantidadCap'!AA20</f>
        <v>2892312.9535779729</v>
      </c>
      <c r="AD92" s="98">
        <f>+'2.2.3.7.CantidadCap'!AB20</f>
        <v>2416282.847935861</v>
      </c>
    </row>
    <row r="93" spans="2:30"/>
    <row r="94" spans="2:30">
      <c r="B94" s="1" t="s">
        <v>102</v>
      </c>
    </row>
    <row r="95" spans="2:30">
      <c r="B95" s="74" t="s">
        <v>103</v>
      </c>
      <c r="C95" s="103">
        <f>+'2.2.3.7.CantidadCap'!D23</f>
        <v>0</v>
      </c>
      <c r="D95" s="103">
        <f>+'2.2.3.7.CantidadCap'!E23</f>
        <v>0</v>
      </c>
      <c r="E95" s="103">
        <f>+'2.2.3.7.CantidadCap'!F23</f>
        <v>0</v>
      </c>
      <c r="F95" s="103">
        <f>+'2.2.3.7.CantidadCap'!G23</f>
        <v>0</v>
      </c>
      <c r="G95" s="103">
        <f>+'2.2.3.7.CantidadCap'!H23</f>
        <v>0</v>
      </c>
      <c r="H95" s="103">
        <f>+'2.2.3.7.CantidadCap'!I23</f>
        <v>0</v>
      </c>
      <c r="I95" s="103">
        <f>+'2.2.3.7.CantidadCap'!J23</f>
        <v>0</v>
      </c>
      <c r="J95" s="103">
        <f>+'2.2.3.7.CantidadCap'!K23</f>
        <v>0</v>
      </c>
      <c r="K95" s="103">
        <f>+'2.2.3.7.CantidadCap'!L23</f>
        <v>0</v>
      </c>
      <c r="L95" s="103">
        <f>+'2.2.3.7.CantidadCap'!M23</f>
        <v>0</v>
      </c>
      <c r="M95" s="103">
        <f>+'2.2.3.7.CantidadCap'!N23</f>
        <v>0</v>
      </c>
      <c r="N95" s="103">
        <f t="shared" ref="N95:N97" si="30">+M95</f>
        <v>0</v>
      </c>
      <c r="O95" s="103">
        <f>+'2.2.3.7.CantidadCap'!O23</f>
        <v>0</v>
      </c>
      <c r="P95" s="103">
        <f>+'2.2.3.7.CantidadCap'!P23</f>
        <v>0</v>
      </c>
      <c r="Q95" s="103">
        <f>+'2.2.3.7.CantidadCap'!Q23</f>
        <v>0</v>
      </c>
      <c r="R95" s="103">
        <f t="shared" ref="R95:R97" si="31">+S95</f>
        <v>0</v>
      </c>
      <c r="S95" s="103">
        <f>+'2.2.3.7.CantidadCap'!R23</f>
        <v>0</v>
      </c>
      <c r="T95" s="103">
        <f>+'2.2.3.7.CantidadCap'!S23</f>
        <v>0</v>
      </c>
      <c r="U95" s="103">
        <f>+'2.2.3.7.CantidadCap'!T23</f>
        <v>0</v>
      </c>
      <c r="V95" s="103">
        <f>+'2.2.3.7.CantidadCap'!U23</f>
        <v>0</v>
      </c>
      <c r="W95" s="103">
        <f>+'2.2.3.7.CantidadCap'!V23</f>
        <v>0</v>
      </c>
      <c r="X95" s="103">
        <f>+'2.2.3.7.CantidadCap'!W23</f>
        <v>0</v>
      </c>
      <c r="Y95" s="103">
        <f t="shared" ref="Y95:Y97" si="32">+X95</f>
        <v>0</v>
      </c>
      <c r="Z95" s="103">
        <f>+'2.2.3.7.CantidadCap'!X23</f>
        <v>98387.049200335969</v>
      </c>
      <c r="AA95" s="103">
        <f>+'2.2.3.7.CantidadCap'!Y23</f>
        <v>83010.549738766378</v>
      </c>
      <c r="AB95" s="103">
        <f>+'2.2.3.7.CantidadCap'!Z23</f>
        <v>48505.694016525173</v>
      </c>
      <c r="AC95" s="103">
        <f>+'2.2.3.7.CantidadCap'!AA23</f>
        <v>97834.320750795945</v>
      </c>
      <c r="AD95" s="103">
        <f>+'2.2.3.7.CantidadCap'!AB23</f>
        <v>147102.54862701107</v>
      </c>
    </row>
    <row r="96" spans="2:30">
      <c r="B96" s="2" t="s">
        <v>104</v>
      </c>
      <c r="C96" s="96">
        <f>+'2.2.3.7.CantidadCap'!D24</f>
        <v>0</v>
      </c>
      <c r="D96" s="96">
        <f>+'2.2.3.7.CantidadCap'!E24</f>
        <v>0</v>
      </c>
      <c r="E96" s="96">
        <f>+'2.2.3.7.CantidadCap'!F24</f>
        <v>0</v>
      </c>
      <c r="F96" s="96">
        <f>+'2.2.3.7.CantidadCap'!G24</f>
        <v>0</v>
      </c>
      <c r="G96" s="96">
        <f>+'2.2.3.7.CantidadCap'!H24</f>
        <v>0</v>
      </c>
      <c r="H96" s="96">
        <f>+'2.2.3.7.CantidadCap'!I24</f>
        <v>0</v>
      </c>
      <c r="I96" s="96">
        <f>+'2.2.3.7.CantidadCap'!J24</f>
        <v>0</v>
      </c>
      <c r="J96" s="96">
        <f>+'2.2.3.7.CantidadCap'!K24</f>
        <v>0</v>
      </c>
      <c r="K96" s="96">
        <f>+'2.2.3.7.CantidadCap'!L24</f>
        <v>0</v>
      </c>
      <c r="L96" s="96">
        <f>+'2.2.3.7.CantidadCap'!M24</f>
        <v>0</v>
      </c>
      <c r="M96" s="96">
        <f>+'2.2.3.7.CantidadCap'!N24</f>
        <v>0</v>
      </c>
      <c r="N96" s="96">
        <f t="shared" si="30"/>
        <v>0</v>
      </c>
      <c r="O96" s="96">
        <f>+'2.2.3.7.CantidadCap'!O24</f>
        <v>0</v>
      </c>
      <c r="P96" s="96">
        <f>+'2.2.3.7.CantidadCap'!P24</f>
        <v>0</v>
      </c>
      <c r="Q96" s="96">
        <f>+'2.2.3.7.CantidadCap'!Q24</f>
        <v>0</v>
      </c>
      <c r="R96" s="96">
        <f t="shared" si="31"/>
        <v>0</v>
      </c>
      <c r="S96" s="96">
        <f>+'2.2.3.7.CantidadCap'!R24</f>
        <v>0</v>
      </c>
      <c r="T96" s="96">
        <f>+'2.2.3.7.CantidadCap'!S24</f>
        <v>0</v>
      </c>
      <c r="U96" s="96">
        <f>+'2.2.3.7.CantidadCap'!T24</f>
        <v>0</v>
      </c>
      <c r="V96" s="96">
        <f>+'2.2.3.7.CantidadCap'!U24</f>
        <v>0</v>
      </c>
      <c r="W96" s="96">
        <f>+'2.2.3.7.CantidadCap'!V24</f>
        <v>0</v>
      </c>
      <c r="X96" s="96">
        <f>+'2.2.3.7.CantidadCap'!W24</f>
        <v>0</v>
      </c>
      <c r="Y96" s="96">
        <f t="shared" si="32"/>
        <v>0</v>
      </c>
      <c r="Z96" s="96">
        <f>+'2.2.3.7.CantidadCap'!X24</f>
        <v>285191.73052934697</v>
      </c>
      <c r="AA96" s="96">
        <f>+'2.2.3.7.CantidadCap'!Y24</f>
        <v>142595.86526467348</v>
      </c>
      <c r="AB96" s="96">
        <f>+'2.2.3.7.CantidadCap'!Z24</f>
        <v>520942.5305254258</v>
      </c>
      <c r="AC96" s="96">
        <f>+'2.2.3.7.CantidadCap'!AA24</f>
        <v>372862.89540323243</v>
      </c>
      <c r="AD96" s="96">
        <f>+'2.2.3.7.CantidadCap'!AB24</f>
        <v>395450.26816934027</v>
      </c>
    </row>
    <row r="97" spans="2:30">
      <c r="B97" s="64" t="s">
        <v>105</v>
      </c>
      <c r="C97" s="98">
        <f>+'2.2.3.7.CantidadCap'!D25</f>
        <v>0</v>
      </c>
      <c r="D97" s="98">
        <f>+'2.2.3.7.CantidadCap'!E25</f>
        <v>0</v>
      </c>
      <c r="E97" s="98">
        <f>+'2.2.3.7.CantidadCap'!F25</f>
        <v>0</v>
      </c>
      <c r="F97" s="98">
        <f>+'2.2.3.7.CantidadCap'!G25</f>
        <v>0</v>
      </c>
      <c r="G97" s="98">
        <f>+'2.2.3.7.CantidadCap'!H25</f>
        <v>0</v>
      </c>
      <c r="H97" s="98">
        <f>+'2.2.3.7.CantidadCap'!I25</f>
        <v>0</v>
      </c>
      <c r="I97" s="98">
        <f>+'2.2.3.7.CantidadCap'!J25</f>
        <v>0</v>
      </c>
      <c r="J97" s="98">
        <f>+'2.2.3.7.CantidadCap'!K25</f>
        <v>0</v>
      </c>
      <c r="K97" s="98">
        <f>+'2.2.3.7.CantidadCap'!L25</f>
        <v>0</v>
      </c>
      <c r="L97" s="98">
        <f>+'2.2.3.7.CantidadCap'!M25</f>
        <v>0</v>
      </c>
      <c r="M97" s="98">
        <f>+'2.2.3.7.CantidadCap'!N25</f>
        <v>0</v>
      </c>
      <c r="N97" s="98">
        <f t="shared" si="30"/>
        <v>0</v>
      </c>
      <c r="O97" s="98">
        <f>+'2.2.3.7.CantidadCap'!O25</f>
        <v>0</v>
      </c>
      <c r="P97" s="98">
        <f>+'2.2.3.7.CantidadCap'!P25</f>
        <v>0</v>
      </c>
      <c r="Q97" s="98">
        <f>+'2.2.3.7.CantidadCap'!Q25</f>
        <v>0</v>
      </c>
      <c r="R97" s="98">
        <f t="shared" si="31"/>
        <v>0</v>
      </c>
      <c r="S97" s="98">
        <f>+'2.2.3.7.CantidadCap'!R25</f>
        <v>0</v>
      </c>
      <c r="T97" s="98">
        <f>+'2.2.3.7.CantidadCap'!S25</f>
        <v>0</v>
      </c>
      <c r="U97" s="98">
        <f>+'2.2.3.7.CantidadCap'!T25</f>
        <v>0</v>
      </c>
      <c r="V97" s="98">
        <f>+'2.2.3.7.CantidadCap'!U25</f>
        <v>0</v>
      </c>
      <c r="W97" s="98">
        <f>+'2.2.3.7.CantidadCap'!V25</f>
        <v>0</v>
      </c>
      <c r="X97" s="98">
        <f>+'2.2.3.7.CantidadCap'!W25</f>
        <v>0</v>
      </c>
      <c r="Y97" s="98">
        <f t="shared" si="32"/>
        <v>0</v>
      </c>
      <c r="Z97" s="98">
        <f>+'2.2.3.7.CantidadCap'!X25</f>
        <v>40015.523321744608</v>
      </c>
      <c r="AA97" s="98">
        <f>+'2.2.3.7.CantidadCap'!Y25</f>
        <v>34647.373892268988</v>
      </c>
      <c r="AB97" s="98">
        <f>+'2.2.3.7.CantidadCap'!Z25</f>
        <v>23808.53989675163</v>
      </c>
      <c r="AC97" s="98">
        <f>+'2.2.3.7.CantidadCap'!AA25</f>
        <v>65421.164284539227</v>
      </c>
      <c r="AD97" s="98">
        <f>+'2.2.3.7.CantidadCap'!AB25</f>
        <v>269119.99601601466</v>
      </c>
    </row>
    <row r="98" spans="2:30"/>
    <row r="99" spans="2:30"/>
    <row r="100" spans="2:30"/>
    <row r="101" spans="2:30"/>
    <row r="102" spans="2:30"/>
    <row r="103" spans="2:30"/>
    <row r="104" spans="2:30"/>
  </sheetData>
  <hyperlinks>
    <hyperlink ref="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-0.249977111117893"/>
  </sheetPr>
  <dimension ref="A1:AC42"/>
  <sheetViews>
    <sheetView showGridLines="0" zoomScale="90" zoomScaleNormal="90" workbookViewId="0"/>
  </sheetViews>
  <sheetFormatPr defaultColWidth="0" defaultRowHeight="13.15" zeroHeight="1"/>
  <cols>
    <col min="1" max="1" width="11.42578125" style="2" customWidth="1"/>
    <col min="2" max="2" width="26.7109375" style="2" customWidth="1"/>
    <col min="3" max="28" width="10.5703125" style="2" customWidth="1"/>
    <col min="29" max="29" width="11.42578125" style="2" customWidth="1"/>
    <col min="30" max="16384" width="11.42578125" style="2" hidden="1"/>
  </cols>
  <sheetData>
    <row r="1" spans="1:28"/>
    <row r="2" spans="1:28">
      <c r="A2" s="18" t="s">
        <v>28</v>
      </c>
    </row>
    <row r="3" spans="1:28"/>
    <row r="4" spans="1:28">
      <c r="B4" s="22" t="s">
        <v>8</v>
      </c>
    </row>
    <row r="5" spans="1:28"/>
    <row r="6" spans="1:28"/>
    <row r="7" spans="1:28">
      <c r="B7" s="42" t="s">
        <v>111</v>
      </c>
    </row>
    <row r="8" spans="1:28"/>
    <row r="9" spans="1:28">
      <c r="B9" s="62" t="s">
        <v>82</v>
      </c>
      <c r="C9" s="283">
        <v>2000</v>
      </c>
      <c r="D9" s="283">
        <v>2001</v>
      </c>
      <c r="E9" s="283">
        <v>2002</v>
      </c>
      <c r="F9" s="283">
        <v>2003</v>
      </c>
      <c r="G9" s="283">
        <v>2004</v>
      </c>
      <c r="H9" s="283">
        <v>2005</v>
      </c>
      <c r="I9" s="283">
        <v>2006</v>
      </c>
      <c r="J9" s="283">
        <v>2007</v>
      </c>
      <c r="K9" s="283">
        <v>2008</v>
      </c>
      <c r="L9" s="283">
        <v>2009</v>
      </c>
      <c r="M9" s="283">
        <v>2010</v>
      </c>
      <c r="N9" s="283">
        <v>2011</v>
      </c>
      <c r="O9" s="283">
        <v>2012</v>
      </c>
      <c r="P9" s="283" t="s">
        <v>80</v>
      </c>
      <c r="Q9" s="283">
        <v>2013</v>
      </c>
      <c r="R9" s="283">
        <v>2014</v>
      </c>
      <c r="S9" s="283">
        <v>2015</v>
      </c>
      <c r="T9" s="283">
        <v>2016</v>
      </c>
      <c r="U9" s="283">
        <v>2017</v>
      </c>
      <c r="V9" s="283">
        <v>2018</v>
      </c>
      <c r="W9" s="283" t="s">
        <v>81</v>
      </c>
      <c r="X9" s="283">
        <v>2019</v>
      </c>
      <c r="Y9" s="283">
        <v>2020</v>
      </c>
      <c r="Z9" s="283">
        <v>2021</v>
      </c>
      <c r="AA9" s="283">
        <v>2022</v>
      </c>
      <c r="AB9" s="283">
        <v>2023</v>
      </c>
    </row>
    <row r="10" spans="1:28">
      <c r="B10" s="2" t="s">
        <v>83</v>
      </c>
    </row>
    <row r="11" spans="1:28">
      <c r="B11" s="63" t="s">
        <v>84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32448</v>
      </c>
      <c r="R11" s="58">
        <v>33600</v>
      </c>
      <c r="S11" s="58">
        <v>36000</v>
      </c>
      <c r="T11" s="58">
        <v>36000</v>
      </c>
      <c r="U11" s="58">
        <v>40800</v>
      </c>
      <c r="V11" s="58">
        <v>40800</v>
      </c>
      <c r="W11" s="58">
        <f>+V11</f>
        <v>40800</v>
      </c>
      <c r="X11" s="58">
        <v>45600</v>
      </c>
      <c r="Y11" s="58">
        <v>55200</v>
      </c>
      <c r="Z11" s="58">
        <v>50400</v>
      </c>
      <c r="AA11" s="58">
        <v>48000</v>
      </c>
      <c r="AB11" s="58">
        <v>45080</v>
      </c>
    </row>
    <row r="12" spans="1:28">
      <c r="B12" s="63" t="s">
        <v>85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896064</v>
      </c>
      <c r="R12" s="58">
        <v>1022098</v>
      </c>
      <c r="S12" s="58">
        <v>1125227.69</v>
      </c>
      <c r="T12" s="58">
        <v>1513101.9300000002</v>
      </c>
      <c r="U12" s="58">
        <v>1295126.31</v>
      </c>
      <c r="V12" s="58">
        <v>1008012.99</v>
      </c>
      <c r="W12" s="58">
        <f>+V12</f>
        <v>1008012.99</v>
      </c>
      <c r="X12" s="58">
        <v>1180209</v>
      </c>
      <c r="Y12" s="58">
        <v>956886</v>
      </c>
      <c r="Z12" s="58">
        <v>793848</v>
      </c>
      <c r="AA12" s="58">
        <v>1042228</v>
      </c>
      <c r="AB12" s="58">
        <v>1131401</v>
      </c>
    </row>
    <row r="13" spans="1:28"/>
    <row r="14" spans="1:28">
      <c r="B14" s="64" t="s">
        <v>86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197320</v>
      </c>
      <c r="R14" s="59">
        <v>214640</v>
      </c>
      <c r="S14" s="59">
        <v>185904</v>
      </c>
      <c r="T14" s="59">
        <v>170744</v>
      </c>
      <c r="U14" s="59">
        <v>177120</v>
      </c>
      <c r="V14" s="59">
        <v>178384</v>
      </c>
      <c r="W14" s="59">
        <f>+V14</f>
        <v>178384</v>
      </c>
      <c r="X14" s="59">
        <v>197848</v>
      </c>
      <c r="Y14" s="59">
        <v>132024</v>
      </c>
      <c r="Z14" s="59">
        <v>133282</v>
      </c>
      <c r="AA14" s="59">
        <v>135168</v>
      </c>
      <c r="AB14" s="59">
        <v>154808</v>
      </c>
    </row>
    <row r="15" spans="1:28"/>
    <row r="16" spans="1:28">
      <c r="B16" s="52" t="s">
        <v>87</v>
      </c>
      <c r="C16" s="60">
        <v>187010</v>
      </c>
      <c r="D16" s="60">
        <v>245368</v>
      </c>
      <c r="E16" s="60">
        <v>291801</v>
      </c>
      <c r="F16" s="60">
        <v>281450</v>
      </c>
      <c r="G16" s="60">
        <v>315341</v>
      </c>
      <c r="H16" s="60">
        <v>365535</v>
      </c>
      <c r="I16" s="60">
        <v>377526</v>
      </c>
      <c r="J16" s="60">
        <v>504320</v>
      </c>
      <c r="K16" s="60">
        <v>594617</v>
      </c>
      <c r="L16" s="60">
        <v>733416</v>
      </c>
      <c r="M16" s="60">
        <v>800504</v>
      </c>
      <c r="N16" s="60">
        <v>1061088</v>
      </c>
      <c r="O16" s="60">
        <v>1028672</v>
      </c>
      <c r="P16" s="60">
        <v>1125832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0</v>
      </c>
      <c r="W16" s="61">
        <f>+V16</f>
        <v>0</v>
      </c>
      <c r="X16" s="61">
        <v>0</v>
      </c>
      <c r="Y16" s="61">
        <v>0</v>
      </c>
      <c r="Z16" s="61">
        <v>0</v>
      </c>
      <c r="AA16" s="61">
        <v>0</v>
      </c>
      <c r="AB16" s="61">
        <v>0</v>
      </c>
    </row>
    <row r="17" spans="2:28"/>
    <row r="18" spans="2:28"/>
    <row r="19" spans="2:28">
      <c r="B19" s="42" t="s">
        <v>112</v>
      </c>
    </row>
    <row r="20" spans="2:28"/>
    <row r="21" spans="2:28">
      <c r="B21" s="62" t="s">
        <v>82</v>
      </c>
      <c r="C21" s="283">
        <v>2000</v>
      </c>
      <c r="D21" s="283">
        <v>2001</v>
      </c>
      <c r="E21" s="283">
        <v>2002</v>
      </c>
      <c r="F21" s="283">
        <v>2003</v>
      </c>
      <c r="G21" s="283">
        <v>2004</v>
      </c>
      <c r="H21" s="283">
        <v>2005</v>
      </c>
      <c r="I21" s="283">
        <v>2006</v>
      </c>
      <c r="J21" s="283">
        <v>2007</v>
      </c>
      <c r="K21" s="283">
        <v>2008</v>
      </c>
      <c r="L21" s="283">
        <v>2009</v>
      </c>
      <c r="M21" s="283">
        <v>2010</v>
      </c>
      <c r="N21" s="283">
        <v>2011</v>
      </c>
      <c r="O21" s="283">
        <v>2012</v>
      </c>
      <c r="P21" s="283" t="s">
        <v>80</v>
      </c>
      <c r="Q21" s="283">
        <v>2013</v>
      </c>
      <c r="R21" s="283">
        <v>2014</v>
      </c>
      <c r="S21" s="283">
        <v>2015</v>
      </c>
      <c r="T21" s="283">
        <v>2016</v>
      </c>
      <c r="U21" s="283">
        <v>2017</v>
      </c>
      <c r="V21" s="283">
        <v>2018</v>
      </c>
      <c r="W21" s="283" t="s">
        <v>81</v>
      </c>
      <c r="X21" s="283">
        <v>2019</v>
      </c>
      <c r="Y21" s="283">
        <v>2020</v>
      </c>
      <c r="Z21" s="283">
        <v>2021</v>
      </c>
      <c r="AA21" s="283">
        <v>2022</v>
      </c>
      <c r="AB21" s="283">
        <v>2023</v>
      </c>
    </row>
    <row r="22" spans="2:28">
      <c r="B22" s="2" t="s">
        <v>83</v>
      </c>
    </row>
    <row r="23" spans="2:28">
      <c r="B23" s="63" t="s">
        <v>84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2041238.9706661217</v>
      </c>
      <c r="R23" s="58">
        <v>2592293.2626336683</v>
      </c>
      <c r="S23" s="58">
        <v>2535129.49559937</v>
      </c>
      <c r="T23" s="58">
        <v>2612564.9572713766</v>
      </c>
      <c r="U23" s="58">
        <v>2971047.4718859233</v>
      </c>
      <c r="V23" s="58">
        <v>3040980.9793809908</v>
      </c>
      <c r="W23" s="58">
        <f>V23-(V23*0.387808334460621%)</f>
        <v>3029187.801693589</v>
      </c>
      <c r="X23" s="58">
        <v>4508173.4409622354</v>
      </c>
      <c r="Y23" s="58">
        <v>5894255.833293369</v>
      </c>
      <c r="Z23" s="58">
        <v>4553078.7457974376</v>
      </c>
      <c r="AA23" s="58">
        <v>5863081.4280526303</v>
      </c>
      <c r="AB23" s="58">
        <v>5211734.5388945481</v>
      </c>
    </row>
    <row r="24" spans="2:28">
      <c r="B24" s="63" t="s">
        <v>85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5452027.4528882988</v>
      </c>
      <c r="R24" s="58">
        <v>5640585.5745543139</v>
      </c>
      <c r="S24" s="58">
        <v>5758822.6542696338</v>
      </c>
      <c r="T24" s="58">
        <v>7146909.2941914555</v>
      </c>
      <c r="U24" s="58">
        <v>8344445.7625946077</v>
      </c>
      <c r="V24" s="58">
        <v>8127607.6277154768</v>
      </c>
      <c r="W24" s="58">
        <f>V24-(V24*0.787233854977851%)</f>
        <v>8063624.3488703379</v>
      </c>
      <c r="X24" s="58">
        <v>6791837.0429960685</v>
      </c>
      <c r="Y24" s="58">
        <v>6735403.5941066332</v>
      </c>
      <c r="Z24" s="58">
        <v>5665288.7340076901</v>
      </c>
      <c r="AA24" s="58">
        <v>6155860.7239052635</v>
      </c>
      <c r="AB24" s="58">
        <v>6964534.3740827739</v>
      </c>
    </row>
    <row r="25" spans="2:28"/>
    <row r="26" spans="2:28">
      <c r="B26" s="64" t="s">
        <v>86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972379.28739677067</v>
      </c>
      <c r="R26" s="59">
        <v>1035468.7069092053</v>
      </c>
      <c r="S26" s="59">
        <v>652626.50516067143</v>
      </c>
      <c r="T26" s="59">
        <v>721561.606209761</v>
      </c>
      <c r="U26" s="59">
        <v>603290.51590501098</v>
      </c>
      <c r="V26" s="59">
        <v>804847.19954591349</v>
      </c>
      <c r="W26" s="59">
        <f>V26-(V26*1.52823731542822%)</f>
        <v>792547.22431027377</v>
      </c>
      <c r="X26" s="59">
        <v>1580824.3160416922</v>
      </c>
      <c r="Y26" s="59">
        <v>1242176.8326000001</v>
      </c>
      <c r="Z26" s="59">
        <v>1027124.6784000001</v>
      </c>
      <c r="AA26" s="59">
        <v>1050824.5480421053</v>
      </c>
      <c r="AB26" s="59">
        <v>1317771.007</v>
      </c>
    </row>
    <row r="27" spans="2:28"/>
    <row r="28" spans="2:28">
      <c r="B28" s="52" t="s">
        <v>87</v>
      </c>
      <c r="C28" s="60">
        <v>1108683.3144154369</v>
      </c>
      <c r="D28" s="60">
        <v>1557781.649245064</v>
      </c>
      <c r="E28" s="60">
        <v>1580429.7328687573</v>
      </c>
      <c r="F28" s="60">
        <v>1665800.1155401501</v>
      </c>
      <c r="G28" s="60">
        <v>1622598.9774791754</v>
      </c>
      <c r="H28" s="60">
        <v>1664532.2599902793</v>
      </c>
      <c r="I28" s="60">
        <v>1782589.0177274768</v>
      </c>
      <c r="J28" s="60">
        <v>2134751.2694544443</v>
      </c>
      <c r="K28" s="60">
        <v>2904825</v>
      </c>
      <c r="L28" s="60">
        <v>3524804.3499999992</v>
      </c>
      <c r="M28" s="60">
        <v>3893987.13</v>
      </c>
      <c r="N28" s="60">
        <v>5625352.8924977211</v>
      </c>
      <c r="O28" s="60">
        <v>7892811.4271862563</v>
      </c>
      <c r="P28" s="60">
        <v>8465645.7109511904</v>
      </c>
      <c r="Q28" s="61">
        <v>0</v>
      </c>
      <c r="R28" s="61">
        <v>0</v>
      </c>
      <c r="S28" s="61">
        <v>0</v>
      </c>
      <c r="T28" s="61">
        <v>0</v>
      </c>
      <c r="U28" s="61">
        <v>0</v>
      </c>
      <c r="V28" s="61">
        <v>0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0</v>
      </c>
    </row>
    <row r="29" spans="2:28"/>
    <row r="30" spans="2:28"/>
    <row r="31" spans="2:28">
      <c r="B31" s="42" t="s">
        <v>113</v>
      </c>
    </row>
    <row r="32" spans="2:28"/>
    <row r="33" spans="2:28">
      <c r="B33" s="62" t="s">
        <v>82</v>
      </c>
      <c r="C33" s="283">
        <v>2000</v>
      </c>
      <c r="D33" s="283">
        <v>2001</v>
      </c>
      <c r="E33" s="283">
        <v>2002</v>
      </c>
      <c r="F33" s="283">
        <v>2003</v>
      </c>
      <c r="G33" s="283">
        <v>2004</v>
      </c>
      <c r="H33" s="283">
        <v>2005</v>
      </c>
      <c r="I33" s="283">
        <v>2006</v>
      </c>
      <c r="J33" s="283">
        <v>2007</v>
      </c>
      <c r="K33" s="283">
        <v>2008</v>
      </c>
      <c r="L33" s="283">
        <v>2009</v>
      </c>
      <c r="M33" s="283">
        <v>2010</v>
      </c>
      <c r="N33" s="283">
        <v>2011</v>
      </c>
      <c r="O33" s="283">
        <v>2012</v>
      </c>
      <c r="P33" s="283" t="s">
        <v>80</v>
      </c>
      <c r="Q33" s="283">
        <v>2013</v>
      </c>
      <c r="R33" s="283">
        <v>2014</v>
      </c>
      <c r="S33" s="283">
        <v>2015</v>
      </c>
      <c r="T33" s="283">
        <v>2016</v>
      </c>
      <c r="U33" s="283">
        <v>2017</v>
      </c>
      <c r="V33" s="283">
        <v>2018</v>
      </c>
      <c r="W33" s="283" t="s">
        <v>81</v>
      </c>
      <c r="X33" s="283">
        <v>2019</v>
      </c>
      <c r="Y33" s="283">
        <v>2020</v>
      </c>
      <c r="Z33" s="283">
        <v>2021</v>
      </c>
      <c r="AA33" s="283">
        <v>2022</v>
      </c>
      <c r="AB33" s="283">
        <v>2023</v>
      </c>
    </row>
    <row r="34" spans="2:28">
      <c r="B34" s="2" t="s">
        <v>83</v>
      </c>
    </row>
    <row r="35" spans="2:28">
      <c r="B35" s="63" t="s">
        <v>84</v>
      </c>
      <c r="C35" s="66">
        <v>0</v>
      </c>
      <c r="D35" s="66">
        <v>0</v>
      </c>
      <c r="E35" s="66">
        <v>0</v>
      </c>
      <c r="F35" s="66">
        <v>0</v>
      </c>
      <c r="G35" s="66">
        <v>0</v>
      </c>
      <c r="H35" s="66">
        <v>0</v>
      </c>
      <c r="I35" s="66">
        <v>0</v>
      </c>
      <c r="J35" s="66">
        <v>0</v>
      </c>
      <c r="K35" s="66">
        <v>0</v>
      </c>
      <c r="L35" s="66">
        <v>0</v>
      </c>
      <c r="M35" s="66">
        <v>0</v>
      </c>
      <c r="N35" s="66">
        <v>0</v>
      </c>
      <c r="O35" s="66">
        <v>0</v>
      </c>
      <c r="P35" s="66">
        <v>0</v>
      </c>
      <c r="Q35" s="53">
        <f t="shared" ref="Q35:V35" si="0">+Q23/Q11</f>
        <v>62.90800575277742</v>
      </c>
      <c r="R35" s="53">
        <f t="shared" si="0"/>
        <v>77.151585197430606</v>
      </c>
      <c r="S35" s="53">
        <f t="shared" si="0"/>
        <v>70.420263766649171</v>
      </c>
      <c r="T35" s="53">
        <f t="shared" si="0"/>
        <v>72.571248813093788</v>
      </c>
      <c r="U35" s="53">
        <f t="shared" si="0"/>
        <v>72.819790977596156</v>
      </c>
      <c r="V35" s="53">
        <f t="shared" si="0"/>
        <v>74.533847533847819</v>
      </c>
      <c r="W35" s="53">
        <f t="shared" ref="W35:AA35" si="1">+W23/W11</f>
        <v>74.244799061117376</v>
      </c>
      <c r="X35" s="53">
        <f t="shared" si="1"/>
        <v>98.863452652680607</v>
      </c>
      <c r="Y35" s="53">
        <f t="shared" si="1"/>
        <v>106.77999697995234</v>
      </c>
      <c r="Z35" s="53">
        <f t="shared" si="1"/>
        <v>90.338864003917408</v>
      </c>
      <c r="AA35" s="53">
        <f t="shared" si="1"/>
        <v>122.14752975109647</v>
      </c>
      <c r="AB35" s="53">
        <f t="shared" ref="AB35" si="2">+AB23/AB11</f>
        <v>115.61079278825528</v>
      </c>
    </row>
    <row r="36" spans="2:28">
      <c r="B36" s="63" t="s">
        <v>85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53">
        <f t="shared" ref="Q36:V36" si="3">+Q24/Q12</f>
        <v>6.0844174667080688</v>
      </c>
      <c r="R36" s="53">
        <f t="shared" si="3"/>
        <v>5.5186347831169948</v>
      </c>
      <c r="S36" s="53">
        <f t="shared" si="3"/>
        <v>5.1179176494222549</v>
      </c>
      <c r="T36" s="53">
        <f t="shared" si="3"/>
        <v>4.723349532831179</v>
      </c>
      <c r="U36" s="53">
        <f t="shared" si="3"/>
        <v>6.4429590366321934</v>
      </c>
      <c r="V36" s="53">
        <f t="shared" si="3"/>
        <v>8.0629988981743939</v>
      </c>
      <c r="W36" s="53">
        <f t="shared" ref="W36:AA36" si="4">+W24/W12</f>
        <v>7.999524241121474</v>
      </c>
      <c r="X36" s="53">
        <f t="shared" si="4"/>
        <v>5.7547748263198031</v>
      </c>
      <c r="Y36" s="53">
        <f t="shared" si="4"/>
        <v>7.0388777702951382</v>
      </c>
      <c r="Z36" s="53">
        <f t="shared" si="4"/>
        <v>7.1364905296828738</v>
      </c>
      <c r="AA36" s="53">
        <f t="shared" si="4"/>
        <v>5.90644343071311</v>
      </c>
      <c r="AB36" s="53">
        <f t="shared" ref="AB36" si="5">+AB24/AB12</f>
        <v>6.1556728110393877</v>
      </c>
    </row>
    <row r="37" spans="2:28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</row>
    <row r="38" spans="2:28">
      <c r="B38" s="64" t="s">
        <v>86</v>
      </c>
      <c r="C38" s="59">
        <v>0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9">
        <v>0</v>
      </c>
      <c r="Q38" s="67">
        <f t="shared" ref="Q38:V38" si="6">+Q26/Q14</f>
        <v>4.9279307084774508</v>
      </c>
      <c r="R38" s="67">
        <f t="shared" si="6"/>
        <v>4.8242112696105357</v>
      </c>
      <c r="S38" s="67">
        <f t="shared" si="6"/>
        <v>3.5105565515571016</v>
      </c>
      <c r="T38" s="67">
        <f t="shared" si="6"/>
        <v>4.2259851368701744</v>
      </c>
      <c r="U38" s="67">
        <f t="shared" si="6"/>
        <v>3.4061117654980295</v>
      </c>
      <c r="V38" s="67">
        <f t="shared" si="6"/>
        <v>4.511879986691147</v>
      </c>
      <c r="W38" s="67">
        <f t="shared" ref="W38:AA38" si="7">+W26/W14</f>
        <v>4.4429277531071945</v>
      </c>
      <c r="X38" s="67">
        <f t="shared" si="7"/>
        <v>7.990095002434658</v>
      </c>
      <c r="Y38" s="67">
        <f t="shared" si="7"/>
        <v>9.4087198736593347</v>
      </c>
      <c r="Z38" s="67">
        <f t="shared" si="7"/>
        <v>7.7064020527903248</v>
      </c>
      <c r="AA38" s="67">
        <f t="shared" si="7"/>
        <v>7.7742109674043061</v>
      </c>
      <c r="AB38" s="67">
        <f t="shared" ref="AB38" si="8">+AB26/AB14</f>
        <v>8.5122926915921653</v>
      </c>
    </row>
    <row r="39" spans="2:28"/>
    <row r="40" spans="2:28">
      <c r="B40" s="52" t="s">
        <v>87</v>
      </c>
      <c r="C40" s="61">
        <f>+C28/C16</f>
        <v>5.9284707471014224</v>
      </c>
      <c r="D40" s="61">
        <f t="shared" ref="D40:P40" si="9">+D28/D16</f>
        <v>6.3487563547205177</v>
      </c>
      <c r="E40" s="61">
        <f t="shared" si="9"/>
        <v>5.4161217160625128</v>
      </c>
      <c r="F40" s="61">
        <f t="shared" si="9"/>
        <v>5.9186360473979391</v>
      </c>
      <c r="G40" s="61">
        <f t="shared" si="9"/>
        <v>5.1455376163555497</v>
      </c>
      <c r="H40" s="61">
        <f t="shared" si="9"/>
        <v>4.5536877726901102</v>
      </c>
      <c r="I40" s="61">
        <f t="shared" si="9"/>
        <v>4.7217649055362463</v>
      </c>
      <c r="J40" s="61">
        <f t="shared" si="9"/>
        <v>4.2329300235057987</v>
      </c>
      <c r="K40" s="61">
        <f t="shared" si="9"/>
        <v>4.8852034166530727</v>
      </c>
      <c r="L40" s="61">
        <f t="shared" si="9"/>
        <v>4.806009618006696</v>
      </c>
      <c r="M40" s="61">
        <f t="shared" si="9"/>
        <v>4.864419328323156</v>
      </c>
      <c r="N40" s="61">
        <f t="shared" si="9"/>
        <v>5.3014951563845045</v>
      </c>
      <c r="O40" s="61">
        <f t="shared" si="9"/>
        <v>7.6728164343797207</v>
      </c>
      <c r="P40" s="61">
        <f t="shared" si="9"/>
        <v>7.5194573532740145</v>
      </c>
      <c r="Q40" s="61">
        <v>0</v>
      </c>
      <c r="R40" s="61">
        <v>0</v>
      </c>
      <c r="S40" s="61">
        <v>0</v>
      </c>
      <c r="T40" s="61">
        <v>0</v>
      </c>
      <c r="U40" s="61">
        <v>0</v>
      </c>
      <c r="V40" s="61">
        <v>0</v>
      </c>
      <c r="W40" s="61">
        <v>0</v>
      </c>
      <c r="X40" s="61">
        <v>0</v>
      </c>
      <c r="Y40" s="61">
        <v>0</v>
      </c>
      <c r="Z40" s="61">
        <v>0</v>
      </c>
      <c r="AA40" s="61">
        <v>0</v>
      </c>
      <c r="AB40" s="61">
        <v>0</v>
      </c>
    </row>
    <row r="41" spans="2:28"/>
    <row r="42" spans="2:28"/>
  </sheetData>
  <hyperlinks>
    <hyperlink ref="A2" location="Índice!A1" display="Índice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2026-02-11T21:02:34Z</dcterms:modified>
  <cp:category/>
  <cp:contentStatus/>
</cp:coreProperties>
</file>