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al\OneDrive\Documentos\"/>
    </mc:Choice>
  </mc:AlternateContent>
  <xr:revisionPtr revIDLastSave="0" documentId="8_{8533486B-8D93-43FA-9D8F-5A3D4C2F339E}" xr6:coauthVersionLast="47" xr6:coauthVersionMax="47" xr10:uidLastSave="{00000000-0000-0000-0000-000000000000}"/>
  <bookViews>
    <workbookView xWindow="-108" yWindow="-108" windowWidth="23256" windowHeight="13896" activeTab="1" xr2:uid="{BBFCDD4D-D027-4E12-A02A-7DA5693EC455}"/>
  </bookViews>
  <sheets>
    <sheet name="Índice" sheetId="25" r:id="rId1"/>
    <sheet name="1. Factor X" sheetId="23" r:id="rId2"/>
    <sheet name="2.PTFEmpresa" sheetId="20" r:id="rId3"/>
    <sheet name="2.1.índCantProd" sheetId="19" r:id="rId4"/>
    <sheet name="2.1.1.IngresosServ" sheetId="1" r:id="rId5"/>
    <sheet name="2.1.2.CantidadesServ" sheetId="2" r:id="rId6"/>
    <sheet name="2.1.3.PrecioServ" sheetId="3" r:id="rId7"/>
    <sheet name="2.2.índCantInsum" sheetId="24" r:id="rId8"/>
    <sheet name="2.2.1.ManoObra" sheetId="5" r:id="rId9"/>
    <sheet name="2.2.2.ProdIntermed" sheetId="4" r:id="rId10"/>
    <sheet name="2.2.3.1.TasasDeprec" sheetId="11" r:id="rId11"/>
    <sheet name="2.2.3.2.Inv-Depr" sheetId="12" r:id="rId12"/>
    <sheet name="2.2.3.3.ActivosIniciales" sheetId="13" r:id="rId13"/>
    <sheet name="2.2.3.4.StockCap" sheetId="14" r:id="rId14"/>
    <sheet name="2.2.3.5.StockCapDef" sheetId="15" r:id="rId15"/>
    <sheet name="2.2.3.6.CantidadCapital" sheetId="16" r:id="rId16"/>
    <sheet name="2.2.3.7.WACC" sheetId="18" r:id="rId17"/>
    <sheet name="2.2.3.8.PrecioCapital" sheetId="17" r:id="rId18"/>
    <sheet name="3.índPrecioInsumEmp" sheetId="21" r:id="rId19"/>
    <sheet name="4.PTF_Economia" sheetId="8" r:id="rId20"/>
    <sheet name="5.PrecioInsum_Economia" sheetId="9" r:id="rId21"/>
    <sheet name="6.VarMacro" sheetId="7" r:id="rId22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5" i="4" l="1"/>
  <c r="M105" i="4"/>
  <c r="L105" i="4"/>
  <c r="K105" i="4"/>
  <c r="J105" i="4"/>
  <c r="I105" i="4"/>
  <c r="H105" i="4"/>
  <c r="G105" i="4"/>
  <c r="F105" i="4"/>
  <c r="N104" i="4"/>
  <c r="M104" i="4"/>
  <c r="L104" i="4"/>
  <c r="K104" i="4"/>
  <c r="J104" i="4"/>
  <c r="I104" i="4"/>
  <c r="H104" i="4"/>
  <c r="G104" i="4"/>
  <c r="F104" i="4"/>
  <c r="N103" i="4"/>
  <c r="M103" i="4"/>
  <c r="L103" i="4"/>
  <c r="K103" i="4"/>
  <c r="J103" i="4"/>
  <c r="I103" i="4"/>
  <c r="H103" i="4"/>
  <c r="G103" i="4"/>
  <c r="F103" i="4"/>
  <c r="N102" i="4"/>
  <c r="M102" i="4"/>
  <c r="L102" i="4"/>
  <c r="K102" i="4"/>
  <c r="J102" i="4"/>
  <c r="I102" i="4"/>
  <c r="H102" i="4"/>
  <c r="G102" i="4"/>
  <c r="F102" i="4"/>
  <c r="N101" i="4"/>
  <c r="M101" i="4"/>
  <c r="L101" i="4"/>
  <c r="K101" i="4"/>
  <c r="J101" i="4"/>
  <c r="I101" i="4"/>
  <c r="H101" i="4"/>
  <c r="G101" i="4"/>
  <c r="F101" i="4"/>
  <c r="N100" i="4"/>
  <c r="M100" i="4"/>
  <c r="L100" i="4"/>
  <c r="K100" i="4"/>
  <c r="J100" i="4"/>
  <c r="I100" i="4"/>
  <c r="H100" i="4"/>
  <c r="G100" i="4"/>
  <c r="F100" i="4"/>
  <c r="N99" i="4"/>
  <c r="M99" i="4"/>
  <c r="L99" i="4"/>
  <c r="K99" i="4"/>
  <c r="J99" i="4"/>
  <c r="I99" i="4"/>
  <c r="H99" i="4"/>
  <c r="G99" i="4"/>
  <c r="F99" i="4"/>
  <c r="N96" i="4"/>
  <c r="M96" i="4"/>
  <c r="L96" i="4"/>
  <c r="K96" i="4"/>
  <c r="J96" i="4"/>
  <c r="I96" i="4"/>
  <c r="H96" i="4"/>
  <c r="G96" i="4"/>
  <c r="F96" i="4"/>
  <c r="N95" i="4"/>
  <c r="M95" i="4"/>
  <c r="L95" i="4"/>
  <c r="K95" i="4"/>
  <c r="J95" i="4"/>
  <c r="I95" i="4"/>
  <c r="H95" i="4"/>
  <c r="G95" i="4"/>
  <c r="F95" i="4"/>
  <c r="N94" i="4"/>
  <c r="M94" i="4"/>
  <c r="L94" i="4"/>
  <c r="K94" i="4"/>
  <c r="J94" i="4"/>
  <c r="I94" i="4"/>
  <c r="H94" i="4"/>
  <c r="G94" i="4"/>
  <c r="F94" i="4"/>
  <c r="N93" i="4"/>
  <c r="M93" i="4"/>
  <c r="L93" i="4"/>
  <c r="K93" i="4"/>
  <c r="J93" i="4"/>
  <c r="I93" i="4"/>
  <c r="H93" i="4"/>
  <c r="G93" i="4"/>
  <c r="F93" i="4"/>
  <c r="F88" i="4"/>
  <c r="G88" i="4"/>
  <c r="H88" i="4"/>
  <c r="I88" i="4"/>
  <c r="J88" i="4"/>
  <c r="K88" i="4"/>
  <c r="L88" i="4"/>
  <c r="M88" i="4"/>
  <c r="N88" i="4"/>
  <c r="F89" i="4"/>
  <c r="G89" i="4"/>
  <c r="H89" i="4"/>
  <c r="I89" i="4"/>
  <c r="J89" i="4"/>
  <c r="K89" i="4"/>
  <c r="L89" i="4"/>
  <c r="M89" i="4"/>
  <c r="N89" i="4"/>
  <c r="F90" i="4"/>
  <c r="G90" i="4"/>
  <c r="H90" i="4"/>
  <c r="I90" i="4"/>
  <c r="J90" i="4"/>
  <c r="K90" i="4"/>
  <c r="L90" i="4"/>
  <c r="M90" i="4"/>
  <c r="N90" i="4"/>
  <c r="F91" i="4"/>
  <c r="G91" i="4"/>
  <c r="H91" i="4"/>
  <c r="I91" i="4"/>
  <c r="J91" i="4"/>
  <c r="K91" i="4"/>
  <c r="L91" i="4"/>
  <c r="M91" i="4"/>
  <c r="N91" i="4"/>
  <c r="N87" i="4"/>
  <c r="M87" i="4"/>
  <c r="L87" i="4"/>
  <c r="K87" i="4"/>
  <c r="J87" i="4"/>
  <c r="I87" i="4"/>
  <c r="H87" i="4"/>
  <c r="G87" i="4"/>
  <c r="F87" i="4"/>
  <c r="E109" i="7"/>
  <c r="F109" i="7"/>
  <c r="G109" i="7"/>
  <c r="H109" i="7"/>
  <c r="I109" i="7"/>
  <c r="J109" i="7"/>
  <c r="K109" i="7"/>
  <c r="L109" i="7"/>
  <c r="M109" i="7"/>
  <c r="N109" i="7"/>
  <c r="D109" i="7"/>
  <c r="E87" i="7"/>
  <c r="F87" i="7"/>
  <c r="G87" i="7"/>
  <c r="H87" i="7"/>
  <c r="I87" i="7"/>
  <c r="J87" i="7"/>
  <c r="K87" i="7"/>
  <c r="L87" i="7"/>
  <c r="M87" i="7"/>
  <c r="N87" i="7"/>
  <c r="D87" i="7"/>
  <c r="E65" i="7"/>
  <c r="F65" i="7"/>
  <c r="G65" i="7"/>
  <c r="H65" i="7"/>
  <c r="I65" i="7"/>
  <c r="J65" i="7"/>
  <c r="K65" i="7"/>
  <c r="L65" i="7"/>
  <c r="M65" i="7"/>
  <c r="N65" i="7"/>
  <c r="D65" i="7"/>
  <c r="E43" i="7"/>
  <c r="F43" i="7"/>
  <c r="G43" i="7"/>
  <c r="H43" i="7"/>
  <c r="I43" i="7"/>
  <c r="J43" i="7"/>
  <c r="K43" i="7"/>
  <c r="L43" i="7"/>
  <c r="M43" i="7"/>
  <c r="N43" i="7"/>
  <c r="D43" i="7"/>
  <c r="G23" i="7"/>
  <c r="H23" i="7"/>
  <c r="I23" i="7"/>
  <c r="J23" i="7"/>
  <c r="K23" i="7"/>
  <c r="L23" i="7"/>
  <c r="M23" i="7"/>
  <c r="N23" i="7"/>
  <c r="D23" i="7"/>
  <c r="E23" i="7"/>
  <c r="F23" i="7"/>
  <c r="N21" i="3" l="1"/>
  <c r="L36" i="3"/>
  <c r="J36" i="3"/>
  <c r="J16" i="3"/>
  <c r="G20" i="3"/>
  <c r="G16" i="3"/>
  <c r="G15" i="3"/>
  <c r="K28" i="3"/>
  <c r="K29" i="3"/>
  <c r="K30" i="3"/>
  <c r="K31" i="3"/>
  <c r="K32" i="3"/>
  <c r="K33" i="3"/>
  <c r="K34" i="3"/>
  <c r="K35" i="3"/>
  <c r="K37" i="3"/>
  <c r="K19" i="3"/>
  <c r="L19" i="3"/>
  <c r="K17" i="3"/>
  <c r="K18" i="3"/>
  <c r="K20" i="3"/>
  <c r="K21" i="3"/>
  <c r="K16" i="3"/>
  <c r="K9" i="3"/>
  <c r="K13" i="3"/>
  <c r="K14" i="3"/>
  <c r="K15" i="3"/>
  <c r="K23" i="3"/>
  <c r="K25" i="3"/>
  <c r="K34" i="2"/>
  <c r="K35" i="2"/>
  <c r="K36" i="2"/>
  <c r="K37" i="2"/>
  <c r="K29" i="2"/>
  <c r="K30" i="2"/>
  <c r="K31" i="2"/>
  <c r="K32" i="2"/>
  <c r="K28" i="2"/>
  <c r="K25" i="2"/>
  <c r="K23" i="2"/>
  <c r="K14" i="2"/>
  <c r="K15" i="2"/>
  <c r="K16" i="2"/>
  <c r="K17" i="2"/>
  <c r="K18" i="2"/>
  <c r="K19" i="2"/>
  <c r="K20" i="2"/>
  <c r="K21" i="2"/>
  <c r="K13" i="2"/>
  <c r="K9" i="2"/>
  <c r="K118" i="1"/>
  <c r="K88" i="1"/>
  <c r="K92" i="1"/>
  <c r="K93" i="1"/>
  <c r="K94" i="1"/>
  <c r="K95" i="1"/>
  <c r="K96" i="1"/>
  <c r="K97" i="1"/>
  <c r="K98" i="1"/>
  <c r="K99" i="1"/>
  <c r="K100" i="1"/>
  <c r="K102" i="1"/>
  <c r="K104" i="1"/>
  <c r="K107" i="1"/>
  <c r="K108" i="1"/>
  <c r="K109" i="1"/>
  <c r="K110" i="1"/>
  <c r="K111" i="1"/>
  <c r="K112" i="1"/>
  <c r="K113" i="1"/>
  <c r="K114" i="1"/>
  <c r="K115" i="1"/>
  <c r="K116" i="1"/>
  <c r="K117" i="1"/>
  <c r="K81" i="1"/>
  <c r="K51" i="1"/>
  <c r="K55" i="1"/>
  <c r="K56" i="1"/>
  <c r="K57" i="1"/>
  <c r="K58" i="1"/>
  <c r="K59" i="1"/>
  <c r="K60" i="1"/>
  <c r="K61" i="1"/>
  <c r="K62" i="1"/>
  <c r="K63" i="1"/>
  <c r="K65" i="1"/>
  <c r="K67" i="1"/>
  <c r="K70" i="1"/>
  <c r="K71" i="1"/>
  <c r="K72" i="1"/>
  <c r="K73" i="1"/>
  <c r="K74" i="1"/>
  <c r="K75" i="1"/>
  <c r="K76" i="1"/>
  <c r="K77" i="1"/>
  <c r="K78" i="1"/>
  <c r="K79" i="1"/>
  <c r="K80" i="1"/>
  <c r="K41" i="1"/>
  <c r="K37" i="1"/>
  <c r="K38" i="1"/>
  <c r="K39" i="1"/>
  <c r="K40" i="1"/>
  <c r="K36" i="1"/>
  <c r="K31" i="1"/>
  <c r="K32" i="1"/>
  <c r="K33" i="1"/>
  <c r="K34" i="1"/>
  <c r="K30" i="1"/>
  <c r="K27" i="1"/>
  <c r="K25" i="1"/>
  <c r="K16" i="1"/>
  <c r="K17" i="1"/>
  <c r="K18" i="1"/>
  <c r="K19" i="1"/>
  <c r="K20" i="1"/>
  <c r="K21" i="1"/>
  <c r="K22" i="1"/>
  <c r="K23" i="1"/>
  <c r="K15" i="1"/>
  <c r="K11" i="1"/>
  <c r="H35" i="2"/>
  <c r="H34" i="2"/>
  <c r="H30" i="2"/>
  <c r="H31" i="2"/>
  <c r="H32" i="2"/>
  <c r="H29" i="2"/>
  <c r="H25" i="2"/>
  <c r="H23" i="2"/>
  <c r="H14" i="2"/>
  <c r="H15" i="2"/>
  <c r="H16" i="2"/>
  <c r="H17" i="2"/>
  <c r="H18" i="2"/>
  <c r="H19" i="2"/>
  <c r="H20" i="2"/>
  <c r="H21" i="2"/>
  <c r="H13" i="2"/>
  <c r="H9" i="2"/>
  <c r="H95" i="1"/>
  <c r="H97" i="1"/>
  <c r="H98" i="1"/>
  <c r="H99" i="1"/>
  <c r="H107" i="1"/>
  <c r="H111" i="1"/>
  <c r="H114" i="1"/>
  <c r="H115" i="1"/>
  <c r="H116" i="1"/>
  <c r="H58" i="1"/>
  <c r="H59" i="1"/>
  <c r="H96" i="1" s="1"/>
  <c r="H60" i="1"/>
  <c r="H61" i="1"/>
  <c r="H62" i="1"/>
  <c r="H63" i="1"/>
  <c r="H70" i="1"/>
  <c r="H74" i="1"/>
  <c r="H76" i="1"/>
  <c r="H113" i="1" s="1"/>
  <c r="H77" i="1"/>
  <c r="H78" i="1"/>
  <c r="H79" i="1"/>
  <c r="H80" i="1"/>
  <c r="H40" i="1"/>
  <c r="H117" i="1" s="1"/>
  <c r="H37" i="1"/>
  <c r="H36" i="1"/>
  <c r="H34" i="1"/>
  <c r="H33" i="1"/>
  <c r="H73" i="1" s="1"/>
  <c r="H110" i="1" s="1"/>
  <c r="H32" i="1"/>
  <c r="H72" i="1" s="1"/>
  <c r="H31" i="1"/>
  <c r="H71" i="1" s="1"/>
  <c r="H27" i="1"/>
  <c r="H67" i="1" s="1"/>
  <c r="H25" i="1"/>
  <c r="H65" i="1" s="1"/>
  <c r="H16" i="1"/>
  <c r="H56" i="1" s="1"/>
  <c r="H17" i="1"/>
  <c r="H57" i="1" s="1"/>
  <c r="H18" i="1"/>
  <c r="H19" i="1"/>
  <c r="H20" i="1"/>
  <c r="H21" i="1"/>
  <c r="H22" i="1"/>
  <c r="H23" i="1"/>
  <c r="H100" i="1" s="1"/>
  <c r="H15" i="1"/>
  <c r="H55" i="1" s="1"/>
  <c r="H11" i="1"/>
  <c r="H41" i="1" s="1"/>
  <c r="H94" i="1" l="1"/>
  <c r="H109" i="1"/>
  <c r="H93" i="1"/>
  <c r="H108" i="1"/>
  <c r="H92" i="1"/>
  <c r="H51" i="1"/>
  <c r="H81" i="1" s="1"/>
  <c r="H104" i="1"/>
  <c r="H102" i="1"/>
  <c r="H88" i="1" l="1"/>
  <c r="H118" i="1" s="1"/>
  <c r="F85" i="12" l="1"/>
  <c r="G85" i="12"/>
  <c r="H85" i="12"/>
  <c r="I85" i="12"/>
  <c r="J85" i="12"/>
  <c r="K85" i="12"/>
  <c r="L85" i="12"/>
  <c r="M85" i="12"/>
  <c r="N85" i="12"/>
  <c r="E85" i="12"/>
  <c r="E147" i="12" s="1"/>
  <c r="F82" i="12"/>
  <c r="G82" i="12"/>
  <c r="H82" i="12"/>
  <c r="I82" i="12"/>
  <c r="J82" i="12"/>
  <c r="K82" i="12"/>
  <c r="L82" i="12"/>
  <c r="M82" i="12"/>
  <c r="N82" i="12"/>
  <c r="E82" i="12"/>
  <c r="E146" i="12" s="1"/>
  <c r="F79" i="12"/>
  <c r="G79" i="12"/>
  <c r="H79" i="12"/>
  <c r="I79" i="12"/>
  <c r="J79" i="12"/>
  <c r="K79" i="12"/>
  <c r="L79" i="12"/>
  <c r="M79" i="12"/>
  <c r="N79" i="12"/>
  <c r="E79" i="12"/>
  <c r="E145" i="12" s="1"/>
  <c r="F76" i="12"/>
  <c r="G76" i="12"/>
  <c r="H76" i="12"/>
  <c r="I76" i="12"/>
  <c r="J76" i="12"/>
  <c r="K76" i="12"/>
  <c r="L76" i="12"/>
  <c r="M76" i="12"/>
  <c r="N76" i="12"/>
  <c r="E76" i="12"/>
  <c r="E144" i="12" s="1"/>
  <c r="F73" i="12"/>
  <c r="G73" i="12"/>
  <c r="H73" i="12"/>
  <c r="I73" i="12"/>
  <c r="J73" i="12"/>
  <c r="K73" i="12"/>
  <c r="L73" i="12"/>
  <c r="M73" i="12"/>
  <c r="N73" i="12"/>
  <c r="E73" i="12"/>
  <c r="E143" i="12" s="1"/>
  <c r="F70" i="12"/>
  <c r="G70" i="12"/>
  <c r="H70" i="12"/>
  <c r="I70" i="12"/>
  <c r="J70" i="12"/>
  <c r="K70" i="12"/>
  <c r="L70" i="12"/>
  <c r="M70" i="12"/>
  <c r="N70" i="12"/>
  <c r="E70" i="12"/>
  <c r="E142" i="12" s="1"/>
  <c r="N21" i="9" l="1"/>
  <c r="M21" i="9"/>
  <c r="L21" i="9"/>
  <c r="K21" i="9"/>
  <c r="J21" i="9"/>
  <c r="I21" i="9"/>
  <c r="H21" i="9"/>
  <c r="G21" i="9"/>
  <c r="F21" i="9"/>
  <c r="G701" i="12" l="1"/>
  <c r="G702" i="12"/>
  <c r="H702" i="12"/>
  <c r="G703" i="12"/>
  <c r="H703" i="12"/>
  <c r="I703" i="12"/>
  <c r="G704" i="12"/>
  <c r="H704" i="12"/>
  <c r="I704" i="12"/>
  <c r="J704" i="12"/>
  <c r="G705" i="12"/>
  <c r="H705" i="12"/>
  <c r="I705" i="12"/>
  <c r="J705" i="12"/>
  <c r="K705" i="12"/>
  <c r="G706" i="12"/>
  <c r="H706" i="12"/>
  <c r="I706" i="12"/>
  <c r="J706" i="12"/>
  <c r="K706" i="12"/>
  <c r="L706" i="12"/>
  <c r="G707" i="12"/>
  <c r="H707" i="12"/>
  <c r="I707" i="12"/>
  <c r="J707" i="12"/>
  <c r="K707" i="12"/>
  <c r="L707" i="12"/>
  <c r="M707" i="12"/>
  <c r="F700" i="12"/>
  <c r="F701" i="12"/>
  <c r="F702" i="12"/>
  <c r="F703" i="12"/>
  <c r="F704" i="12"/>
  <c r="F705" i="12"/>
  <c r="F706" i="12"/>
  <c r="F707" i="12"/>
  <c r="A700" i="12"/>
  <c r="A701" i="12" s="1"/>
  <c r="A702" i="12" s="1"/>
  <c r="A703" i="12" s="1"/>
  <c r="D698" i="12"/>
  <c r="E698" i="12" s="1"/>
  <c r="E188" i="12"/>
  <c r="E55" i="14" s="1"/>
  <c r="F188" i="12"/>
  <c r="G188" i="12"/>
  <c r="H188" i="12"/>
  <c r="I188" i="12"/>
  <c r="J188" i="12"/>
  <c r="K188" i="12"/>
  <c r="L188" i="12"/>
  <c r="M188" i="12"/>
  <c r="N188" i="12"/>
  <c r="G700" i="12" l="1"/>
  <c r="H700" i="12" s="1"/>
  <c r="F699" i="12"/>
  <c r="G699" i="12" s="1"/>
  <c r="H699" i="12" s="1"/>
  <c r="H701" i="12"/>
  <c r="I701" i="12" s="1"/>
  <c r="J701" i="12" s="1"/>
  <c r="K701" i="12" s="1"/>
  <c r="A704" i="12"/>
  <c r="A705" i="12" s="1"/>
  <c r="A706" i="12" s="1"/>
  <c r="A707" i="12" s="1"/>
  <c r="N707" i="12" s="1"/>
  <c r="J703" i="12"/>
  <c r="K703" i="12" s="1"/>
  <c r="L703" i="12" s="1"/>
  <c r="M703" i="12" s="1"/>
  <c r="N703" i="12" s="1"/>
  <c r="M706" i="12"/>
  <c r="N706" i="12" s="1"/>
  <c r="L705" i="12"/>
  <c r="I702" i="12"/>
  <c r="J702" i="12" s="1"/>
  <c r="E54" i="11"/>
  <c r="K704" i="12" l="1"/>
  <c r="I699" i="12"/>
  <c r="J699" i="12" s="1"/>
  <c r="M705" i="12"/>
  <c r="N705" i="12" s="1"/>
  <c r="K702" i="12"/>
  <c r="L702" i="12" s="1"/>
  <c r="L701" i="12"/>
  <c r="M701" i="12" s="1"/>
  <c r="I700" i="12"/>
  <c r="J700" i="12" s="1"/>
  <c r="K699" i="12" l="1"/>
  <c r="L699" i="12" s="1"/>
  <c r="L704" i="12"/>
  <c r="M704" i="12" s="1"/>
  <c r="N704" i="12" s="1"/>
  <c r="K700" i="12"/>
  <c r="L700" i="12" s="1"/>
  <c r="M700" i="12" s="1"/>
  <c r="N700" i="12" s="1"/>
  <c r="N701" i="12"/>
  <c r="M702" i="12"/>
  <c r="N702" i="12" s="1"/>
  <c r="M699" i="12" l="1"/>
  <c r="N699" i="12" s="1"/>
  <c r="I22" i="12" l="1"/>
  <c r="K21" i="12"/>
  <c r="G338" i="12"/>
  <c r="G339" i="12"/>
  <c r="H339" i="12"/>
  <c r="G340" i="12"/>
  <c r="H340" i="12"/>
  <c r="I340" i="12"/>
  <c r="G341" i="12"/>
  <c r="H341" i="12"/>
  <c r="I341" i="12"/>
  <c r="J341" i="12"/>
  <c r="G342" i="12"/>
  <c r="H342" i="12"/>
  <c r="I342" i="12"/>
  <c r="J342" i="12"/>
  <c r="K342" i="12"/>
  <c r="G343" i="12"/>
  <c r="H343" i="12"/>
  <c r="I343" i="12"/>
  <c r="J343" i="12"/>
  <c r="K343" i="12"/>
  <c r="L343" i="12"/>
  <c r="G344" i="12"/>
  <c r="H344" i="12"/>
  <c r="I344" i="12"/>
  <c r="J344" i="12"/>
  <c r="K344" i="12"/>
  <c r="L344" i="12"/>
  <c r="M344" i="12"/>
  <c r="F337" i="12"/>
  <c r="F338" i="12"/>
  <c r="F339" i="12"/>
  <c r="F340" i="12"/>
  <c r="F341" i="12"/>
  <c r="F342" i="12"/>
  <c r="F343" i="12"/>
  <c r="F344" i="12"/>
  <c r="A337" i="12"/>
  <c r="A338" i="12" s="1"/>
  <c r="A339" i="12" s="1"/>
  <c r="A340" i="12" s="1"/>
  <c r="D335" i="12"/>
  <c r="E335" i="12" s="1"/>
  <c r="E155" i="12"/>
  <c r="E22" i="14" s="1"/>
  <c r="F155" i="12"/>
  <c r="G155" i="12"/>
  <c r="H155" i="12"/>
  <c r="I155" i="12"/>
  <c r="J155" i="12"/>
  <c r="K155" i="12"/>
  <c r="L155" i="12"/>
  <c r="M155" i="12"/>
  <c r="N155" i="12"/>
  <c r="E21" i="11"/>
  <c r="K23" i="12"/>
  <c r="D45" i="7"/>
  <c r="G12" i="23"/>
  <c r="N130" i="24"/>
  <c r="M130" i="24"/>
  <c r="L130" i="24"/>
  <c r="K130" i="24"/>
  <c r="J130" i="24"/>
  <c r="I130" i="24"/>
  <c r="H130" i="24"/>
  <c r="G130" i="24"/>
  <c r="F130" i="24"/>
  <c r="N129" i="24"/>
  <c r="M129" i="24"/>
  <c r="L129" i="24"/>
  <c r="K129" i="24"/>
  <c r="J129" i="24"/>
  <c r="I129" i="24"/>
  <c r="H129" i="24"/>
  <c r="G129" i="24"/>
  <c r="F129" i="24"/>
  <c r="N128" i="24"/>
  <c r="M128" i="24"/>
  <c r="L128" i="24"/>
  <c r="K128" i="24"/>
  <c r="J128" i="24"/>
  <c r="I128" i="24"/>
  <c r="H128" i="24"/>
  <c r="G128" i="24"/>
  <c r="F128" i="24"/>
  <c r="F128" i="21"/>
  <c r="G128" i="21"/>
  <c r="H128" i="21"/>
  <c r="I128" i="21"/>
  <c r="J128" i="21"/>
  <c r="K128" i="21"/>
  <c r="L128" i="21"/>
  <c r="M128" i="21"/>
  <c r="N128" i="21"/>
  <c r="F129" i="21"/>
  <c r="G129" i="21"/>
  <c r="H129" i="21"/>
  <c r="I129" i="21"/>
  <c r="J129" i="21"/>
  <c r="K129" i="21"/>
  <c r="L129" i="21"/>
  <c r="M129" i="21"/>
  <c r="N129" i="21"/>
  <c r="F130" i="21"/>
  <c r="G130" i="21"/>
  <c r="H130" i="21"/>
  <c r="I130" i="21"/>
  <c r="J130" i="21"/>
  <c r="K130" i="21"/>
  <c r="L130" i="21"/>
  <c r="M130" i="21"/>
  <c r="N130" i="21"/>
  <c r="F15" i="14"/>
  <c r="G15" i="14"/>
  <c r="H15" i="14"/>
  <c r="I15" i="14"/>
  <c r="J15" i="14"/>
  <c r="K15" i="14"/>
  <c r="L15" i="14"/>
  <c r="M15" i="14"/>
  <c r="N15" i="14"/>
  <c r="E15" i="14"/>
  <c r="F336" i="12" l="1"/>
  <c r="G336" i="12" s="1"/>
  <c r="H336" i="12" s="1"/>
  <c r="I336" i="12" s="1"/>
  <c r="J336" i="12" s="1"/>
  <c r="K336" i="12" s="1"/>
  <c r="G337" i="12"/>
  <c r="H337" i="12" s="1"/>
  <c r="I337" i="12" s="1"/>
  <c r="H338" i="12"/>
  <c r="I338" i="12" s="1"/>
  <c r="A341" i="12"/>
  <c r="A342" i="12" s="1"/>
  <c r="J340" i="12"/>
  <c r="K340" i="12" s="1"/>
  <c r="L340" i="12" s="1"/>
  <c r="I339" i="12"/>
  <c r="J339" i="12" s="1"/>
  <c r="K341" i="12" l="1"/>
  <c r="L341" i="12" s="1"/>
  <c r="M341" i="12" s="1"/>
  <c r="N341" i="12" s="1"/>
  <c r="J338" i="12"/>
  <c r="K338" i="12" s="1"/>
  <c r="L338" i="12" s="1"/>
  <c r="A343" i="12"/>
  <c r="L342" i="12"/>
  <c r="M340" i="12"/>
  <c r="N340" i="12" s="1"/>
  <c r="L336" i="12"/>
  <c r="M336" i="12" s="1"/>
  <c r="J337" i="12"/>
  <c r="K339" i="12"/>
  <c r="L339" i="12" s="1"/>
  <c r="M338" i="12" l="1"/>
  <c r="N338" i="12" s="1"/>
  <c r="M342" i="12"/>
  <c r="N342" i="12" s="1"/>
  <c r="A344" i="12"/>
  <c r="N344" i="12" s="1"/>
  <c r="M343" i="12"/>
  <c r="N343" i="12" s="1"/>
  <c r="N336" i="12"/>
  <c r="K337" i="12"/>
  <c r="M339" i="12"/>
  <c r="N339" i="12" s="1"/>
  <c r="L337" i="12" l="1"/>
  <c r="M337" i="12" l="1"/>
  <c r="N337" i="12" s="1"/>
  <c r="F24" i="13" l="1"/>
  <c r="E24" i="13"/>
  <c r="G19" i="13"/>
  <c r="F19" i="13"/>
  <c r="L24" i="13"/>
  <c r="M24" i="13" s="1"/>
  <c r="N24" i="13" s="1"/>
  <c r="F22" i="13"/>
  <c r="G22" i="13" s="1"/>
  <c r="H22" i="13" s="1"/>
  <c r="I22" i="13" s="1"/>
  <c r="J22" i="13" s="1"/>
  <c r="K22" i="13" s="1"/>
  <c r="L22" i="13" s="1"/>
  <c r="M22" i="13" s="1"/>
  <c r="N22" i="13" s="1"/>
  <c r="E19" i="13"/>
  <c r="D12" i="13"/>
  <c r="D786" i="12"/>
  <c r="E786" i="12" s="1"/>
  <c r="D775" i="12"/>
  <c r="E775" i="12" s="1"/>
  <c r="D764" i="12"/>
  <c r="E764" i="12" s="1"/>
  <c r="D753" i="12"/>
  <c r="E753" i="12" s="1"/>
  <c r="D742" i="12"/>
  <c r="D731" i="12"/>
  <c r="D720" i="12"/>
  <c r="E720" i="12" s="1"/>
  <c r="D709" i="12"/>
  <c r="E709" i="12" s="1"/>
  <c r="D687" i="12"/>
  <c r="D676" i="12"/>
  <c r="E676" i="12" s="1"/>
  <c r="D665" i="12"/>
  <c r="E665" i="12" s="1"/>
  <c r="D654" i="12"/>
  <c r="E654" i="12" s="1"/>
  <c r="D643" i="12"/>
  <c r="E643" i="12" s="1"/>
  <c r="D632" i="12"/>
  <c r="E632" i="12" s="1"/>
  <c r="D621" i="12"/>
  <c r="E621" i="12" s="1"/>
  <c r="D610" i="12"/>
  <c r="E610" i="12" s="1"/>
  <c r="D599" i="12"/>
  <c r="E599" i="12" s="1"/>
  <c r="D588" i="12"/>
  <c r="E588" i="12" s="1"/>
  <c r="D577" i="12"/>
  <c r="E577" i="12" s="1"/>
  <c r="D566" i="12"/>
  <c r="E566" i="12" s="1"/>
  <c r="D555" i="12"/>
  <c r="E555" i="12" s="1"/>
  <c r="D544" i="12"/>
  <c r="E544" i="12" s="1"/>
  <c r="D533" i="12"/>
  <c r="E533" i="12" s="1"/>
  <c r="D522" i="12"/>
  <c r="E522" i="12" s="1"/>
  <c r="D511" i="12"/>
  <c r="E511" i="12" s="1"/>
  <c r="D500" i="12"/>
  <c r="E500" i="12" s="1"/>
  <c r="D489" i="12"/>
  <c r="E489" i="12" s="1"/>
  <c r="D478" i="12"/>
  <c r="E478" i="12" s="1"/>
  <c r="D467" i="12"/>
  <c r="E467" i="12" s="1"/>
  <c r="D456" i="12"/>
  <c r="E456" i="12" s="1"/>
  <c r="D445" i="12"/>
  <c r="E445" i="12" s="1"/>
  <c r="D434" i="12"/>
  <c r="E434" i="12" s="1"/>
  <c r="D423" i="12"/>
  <c r="E423" i="12" s="1"/>
  <c r="D412" i="12"/>
  <c r="E412" i="12" s="1"/>
  <c r="D401" i="12"/>
  <c r="E401" i="12" s="1"/>
  <c r="D390" i="12"/>
  <c r="E390" i="12" s="1"/>
  <c r="D379" i="12"/>
  <c r="E379" i="12" s="1"/>
  <c r="D368" i="12"/>
  <c r="E368" i="12" s="1"/>
  <c r="D357" i="12"/>
  <c r="E357" i="12" s="1"/>
  <c r="D346" i="12"/>
  <c r="E346" i="12" s="1"/>
  <c r="D324" i="12"/>
  <c r="E324" i="12" s="1"/>
  <c r="D313" i="12"/>
  <c r="E313" i="12" s="1"/>
  <c r="D302" i="12"/>
  <c r="E302" i="12" s="1"/>
  <c r="D291" i="12"/>
  <c r="E291" i="12" s="1"/>
  <c r="D280" i="12"/>
  <c r="E280" i="12" s="1"/>
  <c r="D269" i="12"/>
  <c r="E269" i="12" s="1"/>
  <c r="D257" i="12"/>
  <c r="E257" i="12" s="1"/>
  <c r="D246" i="12"/>
  <c r="E246" i="12" s="1"/>
  <c r="D235" i="12"/>
  <c r="E235" i="12" s="1"/>
  <c r="D224" i="12"/>
  <c r="E224" i="12" s="1"/>
  <c r="D213" i="12"/>
  <c r="E213" i="12" s="1"/>
  <c r="D202" i="12"/>
  <c r="E202" i="12" s="1"/>
  <c r="G260" i="12"/>
  <c r="G261" i="12"/>
  <c r="H261" i="12"/>
  <c r="G262" i="12"/>
  <c r="H262" i="12"/>
  <c r="I262" i="12"/>
  <c r="G263" i="12"/>
  <c r="H263" i="12"/>
  <c r="I263" i="12"/>
  <c r="J263" i="12"/>
  <c r="G264" i="12"/>
  <c r="H264" i="12"/>
  <c r="I264" i="12"/>
  <c r="J264" i="12"/>
  <c r="K264" i="12"/>
  <c r="G265" i="12"/>
  <c r="H265" i="12"/>
  <c r="I265" i="12"/>
  <c r="J265" i="12"/>
  <c r="K265" i="12"/>
  <c r="L265" i="12"/>
  <c r="G266" i="12"/>
  <c r="H266" i="12"/>
  <c r="I266" i="12"/>
  <c r="J266" i="12"/>
  <c r="K266" i="12"/>
  <c r="L266" i="12"/>
  <c r="M266" i="12"/>
  <c r="F259" i="12"/>
  <c r="F260" i="12"/>
  <c r="F261" i="12"/>
  <c r="F262" i="12"/>
  <c r="F263" i="12"/>
  <c r="F264" i="12"/>
  <c r="F265" i="12"/>
  <c r="F266" i="12"/>
  <c r="G249" i="12"/>
  <c r="G250" i="12"/>
  <c r="H250" i="12"/>
  <c r="G251" i="12"/>
  <c r="H251" i="12"/>
  <c r="I251" i="12"/>
  <c r="G252" i="12"/>
  <c r="H252" i="12"/>
  <c r="I252" i="12"/>
  <c r="J252" i="12"/>
  <c r="G253" i="12"/>
  <c r="H253" i="12"/>
  <c r="I253" i="12"/>
  <c r="J253" i="12"/>
  <c r="K253" i="12"/>
  <c r="G254" i="12"/>
  <c r="H254" i="12"/>
  <c r="I254" i="12"/>
  <c r="J254" i="12"/>
  <c r="K254" i="12"/>
  <c r="L254" i="12"/>
  <c r="G255" i="12"/>
  <c r="H255" i="12"/>
  <c r="I255" i="12"/>
  <c r="J255" i="12"/>
  <c r="K255" i="12"/>
  <c r="L255" i="12"/>
  <c r="M255" i="12"/>
  <c r="F248" i="12"/>
  <c r="F249" i="12"/>
  <c r="F250" i="12"/>
  <c r="F251" i="12"/>
  <c r="F252" i="12"/>
  <c r="F253" i="12"/>
  <c r="F254" i="12"/>
  <c r="F255" i="12"/>
  <c r="G238" i="12"/>
  <c r="G239" i="12"/>
  <c r="H239" i="12"/>
  <c r="G240" i="12"/>
  <c r="H240" i="12"/>
  <c r="I240" i="12"/>
  <c r="G241" i="12"/>
  <c r="H241" i="12"/>
  <c r="I241" i="12"/>
  <c r="J241" i="12"/>
  <c r="G242" i="12"/>
  <c r="H242" i="12"/>
  <c r="I242" i="12"/>
  <c r="J242" i="12"/>
  <c r="K242" i="12"/>
  <c r="G243" i="12"/>
  <c r="H243" i="12"/>
  <c r="I243" i="12"/>
  <c r="J243" i="12"/>
  <c r="K243" i="12"/>
  <c r="L243" i="12"/>
  <c r="G244" i="12"/>
  <c r="H244" i="12"/>
  <c r="I244" i="12"/>
  <c r="J244" i="12"/>
  <c r="K244" i="12"/>
  <c r="L244" i="12"/>
  <c r="M244" i="12"/>
  <c r="F237" i="12"/>
  <c r="F238" i="12"/>
  <c r="F239" i="12"/>
  <c r="F240" i="12"/>
  <c r="F241" i="12"/>
  <c r="F242" i="12"/>
  <c r="F243" i="12"/>
  <c r="F244" i="12"/>
  <c r="G227" i="12"/>
  <c r="G228" i="12"/>
  <c r="H228" i="12"/>
  <c r="G229" i="12"/>
  <c r="H229" i="12"/>
  <c r="I229" i="12"/>
  <c r="G230" i="12"/>
  <c r="H230" i="12"/>
  <c r="I230" i="12"/>
  <c r="J230" i="12"/>
  <c r="G231" i="12"/>
  <c r="H231" i="12"/>
  <c r="I231" i="12"/>
  <c r="J231" i="12"/>
  <c r="K231" i="12"/>
  <c r="G232" i="12"/>
  <c r="H232" i="12"/>
  <c r="I232" i="12"/>
  <c r="J232" i="12"/>
  <c r="K232" i="12"/>
  <c r="L232" i="12"/>
  <c r="G233" i="12"/>
  <c r="H233" i="12"/>
  <c r="I233" i="12"/>
  <c r="J233" i="12"/>
  <c r="K233" i="12"/>
  <c r="L233" i="12"/>
  <c r="M233" i="12"/>
  <c r="F226" i="12"/>
  <c r="F227" i="12"/>
  <c r="F228" i="12"/>
  <c r="F229" i="12"/>
  <c r="F230" i="12"/>
  <c r="F231" i="12"/>
  <c r="F232" i="12"/>
  <c r="F233" i="12"/>
  <c r="G216" i="12"/>
  <c r="G217" i="12"/>
  <c r="H217" i="12"/>
  <c r="G218" i="12"/>
  <c r="H218" i="12"/>
  <c r="I218" i="12"/>
  <c r="G219" i="12"/>
  <c r="H219" i="12"/>
  <c r="I219" i="12"/>
  <c r="J219" i="12"/>
  <c r="G220" i="12"/>
  <c r="H220" i="12"/>
  <c r="I220" i="12"/>
  <c r="J220" i="12"/>
  <c r="K220" i="12"/>
  <c r="G221" i="12"/>
  <c r="H221" i="12"/>
  <c r="I221" i="12"/>
  <c r="J221" i="12"/>
  <c r="K221" i="12"/>
  <c r="L221" i="12"/>
  <c r="G222" i="12"/>
  <c r="H222" i="12"/>
  <c r="I222" i="12"/>
  <c r="J222" i="12"/>
  <c r="K222" i="12"/>
  <c r="L222" i="12"/>
  <c r="M222" i="12"/>
  <c r="F215" i="12"/>
  <c r="F216" i="12"/>
  <c r="F217" i="12"/>
  <c r="F218" i="12"/>
  <c r="F219" i="12"/>
  <c r="F220" i="12"/>
  <c r="F221" i="12"/>
  <c r="F222" i="12"/>
  <c r="G205" i="12"/>
  <c r="G206" i="12"/>
  <c r="H206" i="12"/>
  <c r="G207" i="12"/>
  <c r="H207" i="12"/>
  <c r="I207" i="12"/>
  <c r="G208" i="12"/>
  <c r="H208" i="12"/>
  <c r="I208" i="12"/>
  <c r="J208" i="12"/>
  <c r="G209" i="12"/>
  <c r="H209" i="12"/>
  <c r="I209" i="12"/>
  <c r="J209" i="12"/>
  <c r="K209" i="12"/>
  <c r="G210" i="12"/>
  <c r="H210" i="12"/>
  <c r="I210" i="12"/>
  <c r="J210" i="12"/>
  <c r="K210" i="12"/>
  <c r="L210" i="12"/>
  <c r="G211" i="12"/>
  <c r="H211" i="12"/>
  <c r="I211" i="12"/>
  <c r="J211" i="12"/>
  <c r="K211" i="12"/>
  <c r="L211" i="12"/>
  <c r="M211" i="12"/>
  <c r="F204" i="12"/>
  <c r="F205" i="12"/>
  <c r="F206" i="12"/>
  <c r="F207" i="12"/>
  <c r="F208" i="12"/>
  <c r="F209" i="12"/>
  <c r="F210" i="12"/>
  <c r="F211" i="12"/>
  <c r="G789" i="12"/>
  <c r="G790" i="12"/>
  <c r="H790" i="12"/>
  <c r="G791" i="12"/>
  <c r="H791" i="12"/>
  <c r="I791" i="12"/>
  <c r="G792" i="12"/>
  <c r="H792" i="12"/>
  <c r="I792" i="12"/>
  <c r="J792" i="12"/>
  <c r="G793" i="12"/>
  <c r="H793" i="12"/>
  <c r="I793" i="12"/>
  <c r="J793" i="12"/>
  <c r="K793" i="12"/>
  <c r="G794" i="12"/>
  <c r="H794" i="12"/>
  <c r="I794" i="12"/>
  <c r="J794" i="12"/>
  <c r="K794" i="12"/>
  <c r="L794" i="12"/>
  <c r="G795" i="12"/>
  <c r="H795" i="12"/>
  <c r="I795" i="12"/>
  <c r="J795" i="12"/>
  <c r="K795" i="12"/>
  <c r="L795" i="12"/>
  <c r="M795" i="12"/>
  <c r="F788" i="12"/>
  <c r="F789" i="12"/>
  <c r="F790" i="12"/>
  <c r="F791" i="12"/>
  <c r="F792" i="12"/>
  <c r="F793" i="12"/>
  <c r="F794" i="12"/>
  <c r="F795" i="12"/>
  <c r="G778" i="12"/>
  <c r="G779" i="12"/>
  <c r="H779" i="12"/>
  <c r="G780" i="12"/>
  <c r="H780" i="12"/>
  <c r="I780" i="12"/>
  <c r="G781" i="12"/>
  <c r="H781" i="12"/>
  <c r="I781" i="12"/>
  <c r="J781" i="12"/>
  <c r="G782" i="12"/>
  <c r="H782" i="12"/>
  <c r="I782" i="12"/>
  <c r="J782" i="12"/>
  <c r="K782" i="12"/>
  <c r="G783" i="12"/>
  <c r="H783" i="12"/>
  <c r="I783" i="12"/>
  <c r="J783" i="12"/>
  <c r="K783" i="12"/>
  <c r="L783" i="12"/>
  <c r="G784" i="12"/>
  <c r="H784" i="12"/>
  <c r="I784" i="12"/>
  <c r="J784" i="12"/>
  <c r="K784" i="12"/>
  <c r="L784" i="12"/>
  <c r="M784" i="12"/>
  <c r="F777" i="12"/>
  <c r="F778" i="12"/>
  <c r="F779" i="12"/>
  <c r="F780" i="12"/>
  <c r="F781" i="12"/>
  <c r="F782" i="12"/>
  <c r="F783" i="12"/>
  <c r="F784" i="12"/>
  <c r="G767" i="12"/>
  <c r="G768" i="12"/>
  <c r="H768" i="12"/>
  <c r="G769" i="12"/>
  <c r="H769" i="12"/>
  <c r="I769" i="12"/>
  <c r="G770" i="12"/>
  <c r="H770" i="12"/>
  <c r="I770" i="12"/>
  <c r="J770" i="12"/>
  <c r="G771" i="12"/>
  <c r="H771" i="12"/>
  <c r="I771" i="12"/>
  <c r="J771" i="12"/>
  <c r="K771" i="12"/>
  <c r="G772" i="12"/>
  <c r="H772" i="12"/>
  <c r="I772" i="12"/>
  <c r="J772" i="12"/>
  <c r="K772" i="12"/>
  <c r="L772" i="12"/>
  <c r="G773" i="12"/>
  <c r="H773" i="12"/>
  <c r="I773" i="12"/>
  <c r="J773" i="12"/>
  <c r="K773" i="12"/>
  <c r="L773" i="12"/>
  <c r="M773" i="12"/>
  <c r="F766" i="12"/>
  <c r="F767" i="12"/>
  <c r="F768" i="12"/>
  <c r="F769" i="12"/>
  <c r="F770" i="12"/>
  <c r="F771" i="12"/>
  <c r="F772" i="12"/>
  <c r="F773" i="12"/>
  <c r="G756" i="12"/>
  <c r="G757" i="12"/>
  <c r="H757" i="12"/>
  <c r="G758" i="12"/>
  <c r="H758" i="12"/>
  <c r="I758" i="12"/>
  <c r="G759" i="12"/>
  <c r="H759" i="12"/>
  <c r="I759" i="12"/>
  <c r="J759" i="12"/>
  <c r="G760" i="12"/>
  <c r="H760" i="12"/>
  <c r="I760" i="12"/>
  <c r="J760" i="12"/>
  <c r="K760" i="12"/>
  <c r="G761" i="12"/>
  <c r="H761" i="12"/>
  <c r="I761" i="12"/>
  <c r="J761" i="12"/>
  <c r="K761" i="12"/>
  <c r="L761" i="12"/>
  <c r="G762" i="12"/>
  <c r="H762" i="12"/>
  <c r="I762" i="12"/>
  <c r="J762" i="12"/>
  <c r="K762" i="12"/>
  <c r="L762" i="12"/>
  <c r="M762" i="12"/>
  <c r="F755" i="12"/>
  <c r="F756" i="12"/>
  <c r="F757" i="12"/>
  <c r="F758" i="12"/>
  <c r="F759" i="12"/>
  <c r="F760" i="12"/>
  <c r="F761" i="12"/>
  <c r="F762" i="12"/>
  <c r="G745" i="12"/>
  <c r="G746" i="12"/>
  <c r="H746" i="12"/>
  <c r="G747" i="12"/>
  <c r="H747" i="12"/>
  <c r="I747" i="12"/>
  <c r="G748" i="12"/>
  <c r="H748" i="12"/>
  <c r="I748" i="12"/>
  <c r="J748" i="12"/>
  <c r="G749" i="12"/>
  <c r="H749" i="12"/>
  <c r="I749" i="12"/>
  <c r="J749" i="12"/>
  <c r="K749" i="12"/>
  <c r="G750" i="12"/>
  <c r="H750" i="12"/>
  <c r="I750" i="12"/>
  <c r="J750" i="12"/>
  <c r="K750" i="12"/>
  <c r="L750" i="12"/>
  <c r="G751" i="12"/>
  <c r="H751" i="12"/>
  <c r="I751" i="12"/>
  <c r="J751" i="12"/>
  <c r="K751" i="12"/>
  <c r="L751" i="12"/>
  <c r="M751" i="12"/>
  <c r="F744" i="12"/>
  <c r="F745" i="12"/>
  <c r="F746" i="12"/>
  <c r="F747" i="12"/>
  <c r="F748" i="12"/>
  <c r="F749" i="12"/>
  <c r="F750" i="12"/>
  <c r="F751" i="12"/>
  <c r="G734" i="12"/>
  <c r="G735" i="12"/>
  <c r="H735" i="12"/>
  <c r="G736" i="12"/>
  <c r="H736" i="12"/>
  <c r="I736" i="12"/>
  <c r="G737" i="12"/>
  <c r="H737" i="12"/>
  <c r="I737" i="12"/>
  <c r="J737" i="12"/>
  <c r="G738" i="12"/>
  <c r="H738" i="12"/>
  <c r="I738" i="12"/>
  <c r="J738" i="12"/>
  <c r="K738" i="12"/>
  <c r="G739" i="12"/>
  <c r="H739" i="12"/>
  <c r="I739" i="12"/>
  <c r="J739" i="12"/>
  <c r="K739" i="12"/>
  <c r="L739" i="12"/>
  <c r="G740" i="12"/>
  <c r="H740" i="12"/>
  <c r="I740" i="12"/>
  <c r="J740" i="12"/>
  <c r="K740" i="12"/>
  <c r="L740" i="12"/>
  <c r="M740" i="12"/>
  <c r="F733" i="12"/>
  <c r="F734" i="12"/>
  <c r="F735" i="12"/>
  <c r="F736" i="12"/>
  <c r="F737" i="12"/>
  <c r="F738" i="12"/>
  <c r="F739" i="12"/>
  <c r="F740" i="12"/>
  <c r="G723" i="12"/>
  <c r="G724" i="12"/>
  <c r="H724" i="12"/>
  <c r="G725" i="12"/>
  <c r="H725" i="12"/>
  <c r="I725" i="12"/>
  <c r="G726" i="12"/>
  <c r="H726" i="12"/>
  <c r="I726" i="12"/>
  <c r="J726" i="12"/>
  <c r="G727" i="12"/>
  <c r="H727" i="12"/>
  <c r="I727" i="12"/>
  <c r="J727" i="12"/>
  <c r="K727" i="12"/>
  <c r="G728" i="12"/>
  <c r="H728" i="12"/>
  <c r="I728" i="12"/>
  <c r="J728" i="12"/>
  <c r="K728" i="12"/>
  <c r="L728" i="12"/>
  <c r="G729" i="12"/>
  <c r="H729" i="12"/>
  <c r="I729" i="12"/>
  <c r="J729" i="12"/>
  <c r="K729" i="12"/>
  <c r="L729" i="12"/>
  <c r="M729" i="12"/>
  <c r="F722" i="12"/>
  <c r="F723" i="12"/>
  <c r="F724" i="12"/>
  <c r="F725" i="12"/>
  <c r="F726" i="12"/>
  <c r="F727" i="12"/>
  <c r="F728" i="12"/>
  <c r="F729" i="12"/>
  <c r="G712" i="12"/>
  <c r="G713" i="12"/>
  <c r="H713" i="12"/>
  <c r="G714" i="12"/>
  <c r="H714" i="12"/>
  <c r="I714" i="12"/>
  <c r="G715" i="12"/>
  <c r="H715" i="12"/>
  <c r="I715" i="12"/>
  <c r="J715" i="12"/>
  <c r="G716" i="12"/>
  <c r="H716" i="12"/>
  <c r="I716" i="12"/>
  <c r="J716" i="12"/>
  <c r="K716" i="12"/>
  <c r="G717" i="12"/>
  <c r="H717" i="12"/>
  <c r="I717" i="12"/>
  <c r="J717" i="12"/>
  <c r="K717" i="12"/>
  <c r="L717" i="12"/>
  <c r="G718" i="12"/>
  <c r="H718" i="12"/>
  <c r="I718" i="12"/>
  <c r="J718" i="12"/>
  <c r="K718" i="12"/>
  <c r="L718" i="12"/>
  <c r="M718" i="12"/>
  <c r="F711" i="12"/>
  <c r="F712" i="12"/>
  <c r="F713" i="12"/>
  <c r="F714" i="12"/>
  <c r="F715" i="12"/>
  <c r="F716" i="12"/>
  <c r="F717" i="12"/>
  <c r="F718" i="12"/>
  <c r="G690" i="12"/>
  <c r="G691" i="12"/>
  <c r="H691" i="12"/>
  <c r="G692" i="12"/>
  <c r="H692" i="12"/>
  <c r="I692" i="12"/>
  <c r="G693" i="12"/>
  <c r="H693" i="12"/>
  <c r="I693" i="12"/>
  <c r="J693" i="12"/>
  <c r="G694" i="12"/>
  <c r="H694" i="12"/>
  <c r="I694" i="12"/>
  <c r="J694" i="12"/>
  <c r="K694" i="12"/>
  <c r="G695" i="12"/>
  <c r="H695" i="12"/>
  <c r="I695" i="12"/>
  <c r="J695" i="12"/>
  <c r="K695" i="12"/>
  <c r="L695" i="12"/>
  <c r="G696" i="12"/>
  <c r="H696" i="12"/>
  <c r="I696" i="12"/>
  <c r="J696" i="12"/>
  <c r="K696" i="12"/>
  <c r="L696" i="12"/>
  <c r="M696" i="12"/>
  <c r="F689" i="12"/>
  <c r="F690" i="12"/>
  <c r="F691" i="12"/>
  <c r="F692" i="12"/>
  <c r="F693" i="12"/>
  <c r="F694" i="12"/>
  <c r="F695" i="12"/>
  <c r="F696" i="12"/>
  <c r="G679" i="12"/>
  <c r="G680" i="12"/>
  <c r="H680" i="12"/>
  <c r="G681" i="12"/>
  <c r="H681" i="12"/>
  <c r="I681" i="12"/>
  <c r="G682" i="12"/>
  <c r="H682" i="12"/>
  <c r="I682" i="12"/>
  <c r="J682" i="12"/>
  <c r="G683" i="12"/>
  <c r="H683" i="12"/>
  <c r="I683" i="12"/>
  <c r="J683" i="12"/>
  <c r="K683" i="12"/>
  <c r="G684" i="12"/>
  <c r="H684" i="12"/>
  <c r="I684" i="12"/>
  <c r="J684" i="12"/>
  <c r="K684" i="12"/>
  <c r="L684" i="12"/>
  <c r="G685" i="12"/>
  <c r="H685" i="12"/>
  <c r="I685" i="12"/>
  <c r="J685" i="12"/>
  <c r="K685" i="12"/>
  <c r="L685" i="12"/>
  <c r="M685" i="12"/>
  <c r="F678" i="12"/>
  <c r="F679" i="12"/>
  <c r="F680" i="12"/>
  <c r="F681" i="12"/>
  <c r="F682" i="12"/>
  <c r="F683" i="12"/>
  <c r="F684" i="12"/>
  <c r="F685" i="12"/>
  <c r="G668" i="12"/>
  <c r="G669" i="12"/>
  <c r="H669" i="12"/>
  <c r="G670" i="12"/>
  <c r="H670" i="12"/>
  <c r="I670" i="12"/>
  <c r="G671" i="12"/>
  <c r="H671" i="12"/>
  <c r="I671" i="12"/>
  <c r="J671" i="12"/>
  <c r="G672" i="12"/>
  <c r="H672" i="12"/>
  <c r="I672" i="12"/>
  <c r="J672" i="12"/>
  <c r="K672" i="12"/>
  <c r="G673" i="12"/>
  <c r="H673" i="12"/>
  <c r="I673" i="12"/>
  <c r="J673" i="12"/>
  <c r="K673" i="12"/>
  <c r="L673" i="12"/>
  <c r="G674" i="12"/>
  <c r="H674" i="12"/>
  <c r="I674" i="12"/>
  <c r="J674" i="12"/>
  <c r="K674" i="12"/>
  <c r="L674" i="12"/>
  <c r="M674" i="12"/>
  <c r="F667" i="12"/>
  <c r="F668" i="12"/>
  <c r="F669" i="12"/>
  <c r="F670" i="12"/>
  <c r="F671" i="12"/>
  <c r="F672" i="12"/>
  <c r="F673" i="12"/>
  <c r="F674" i="12"/>
  <c r="G657" i="12"/>
  <c r="G658" i="12"/>
  <c r="H658" i="12"/>
  <c r="G659" i="12"/>
  <c r="H659" i="12"/>
  <c r="I659" i="12"/>
  <c r="G660" i="12"/>
  <c r="H660" i="12"/>
  <c r="I660" i="12"/>
  <c r="J660" i="12"/>
  <c r="G661" i="12"/>
  <c r="H661" i="12"/>
  <c r="I661" i="12"/>
  <c r="J661" i="12"/>
  <c r="K661" i="12"/>
  <c r="G662" i="12"/>
  <c r="H662" i="12"/>
  <c r="I662" i="12"/>
  <c r="J662" i="12"/>
  <c r="K662" i="12"/>
  <c r="L662" i="12"/>
  <c r="G663" i="12"/>
  <c r="H663" i="12"/>
  <c r="I663" i="12"/>
  <c r="J663" i="12"/>
  <c r="K663" i="12"/>
  <c r="L663" i="12"/>
  <c r="M663" i="12"/>
  <c r="F656" i="12"/>
  <c r="F657" i="12"/>
  <c r="F658" i="12"/>
  <c r="F659" i="12"/>
  <c r="F660" i="12"/>
  <c r="F661" i="12"/>
  <c r="F662" i="12"/>
  <c r="F663" i="12"/>
  <c r="G646" i="12"/>
  <c r="G647" i="12"/>
  <c r="H647" i="12"/>
  <c r="G648" i="12"/>
  <c r="H648" i="12"/>
  <c r="I648" i="12"/>
  <c r="G649" i="12"/>
  <c r="H649" i="12"/>
  <c r="I649" i="12"/>
  <c r="J649" i="12"/>
  <c r="G650" i="12"/>
  <c r="H650" i="12"/>
  <c r="I650" i="12"/>
  <c r="J650" i="12"/>
  <c r="K650" i="12"/>
  <c r="G651" i="12"/>
  <c r="H651" i="12"/>
  <c r="I651" i="12"/>
  <c r="J651" i="12"/>
  <c r="K651" i="12"/>
  <c r="L651" i="12"/>
  <c r="G652" i="12"/>
  <c r="H652" i="12"/>
  <c r="I652" i="12"/>
  <c r="J652" i="12"/>
  <c r="K652" i="12"/>
  <c r="L652" i="12"/>
  <c r="M652" i="12"/>
  <c r="F645" i="12"/>
  <c r="F646" i="12"/>
  <c r="F647" i="12"/>
  <c r="F648" i="12"/>
  <c r="F649" i="12"/>
  <c r="F650" i="12"/>
  <c r="F651" i="12"/>
  <c r="F652" i="12"/>
  <c r="G635" i="12"/>
  <c r="G636" i="12"/>
  <c r="H636" i="12"/>
  <c r="G637" i="12"/>
  <c r="H637" i="12"/>
  <c r="I637" i="12"/>
  <c r="G638" i="12"/>
  <c r="H638" i="12"/>
  <c r="I638" i="12"/>
  <c r="J638" i="12"/>
  <c r="G639" i="12"/>
  <c r="H639" i="12"/>
  <c r="I639" i="12"/>
  <c r="J639" i="12"/>
  <c r="K639" i="12"/>
  <c r="G640" i="12"/>
  <c r="H640" i="12"/>
  <c r="I640" i="12"/>
  <c r="J640" i="12"/>
  <c r="K640" i="12"/>
  <c r="L640" i="12"/>
  <c r="G641" i="12"/>
  <c r="H641" i="12"/>
  <c r="I641" i="12"/>
  <c r="J641" i="12"/>
  <c r="K641" i="12"/>
  <c r="L641" i="12"/>
  <c r="M641" i="12"/>
  <c r="F634" i="12"/>
  <c r="F635" i="12"/>
  <c r="F636" i="12"/>
  <c r="F637" i="12"/>
  <c r="F638" i="12"/>
  <c r="F639" i="12"/>
  <c r="F640" i="12"/>
  <c r="F641" i="12"/>
  <c r="G624" i="12"/>
  <c r="G625" i="12"/>
  <c r="H625" i="12"/>
  <c r="G626" i="12"/>
  <c r="H626" i="12"/>
  <c r="I626" i="12"/>
  <c r="G627" i="12"/>
  <c r="H627" i="12"/>
  <c r="I627" i="12"/>
  <c r="J627" i="12"/>
  <c r="G628" i="12"/>
  <c r="H628" i="12"/>
  <c r="I628" i="12"/>
  <c r="J628" i="12"/>
  <c r="K628" i="12"/>
  <c r="G629" i="12"/>
  <c r="H629" i="12"/>
  <c r="I629" i="12"/>
  <c r="J629" i="12"/>
  <c r="K629" i="12"/>
  <c r="L629" i="12"/>
  <c r="G630" i="12"/>
  <c r="H630" i="12"/>
  <c r="I630" i="12"/>
  <c r="J630" i="12"/>
  <c r="K630" i="12"/>
  <c r="L630" i="12"/>
  <c r="M630" i="12"/>
  <c r="F623" i="12"/>
  <c r="F624" i="12"/>
  <c r="F625" i="12"/>
  <c r="F626" i="12"/>
  <c r="F627" i="12"/>
  <c r="F628" i="12"/>
  <c r="F629" i="12"/>
  <c r="F630" i="12"/>
  <c r="G613" i="12"/>
  <c r="G614" i="12"/>
  <c r="H614" i="12"/>
  <c r="G615" i="12"/>
  <c r="H615" i="12"/>
  <c r="I615" i="12"/>
  <c r="G616" i="12"/>
  <c r="H616" i="12"/>
  <c r="I616" i="12"/>
  <c r="J616" i="12"/>
  <c r="G617" i="12"/>
  <c r="H617" i="12"/>
  <c r="I617" i="12"/>
  <c r="J617" i="12"/>
  <c r="K617" i="12"/>
  <c r="G618" i="12"/>
  <c r="H618" i="12"/>
  <c r="I618" i="12"/>
  <c r="J618" i="12"/>
  <c r="K618" i="12"/>
  <c r="L618" i="12"/>
  <c r="G619" i="12"/>
  <c r="H619" i="12"/>
  <c r="I619" i="12"/>
  <c r="J619" i="12"/>
  <c r="K619" i="12"/>
  <c r="L619" i="12"/>
  <c r="M619" i="12"/>
  <c r="F612" i="12"/>
  <c r="F613" i="12"/>
  <c r="F614" i="12"/>
  <c r="F615" i="12"/>
  <c r="F616" i="12"/>
  <c r="F617" i="12"/>
  <c r="F618" i="12"/>
  <c r="F619" i="12"/>
  <c r="G602" i="12"/>
  <c r="G603" i="12"/>
  <c r="H603" i="12"/>
  <c r="G604" i="12"/>
  <c r="H604" i="12"/>
  <c r="I604" i="12"/>
  <c r="G605" i="12"/>
  <c r="H605" i="12"/>
  <c r="I605" i="12"/>
  <c r="J605" i="12"/>
  <c r="G606" i="12"/>
  <c r="H606" i="12"/>
  <c r="I606" i="12"/>
  <c r="J606" i="12"/>
  <c r="K606" i="12"/>
  <c r="G607" i="12"/>
  <c r="H607" i="12"/>
  <c r="I607" i="12"/>
  <c r="J607" i="12"/>
  <c r="K607" i="12"/>
  <c r="L607" i="12"/>
  <c r="G608" i="12"/>
  <c r="H608" i="12"/>
  <c r="I608" i="12"/>
  <c r="J608" i="12"/>
  <c r="K608" i="12"/>
  <c r="L608" i="12"/>
  <c r="M608" i="12"/>
  <c r="F601" i="12"/>
  <c r="F602" i="12"/>
  <c r="F603" i="12"/>
  <c r="F604" i="12"/>
  <c r="F605" i="12"/>
  <c r="F606" i="12"/>
  <c r="F607" i="12"/>
  <c r="F608" i="12"/>
  <c r="G591" i="12"/>
  <c r="G592" i="12"/>
  <c r="H592" i="12"/>
  <c r="G593" i="12"/>
  <c r="H593" i="12"/>
  <c r="I593" i="12"/>
  <c r="G594" i="12"/>
  <c r="H594" i="12"/>
  <c r="I594" i="12"/>
  <c r="J594" i="12"/>
  <c r="G595" i="12"/>
  <c r="H595" i="12"/>
  <c r="I595" i="12"/>
  <c r="J595" i="12"/>
  <c r="K595" i="12"/>
  <c r="G596" i="12"/>
  <c r="H596" i="12"/>
  <c r="I596" i="12"/>
  <c r="J596" i="12"/>
  <c r="K596" i="12"/>
  <c r="L596" i="12"/>
  <c r="G597" i="12"/>
  <c r="H597" i="12"/>
  <c r="I597" i="12"/>
  <c r="J597" i="12"/>
  <c r="K597" i="12"/>
  <c r="L597" i="12"/>
  <c r="M597" i="12"/>
  <c r="F590" i="12"/>
  <c r="F591" i="12"/>
  <c r="F592" i="12"/>
  <c r="F593" i="12"/>
  <c r="F594" i="12"/>
  <c r="F595" i="12"/>
  <c r="F596" i="12"/>
  <c r="F597" i="12"/>
  <c r="G580" i="12"/>
  <c r="G581" i="12"/>
  <c r="H581" i="12"/>
  <c r="G582" i="12"/>
  <c r="H582" i="12"/>
  <c r="I582" i="12"/>
  <c r="G583" i="12"/>
  <c r="H583" i="12"/>
  <c r="I583" i="12"/>
  <c r="J583" i="12"/>
  <c r="G584" i="12"/>
  <c r="H584" i="12"/>
  <c r="I584" i="12"/>
  <c r="J584" i="12"/>
  <c r="K584" i="12"/>
  <c r="G585" i="12"/>
  <c r="H585" i="12"/>
  <c r="I585" i="12"/>
  <c r="J585" i="12"/>
  <c r="K585" i="12"/>
  <c r="L585" i="12"/>
  <c r="G586" i="12"/>
  <c r="H586" i="12"/>
  <c r="I586" i="12"/>
  <c r="J586" i="12"/>
  <c r="K586" i="12"/>
  <c r="L586" i="12"/>
  <c r="M586" i="12"/>
  <c r="F579" i="12"/>
  <c r="F580" i="12"/>
  <c r="F581" i="12"/>
  <c r="F582" i="12"/>
  <c r="F583" i="12"/>
  <c r="F584" i="12"/>
  <c r="F585" i="12"/>
  <c r="F586" i="12"/>
  <c r="G569" i="12"/>
  <c r="G570" i="12"/>
  <c r="H570" i="12"/>
  <c r="G571" i="12"/>
  <c r="H571" i="12"/>
  <c r="I571" i="12"/>
  <c r="G572" i="12"/>
  <c r="H572" i="12"/>
  <c r="I572" i="12"/>
  <c r="J572" i="12"/>
  <c r="G573" i="12"/>
  <c r="H573" i="12"/>
  <c r="I573" i="12"/>
  <c r="J573" i="12"/>
  <c r="K573" i="12"/>
  <c r="G574" i="12"/>
  <c r="H574" i="12"/>
  <c r="I574" i="12"/>
  <c r="J574" i="12"/>
  <c r="K574" i="12"/>
  <c r="L574" i="12"/>
  <c r="G575" i="12"/>
  <c r="H575" i="12"/>
  <c r="I575" i="12"/>
  <c r="J575" i="12"/>
  <c r="K575" i="12"/>
  <c r="L575" i="12"/>
  <c r="M575" i="12"/>
  <c r="F568" i="12"/>
  <c r="F569" i="12"/>
  <c r="F570" i="12"/>
  <c r="F571" i="12"/>
  <c r="F572" i="12"/>
  <c r="F573" i="12"/>
  <c r="F574" i="12"/>
  <c r="F575" i="12"/>
  <c r="G558" i="12"/>
  <c r="G559" i="12"/>
  <c r="H559" i="12"/>
  <c r="G560" i="12"/>
  <c r="H560" i="12"/>
  <c r="I560" i="12"/>
  <c r="G561" i="12"/>
  <c r="H561" i="12"/>
  <c r="I561" i="12"/>
  <c r="J561" i="12"/>
  <c r="G562" i="12"/>
  <c r="H562" i="12"/>
  <c r="I562" i="12"/>
  <c r="J562" i="12"/>
  <c r="K562" i="12"/>
  <c r="G563" i="12"/>
  <c r="H563" i="12"/>
  <c r="I563" i="12"/>
  <c r="J563" i="12"/>
  <c r="K563" i="12"/>
  <c r="L563" i="12"/>
  <c r="G564" i="12"/>
  <c r="H564" i="12"/>
  <c r="I564" i="12"/>
  <c r="J564" i="12"/>
  <c r="K564" i="12"/>
  <c r="L564" i="12"/>
  <c r="M564" i="12"/>
  <c r="F557" i="12"/>
  <c r="F558" i="12"/>
  <c r="F559" i="12"/>
  <c r="F560" i="12"/>
  <c r="F561" i="12"/>
  <c r="F562" i="12"/>
  <c r="F563" i="12"/>
  <c r="F564" i="12"/>
  <c r="G547" i="12"/>
  <c r="G548" i="12"/>
  <c r="H548" i="12"/>
  <c r="G549" i="12"/>
  <c r="H549" i="12"/>
  <c r="I549" i="12"/>
  <c r="G550" i="12"/>
  <c r="H550" i="12"/>
  <c r="I550" i="12"/>
  <c r="J550" i="12"/>
  <c r="G551" i="12"/>
  <c r="H551" i="12"/>
  <c r="I551" i="12"/>
  <c r="J551" i="12"/>
  <c r="K551" i="12"/>
  <c r="G552" i="12"/>
  <c r="H552" i="12"/>
  <c r="I552" i="12"/>
  <c r="J552" i="12"/>
  <c r="K552" i="12"/>
  <c r="L552" i="12"/>
  <c r="G553" i="12"/>
  <c r="H553" i="12"/>
  <c r="I553" i="12"/>
  <c r="J553" i="12"/>
  <c r="K553" i="12"/>
  <c r="L553" i="12"/>
  <c r="M553" i="12"/>
  <c r="F546" i="12"/>
  <c r="F547" i="12"/>
  <c r="F548" i="12"/>
  <c r="F549" i="12"/>
  <c r="F550" i="12"/>
  <c r="F551" i="12"/>
  <c r="F552" i="12"/>
  <c r="F553" i="12"/>
  <c r="G536" i="12"/>
  <c r="G537" i="12"/>
  <c r="H537" i="12"/>
  <c r="G538" i="12"/>
  <c r="H538" i="12"/>
  <c r="I538" i="12"/>
  <c r="G539" i="12"/>
  <c r="H539" i="12"/>
  <c r="I539" i="12"/>
  <c r="J539" i="12"/>
  <c r="G540" i="12"/>
  <c r="H540" i="12"/>
  <c r="I540" i="12"/>
  <c r="J540" i="12"/>
  <c r="K540" i="12"/>
  <c r="G541" i="12"/>
  <c r="H541" i="12"/>
  <c r="I541" i="12"/>
  <c r="J541" i="12"/>
  <c r="K541" i="12"/>
  <c r="L541" i="12"/>
  <c r="G542" i="12"/>
  <c r="H542" i="12"/>
  <c r="I542" i="12"/>
  <c r="J542" i="12"/>
  <c r="K542" i="12"/>
  <c r="L542" i="12"/>
  <c r="M542" i="12"/>
  <c r="F535" i="12"/>
  <c r="F536" i="12"/>
  <c r="F537" i="12"/>
  <c r="F538" i="12"/>
  <c r="F539" i="12"/>
  <c r="F540" i="12"/>
  <c r="F541" i="12"/>
  <c r="F542" i="12"/>
  <c r="G525" i="12"/>
  <c r="G526" i="12"/>
  <c r="H526" i="12"/>
  <c r="G527" i="12"/>
  <c r="H527" i="12"/>
  <c r="I527" i="12"/>
  <c r="G528" i="12"/>
  <c r="H528" i="12"/>
  <c r="I528" i="12"/>
  <c r="J528" i="12"/>
  <c r="G529" i="12"/>
  <c r="H529" i="12"/>
  <c r="I529" i="12"/>
  <c r="J529" i="12"/>
  <c r="K529" i="12"/>
  <c r="G530" i="12"/>
  <c r="H530" i="12"/>
  <c r="I530" i="12"/>
  <c r="J530" i="12"/>
  <c r="K530" i="12"/>
  <c r="L530" i="12"/>
  <c r="G531" i="12"/>
  <c r="H531" i="12"/>
  <c r="I531" i="12"/>
  <c r="J531" i="12"/>
  <c r="K531" i="12"/>
  <c r="L531" i="12"/>
  <c r="M531" i="12"/>
  <c r="F524" i="12"/>
  <c r="F525" i="12"/>
  <c r="F526" i="12"/>
  <c r="F527" i="12"/>
  <c r="F528" i="12"/>
  <c r="F529" i="12"/>
  <c r="F530" i="12"/>
  <c r="F531" i="12"/>
  <c r="G514" i="12"/>
  <c r="G515" i="12"/>
  <c r="H515" i="12"/>
  <c r="G516" i="12"/>
  <c r="H516" i="12"/>
  <c r="I516" i="12"/>
  <c r="G517" i="12"/>
  <c r="H517" i="12"/>
  <c r="I517" i="12"/>
  <c r="J517" i="12"/>
  <c r="G518" i="12"/>
  <c r="H518" i="12"/>
  <c r="I518" i="12"/>
  <c r="J518" i="12"/>
  <c r="K518" i="12"/>
  <c r="G519" i="12"/>
  <c r="H519" i="12"/>
  <c r="I519" i="12"/>
  <c r="J519" i="12"/>
  <c r="K519" i="12"/>
  <c r="L519" i="12"/>
  <c r="G520" i="12"/>
  <c r="H520" i="12"/>
  <c r="I520" i="12"/>
  <c r="J520" i="12"/>
  <c r="K520" i="12"/>
  <c r="L520" i="12"/>
  <c r="M520" i="12"/>
  <c r="F513" i="12"/>
  <c r="F514" i="12"/>
  <c r="F515" i="12"/>
  <c r="F516" i="12"/>
  <c r="F517" i="12"/>
  <c r="F518" i="12"/>
  <c r="F519" i="12"/>
  <c r="F520" i="12"/>
  <c r="G503" i="12"/>
  <c r="G504" i="12"/>
  <c r="H504" i="12"/>
  <c r="G505" i="12"/>
  <c r="H505" i="12"/>
  <c r="I505" i="12"/>
  <c r="G506" i="12"/>
  <c r="H506" i="12"/>
  <c r="I506" i="12"/>
  <c r="J506" i="12"/>
  <c r="G507" i="12"/>
  <c r="H507" i="12"/>
  <c r="I507" i="12"/>
  <c r="J507" i="12"/>
  <c r="K507" i="12"/>
  <c r="G508" i="12"/>
  <c r="H508" i="12"/>
  <c r="I508" i="12"/>
  <c r="J508" i="12"/>
  <c r="K508" i="12"/>
  <c r="L508" i="12"/>
  <c r="G509" i="12"/>
  <c r="H509" i="12"/>
  <c r="I509" i="12"/>
  <c r="J509" i="12"/>
  <c r="K509" i="12"/>
  <c r="L509" i="12"/>
  <c r="M509" i="12"/>
  <c r="F502" i="12"/>
  <c r="F503" i="12"/>
  <c r="F504" i="12"/>
  <c r="F505" i="12"/>
  <c r="F506" i="12"/>
  <c r="F507" i="12"/>
  <c r="F508" i="12"/>
  <c r="F509" i="12"/>
  <c r="G492" i="12"/>
  <c r="G493" i="12"/>
  <c r="H493" i="12"/>
  <c r="G494" i="12"/>
  <c r="H494" i="12"/>
  <c r="I494" i="12"/>
  <c r="G495" i="12"/>
  <c r="H495" i="12"/>
  <c r="I495" i="12"/>
  <c r="J495" i="12"/>
  <c r="G496" i="12"/>
  <c r="H496" i="12"/>
  <c r="I496" i="12"/>
  <c r="J496" i="12"/>
  <c r="K496" i="12"/>
  <c r="G497" i="12"/>
  <c r="H497" i="12"/>
  <c r="I497" i="12"/>
  <c r="J497" i="12"/>
  <c r="K497" i="12"/>
  <c r="L497" i="12"/>
  <c r="G498" i="12"/>
  <c r="H498" i="12"/>
  <c r="I498" i="12"/>
  <c r="J498" i="12"/>
  <c r="K498" i="12"/>
  <c r="L498" i="12"/>
  <c r="M498" i="12"/>
  <c r="F491" i="12"/>
  <c r="F492" i="12"/>
  <c r="F493" i="12"/>
  <c r="F494" i="12"/>
  <c r="F495" i="12"/>
  <c r="F496" i="12"/>
  <c r="F497" i="12"/>
  <c r="F498" i="12"/>
  <c r="G481" i="12"/>
  <c r="G482" i="12"/>
  <c r="H482" i="12"/>
  <c r="G483" i="12"/>
  <c r="H483" i="12"/>
  <c r="I483" i="12"/>
  <c r="G484" i="12"/>
  <c r="H484" i="12"/>
  <c r="I484" i="12"/>
  <c r="J484" i="12"/>
  <c r="G485" i="12"/>
  <c r="H485" i="12"/>
  <c r="I485" i="12"/>
  <c r="J485" i="12"/>
  <c r="K485" i="12"/>
  <c r="G486" i="12"/>
  <c r="H486" i="12"/>
  <c r="I486" i="12"/>
  <c r="J486" i="12"/>
  <c r="K486" i="12"/>
  <c r="L486" i="12"/>
  <c r="G487" i="12"/>
  <c r="H487" i="12"/>
  <c r="I487" i="12"/>
  <c r="J487" i="12"/>
  <c r="K487" i="12"/>
  <c r="L487" i="12"/>
  <c r="M487" i="12"/>
  <c r="F480" i="12"/>
  <c r="F481" i="12"/>
  <c r="F482" i="12"/>
  <c r="F483" i="12"/>
  <c r="F484" i="12"/>
  <c r="F485" i="12"/>
  <c r="F486" i="12"/>
  <c r="F487" i="12"/>
  <c r="G470" i="12"/>
  <c r="G471" i="12"/>
  <c r="H471" i="12"/>
  <c r="G472" i="12"/>
  <c r="H472" i="12"/>
  <c r="I472" i="12"/>
  <c r="G473" i="12"/>
  <c r="H473" i="12"/>
  <c r="I473" i="12"/>
  <c r="J473" i="12"/>
  <c r="G474" i="12"/>
  <c r="H474" i="12"/>
  <c r="I474" i="12"/>
  <c r="J474" i="12"/>
  <c r="K474" i="12"/>
  <c r="G475" i="12"/>
  <c r="H475" i="12"/>
  <c r="I475" i="12"/>
  <c r="J475" i="12"/>
  <c r="K475" i="12"/>
  <c r="L475" i="12"/>
  <c r="G476" i="12"/>
  <c r="H476" i="12"/>
  <c r="I476" i="12"/>
  <c r="J476" i="12"/>
  <c r="K476" i="12"/>
  <c r="L476" i="12"/>
  <c r="M476" i="12"/>
  <c r="F469" i="12"/>
  <c r="F470" i="12"/>
  <c r="F471" i="12"/>
  <c r="F472" i="12"/>
  <c r="F473" i="12"/>
  <c r="F474" i="12"/>
  <c r="F475" i="12"/>
  <c r="F476" i="12"/>
  <c r="F465" i="12"/>
  <c r="G459" i="12"/>
  <c r="G460" i="12"/>
  <c r="H460" i="12"/>
  <c r="G461" i="12"/>
  <c r="H461" i="12"/>
  <c r="I461" i="12"/>
  <c r="G462" i="12"/>
  <c r="H462" i="12"/>
  <c r="I462" i="12"/>
  <c r="J462" i="12"/>
  <c r="G463" i="12"/>
  <c r="H463" i="12"/>
  <c r="I463" i="12"/>
  <c r="J463" i="12"/>
  <c r="K463" i="12"/>
  <c r="G464" i="12"/>
  <c r="H464" i="12"/>
  <c r="I464" i="12"/>
  <c r="J464" i="12"/>
  <c r="K464" i="12"/>
  <c r="L464" i="12"/>
  <c r="G465" i="12"/>
  <c r="H465" i="12"/>
  <c r="I465" i="12"/>
  <c r="J465" i="12"/>
  <c r="K465" i="12"/>
  <c r="L465" i="12"/>
  <c r="M465" i="12"/>
  <c r="F458" i="12"/>
  <c r="F459" i="12"/>
  <c r="F460" i="12"/>
  <c r="F461" i="12"/>
  <c r="F462" i="12"/>
  <c r="F463" i="12"/>
  <c r="F464" i="12"/>
  <c r="G448" i="12"/>
  <c r="G449" i="12"/>
  <c r="H449" i="12"/>
  <c r="G450" i="12"/>
  <c r="H450" i="12"/>
  <c r="I450" i="12"/>
  <c r="G451" i="12"/>
  <c r="H451" i="12"/>
  <c r="I451" i="12"/>
  <c r="J451" i="12"/>
  <c r="G452" i="12"/>
  <c r="H452" i="12"/>
  <c r="I452" i="12"/>
  <c r="J452" i="12"/>
  <c r="K452" i="12"/>
  <c r="G453" i="12"/>
  <c r="H453" i="12"/>
  <c r="I453" i="12"/>
  <c r="J453" i="12"/>
  <c r="K453" i="12"/>
  <c r="L453" i="12"/>
  <c r="G454" i="12"/>
  <c r="H454" i="12"/>
  <c r="I454" i="12"/>
  <c r="J454" i="12"/>
  <c r="K454" i="12"/>
  <c r="L454" i="12"/>
  <c r="M454" i="12"/>
  <c r="F447" i="12"/>
  <c r="F448" i="12"/>
  <c r="F449" i="12"/>
  <c r="F450" i="12"/>
  <c r="F451" i="12"/>
  <c r="F452" i="12"/>
  <c r="F453" i="12"/>
  <c r="F454" i="12"/>
  <c r="G437" i="12"/>
  <c r="G438" i="12"/>
  <c r="H438" i="12"/>
  <c r="G439" i="12"/>
  <c r="H439" i="12"/>
  <c r="I439" i="12"/>
  <c r="G440" i="12"/>
  <c r="H440" i="12"/>
  <c r="I440" i="12"/>
  <c r="J440" i="12"/>
  <c r="G441" i="12"/>
  <c r="H441" i="12"/>
  <c r="I441" i="12"/>
  <c r="J441" i="12"/>
  <c r="K441" i="12"/>
  <c r="G442" i="12"/>
  <c r="H442" i="12"/>
  <c r="I442" i="12"/>
  <c r="J442" i="12"/>
  <c r="K442" i="12"/>
  <c r="L442" i="12"/>
  <c r="G443" i="12"/>
  <c r="H443" i="12"/>
  <c r="I443" i="12"/>
  <c r="J443" i="12"/>
  <c r="K443" i="12"/>
  <c r="L443" i="12"/>
  <c r="M443" i="12"/>
  <c r="F436" i="12"/>
  <c r="F437" i="12"/>
  <c r="F438" i="12"/>
  <c r="F439" i="12"/>
  <c r="F440" i="12"/>
  <c r="F441" i="12"/>
  <c r="F442" i="12"/>
  <c r="F443" i="12"/>
  <c r="G426" i="12"/>
  <c r="G427" i="12"/>
  <c r="H427" i="12"/>
  <c r="G428" i="12"/>
  <c r="H428" i="12"/>
  <c r="I428" i="12"/>
  <c r="G429" i="12"/>
  <c r="H429" i="12"/>
  <c r="I429" i="12"/>
  <c r="J429" i="12"/>
  <c r="G430" i="12"/>
  <c r="H430" i="12"/>
  <c r="I430" i="12"/>
  <c r="J430" i="12"/>
  <c r="K430" i="12"/>
  <c r="G431" i="12"/>
  <c r="H431" i="12"/>
  <c r="I431" i="12"/>
  <c r="J431" i="12"/>
  <c r="K431" i="12"/>
  <c r="L431" i="12"/>
  <c r="G432" i="12"/>
  <c r="H432" i="12"/>
  <c r="I432" i="12"/>
  <c r="J432" i="12"/>
  <c r="K432" i="12"/>
  <c r="L432" i="12"/>
  <c r="M432" i="12"/>
  <c r="F425" i="12"/>
  <c r="F426" i="12"/>
  <c r="F427" i="12"/>
  <c r="F428" i="12"/>
  <c r="F429" i="12"/>
  <c r="F430" i="12"/>
  <c r="F431" i="12"/>
  <c r="F432" i="12"/>
  <c r="G415" i="12"/>
  <c r="G416" i="12"/>
  <c r="H416" i="12"/>
  <c r="G417" i="12"/>
  <c r="H417" i="12"/>
  <c r="I417" i="12"/>
  <c r="G418" i="12"/>
  <c r="H418" i="12"/>
  <c r="I418" i="12"/>
  <c r="J418" i="12"/>
  <c r="G419" i="12"/>
  <c r="H419" i="12"/>
  <c r="I419" i="12"/>
  <c r="J419" i="12"/>
  <c r="K419" i="12"/>
  <c r="G420" i="12"/>
  <c r="H420" i="12"/>
  <c r="I420" i="12"/>
  <c r="J420" i="12"/>
  <c r="K420" i="12"/>
  <c r="L420" i="12"/>
  <c r="G421" i="12"/>
  <c r="H421" i="12"/>
  <c r="I421" i="12"/>
  <c r="J421" i="12"/>
  <c r="K421" i="12"/>
  <c r="L421" i="12"/>
  <c r="M421" i="12"/>
  <c r="F414" i="12"/>
  <c r="F415" i="12"/>
  <c r="F416" i="12"/>
  <c r="F417" i="12"/>
  <c r="F418" i="12"/>
  <c r="F419" i="12"/>
  <c r="F420" i="12"/>
  <c r="F421" i="12"/>
  <c r="G404" i="12"/>
  <c r="G405" i="12"/>
  <c r="H405" i="12"/>
  <c r="G406" i="12"/>
  <c r="H406" i="12"/>
  <c r="I406" i="12"/>
  <c r="G407" i="12"/>
  <c r="H407" i="12"/>
  <c r="I407" i="12"/>
  <c r="J407" i="12"/>
  <c r="G408" i="12"/>
  <c r="H408" i="12"/>
  <c r="I408" i="12"/>
  <c r="J408" i="12"/>
  <c r="K408" i="12"/>
  <c r="G409" i="12"/>
  <c r="H409" i="12"/>
  <c r="I409" i="12"/>
  <c r="J409" i="12"/>
  <c r="K409" i="12"/>
  <c r="L409" i="12"/>
  <c r="G410" i="12"/>
  <c r="H410" i="12"/>
  <c r="I410" i="12"/>
  <c r="J410" i="12"/>
  <c r="K410" i="12"/>
  <c r="L410" i="12"/>
  <c r="M410" i="12"/>
  <c r="F403" i="12"/>
  <c r="F404" i="12"/>
  <c r="F405" i="12"/>
  <c r="F406" i="12"/>
  <c r="F407" i="12"/>
  <c r="F408" i="12"/>
  <c r="F409" i="12"/>
  <c r="F410" i="12"/>
  <c r="G393" i="12"/>
  <c r="G394" i="12"/>
  <c r="H394" i="12"/>
  <c r="G395" i="12"/>
  <c r="H395" i="12"/>
  <c r="I395" i="12"/>
  <c r="G396" i="12"/>
  <c r="H396" i="12"/>
  <c r="I396" i="12"/>
  <c r="J396" i="12"/>
  <c r="G397" i="12"/>
  <c r="H397" i="12"/>
  <c r="I397" i="12"/>
  <c r="J397" i="12"/>
  <c r="K397" i="12"/>
  <c r="G398" i="12"/>
  <c r="H398" i="12"/>
  <c r="I398" i="12"/>
  <c r="J398" i="12"/>
  <c r="K398" i="12"/>
  <c r="L398" i="12"/>
  <c r="G399" i="12"/>
  <c r="H399" i="12"/>
  <c r="I399" i="12"/>
  <c r="J399" i="12"/>
  <c r="K399" i="12"/>
  <c r="L399" i="12"/>
  <c r="M399" i="12"/>
  <c r="F392" i="12"/>
  <c r="F393" i="12"/>
  <c r="F394" i="12"/>
  <c r="F395" i="12"/>
  <c r="F396" i="12"/>
  <c r="F397" i="12"/>
  <c r="F398" i="12"/>
  <c r="F399" i="12"/>
  <c r="G382" i="12"/>
  <c r="G383" i="12"/>
  <c r="H383" i="12"/>
  <c r="G384" i="12"/>
  <c r="H384" i="12"/>
  <c r="I384" i="12"/>
  <c r="G385" i="12"/>
  <c r="H385" i="12"/>
  <c r="I385" i="12"/>
  <c r="J385" i="12"/>
  <c r="G386" i="12"/>
  <c r="H386" i="12"/>
  <c r="I386" i="12"/>
  <c r="J386" i="12"/>
  <c r="K386" i="12"/>
  <c r="G387" i="12"/>
  <c r="H387" i="12"/>
  <c r="I387" i="12"/>
  <c r="J387" i="12"/>
  <c r="K387" i="12"/>
  <c r="L387" i="12"/>
  <c r="G388" i="12"/>
  <c r="H388" i="12"/>
  <c r="I388" i="12"/>
  <c r="J388" i="12"/>
  <c r="K388" i="12"/>
  <c r="L388" i="12"/>
  <c r="M388" i="12"/>
  <c r="F381" i="12"/>
  <c r="F382" i="12"/>
  <c r="F383" i="12"/>
  <c r="F384" i="12"/>
  <c r="F385" i="12"/>
  <c r="F386" i="12"/>
  <c r="F387" i="12"/>
  <c r="F388" i="12"/>
  <c r="G371" i="12"/>
  <c r="G372" i="12"/>
  <c r="H372" i="12"/>
  <c r="G373" i="12"/>
  <c r="H373" i="12"/>
  <c r="I373" i="12"/>
  <c r="G374" i="12"/>
  <c r="H374" i="12"/>
  <c r="I374" i="12"/>
  <c r="J374" i="12"/>
  <c r="G375" i="12"/>
  <c r="H375" i="12"/>
  <c r="I375" i="12"/>
  <c r="J375" i="12"/>
  <c r="K375" i="12"/>
  <c r="G376" i="12"/>
  <c r="H376" i="12"/>
  <c r="I376" i="12"/>
  <c r="J376" i="12"/>
  <c r="K376" i="12"/>
  <c r="L376" i="12"/>
  <c r="G377" i="12"/>
  <c r="H377" i="12"/>
  <c r="I377" i="12"/>
  <c r="J377" i="12"/>
  <c r="K377" i="12"/>
  <c r="L377" i="12"/>
  <c r="M377" i="12"/>
  <c r="F370" i="12"/>
  <c r="F371" i="12"/>
  <c r="F372" i="12"/>
  <c r="F373" i="12"/>
  <c r="F374" i="12"/>
  <c r="F375" i="12"/>
  <c r="F376" i="12"/>
  <c r="F377" i="12"/>
  <c r="G360" i="12"/>
  <c r="G361" i="12"/>
  <c r="H361" i="12"/>
  <c r="G362" i="12"/>
  <c r="H362" i="12"/>
  <c r="I362" i="12"/>
  <c r="G363" i="12"/>
  <c r="H363" i="12"/>
  <c r="I363" i="12"/>
  <c r="J363" i="12"/>
  <c r="G364" i="12"/>
  <c r="H364" i="12"/>
  <c r="I364" i="12"/>
  <c r="J364" i="12"/>
  <c r="K364" i="12"/>
  <c r="G365" i="12"/>
  <c r="H365" i="12"/>
  <c r="I365" i="12"/>
  <c r="J365" i="12"/>
  <c r="K365" i="12"/>
  <c r="L365" i="12"/>
  <c r="G366" i="12"/>
  <c r="H366" i="12"/>
  <c r="I366" i="12"/>
  <c r="J366" i="12"/>
  <c r="K366" i="12"/>
  <c r="L366" i="12"/>
  <c r="M366" i="12"/>
  <c r="F359" i="12"/>
  <c r="F360" i="12"/>
  <c r="F361" i="12"/>
  <c r="F362" i="12"/>
  <c r="F363" i="12"/>
  <c r="F364" i="12"/>
  <c r="F365" i="12"/>
  <c r="F366" i="12"/>
  <c r="G349" i="12"/>
  <c r="G350" i="12"/>
  <c r="H350" i="12"/>
  <c r="G351" i="12"/>
  <c r="H351" i="12"/>
  <c r="I351" i="12"/>
  <c r="G352" i="12"/>
  <c r="H352" i="12"/>
  <c r="I352" i="12"/>
  <c r="J352" i="12"/>
  <c r="G353" i="12"/>
  <c r="H353" i="12"/>
  <c r="I353" i="12"/>
  <c r="J353" i="12"/>
  <c r="K353" i="12"/>
  <c r="G354" i="12"/>
  <c r="H354" i="12"/>
  <c r="I354" i="12"/>
  <c r="J354" i="12"/>
  <c r="K354" i="12"/>
  <c r="L354" i="12"/>
  <c r="G355" i="12"/>
  <c r="H355" i="12"/>
  <c r="I355" i="12"/>
  <c r="J355" i="12"/>
  <c r="K355" i="12"/>
  <c r="L355" i="12"/>
  <c r="M355" i="12"/>
  <c r="F348" i="12"/>
  <c r="F349" i="12"/>
  <c r="F350" i="12"/>
  <c r="F351" i="12"/>
  <c r="F352" i="12"/>
  <c r="F353" i="12"/>
  <c r="F354" i="12"/>
  <c r="F355" i="12"/>
  <c r="G327" i="12"/>
  <c r="G328" i="12"/>
  <c r="H328" i="12"/>
  <c r="G329" i="12"/>
  <c r="H329" i="12"/>
  <c r="I329" i="12"/>
  <c r="G330" i="12"/>
  <c r="H330" i="12"/>
  <c r="I330" i="12"/>
  <c r="J330" i="12"/>
  <c r="G331" i="12"/>
  <c r="H331" i="12"/>
  <c r="I331" i="12"/>
  <c r="J331" i="12"/>
  <c r="K331" i="12"/>
  <c r="G332" i="12"/>
  <c r="H332" i="12"/>
  <c r="I332" i="12"/>
  <c r="J332" i="12"/>
  <c r="K332" i="12"/>
  <c r="L332" i="12"/>
  <c r="G333" i="12"/>
  <c r="H333" i="12"/>
  <c r="I333" i="12"/>
  <c r="J333" i="12"/>
  <c r="K333" i="12"/>
  <c r="L333" i="12"/>
  <c r="M333" i="12"/>
  <c r="F326" i="12"/>
  <c r="F327" i="12"/>
  <c r="F328" i="12"/>
  <c r="F329" i="12"/>
  <c r="F330" i="12"/>
  <c r="F331" i="12"/>
  <c r="F332" i="12"/>
  <c r="F333" i="12"/>
  <c r="G316" i="12"/>
  <c r="G317" i="12"/>
  <c r="H317" i="12"/>
  <c r="G318" i="12"/>
  <c r="H318" i="12"/>
  <c r="I318" i="12"/>
  <c r="G319" i="12"/>
  <c r="H319" i="12"/>
  <c r="I319" i="12"/>
  <c r="J319" i="12"/>
  <c r="G320" i="12"/>
  <c r="H320" i="12"/>
  <c r="I320" i="12"/>
  <c r="J320" i="12"/>
  <c r="K320" i="12"/>
  <c r="G321" i="12"/>
  <c r="H321" i="12"/>
  <c r="I321" i="12"/>
  <c r="J321" i="12"/>
  <c r="K321" i="12"/>
  <c r="L321" i="12"/>
  <c r="G322" i="12"/>
  <c r="H322" i="12"/>
  <c r="I322" i="12"/>
  <c r="J322" i="12"/>
  <c r="K322" i="12"/>
  <c r="L322" i="12"/>
  <c r="M322" i="12"/>
  <c r="F315" i="12"/>
  <c r="F316" i="12"/>
  <c r="F317" i="12"/>
  <c r="F318" i="12"/>
  <c r="F319" i="12"/>
  <c r="F320" i="12"/>
  <c r="F321" i="12"/>
  <c r="F322" i="12"/>
  <c r="G305" i="12"/>
  <c r="G306" i="12"/>
  <c r="H306" i="12"/>
  <c r="G307" i="12"/>
  <c r="H307" i="12"/>
  <c r="I307" i="12"/>
  <c r="G308" i="12"/>
  <c r="H308" i="12"/>
  <c r="I308" i="12"/>
  <c r="J308" i="12"/>
  <c r="G309" i="12"/>
  <c r="H309" i="12"/>
  <c r="I309" i="12"/>
  <c r="J309" i="12"/>
  <c r="K309" i="12"/>
  <c r="G310" i="12"/>
  <c r="H310" i="12"/>
  <c r="I310" i="12"/>
  <c r="J310" i="12"/>
  <c r="K310" i="12"/>
  <c r="L310" i="12"/>
  <c r="G311" i="12"/>
  <c r="H311" i="12"/>
  <c r="I311" i="12"/>
  <c r="J311" i="12"/>
  <c r="K311" i="12"/>
  <c r="L311" i="12"/>
  <c r="M311" i="12"/>
  <c r="F304" i="12"/>
  <c r="F305" i="12"/>
  <c r="F306" i="12"/>
  <c r="F307" i="12"/>
  <c r="F308" i="12"/>
  <c r="F309" i="12"/>
  <c r="F310" i="12"/>
  <c r="F311" i="12"/>
  <c r="G294" i="12"/>
  <c r="G295" i="12"/>
  <c r="H295" i="12"/>
  <c r="G296" i="12"/>
  <c r="H296" i="12"/>
  <c r="I296" i="12"/>
  <c r="G297" i="12"/>
  <c r="H297" i="12"/>
  <c r="I297" i="12"/>
  <c r="J297" i="12"/>
  <c r="G298" i="12"/>
  <c r="H298" i="12"/>
  <c r="I298" i="12"/>
  <c r="J298" i="12"/>
  <c r="K298" i="12"/>
  <c r="G299" i="12"/>
  <c r="H299" i="12"/>
  <c r="I299" i="12"/>
  <c r="J299" i="12"/>
  <c r="K299" i="12"/>
  <c r="L299" i="12"/>
  <c r="G300" i="12"/>
  <c r="H300" i="12"/>
  <c r="I300" i="12"/>
  <c r="J300" i="12"/>
  <c r="K300" i="12"/>
  <c r="L300" i="12"/>
  <c r="M300" i="12"/>
  <c r="F293" i="12"/>
  <c r="F294" i="12"/>
  <c r="F295" i="12"/>
  <c r="F296" i="12"/>
  <c r="F297" i="12"/>
  <c r="F298" i="12"/>
  <c r="F299" i="12"/>
  <c r="F300" i="12"/>
  <c r="G283" i="12"/>
  <c r="G284" i="12"/>
  <c r="H284" i="12"/>
  <c r="G285" i="12"/>
  <c r="H285" i="12"/>
  <c r="I285" i="12"/>
  <c r="G286" i="12"/>
  <c r="H286" i="12"/>
  <c r="I286" i="12"/>
  <c r="J286" i="12"/>
  <c r="G287" i="12"/>
  <c r="H287" i="12"/>
  <c r="I287" i="12"/>
  <c r="J287" i="12"/>
  <c r="K287" i="12"/>
  <c r="G288" i="12"/>
  <c r="H288" i="12"/>
  <c r="I288" i="12"/>
  <c r="J288" i="12"/>
  <c r="K288" i="12"/>
  <c r="L288" i="12"/>
  <c r="G289" i="12"/>
  <c r="H289" i="12"/>
  <c r="I289" i="12"/>
  <c r="J289" i="12"/>
  <c r="K289" i="12"/>
  <c r="L289" i="12"/>
  <c r="M289" i="12"/>
  <c r="F282" i="12"/>
  <c r="F283" i="12"/>
  <c r="F284" i="12"/>
  <c r="F285" i="12"/>
  <c r="F286" i="12"/>
  <c r="F287" i="12"/>
  <c r="F288" i="12"/>
  <c r="F289" i="12"/>
  <c r="G272" i="12"/>
  <c r="G273" i="12"/>
  <c r="H273" i="12"/>
  <c r="G274" i="12"/>
  <c r="H274" i="12"/>
  <c r="I274" i="12"/>
  <c r="G275" i="12"/>
  <c r="H275" i="12"/>
  <c r="I275" i="12"/>
  <c r="J275" i="12"/>
  <c r="G276" i="12"/>
  <c r="H276" i="12"/>
  <c r="I276" i="12"/>
  <c r="J276" i="12"/>
  <c r="K276" i="12"/>
  <c r="G277" i="12"/>
  <c r="H277" i="12"/>
  <c r="I277" i="12"/>
  <c r="J277" i="12"/>
  <c r="K277" i="12"/>
  <c r="L277" i="12"/>
  <c r="G278" i="12"/>
  <c r="H278" i="12"/>
  <c r="I278" i="12"/>
  <c r="J278" i="12"/>
  <c r="K278" i="12"/>
  <c r="L278" i="12"/>
  <c r="M278" i="12"/>
  <c r="F271" i="12"/>
  <c r="F272" i="12"/>
  <c r="F273" i="12"/>
  <c r="F274" i="12"/>
  <c r="F275" i="12"/>
  <c r="F276" i="12"/>
  <c r="F277" i="12"/>
  <c r="F278" i="12"/>
  <c r="A788" i="12"/>
  <c r="A789" i="12" s="1"/>
  <c r="A777" i="12"/>
  <c r="A778" i="12" s="1"/>
  <c r="A779" i="12" s="1"/>
  <c r="A780" i="12" s="1"/>
  <c r="A781" i="12" s="1"/>
  <c r="A782" i="12" s="1"/>
  <c r="A783" i="12" s="1"/>
  <c r="A784" i="12" s="1"/>
  <c r="A766" i="12"/>
  <c r="A767" i="12" s="1"/>
  <c r="A768" i="12" s="1"/>
  <c r="A769" i="12" s="1"/>
  <c r="A770" i="12" s="1"/>
  <c r="A771" i="12" s="1"/>
  <c r="A772" i="12" s="1"/>
  <c r="A773" i="12" s="1"/>
  <c r="A755" i="12"/>
  <c r="A744" i="12"/>
  <c r="A745" i="12" s="1"/>
  <c r="A746" i="12" s="1"/>
  <c r="A747" i="12" s="1"/>
  <c r="A748" i="12" s="1"/>
  <c r="A749" i="12" s="1"/>
  <c r="A750" i="12" s="1"/>
  <c r="A751" i="12" s="1"/>
  <c r="E742" i="12"/>
  <c r="A733" i="12"/>
  <c r="A734" i="12" s="1"/>
  <c r="A735" i="12" s="1"/>
  <c r="A736" i="12" s="1"/>
  <c r="A737" i="12" s="1"/>
  <c r="A738" i="12" s="1"/>
  <c r="A739" i="12" s="1"/>
  <c r="A740" i="12" s="1"/>
  <c r="E731" i="12"/>
  <c r="A722" i="12"/>
  <c r="A723" i="12" s="1"/>
  <c r="A711" i="12"/>
  <c r="A712" i="12" s="1"/>
  <c r="A713" i="12" s="1"/>
  <c r="A714" i="12" s="1"/>
  <c r="A715" i="12" s="1"/>
  <c r="A716" i="12" s="1"/>
  <c r="A717" i="12" s="1"/>
  <c r="A718" i="12" s="1"/>
  <c r="A689" i="12"/>
  <c r="A690" i="12" s="1"/>
  <c r="A691" i="12" s="1"/>
  <c r="A692" i="12" s="1"/>
  <c r="A693" i="12" s="1"/>
  <c r="A694" i="12" s="1"/>
  <c r="A695" i="12" s="1"/>
  <c r="A696" i="12" s="1"/>
  <c r="A678" i="12"/>
  <c r="A679" i="12" s="1"/>
  <c r="A680" i="12" s="1"/>
  <c r="A681" i="12" s="1"/>
  <c r="A682" i="12" s="1"/>
  <c r="A683" i="12" s="1"/>
  <c r="A684" i="12" s="1"/>
  <c r="A685" i="12" s="1"/>
  <c r="A667" i="12"/>
  <c r="A668" i="12" s="1"/>
  <c r="A656" i="12"/>
  <c r="A657" i="12" s="1"/>
  <c r="A658" i="12" s="1"/>
  <c r="A659" i="12" s="1"/>
  <c r="A660" i="12" s="1"/>
  <c r="A661" i="12" s="1"/>
  <c r="A662" i="12" s="1"/>
  <c r="A663" i="12" s="1"/>
  <c r="A645" i="12"/>
  <c r="A646" i="12" s="1"/>
  <c r="A647" i="12" s="1"/>
  <c r="A648" i="12" s="1"/>
  <c r="A634" i="12"/>
  <c r="A635" i="12" s="1"/>
  <c r="A636" i="12" s="1"/>
  <c r="A637" i="12" s="1"/>
  <c r="A638" i="12" s="1"/>
  <c r="A639" i="12" s="1"/>
  <c r="A640" i="12" s="1"/>
  <c r="A641" i="12" s="1"/>
  <c r="A623" i="12"/>
  <c r="A624" i="12" s="1"/>
  <c r="A625" i="12" s="1"/>
  <c r="A626" i="12" s="1"/>
  <c r="A627" i="12" s="1"/>
  <c r="A612" i="12"/>
  <c r="A613" i="12" s="1"/>
  <c r="A614" i="12" s="1"/>
  <c r="A615" i="12" s="1"/>
  <c r="A616" i="12" s="1"/>
  <c r="A617" i="12" s="1"/>
  <c r="A618" i="12" s="1"/>
  <c r="A619" i="12" s="1"/>
  <c r="A601" i="12"/>
  <c r="A602" i="12" s="1"/>
  <c r="A590" i="12"/>
  <c r="A591" i="12" s="1"/>
  <c r="A579" i="12"/>
  <c r="A580" i="12" s="1"/>
  <c r="A581" i="12" s="1"/>
  <c r="A582" i="12" s="1"/>
  <c r="A583" i="12" s="1"/>
  <c r="A584" i="12" s="1"/>
  <c r="A585" i="12" s="1"/>
  <c r="A586" i="12" s="1"/>
  <c r="A568" i="12"/>
  <c r="A569" i="12" s="1"/>
  <c r="A570" i="12" s="1"/>
  <c r="A571" i="12" s="1"/>
  <c r="A572" i="12" s="1"/>
  <c r="A573" i="12" s="1"/>
  <c r="A574" i="12" s="1"/>
  <c r="A575" i="12" s="1"/>
  <c r="A557" i="12"/>
  <c r="A546" i="12"/>
  <c r="A535" i="12"/>
  <c r="A536" i="12" s="1"/>
  <c r="A537" i="12" s="1"/>
  <c r="A538" i="12" s="1"/>
  <c r="A539" i="12" s="1"/>
  <c r="A540" i="12" s="1"/>
  <c r="A541" i="12" s="1"/>
  <c r="A542" i="12" s="1"/>
  <c r="A524" i="12"/>
  <c r="A525" i="12" s="1"/>
  <c r="A526" i="12" s="1"/>
  <c r="A527" i="12" s="1"/>
  <c r="A528" i="12" s="1"/>
  <c r="A529" i="12" s="1"/>
  <c r="A530" i="12" s="1"/>
  <c r="A531" i="12" s="1"/>
  <c r="A513" i="12"/>
  <c r="A514" i="12" s="1"/>
  <c r="A515" i="12" s="1"/>
  <c r="A516" i="12" s="1"/>
  <c r="A517" i="12" s="1"/>
  <c r="A518" i="12" s="1"/>
  <c r="A519" i="12" s="1"/>
  <c r="A520" i="12" s="1"/>
  <c r="A502" i="12"/>
  <c r="A503" i="12" s="1"/>
  <c r="A504" i="12" s="1"/>
  <c r="A505" i="12" s="1"/>
  <c r="A506" i="12" s="1"/>
  <c r="A507" i="12" s="1"/>
  <c r="A508" i="12" s="1"/>
  <c r="A509" i="12" s="1"/>
  <c r="A491" i="12"/>
  <c r="A492" i="12" s="1"/>
  <c r="A493" i="12" s="1"/>
  <c r="A494" i="12" s="1"/>
  <c r="A495" i="12" s="1"/>
  <c r="A496" i="12" s="1"/>
  <c r="A497" i="12" s="1"/>
  <c r="A498" i="12" s="1"/>
  <c r="A480" i="12"/>
  <c r="A481" i="12" s="1"/>
  <c r="A482" i="12" s="1"/>
  <c r="A483" i="12" s="1"/>
  <c r="A484" i="12" s="1"/>
  <c r="A469" i="12"/>
  <c r="A470" i="12" s="1"/>
  <c r="A471" i="12" s="1"/>
  <c r="A472" i="12" s="1"/>
  <c r="A473" i="12" s="1"/>
  <c r="A474" i="12" s="1"/>
  <c r="A475" i="12" s="1"/>
  <c r="A476" i="12" s="1"/>
  <c r="A458" i="12"/>
  <c r="A459" i="12" s="1"/>
  <c r="A460" i="12" s="1"/>
  <c r="A461" i="12" s="1"/>
  <c r="A462" i="12" s="1"/>
  <c r="A463" i="12" s="1"/>
  <c r="A464" i="12" s="1"/>
  <c r="A465" i="12" s="1"/>
  <c r="A447" i="12"/>
  <c r="A448" i="12" s="1"/>
  <c r="A449" i="12" s="1"/>
  <c r="A450" i="12" s="1"/>
  <c r="A451" i="12" s="1"/>
  <c r="A452" i="12" s="1"/>
  <c r="A453" i="12" s="1"/>
  <c r="A454" i="12" s="1"/>
  <c r="A436" i="12"/>
  <c r="A437" i="12" s="1"/>
  <c r="A438" i="12" s="1"/>
  <c r="A439" i="12" s="1"/>
  <c r="A440" i="12" s="1"/>
  <c r="A441" i="12" s="1"/>
  <c r="A442" i="12" s="1"/>
  <c r="A443" i="12" s="1"/>
  <c r="A425" i="12"/>
  <c r="A426" i="12" s="1"/>
  <c r="A427" i="12" s="1"/>
  <c r="A428" i="12" s="1"/>
  <c r="A429" i="12" s="1"/>
  <c r="A430" i="12" s="1"/>
  <c r="A431" i="12" s="1"/>
  <c r="A432" i="12" s="1"/>
  <c r="A414" i="12"/>
  <c r="A415" i="12" s="1"/>
  <c r="A416" i="12" s="1"/>
  <c r="A417" i="12" s="1"/>
  <c r="A418" i="12" s="1"/>
  <c r="A419" i="12" s="1"/>
  <c r="A420" i="12" s="1"/>
  <c r="A421" i="12" s="1"/>
  <c r="A403" i="12"/>
  <c r="A404" i="12" s="1"/>
  <c r="A405" i="12" s="1"/>
  <c r="A406" i="12" s="1"/>
  <c r="A407" i="12" s="1"/>
  <c r="A408" i="12" s="1"/>
  <c r="A409" i="12" s="1"/>
  <c r="A410" i="12" s="1"/>
  <c r="A392" i="12"/>
  <c r="A393" i="12" s="1"/>
  <c r="A394" i="12" s="1"/>
  <c r="A395" i="12" s="1"/>
  <c r="A396" i="12" s="1"/>
  <c r="A397" i="12" s="1"/>
  <c r="A398" i="12" s="1"/>
  <c r="A399" i="12" s="1"/>
  <c r="A381" i="12"/>
  <c r="A382" i="12" s="1"/>
  <c r="A383" i="12" s="1"/>
  <c r="A384" i="12" s="1"/>
  <c r="A385" i="12" s="1"/>
  <c r="A386" i="12" s="1"/>
  <c r="A387" i="12" s="1"/>
  <c r="A388" i="12" s="1"/>
  <c r="A370" i="12"/>
  <c r="A371" i="12" s="1"/>
  <c r="A372" i="12" s="1"/>
  <c r="A373" i="12" s="1"/>
  <c r="A374" i="12" s="1"/>
  <c r="A375" i="12" s="1"/>
  <c r="A376" i="12" s="1"/>
  <c r="A377" i="12" s="1"/>
  <c r="A359" i="12"/>
  <c r="A360" i="12" s="1"/>
  <c r="A361" i="12" s="1"/>
  <c r="A362" i="12" s="1"/>
  <c r="A363" i="12" s="1"/>
  <c r="A364" i="12" s="1"/>
  <c r="A365" i="12" s="1"/>
  <c r="A366" i="12" s="1"/>
  <c r="A348" i="12"/>
  <c r="A349" i="12" s="1"/>
  <c r="A350" i="12" s="1"/>
  <c r="A351" i="12" s="1"/>
  <c r="A352" i="12" s="1"/>
  <c r="A353" i="12" s="1"/>
  <c r="A354" i="12" s="1"/>
  <c r="A355" i="12" s="1"/>
  <c r="A326" i="12"/>
  <c r="A327" i="12" s="1"/>
  <c r="A328" i="12" s="1"/>
  <c r="A329" i="12" s="1"/>
  <c r="A315" i="12"/>
  <c r="A316" i="12" s="1"/>
  <c r="A317" i="12" s="1"/>
  <c r="A318" i="12" s="1"/>
  <c r="A319" i="12" s="1"/>
  <c r="A320" i="12" s="1"/>
  <c r="A321" i="12" s="1"/>
  <c r="A322" i="12" s="1"/>
  <c r="A304" i="12"/>
  <c r="A305" i="12" s="1"/>
  <c r="A306" i="12" s="1"/>
  <c r="A307" i="12" s="1"/>
  <c r="A308" i="12" s="1"/>
  <c r="A309" i="12" s="1"/>
  <c r="A310" i="12" s="1"/>
  <c r="A311" i="12" s="1"/>
  <c r="A293" i="12"/>
  <c r="A294" i="12" s="1"/>
  <c r="A295" i="12" s="1"/>
  <c r="A296" i="12" s="1"/>
  <c r="A297" i="12" s="1"/>
  <c r="A298" i="12" s="1"/>
  <c r="A299" i="12" s="1"/>
  <c r="A300" i="12" s="1"/>
  <c r="A282" i="12"/>
  <c r="A283" i="12" s="1"/>
  <c r="A284" i="12" s="1"/>
  <c r="A285" i="12" s="1"/>
  <c r="A286" i="12" s="1"/>
  <c r="A287" i="12" s="1"/>
  <c r="A288" i="12" s="1"/>
  <c r="A289" i="12" s="1"/>
  <c r="A271" i="12"/>
  <c r="A272" i="12" s="1"/>
  <c r="A273" i="12" s="1"/>
  <c r="A274" i="12" s="1"/>
  <c r="A275" i="12" s="1"/>
  <c r="A276" i="12" s="1"/>
  <c r="A277" i="12" s="1"/>
  <c r="A278" i="12" s="1"/>
  <c r="A259" i="12"/>
  <c r="A260" i="12" s="1"/>
  <c r="A261" i="12" s="1"/>
  <c r="A262" i="12" s="1"/>
  <c r="A263" i="12" s="1"/>
  <c r="A264" i="12" s="1"/>
  <c r="A265" i="12" s="1"/>
  <c r="A266" i="12" s="1"/>
  <c r="A248" i="12"/>
  <c r="A249" i="12" s="1"/>
  <c r="A250" i="12" s="1"/>
  <c r="A251" i="12" s="1"/>
  <c r="A252" i="12" s="1"/>
  <c r="A253" i="12" s="1"/>
  <c r="A254" i="12" s="1"/>
  <c r="A255" i="12" s="1"/>
  <c r="A237" i="12"/>
  <c r="A238" i="12" s="1"/>
  <c r="A239" i="12" s="1"/>
  <c r="A240" i="12" s="1"/>
  <c r="A241" i="12" s="1"/>
  <c r="A242" i="12" s="1"/>
  <c r="A243" i="12" s="1"/>
  <c r="A244" i="12" s="1"/>
  <c r="A226" i="12"/>
  <c r="A215" i="12"/>
  <c r="A216" i="12" s="1"/>
  <c r="A217" i="12" s="1"/>
  <c r="A218" i="12" s="1"/>
  <c r="A219" i="12" s="1"/>
  <c r="A220" i="12" s="1"/>
  <c r="A221" i="12" s="1"/>
  <c r="A222" i="12" s="1"/>
  <c r="A204" i="12"/>
  <c r="A205" i="12" s="1"/>
  <c r="A206" i="12" s="1"/>
  <c r="A207" i="12" s="1"/>
  <c r="A208" i="12" s="1"/>
  <c r="A209" i="12" s="1"/>
  <c r="A210" i="12" s="1"/>
  <c r="A211" i="12" s="1"/>
  <c r="E62" i="11"/>
  <c r="E61" i="11"/>
  <c r="E60" i="11"/>
  <c r="E59" i="11"/>
  <c r="E58" i="11"/>
  <c r="E57" i="11"/>
  <c r="E56" i="11"/>
  <c r="E55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0" i="11"/>
  <c r="E19" i="11"/>
  <c r="E18" i="11"/>
  <c r="E17" i="11"/>
  <c r="E16" i="11"/>
  <c r="E15" i="11"/>
  <c r="E13" i="11"/>
  <c r="E12" i="11"/>
  <c r="E11" i="11"/>
  <c r="E10" i="11"/>
  <c r="E9" i="11"/>
  <c r="E8" i="11"/>
  <c r="F149" i="12"/>
  <c r="G149" i="12"/>
  <c r="H149" i="12"/>
  <c r="I149" i="12"/>
  <c r="L149" i="12"/>
  <c r="M149" i="12"/>
  <c r="N149" i="12"/>
  <c r="F150" i="12"/>
  <c r="G150" i="12"/>
  <c r="H150" i="12"/>
  <c r="I150" i="12"/>
  <c r="K150" i="12"/>
  <c r="L150" i="12"/>
  <c r="M150" i="12"/>
  <c r="N150" i="12"/>
  <c r="F151" i="12"/>
  <c r="G151" i="12"/>
  <c r="H151" i="12"/>
  <c r="I151" i="12"/>
  <c r="J151" i="12"/>
  <c r="K151" i="12"/>
  <c r="L151" i="12"/>
  <c r="M151" i="12"/>
  <c r="N151" i="12"/>
  <c r="F152" i="12"/>
  <c r="G152" i="12"/>
  <c r="H152" i="12"/>
  <c r="I152" i="12"/>
  <c r="K152" i="12"/>
  <c r="L152" i="12"/>
  <c r="M152" i="12"/>
  <c r="N152" i="12"/>
  <c r="F153" i="12"/>
  <c r="G153" i="12"/>
  <c r="H153" i="12"/>
  <c r="I153" i="12"/>
  <c r="J153" i="12"/>
  <c r="K153" i="12"/>
  <c r="L153" i="12"/>
  <c r="M153" i="12"/>
  <c r="N153" i="12"/>
  <c r="F154" i="12"/>
  <c r="G154" i="12"/>
  <c r="H154" i="12"/>
  <c r="K154" i="12"/>
  <c r="L154" i="12"/>
  <c r="M154" i="12"/>
  <c r="N154" i="12"/>
  <c r="F156" i="12"/>
  <c r="G156" i="12"/>
  <c r="H156" i="12"/>
  <c r="I156" i="12"/>
  <c r="J156" i="12"/>
  <c r="L156" i="12"/>
  <c r="M156" i="12"/>
  <c r="N156" i="12"/>
  <c r="F157" i="12"/>
  <c r="G157" i="12"/>
  <c r="H157" i="12"/>
  <c r="I157" i="12"/>
  <c r="J157" i="12"/>
  <c r="M157" i="12"/>
  <c r="N157" i="12"/>
  <c r="F158" i="12"/>
  <c r="G158" i="12"/>
  <c r="H158" i="12"/>
  <c r="I158" i="12"/>
  <c r="K158" i="12"/>
  <c r="L158" i="12"/>
  <c r="M158" i="12"/>
  <c r="N158" i="12"/>
  <c r="F159" i="12"/>
  <c r="G159" i="12"/>
  <c r="H159" i="12"/>
  <c r="I159" i="12"/>
  <c r="J159" i="12"/>
  <c r="K159" i="12"/>
  <c r="L159" i="12"/>
  <c r="M159" i="12"/>
  <c r="N159" i="12"/>
  <c r="F160" i="12"/>
  <c r="G160" i="12"/>
  <c r="H160" i="12"/>
  <c r="I160" i="12"/>
  <c r="J160" i="12"/>
  <c r="K160" i="12"/>
  <c r="L160" i="12"/>
  <c r="M160" i="12"/>
  <c r="N160" i="12"/>
  <c r="F161" i="12"/>
  <c r="G161" i="12"/>
  <c r="H161" i="12"/>
  <c r="I161" i="12"/>
  <c r="J161" i="12"/>
  <c r="K161" i="12"/>
  <c r="L161" i="12"/>
  <c r="M161" i="12"/>
  <c r="N161" i="12"/>
  <c r="F162" i="12"/>
  <c r="G162" i="12"/>
  <c r="H162" i="12"/>
  <c r="I162" i="12"/>
  <c r="J162" i="12"/>
  <c r="K162" i="12"/>
  <c r="L162" i="12"/>
  <c r="M162" i="12"/>
  <c r="N162" i="12"/>
  <c r="F163" i="12"/>
  <c r="H163" i="12"/>
  <c r="I163" i="12"/>
  <c r="J163" i="12"/>
  <c r="K163" i="12"/>
  <c r="L163" i="12"/>
  <c r="M163" i="12"/>
  <c r="N163" i="12"/>
  <c r="F164" i="12"/>
  <c r="H164" i="12"/>
  <c r="I164" i="12"/>
  <c r="J164" i="12"/>
  <c r="K164" i="12"/>
  <c r="L164" i="12"/>
  <c r="M164" i="12"/>
  <c r="N164" i="12"/>
  <c r="F165" i="12"/>
  <c r="G165" i="12"/>
  <c r="I165" i="12"/>
  <c r="J165" i="12"/>
  <c r="K165" i="12"/>
  <c r="L165" i="12"/>
  <c r="M165" i="12"/>
  <c r="N165" i="12"/>
  <c r="F166" i="12"/>
  <c r="G166" i="12"/>
  <c r="I166" i="12"/>
  <c r="J166" i="12"/>
  <c r="K166" i="12"/>
  <c r="L166" i="12"/>
  <c r="M166" i="12"/>
  <c r="N166" i="12"/>
  <c r="F167" i="12"/>
  <c r="G167" i="12"/>
  <c r="I167" i="12"/>
  <c r="J167" i="12"/>
  <c r="K167" i="12"/>
  <c r="L167" i="12"/>
  <c r="M167" i="12"/>
  <c r="N167" i="12"/>
  <c r="F168" i="12"/>
  <c r="G168" i="12"/>
  <c r="I168" i="12"/>
  <c r="J168" i="12"/>
  <c r="K168" i="12"/>
  <c r="L168" i="12"/>
  <c r="M168" i="12"/>
  <c r="N168" i="12"/>
  <c r="F169" i="12"/>
  <c r="G169" i="12"/>
  <c r="I169" i="12"/>
  <c r="J169" i="12"/>
  <c r="K169" i="12"/>
  <c r="L169" i="12"/>
  <c r="M169" i="12"/>
  <c r="N169" i="12"/>
  <c r="F170" i="12"/>
  <c r="G170" i="12"/>
  <c r="I170" i="12"/>
  <c r="J170" i="12"/>
  <c r="K170" i="12"/>
  <c r="L170" i="12"/>
  <c r="M170" i="12"/>
  <c r="N170" i="12"/>
  <c r="F171" i="12"/>
  <c r="G171" i="12"/>
  <c r="I171" i="12"/>
  <c r="J171" i="12"/>
  <c r="K171" i="12"/>
  <c r="L171" i="12"/>
  <c r="M171" i="12"/>
  <c r="N171" i="12"/>
  <c r="F172" i="12"/>
  <c r="G172" i="12"/>
  <c r="H172" i="12"/>
  <c r="J172" i="12"/>
  <c r="K172" i="12"/>
  <c r="L172" i="12"/>
  <c r="M172" i="12"/>
  <c r="N172" i="12"/>
  <c r="F173" i="12"/>
  <c r="G173" i="12"/>
  <c r="H173" i="12"/>
  <c r="J173" i="12"/>
  <c r="K173" i="12"/>
  <c r="L173" i="12"/>
  <c r="M173" i="12"/>
  <c r="N173" i="12"/>
  <c r="F174" i="12"/>
  <c r="G174" i="12"/>
  <c r="H174" i="12"/>
  <c r="J174" i="12"/>
  <c r="K174" i="12"/>
  <c r="L174" i="12"/>
  <c r="M174" i="12"/>
  <c r="N174" i="12"/>
  <c r="F175" i="12"/>
  <c r="G175" i="12"/>
  <c r="H175" i="12"/>
  <c r="J175" i="12"/>
  <c r="K175" i="12"/>
  <c r="L175" i="12"/>
  <c r="M175" i="12"/>
  <c r="N175" i="12"/>
  <c r="F176" i="12"/>
  <c r="G176" i="12"/>
  <c r="H176" i="12"/>
  <c r="I176" i="12"/>
  <c r="K176" i="12"/>
  <c r="L176" i="12"/>
  <c r="M176" i="12"/>
  <c r="N176" i="12"/>
  <c r="F177" i="12"/>
  <c r="G177" i="12"/>
  <c r="H177" i="12"/>
  <c r="I177" i="12"/>
  <c r="K177" i="12"/>
  <c r="L177" i="12"/>
  <c r="M177" i="12"/>
  <c r="N177" i="12"/>
  <c r="F178" i="12"/>
  <c r="G178" i="12"/>
  <c r="H178" i="12"/>
  <c r="I178" i="12"/>
  <c r="K178" i="12"/>
  <c r="L178" i="12"/>
  <c r="M178" i="12"/>
  <c r="N178" i="12"/>
  <c r="F179" i="12"/>
  <c r="G179" i="12"/>
  <c r="H179" i="12"/>
  <c r="I179" i="12"/>
  <c r="K179" i="12"/>
  <c r="L179" i="12"/>
  <c r="M179" i="12"/>
  <c r="N179" i="12"/>
  <c r="F180" i="12"/>
  <c r="G180" i="12"/>
  <c r="H180" i="12"/>
  <c r="I180" i="12"/>
  <c r="K180" i="12"/>
  <c r="L180" i="12"/>
  <c r="M180" i="12"/>
  <c r="N180" i="12"/>
  <c r="F181" i="12"/>
  <c r="G181" i="12"/>
  <c r="H181" i="12"/>
  <c r="I181" i="12"/>
  <c r="K181" i="12"/>
  <c r="L181" i="12"/>
  <c r="M181" i="12"/>
  <c r="N181" i="12"/>
  <c r="F182" i="12"/>
  <c r="G182" i="12"/>
  <c r="H182" i="12"/>
  <c r="I182" i="12"/>
  <c r="K182" i="12"/>
  <c r="L182" i="12"/>
  <c r="M182" i="12"/>
  <c r="N182" i="12"/>
  <c r="F183" i="12"/>
  <c r="G183" i="12"/>
  <c r="H183" i="12"/>
  <c r="I183" i="12"/>
  <c r="K183" i="12"/>
  <c r="L183" i="12"/>
  <c r="M183" i="12"/>
  <c r="N183" i="12"/>
  <c r="F184" i="12"/>
  <c r="G184" i="12"/>
  <c r="H184" i="12"/>
  <c r="I184" i="12"/>
  <c r="K184" i="12"/>
  <c r="L184" i="12"/>
  <c r="M184" i="12"/>
  <c r="N184" i="12"/>
  <c r="F185" i="12"/>
  <c r="G185" i="12"/>
  <c r="H185" i="12"/>
  <c r="I185" i="12"/>
  <c r="K185" i="12"/>
  <c r="L185" i="12"/>
  <c r="M185" i="12"/>
  <c r="N185" i="12"/>
  <c r="F186" i="12"/>
  <c r="G186" i="12"/>
  <c r="H186" i="12"/>
  <c r="I186" i="12"/>
  <c r="K186" i="12"/>
  <c r="L186" i="12"/>
  <c r="M186" i="12"/>
  <c r="N186" i="12"/>
  <c r="F187" i="12"/>
  <c r="G187" i="12"/>
  <c r="H187" i="12"/>
  <c r="I187" i="12"/>
  <c r="J187" i="12"/>
  <c r="L187" i="12"/>
  <c r="M187" i="12"/>
  <c r="N187" i="12"/>
  <c r="F189" i="12"/>
  <c r="G189" i="12"/>
  <c r="H189" i="12"/>
  <c r="I189" i="12"/>
  <c r="J189" i="12"/>
  <c r="L189" i="12"/>
  <c r="M189" i="12"/>
  <c r="N189" i="12"/>
  <c r="F190" i="12"/>
  <c r="G190" i="12"/>
  <c r="H190" i="12"/>
  <c r="I190" i="12"/>
  <c r="J190" i="12"/>
  <c r="L190" i="12"/>
  <c r="M190" i="12"/>
  <c r="N190" i="12"/>
  <c r="F191" i="12"/>
  <c r="G191" i="12"/>
  <c r="H191" i="12"/>
  <c r="I191" i="12"/>
  <c r="J191" i="12"/>
  <c r="K191" i="12"/>
  <c r="M191" i="12"/>
  <c r="N191" i="12"/>
  <c r="F192" i="12"/>
  <c r="G192" i="12"/>
  <c r="H192" i="12"/>
  <c r="I192" i="12"/>
  <c r="J192" i="12"/>
  <c r="K192" i="12"/>
  <c r="M192" i="12"/>
  <c r="N192" i="12"/>
  <c r="F193" i="12"/>
  <c r="G193" i="12"/>
  <c r="H193" i="12"/>
  <c r="I193" i="12"/>
  <c r="J193" i="12"/>
  <c r="K193" i="12"/>
  <c r="M193" i="12"/>
  <c r="N193" i="12"/>
  <c r="F194" i="12"/>
  <c r="G194" i="12"/>
  <c r="H194" i="12"/>
  <c r="I194" i="12"/>
  <c r="J194" i="12"/>
  <c r="K194" i="12"/>
  <c r="M194" i="12"/>
  <c r="N194" i="12"/>
  <c r="F195" i="12"/>
  <c r="G195" i="12"/>
  <c r="H195" i="12"/>
  <c r="I195" i="12"/>
  <c r="J195" i="12"/>
  <c r="K195" i="12"/>
  <c r="L195" i="12"/>
  <c r="N195" i="12"/>
  <c r="F196" i="12"/>
  <c r="G196" i="12"/>
  <c r="H196" i="12"/>
  <c r="I196" i="12"/>
  <c r="J196" i="12"/>
  <c r="K196" i="12"/>
  <c r="L196" i="12"/>
  <c r="M196" i="12"/>
  <c r="E150" i="12"/>
  <c r="E17" i="14" s="1"/>
  <c r="E151" i="12"/>
  <c r="E18" i="14" s="1"/>
  <c r="E152" i="12"/>
  <c r="E19" i="14" s="1"/>
  <c r="E153" i="12"/>
  <c r="E20" i="14" s="1"/>
  <c r="E154" i="12"/>
  <c r="E21" i="14" s="1"/>
  <c r="E156" i="12"/>
  <c r="E23" i="14" s="1"/>
  <c r="E157" i="12"/>
  <c r="E24" i="14" s="1"/>
  <c r="E158" i="12"/>
  <c r="E25" i="14" s="1"/>
  <c r="E159" i="12"/>
  <c r="E26" i="14" s="1"/>
  <c r="E160" i="12"/>
  <c r="E27" i="14" s="1"/>
  <c r="E161" i="12"/>
  <c r="E28" i="14" s="1"/>
  <c r="E162" i="12"/>
  <c r="E29" i="14" s="1"/>
  <c r="E163" i="12"/>
  <c r="E30" i="14" s="1"/>
  <c r="E164" i="12"/>
  <c r="E31" i="14" s="1"/>
  <c r="E165" i="12"/>
  <c r="E32" i="14" s="1"/>
  <c r="E166" i="12"/>
  <c r="E33" i="14" s="1"/>
  <c r="E167" i="12"/>
  <c r="E34" i="14" s="1"/>
  <c r="E168" i="12"/>
  <c r="E35" i="14" s="1"/>
  <c r="E169" i="12"/>
  <c r="E36" i="14" s="1"/>
  <c r="E170" i="12"/>
  <c r="E37" i="14" s="1"/>
  <c r="E171" i="12"/>
  <c r="E38" i="14" s="1"/>
  <c r="E172" i="12"/>
  <c r="E39" i="14" s="1"/>
  <c r="E173" i="12"/>
  <c r="E40" i="14" s="1"/>
  <c r="E174" i="12"/>
  <c r="E41" i="14" s="1"/>
  <c r="E175" i="12"/>
  <c r="E42" i="14" s="1"/>
  <c r="E176" i="12"/>
  <c r="E43" i="14" s="1"/>
  <c r="E177" i="12"/>
  <c r="E44" i="14" s="1"/>
  <c r="E178" i="12"/>
  <c r="E45" i="14" s="1"/>
  <c r="E179" i="12"/>
  <c r="E46" i="14" s="1"/>
  <c r="E180" i="12"/>
  <c r="E47" i="14" s="1"/>
  <c r="E181" i="12"/>
  <c r="E48" i="14" s="1"/>
  <c r="E182" i="12"/>
  <c r="E49" i="14" s="1"/>
  <c r="E183" i="12"/>
  <c r="E50" i="14" s="1"/>
  <c r="E184" i="12"/>
  <c r="E51" i="14" s="1"/>
  <c r="E185" i="12"/>
  <c r="E52" i="14" s="1"/>
  <c r="E186" i="12"/>
  <c r="E53" i="14" s="1"/>
  <c r="E187" i="12"/>
  <c r="E54" i="14" s="1"/>
  <c r="E189" i="12"/>
  <c r="E56" i="14" s="1"/>
  <c r="E190" i="12"/>
  <c r="E57" i="14" s="1"/>
  <c r="E191" i="12"/>
  <c r="E58" i="14" s="1"/>
  <c r="E192" i="12"/>
  <c r="E59" i="14" s="1"/>
  <c r="E193" i="12"/>
  <c r="E60" i="14" s="1"/>
  <c r="E194" i="12"/>
  <c r="E61" i="14" s="1"/>
  <c r="E195" i="12"/>
  <c r="E62" i="14" s="1"/>
  <c r="E196" i="12"/>
  <c r="E63" i="14" s="1"/>
  <c r="E149" i="12"/>
  <c r="E16" i="14" s="1"/>
  <c r="F147" i="12"/>
  <c r="G147" i="12"/>
  <c r="H147" i="12"/>
  <c r="I147" i="12"/>
  <c r="J147" i="12"/>
  <c r="K147" i="12"/>
  <c r="L147" i="12"/>
  <c r="M147" i="12"/>
  <c r="N147" i="12"/>
  <c r="E13" i="14"/>
  <c r="F146" i="12"/>
  <c r="G146" i="12"/>
  <c r="H146" i="12"/>
  <c r="I146" i="12"/>
  <c r="J146" i="12"/>
  <c r="K146" i="12"/>
  <c r="L146" i="12"/>
  <c r="M146" i="12"/>
  <c r="N146" i="12"/>
  <c r="E12" i="14"/>
  <c r="F145" i="12"/>
  <c r="G145" i="12"/>
  <c r="H145" i="12"/>
  <c r="I145" i="12"/>
  <c r="J145" i="12"/>
  <c r="K145" i="12"/>
  <c r="L145" i="12"/>
  <c r="M145" i="12"/>
  <c r="N145" i="12"/>
  <c r="F144" i="12"/>
  <c r="G144" i="12"/>
  <c r="H144" i="12"/>
  <c r="I144" i="12"/>
  <c r="J144" i="12"/>
  <c r="K144" i="12"/>
  <c r="L144" i="12"/>
  <c r="M144" i="12"/>
  <c r="N144" i="12"/>
  <c r="E10" i="14"/>
  <c r="F143" i="12"/>
  <c r="G143" i="12"/>
  <c r="H143" i="12"/>
  <c r="I143" i="12"/>
  <c r="J143" i="12"/>
  <c r="K143" i="12"/>
  <c r="L143" i="12"/>
  <c r="M143" i="12"/>
  <c r="N143" i="12"/>
  <c r="E9" i="14"/>
  <c r="F142" i="12"/>
  <c r="G142" i="12"/>
  <c r="H142" i="12"/>
  <c r="I142" i="12"/>
  <c r="J142" i="12"/>
  <c r="K142" i="12"/>
  <c r="L142" i="12"/>
  <c r="M142" i="12"/>
  <c r="N142" i="12"/>
  <c r="E8" i="14"/>
  <c r="N64" i="12"/>
  <c r="N196" i="12" s="1"/>
  <c r="M63" i="12"/>
  <c r="M195" i="12" s="1"/>
  <c r="L62" i="12"/>
  <c r="L194" i="12" s="1"/>
  <c r="L61" i="12"/>
  <c r="L193" i="12" s="1"/>
  <c r="L60" i="12"/>
  <c r="L192" i="12" s="1"/>
  <c r="L59" i="12"/>
  <c r="L191" i="12" s="1"/>
  <c r="K58" i="12"/>
  <c r="K190" i="12" s="1"/>
  <c r="K57" i="12"/>
  <c r="K189" i="12" s="1"/>
  <c r="K187" i="12"/>
  <c r="J54" i="12"/>
  <c r="J186" i="12" s="1"/>
  <c r="J53" i="12"/>
  <c r="J185" i="12" s="1"/>
  <c r="J52" i="12"/>
  <c r="J184" i="12" s="1"/>
  <c r="J51" i="12"/>
  <c r="J183" i="12" s="1"/>
  <c r="J50" i="12"/>
  <c r="J182" i="12" s="1"/>
  <c r="J49" i="12"/>
  <c r="J181" i="12" s="1"/>
  <c r="J48" i="12"/>
  <c r="J180" i="12" s="1"/>
  <c r="J47" i="12"/>
  <c r="J179" i="12" s="1"/>
  <c r="J46" i="12"/>
  <c r="J178" i="12" s="1"/>
  <c r="J45" i="12"/>
  <c r="J177" i="12" s="1"/>
  <c r="J44" i="12"/>
  <c r="J176" i="12" s="1"/>
  <c r="I43" i="12"/>
  <c r="I175" i="12" s="1"/>
  <c r="I42" i="12"/>
  <c r="I174" i="12" s="1"/>
  <c r="I41" i="12"/>
  <c r="I173" i="12" s="1"/>
  <c r="I40" i="12"/>
  <c r="I172" i="12" s="1"/>
  <c r="H39" i="12"/>
  <c r="H171" i="12" s="1"/>
  <c r="H38" i="12"/>
  <c r="H170" i="12" s="1"/>
  <c r="H37" i="12"/>
  <c r="H169" i="12" s="1"/>
  <c r="H36" i="12"/>
  <c r="H168" i="12" s="1"/>
  <c r="H35" i="12"/>
  <c r="H167" i="12" s="1"/>
  <c r="H34" i="12"/>
  <c r="H166" i="12" s="1"/>
  <c r="H33" i="12"/>
  <c r="H165" i="12" s="1"/>
  <c r="G32" i="12"/>
  <c r="G164" i="12" s="1"/>
  <c r="G31" i="12"/>
  <c r="G163" i="12" s="1"/>
  <c r="J26" i="12"/>
  <c r="J158" i="12" s="1"/>
  <c r="L25" i="12"/>
  <c r="L157" i="12" s="1"/>
  <c r="K25" i="12"/>
  <c r="K157" i="12" s="1"/>
  <c r="K24" i="12"/>
  <c r="K156" i="12" s="1"/>
  <c r="J22" i="12"/>
  <c r="J154" i="12" s="1"/>
  <c r="I154" i="12"/>
  <c r="J20" i="12"/>
  <c r="J152" i="12" s="1"/>
  <c r="J18" i="12"/>
  <c r="J150" i="12" s="1"/>
  <c r="K149" i="12"/>
  <c r="J17" i="12"/>
  <c r="J149" i="12" s="1"/>
  <c r="F15" i="18"/>
  <c r="G15" i="18"/>
  <c r="H15" i="18"/>
  <c r="I15" i="18"/>
  <c r="J15" i="18"/>
  <c r="K15" i="18"/>
  <c r="L15" i="18"/>
  <c r="M15" i="18"/>
  <c r="N15" i="18"/>
  <c r="F12" i="18"/>
  <c r="G12" i="18"/>
  <c r="H12" i="18"/>
  <c r="I12" i="18"/>
  <c r="J12" i="18"/>
  <c r="K12" i="18"/>
  <c r="L12" i="18"/>
  <c r="M12" i="18"/>
  <c r="N12" i="18"/>
  <c r="G9" i="18"/>
  <c r="H9" i="18"/>
  <c r="I9" i="18"/>
  <c r="J9" i="18"/>
  <c r="K9" i="18"/>
  <c r="L9" i="18"/>
  <c r="L10" i="18" s="1"/>
  <c r="M9" i="18"/>
  <c r="N9" i="18"/>
  <c r="F9" i="18"/>
  <c r="F7" i="18"/>
  <c r="G7" i="18"/>
  <c r="H7" i="18"/>
  <c r="I7" i="18"/>
  <c r="J7" i="18"/>
  <c r="K7" i="18"/>
  <c r="L7" i="18"/>
  <c r="M7" i="18"/>
  <c r="N7" i="18"/>
  <c r="H133" i="18"/>
  <c r="H22" i="18" s="1"/>
  <c r="G133" i="18"/>
  <c r="F133" i="18"/>
  <c r="J132" i="18"/>
  <c r="I132" i="18"/>
  <c r="N127" i="18"/>
  <c r="N126" i="18"/>
  <c r="M126" i="18"/>
  <c r="L126" i="18"/>
  <c r="K126" i="18"/>
  <c r="J126" i="18"/>
  <c r="I126" i="18"/>
  <c r="N125" i="18"/>
  <c r="M125" i="18"/>
  <c r="L125" i="18"/>
  <c r="K125" i="18"/>
  <c r="J125" i="18"/>
  <c r="I125" i="18"/>
  <c r="I128" i="18" s="1"/>
  <c r="I133" i="18" s="1"/>
  <c r="I22" i="18" s="1"/>
  <c r="I23" i="18" s="1"/>
  <c r="N124" i="18"/>
  <c r="M124" i="18"/>
  <c r="L124" i="18"/>
  <c r="K124" i="18"/>
  <c r="J124" i="18"/>
  <c r="I124" i="18"/>
  <c r="N121" i="18"/>
  <c r="N120" i="18"/>
  <c r="M120" i="18"/>
  <c r="L120" i="18"/>
  <c r="K120" i="18"/>
  <c r="J120" i="18"/>
  <c r="I120" i="18"/>
  <c r="N119" i="18"/>
  <c r="M119" i="18"/>
  <c r="L119" i="18"/>
  <c r="K119" i="18"/>
  <c r="J119" i="18"/>
  <c r="I119" i="18"/>
  <c r="N118" i="18"/>
  <c r="N128" i="18" s="1"/>
  <c r="N133" i="18" s="1"/>
  <c r="N22" i="18" s="1"/>
  <c r="M118" i="18"/>
  <c r="M128" i="18" s="1"/>
  <c r="M133" i="18" s="1"/>
  <c r="M22" i="18" s="1"/>
  <c r="L118" i="18"/>
  <c r="L128" i="18" s="1"/>
  <c r="L133" i="18" s="1"/>
  <c r="L22" i="18" s="1"/>
  <c r="K118" i="18"/>
  <c r="K128" i="18" s="1"/>
  <c r="K133" i="18" s="1"/>
  <c r="K22" i="18" s="1"/>
  <c r="J118" i="18"/>
  <c r="J128" i="18" s="1"/>
  <c r="J133" i="18" s="1"/>
  <c r="J22" i="18" s="1"/>
  <c r="J23" i="18" s="1"/>
  <c r="I118" i="18"/>
  <c r="M97" i="18"/>
  <c r="M24" i="18" s="1"/>
  <c r="L97" i="18"/>
  <c r="L24" i="18" s="1"/>
  <c r="N95" i="18"/>
  <c r="N99" i="18" s="1"/>
  <c r="N16" i="18" s="1"/>
  <c r="M95" i="18"/>
  <c r="M98" i="18" s="1"/>
  <c r="M20" i="18" s="1"/>
  <c r="L95" i="18"/>
  <c r="L98" i="18" s="1"/>
  <c r="L20" i="18" s="1"/>
  <c r="K95" i="18"/>
  <c r="K97" i="18" s="1"/>
  <c r="K24" i="18" s="1"/>
  <c r="J95" i="18"/>
  <c r="J99" i="18" s="1"/>
  <c r="J16" i="18" s="1"/>
  <c r="I95" i="18"/>
  <c r="I97" i="18" s="1"/>
  <c r="I24" i="18" s="1"/>
  <c r="H95" i="18"/>
  <c r="H98" i="18" s="1"/>
  <c r="H20" i="18" s="1"/>
  <c r="G95" i="18"/>
  <c r="G97" i="18" s="1"/>
  <c r="G24" i="18" s="1"/>
  <c r="F95" i="18"/>
  <c r="F97" i="18" s="1"/>
  <c r="F24" i="18" s="1"/>
  <c r="N84" i="18"/>
  <c r="M84" i="18"/>
  <c r="L84" i="18"/>
  <c r="K84" i="18"/>
  <c r="J84" i="18"/>
  <c r="I84" i="18"/>
  <c r="H84" i="18"/>
  <c r="G84" i="18"/>
  <c r="F84" i="18"/>
  <c r="N83" i="18"/>
  <c r="M83" i="18"/>
  <c r="L83" i="18"/>
  <c r="K83" i="18"/>
  <c r="J83" i="18"/>
  <c r="I83" i="18"/>
  <c r="H83" i="18"/>
  <c r="G83" i="18"/>
  <c r="F83" i="18"/>
  <c r="N82" i="18"/>
  <c r="M82" i="18"/>
  <c r="L82" i="18"/>
  <c r="K82" i="18"/>
  <c r="J82" i="18"/>
  <c r="I82" i="18"/>
  <c r="H82" i="18"/>
  <c r="G82" i="18"/>
  <c r="F82" i="18"/>
  <c r="N81" i="18"/>
  <c r="M81" i="18"/>
  <c r="L81" i="18"/>
  <c r="K81" i="18"/>
  <c r="J81" i="18"/>
  <c r="I81" i="18"/>
  <c r="H81" i="18"/>
  <c r="G81" i="18"/>
  <c r="F81" i="18"/>
  <c r="N80" i="18"/>
  <c r="M80" i="18"/>
  <c r="L80" i="18"/>
  <c r="K80" i="18"/>
  <c r="J80" i="18"/>
  <c r="I80" i="18"/>
  <c r="H80" i="18"/>
  <c r="G80" i="18"/>
  <c r="F80" i="18"/>
  <c r="N79" i="18"/>
  <c r="M79" i="18"/>
  <c r="L79" i="18"/>
  <c r="K79" i="18"/>
  <c r="J79" i="18"/>
  <c r="I79" i="18"/>
  <c r="H79" i="18"/>
  <c r="G79" i="18"/>
  <c r="F79" i="18"/>
  <c r="N78" i="18"/>
  <c r="M78" i="18"/>
  <c r="L78" i="18"/>
  <c r="K78" i="18"/>
  <c r="J78" i="18"/>
  <c r="I78" i="18"/>
  <c r="H78" i="18"/>
  <c r="G78" i="18"/>
  <c r="F78" i="18"/>
  <c r="N77" i="18"/>
  <c r="M77" i="18"/>
  <c r="L77" i="18"/>
  <c r="K77" i="18"/>
  <c r="J77" i="18"/>
  <c r="I77" i="18"/>
  <c r="H77" i="18"/>
  <c r="G77" i="18"/>
  <c r="F77" i="18"/>
  <c r="N76" i="18"/>
  <c r="M76" i="18"/>
  <c r="L76" i="18"/>
  <c r="K76" i="18"/>
  <c r="J76" i="18"/>
  <c r="I76" i="18"/>
  <c r="H76" i="18"/>
  <c r="G76" i="18"/>
  <c r="G85" i="18" s="1"/>
  <c r="G14" i="18" s="1"/>
  <c r="F76" i="18"/>
  <c r="N75" i="18"/>
  <c r="M75" i="18"/>
  <c r="L75" i="18"/>
  <c r="K75" i="18"/>
  <c r="J75" i="18"/>
  <c r="I75" i="18"/>
  <c r="H75" i="18"/>
  <c r="G75" i="18"/>
  <c r="F75" i="18"/>
  <c r="G22" i="18"/>
  <c r="F22" i="18"/>
  <c r="F23" i="18" s="1"/>
  <c r="F10" i="18"/>
  <c r="K10" i="18"/>
  <c r="I10" i="18"/>
  <c r="H10" i="18"/>
  <c r="F45" i="4"/>
  <c r="G45" i="4"/>
  <c r="H45" i="4"/>
  <c r="H46" i="4" s="1"/>
  <c r="I45" i="4"/>
  <c r="J45" i="4"/>
  <c r="K45" i="4"/>
  <c r="L45" i="4"/>
  <c r="M45" i="4"/>
  <c r="N45" i="4"/>
  <c r="G44" i="4"/>
  <c r="H44" i="4"/>
  <c r="I44" i="4"/>
  <c r="J44" i="4"/>
  <c r="K44" i="4"/>
  <c r="L44" i="4"/>
  <c r="M44" i="4"/>
  <c r="N44" i="4"/>
  <c r="F44" i="4"/>
  <c r="N39" i="4"/>
  <c r="M39" i="4"/>
  <c r="L39" i="4"/>
  <c r="J39" i="4"/>
  <c r="I39" i="4"/>
  <c r="H39" i="4"/>
  <c r="G39" i="4"/>
  <c r="F39" i="4"/>
  <c r="K27" i="4"/>
  <c r="K39" i="4" s="1"/>
  <c r="N41" i="5"/>
  <c r="N50" i="5" s="1"/>
  <c r="M41" i="5"/>
  <c r="M50" i="5" s="1"/>
  <c r="L41" i="5"/>
  <c r="L50" i="5" s="1"/>
  <c r="K41" i="5"/>
  <c r="K50" i="5" s="1"/>
  <c r="J41" i="5"/>
  <c r="J50" i="5" s="1"/>
  <c r="I41" i="5"/>
  <c r="I50" i="5" s="1"/>
  <c r="H41" i="5"/>
  <c r="H50" i="5" s="1"/>
  <c r="G41" i="5"/>
  <c r="G50" i="5" s="1"/>
  <c r="F41" i="5"/>
  <c r="F50" i="5" s="1"/>
  <c r="N40" i="5"/>
  <c r="N49" i="5" s="1"/>
  <c r="M40" i="5"/>
  <c r="M49" i="5" s="1"/>
  <c r="L40" i="5"/>
  <c r="L49" i="5" s="1"/>
  <c r="K40" i="5"/>
  <c r="K49" i="5" s="1"/>
  <c r="J40" i="5"/>
  <c r="J49" i="5" s="1"/>
  <c r="I40" i="5"/>
  <c r="I49" i="5" s="1"/>
  <c r="H40" i="5"/>
  <c r="H49" i="5" s="1"/>
  <c r="G40" i="5"/>
  <c r="G49" i="5" s="1"/>
  <c r="F40" i="5"/>
  <c r="F49" i="5" s="1"/>
  <c r="N39" i="5"/>
  <c r="M39" i="5"/>
  <c r="L39" i="5"/>
  <c r="L48" i="5" s="1"/>
  <c r="K39" i="5"/>
  <c r="K48" i="5" s="1"/>
  <c r="J39" i="5"/>
  <c r="I39" i="5"/>
  <c r="I48" i="5" s="1"/>
  <c r="H39" i="5"/>
  <c r="G39" i="5"/>
  <c r="G48" i="5" s="1"/>
  <c r="F39" i="5"/>
  <c r="N29" i="5"/>
  <c r="N33" i="5" s="1"/>
  <c r="M29" i="5"/>
  <c r="M33" i="5" s="1"/>
  <c r="L29" i="5"/>
  <c r="L33" i="5" s="1"/>
  <c r="K29" i="5"/>
  <c r="K33" i="5" s="1"/>
  <c r="J29" i="5"/>
  <c r="J33" i="5" s="1"/>
  <c r="I29" i="5"/>
  <c r="I33" i="5" s="1"/>
  <c r="H29" i="5"/>
  <c r="H33" i="5" s="1"/>
  <c r="G29" i="5"/>
  <c r="G33" i="5" s="1"/>
  <c r="F29" i="5"/>
  <c r="F33" i="5" s="1"/>
  <c r="N20" i="5"/>
  <c r="N24" i="5" s="1"/>
  <c r="M20" i="5"/>
  <c r="M24" i="5" s="1"/>
  <c r="L20" i="5"/>
  <c r="L24" i="5" s="1"/>
  <c r="K20" i="5"/>
  <c r="K24" i="5" s="1"/>
  <c r="J20" i="5"/>
  <c r="J24" i="5" s="1"/>
  <c r="I20" i="5"/>
  <c r="I24" i="5" s="1"/>
  <c r="H20" i="5"/>
  <c r="H24" i="5" s="1"/>
  <c r="G20" i="5"/>
  <c r="G24" i="5" s="1"/>
  <c r="F20" i="5"/>
  <c r="F24" i="5" s="1"/>
  <c r="F13" i="5"/>
  <c r="N9" i="5"/>
  <c r="N13" i="5" s="1"/>
  <c r="M9" i="5"/>
  <c r="M13" i="5" s="1"/>
  <c r="L9" i="5"/>
  <c r="L13" i="5" s="1"/>
  <c r="K9" i="5"/>
  <c r="K13" i="5" s="1"/>
  <c r="J9" i="5"/>
  <c r="J13" i="5" s="1"/>
  <c r="I9" i="5"/>
  <c r="I13" i="5" s="1"/>
  <c r="H9" i="5"/>
  <c r="H13" i="5" s="1"/>
  <c r="G9" i="5"/>
  <c r="G13" i="5" s="1"/>
  <c r="F9" i="5"/>
  <c r="F94" i="1"/>
  <c r="F15" i="3" s="1"/>
  <c r="L116" i="1"/>
  <c r="L37" i="3" s="1"/>
  <c r="I116" i="1"/>
  <c r="I37" i="3" s="1"/>
  <c r="O99" i="1"/>
  <c r="O20" i="3" s="1"/>
  <c r="N99" i="1"/>
  <c r="N20" i="3" s="1"/>
  <c r="M20" i="3" s="1"/>
  <c r="P80" i="1"/>
  <c r="P117" i="1" s="1"/>
  <c r="O80" i="1"/>
  <c r="O117" i="1" s="1"/>
  <c r="N80" i="1"/>
  <c r="N117" i="1" s="1"/>
  <c r="M80" i="1"/>
  <c r="M117" i="1" s="1"/>
  <c r="L80" i="1"/>
  <c r="L117" i="1" s="1"/>
  <c r="J80" i="1"/>
  <c r="J117" i="1" s="1"/>
  <c r="I80" i="1"/>
  <c r="I117" i="1" s="1"/>
  <c r="G80" i="1"/>
  <c r="G117" i="1" s="1"/>
  <c r="F80" i="1"/>
  <c r="F117" i="1" s="1"/>
  <c r="P79" i="1"/>
  <c r="P116" i="1" s="1"/>
  <c r="P37" i="3" s="1"/>
  <c r="O79" i="1"/>
  <c r="O116" i="1" s="1"/>
  <c r="O37" i="3" s="1"/>
  <c r="N79" i="1"/>
  <c r="N116" i="1" s="1"/>
  <c r="N37" i="3" s="1"/>
  <c r="M79" i="1"/>
  <c r="M116" i="1" s="1"/>
  <c r="M37" i="3" s="1"/>
  <c r="L79" i="1"/>
  <c r="J79" i="1"/>
  <c r="J116" i="1" s="1"/>
  <c r="J37" i="3" s="1"/>
  <c r="I79" i="1"/>
  <c r="P78" i="1"/>
  <c r="P115" i="1" s="1"/>
  <c r="P36" i="3" s="1"/>
  <c r="O78" i="1"/>
  <c r="O115" i="1" s="1"/>
  <c r="O36" i="3" s="1"/>
  <c r="N78" i="1"/>
  <c r="N115" i="1" s="1"/>
  <c r="N36" i="3" s="1"/>
  <c r="M78" i="1"/>
  <c r="M115" i="1" s="1"/>
  <c r="M36" i="3" s="1"/>
  <c r="L78" i="1"/>
  <c r="L115" i="1" s="1"/>
  <c r="J78" i="1"/>
  <c r="J115" i="1" s="1"/>
  <c r="I78" i="1"/>
  <c r="I115" i="1" s="1"/>
  <c r="I36" i="3" s="1"/>
  <c r="P77" i="1"/>
  <c r="P114" i="1" s="1"/>
  <c r="P35" i="3" s="1"/>
  <c r="O77" i="1"/>
  <c r="O114" i="1" s="1"/>
  <c r="O35" i="3" s="1"/>
  <c r="N77" i="1"/>
  <c r="N114" i="1" s="1"/>
  <c r="N35" i="3" s="1"/>
  <c r="M77" i="1"/>
  <c r="M114" i="1" s="1"/>
  <c r="M35" i="3" s="1"/>
  <c r="L77" i="1"/>
  <c r="L114" i="1" s="1"/>
  <c r="L35" i="3" s="1"/>
  <c r="J77" i="1"/>
  <c r="J114" i="1" s="1"/>
  <c r="J35" i="3" s="1"/>
  <c r="I77" i="1"/>
  <c r="I114" i="1" s="1"/>
  <c r="I35" i="3" s="1"/>
  <c r="H35" i="3" s="1"/>
  <c r="G77" i="1"/>
  <c r="G114" i="1" s="1"/>
  <c r="G35" i="3" s="1"/>
  <c r="F77" i="1"/>
  <c r="F114" i="1" s="1"/>
  <c r="F35" i="3" s="1"/>
  <c r="P76" i="1"/>
  <c r="P113" i="1" s="1"/>
  <c r="P34" i="3" s="1"/>
  <c r="O76" i="1"/>
  <c r="O113" i="1" s="1"/>
  <c r="O34" i="3" s="1"/>
  <c r="N76" i="1"/>
  <c r="N113" i="1" s="1"/>
  <c r="N34" i="3" s="1"/>
  <c r="M76" i="1"/>
  <c r="M113" i="1" s="1"/>
  <c r="M34" i="3" s="1"/>
  <c r="L76" i="1"/>
  <c r="L113" i="1" s="1"/>
  <c r="L34" i="3" s="1"/>
  <c r="J76" i="1"/>
  <c r="J113" i="1" s="1"/>
  <c r="J34" i="3" s="1"/>
  <c r="I76" i="1"/>
  <c r="I113" i="1" s="1"/>
  <c r="I34" i="3" s="1"/>
  <c r="H34" i="3" s="1"/>
  <c r="G76" i="1"/>
  <c r="G113" i="1" s="1"/>
  <c r="G34" i="3" s="1"/>
  <c r="F76" i="1"/>
  <c r="F113" i="1" s="1"/>
  <c r="F34" i="3" s="1"/>
  <c r="P75" i="1"/>
  <c r="P112" i="1" s="1"/>
  <c r="P33" i="3" s="1"/>
  <c r="O75" i="1"/>
  <c r="O112" i="1" s="1"/>
  <c r="O33" i="3" s="1"/>
  <c r="N75" i="1"/>
  <c r="N112" i="1" s="1"/>
  <c r="N33" i="3" s="1"/>
  <c r="M75" i="1"/>
  <c r="M112" i="1" s="1"/>
  <c r="M33" i="3" s="1"/>
  <c r="L75" i="1"/>
  <c r="L112" i="1" s="1"/>
  <c r="L33" i="3" s="1"/>
  <c r="P74" i="1"/>
  <c r="P111" i="1" s="1"/>
  <c r="P32" i="3" s="1"/>
  <c r="O74" i="1"/>
  <c r="O111" i="1" s="1"/>
  <c r="O32" i="3" s="1"/>
  <c r="N74" i="1"/>
  <c r="N111" i="1" s="1"/>
  <c r="N32" i="3" s="1"/>
  <c r="M74" i="1"/>
  <c r="M111" i="1" s="1"/>
  <c r="M32" i="3" s="1"/>
  <c r="L74" i="1"/>
  <c r="L111" i="1" s="1"/>
  <c r="L32" i="3" s="1"/>
  <c r="J74" i="1"/>
  <c r="J111" i="1" s="1"/>
  <c r="J32" i="3" s="1"/>
  <c r="I74" i="1"/>
  <c r="I111" i="1" s="1"/>
  <c r="I32" i="3" s="1"/>
  <c r="H32" i="3" s="1"/>
  <c r="G74" i="1"/>
  <c r="G111" i="1" s="1"/>
  <c r="G32" i="3" s="1"/>
  <c r="F74" i="1"/>
  <c r="F111" i="1" s="1"/>
  <c r="F32" i="3" s="1"/>
  <c r="P73" i="1"/>
  <c r="P110" i="1" s="1"/>
  <c r="P31" i="3" s="1"/>
  <c r="O73" i="1"/>
  <c r="O110" i="1" s="1"/>
  <c r="O31" i="3" s="1"/>
  <c r="N73" i="1"/>
  <c r="N110" i="1" s="1"/>
  <c r="N31" i="3" s="1"/>
  <c r="M73" i="1"/>
  <c r="M110" i="1" s="1"/>
  <c r="M31" i="3" s="1"/>
  <c r="L73" i="1"/>
  <c r="L110" i="1" s="1"/>
  <c r="L31" i="3" s="1"/>
  <c r="J73" i="1"/>
  <c r="J110" i="1" s="1"/>
  <c r="J31" i="3" s="1"/>
  <c r="I73" i="1"/>
  <c r="I110" i="1" s="1"/>
  <c r="I31" i="3" s="1"/>
  <c r="H31" i="3" s="1"/>
  <c r="G73" i="1"/>
  <c r="G110" i="1" s="1"/>
  <c r="G31" i="3" s="1"/>
  <c r="F73" i="1"/>
  <c r="F110" i="1" s="1"/>
  <c r="F31" i="3" s="1"/>
  <c r="P72" i="1"/>
  <c r="P109" i="1" s="1"/>
  <c r="P30" i="3" s="1"/>
  <c r="O72" i="1"/>
  <c r="O109" i="1" s="1"/>
  <c r="N72" i="1"/>
  <c r="N109" i="1" s="1"/>
  <c r="N30" i="3" s="1"/>
  <c r="M72" i="1"/>
  <c r="M109" i="1" s="1"/>
  <c r="M30" i="3" s="1"/>
  <c r="L72" i="1"/>
  <c r="L109" i="1" s="1"/>
  <c r="L30" i="3" s="1"/>
  <c r="J72" i="1"/>
  <c r="J109" i="1" s="1"/>
  <c r="J30" i="3" s="1"/>
  <c r="I72" i="1"/>
  <c r="I109" i="1" s="1"/>
  <c r="I30" i="3" s="1"/>
  <c r="H30" i="3" s="1"/>
  <c r="G72" i="1"/>
  <c r="G109" i="1" s="1"/>
  <c r="G30" i="3" s="1"/>
  <c r="F72" i="1"/>
  <c r="F109" i="1" s="1"/>
  <c r="F30" i="3" s="1"/>
  <c r="P71" i="1"/>
  <c r="P108" i="1" s="1"/>
  <c r="P29" i="3" s="1"/>
  <c r="O71" i="1"/>
  <c r="O108" i="1" s="1"/>
  <c r="O29" i="3" s="1"/>
  <c r="N71" i="1"/>
  <c r="N108" i="1" s="1"/>
  <c r="N29" i="3" s="1"/>
  <c r="M71" i="1"/>
  <c r="M108" i="1" s="1"/>
  <c r="M29" i="3" s="1"/>
  <c r="L71" i="1"/>
  <c r="L108" i="1" s="1"/>
  <c r="L29" i="3" s="1"/>
  <c r="J71" i="1"/>
  <c r="J108" i="1" s="1"/>
  <c r="J29" i="3" s="1"/>
  <c r="I71" i="1"/>
  <c r="I108" i="1" s="1"/>
  <c r="I29" i="3" s="1"/>
  <c r="H29" i="3" s="1"/>
  <c r="G71" i="1"/>
  <c r="G108" i="1" s="1"/>
  <c r="G29" i="3" s="1"/>
  <c r="F71" i="1"/>
  <c r="F108" i="1" s="1"/>
  <c r="F29" i="3" s="1"/>
  <c r="P70" i="1"/>
  <c r="P107" i="1" s="1"/>
  <c r="P28" i="3" s="1"/>
  <c r="O70" i="1"/>
  <c r="O107" i="1" s="1"/>
  <c r="O28" i="3" s="1"/>
  <c r="N70" i="1"/>
  <c r="N107" i="1" s="1"/>
  <c r="N28" i="3" s="1"/>
  <c r="M70" i="1"/>
  <c r="M107" i="1" s="1"/>
  <c r="M28" i="3" s="1"/>
  <c r="L70" i="1"/>
  <c r="L107" i="1" s="1"/>
  <c r="L28" i="3" s="1"/>
  <c r="J70" i="1"/>
  <c r="J107" i="1" s="1"/>
  <c r="J28" i="3" s="1"/>
  <c r="I70" i="1"/>
  <c r="I107" i="1" s="1"/>
  <c r="I28" i="3" s="1"/>
  <c r="P67" i="1"/>
  <c r="P104" i="1" s="1"/>
  <c r="P25" i="3" s="1"/>
  <c r="O67" i="1"/>
  <c r="O104" i="1" s="1"/>
  <c r="O25" i="3" s="1"/>
  <c r="N67" i="1"/>
  <c r="N104" i="1" s="1"/>
  <c r="N25" i="3" s="1"/>
  <c r="M67" i="1"/>
  <c r="M104" i="1" s="1"/>
  <c r="M25" i="3" s="1"/>
  <c r="L67" i="1"/>
  <c r="L104" i="1" s="1"/>
  <c r="L25" i="3" s="1"/>
  <c r="J67" i="1"/>
  <c r="J104" i="1" s="1"/>
  <c r="J25" i="3" s="1"/>
  <c r="I67" i="1"/>
  <c r="I104" i="1" s="1"/>
  <c r="I25" i="3" s="1"/>
  <c r="H25" i="3" s="1"/>
  <c r="G67" i="1"/>
  <c r="G104" i="1" s="1"/>
  <c r="G25" i="3" s="1"/>
  <c r="F67" i="1"/>
  <c r="F104" i="1" s="1"/>
  <c r="F25" i="3" s="1"/>
  <c r="P65" i="1"/>
  <c r="P102" i="1" s="1"/>
  <c r="P23" i="3" s="1"/>
  <c r="O65" i="1"/>
  <c r="O102" i="1" s="1"/>
  <c r="O23" i="3" s="1"/>
  <c r="N65" i="1"/>
  <c r="N102" i="1" s="1"/>
  <c r="N23" i="3" s="1"/>
  <c r="M65" i="1"/>
  <c r="M102" i="1" s="1"/>
  <c r="M23" i="3" s="1"/>
  <c r="L65" i="1"/>
  <c r="L102" i="1" s="1"/>
  <c r="L23" i="3" s="1"/>
  <c r="J65" i="1"/>
  <c r="J102" i="1" s="1"/>
  <c r="J23" i="3" s="1"/>
  <c r="I65" i="1"/>
  <c r="I102" i="1" s="1"/>
  <c r="I23" i="3" s="1"/>
  <c r="H23" i="3" s="1"/>
  <c r="G65" i="1"/>
  <c r="G102" i="1" s="1"/>
  <c r="G23" i="3" s="1"/>
  <c r="F65" i="1"/>
  <c r="F102" i="1" s="1"/>
  <c r="F23" i="3" s="1"/>
  <c r="P63" i="1"/>
  <c r="P100" i="1" s="1"/>
  <c r="P21" i="3" s="1"/>
  <c r="O63" i="1"/>
  <c r="O100" i="1" s="1"/>
  <c r="O21" i="3" s="1"/>
  <c r="N63" i="1"/>
  <c r="N100" i="1" s="1"/>
  <c r="M63" i="1"/>
  <c r="M100" i="1" s="1"/>
  <c r="M21" i="3" s="1"/>
  <c r="L63" i="1"/>
  <c r="L100" i="1" s="1"/>
  <c r="L21" i="3" s="1"/>
  <c r="J63" i="1"/>
  <c r="J100" i="1" s="1"/>
  <c r="J21" i="3" s="1"/>
  <c r="I63" i="1"/>
  <c r="I100" i="1" s="1"/>
  <c r="I21" i="3" s="1"/>
  <c r="H21" i="3" s="1"/>
  <c r="G63" i="1"/>
  <c r="G100" i="1" s="1"/>
  <c r="G21" i="3" s="1"/>
  <c r="F63" i="1"/>
  <c r="F100" i="1" s="1"/>
  <c r="F21" i="3" s="1"/>
  <c r="P62" i="1"/>
  <c r="P99" i="1" s="1"/>
  <c r="P20" i="3" s="1"/>
  <c r="O62" i="1"/>
  <c r="N62" i="1"/>
  <c r="M62" i="1"/>
  <c r="M99" i="1" s="1"/>
  <c r="L62" i="1"/>
  <c r="L99" i="1" s="1"/>
  <c r="L20" i="3" s="1"/>
  <c r="J62" i="1"/>
  <c r="J99" i="1" s="1"/>
  <c r="J20" i="3" s="1"/>
  <c r="I62" i="1"/>
  <c r="I99" i="1" s="1"/>
  <c r="I20" i="3" s="1"/>
  <c r="H20" i="3" s="1"/>
  <c r="G62" i="1"/>
  <c r="G99" i="1" s="1"/>
  <c r="F62" i="1"/>
  <c r="F99" i="1" s="1"/>
  <c r="F20" i="3" s="1"/>
  <c r="P61" i="1"/>
  <c r="P98" i="1" s="1"/>
  <c r="P19" i="3" s="1"/>
  <c r="O61" i="1"/>
  <c r="O98" i="1" s="1"/>
  <c r="O19" i="3" s="1"/>
  <c r="N61" i="1"/>
  <c r="N98" i="1" s="1"/>
  <c r="N19" i="3" s="1"/>
  <c r="M61" i="1"/>
  <c r="M98" i="1" s="1"/>
  <c r="M19" i="3" s="1"/>
  <c r="L61" i="1"/>
  <c r="L98" i="1" s="1"/>
  <c r="J61" i="1"/>
  <c r="J98" i="1" s="1"/>
  <c r="J19" i="3" s="1"/>
  <c r="I61" i="1"/>
  <c r="I98" i="1" s="1"/>
  <c r="I19" i="3" s="1"/>
  <c r="H19" i="3" s="1"/>
  <c r="G61" i="1"/>
  <c r="G98" i="1" s="1"/>
  <c r="G19" i="3" s="1"/>
  <c r="F61" i="1"/>
  <c r="F98" i="1" s="1"/>
  <c r="F19" i="3" s="1"/>
  <c r="P60" i="1"/>
  <c r="P97" i="1" s="1"/>
  <c r="P18" i="3" s="1"/>
  <c r="O60" i="1"/>
  <c r="O97" i="1" s="1"/>
  <c r="O18" i="3" s="1"/>
  <c r="N60" i="1"/>
  <c r="N97" i="1" s="1"/>
  <c r="N18" i="3" s="1"/>
  <c r="M60" i="1"/>
  <c r="M97" i="1" s="1"/>
  <c r="M18" i="3" s="1"/>
  <c r="L60" i="1"/>
  <c r="L97" i="1" s="1"/>
  <c r="L18" i="3" s="1"/>
  <c r="J60" i="1"/>
  <c r="J97" i="1" s="1"/>
  <c r="J18" i="3" s="1"/>
  <c r="I60" i="1"/>
  <c r="I97" i="1" s="1"/>
  <c r="I18" i="3" s="1"/>
  <c r="H18" i="3" s="1"/>
  <c r="G60" i="1"/>
  <c r="G97" i="1" s="1"/>
  <c r="G18" i="3" s="1"/>
  <c r="F60" i="1"/>
  <c r="F97" i="1" s="1"/>
  <c r="F18" i="3" s="1"/>
  <c r="P59" i="1"/>
  <c r="P96" i="1" s="1"/>
  <c r="P17" i="3" s="1"/>
  <c r="O59" i="1"/>
  <c r="O96" i="1" s="1"/>
  <c r="O17" i="3" s="1"/>
  <c r="N59" i="1"/>
  <c r="N96" i="1" s="1"/>
  <c r="N17" i="3" s="1"/>
  <c r="M59" i="1"/>
  <c r="M96" i="1" s="1"/>
  <c r="M17" i="3" s="1"/>
  <c r="L59" i="1"/>
  <c r="L96" i="1" s="1"/>
  <c r="L17" i="3" s="1"/>
  <c r="J59" i="1"/>
  <c r="J96" i="1" s="1"/>
  <c r="J17" i="3" s="1"/>
  <c r="I59" i="1"/>
  <c r="I96" i="1" s="1"/>
  <c r="I17" i="3" s="1"/>
  <c r="H17" i="3" s="1"/>
  <c r="G59" i="1"/>
  <c r="G96" i="1" s="1"/>
  <c r="G17" i="3" s="1"/>
  <c r="F59" i="1"/>
  <c r="F96" i="1" s="1"/>
  <c r="F17" i="3" s="1"/>
  <c r="P58" i="1"/>
  <c r="P95" i="1" s="1"/>
  <c r="P16" i="3" s="1"/>
  <c r="O58" i="1"/>
  <c r="O95" i="1" s="1"/>
  <c r="O16" i="3" s="1"/>
  <c r="N58" i="1"/>
  <c r="N95" i="1" s="1"/>
  <c r="N16" i="3" s="1"/>
  <c r="M58" i="1"/>
  <c r="M95" i="1" s="1"/>
  <c r="M16" i="3" s="1"/>
  <c r="L58" i="1"/>
  <c r="L95" i="1" s="1"/>
  <c r="L16" i="3" s="1"/>
  <c r="J58" i="1"/>
  <c r="J95" i="1" s="1"/>
  <c r="I58" i="1"/>
  <c r="I95" i="1" s="1"/>
  <c r="I16" i="3" s="1"/>
  <c r="H16" i="3" s="1"/>
  <c r="G58" i="1"/>
  <c r="G95" i="1" s="1"/>
  <c r="F58" i="1"/>
  <c r="F95" i="1" s="1"/>
  <c r="F16" i="3" s="1"/>
  <c r="P57" i="1"/>
  <c r="P94" i="1" s="1"/>
  <c r="P15" i="3" s="1"/>
  <c r="O57" i="1"/>
  <c r="O94" i="1" s="1"/>
  <c r="N57" i="1"/>
  <c r="N94" i="1" s="1"/>
  <c r="N15" i="3" s="1"/>
  <c r="O15" i="3" s="1"/>
  <c r="M57" i="1"/>
  <c r="M94" i="1" s="1"/>
  <c r="M15" i="3" s="1"/>
  <c r="L57" i="1"/>
  <c r="L94" i="1" s="1"/>
  <c r="L15" i="3" s="1"/>
  <c r="J57" i="1"/>
  <c r="J94" i="1" s="1"/>
  <c r="J15" i="3" s="1"/>
  <c r="I57" i="1"/>
  <c r="I94" i="1" s="1"/>
  <c r="I15" i="3" s="1"/>
  <c r="G57" i="1"/>
  <c r="G94" i="1" s="1"/>
  <c r="F57" i="1"/>
  <c r="P56" i="1"/>
  <c r="P93" i="1" s="1"/>
  <c r="P14" i="3" s="1"/>
  <c r="O56" i="1"/>
  <c r="O93" i="1" s="1"/>
  <c r="O14" i="3" s="1"/>
  <c r="N56" i="1"/>
  <c r="M56" i="1"/>
  <c r="M93" i="1" s="1"/>
  <c r="M14" i="3" s="1"/>
  <c r="L56" i="1"/>
  <c r="L93" i="1" s="1"/>
  <c r="L14" i="3" s="1"/>
  <c r="J56" i="1"/>
  <c r="J93" i="1" s="1"/>
  <c r="J14" i="3" s="1"/>
  <c r="I56" i="1"/>
  <c r="I93" i="1" s="1"/>
  <c r="I14" i="3" s="1"/>
  <c r="H14" i="3" s="1"/>
  <c r="G56" i="1"/>
  <c r="G93" i="1" s="1"/>
  <c r="G14" i="3" s="1"/>
  <c r="F56" i="1"/>
  <c r="F93" i="1" s="1"/>
  <c r="F14" i="3" s="1"/>
  <c r="P55" i="1"/>
  <c r="P92" i="1" s="1"/>
  <c r="P13" i="3" s="1"/>
  <c r="O55" i="1"/>
  <c r="O92" i="1" s="1"/>
  <c r="O13" i="3" s="1"/>
  <c r="N55" i="1"/>
  <c r="N92" i="1" s="1"/>
  <c r="N13" i="3" s="1"/>
  <c r="M55" i="1"/>
  <c r="M92" i="1" s="1"/>
  <c r="M13" i="3" s="1"/>
  <c r="L55" i="1"/>
  <c r="L92" i="1" s="1"/>
  <c r="L13" i="3" s="1"/>
  <c r="J55" i="1"/>
  <c r="J92" i="1" s="1"/>
  <c r="J13" i="3" s="1"/>
  <c r="I55" i="1"/>
  <c r="I92" i="1" s="1"/>
  <c r="I13" i="3" s="1"/>
  <c r="H13" i="3" s="1"/>
  <c r="G55" i="1"/>
  <c r="G92" i="1" s="1"/>
  <c r="G13" i="3" s="1"/>
  <c r="F13" i="3" s="1"/>
  <c r="F55" i="1"/>
  <c r="F92" i="1" s="1"/>
  <c r="P51" i="1"/>
  <c r="P88" i="1" s="1"/>
  <c r="P9" i="3" s="1"/>
  <c r="O51" i="1"/>
  <c r="O88" i="1" s="1"/>
  <c r="O9" i="3" s="1"/>
  <c r="N51" i="1"/>
  <c r="N88" i="1" s="1"/>
  <c r="N9" i="3" s="1"/>
  <c r="M51" i="1"/>
  <c r="M88" i="1" s="1"/>
  <c r="M9" i="3" s="1"/>
  <c r="L51" i="1"/>
  <c r="L88" i="1" s="1"/>
  <c r="L9" i="3" s="1"/>
  <c r="J51" i="1"/>
  <c r="J88" i="1" s="1"/>
  <c r="J9" i="3" s="1"/>
  <c r="I51" i="1"/>
  <c r="I88" i="1" s="1"/>
  <c r="I9" i="3" s="1"/>
  <c r="H9" i="3" s="1"/>
  <c r="G51" i="1"/>
  <c r="G88" i="1" s="1"/>
  <c r="G9" i="3" s="1"/>
  <c r="F51" i="1"/>
  <c r="F88" i="1" s="1"/>
  <c r="F9" i="3" s="1"/>
  <c r="P41" i="1"/>
  <c r="O41" i="1"/>
  <c r="N41" i="1"/>
  <c r="M41" i="1"/>
  <c r="L41" i="1"/>
  <c r="J41" i="1"/>
  <c r="I41" i="1"/>
  <c r="G41" i="1"/>
  <c r="F41" i="1"/>
  <c r="F30" i="9"/>
  <c r="F31" i="9" s="1"/>
  <c r="G30" i="9"/>
  <c r="G31" i="9" s="1"/>
  <c r="H30" i="9"/>
  <c r="I30" i="9"/>
  <c r="J30" i="9"/>
  <c r="K30" i="9"/>
  <c r="L30" i="9"/>
  <c r="M30" i="9"/>
  <c r="N30" i="9"/>
  <c r="F28" i="9"/>
  <c r="F29" i="9" s="1"/>
  <c r="G28" i="9"/>
  <c r="H28" i="9"/>
  <c r="I28" i="9"/>
  <c r="J28" i="9"/>
  <c r="K28" i="9"/>
  <c r="L28" i="9"/>
  <c r="M28" i="9"/>
  <c r="N28" i="9"/>
  <c r="F22" i="9"/>
  <c r="G22" i="9"/>
  <c r="H22" i="9"/>
  <c r="I22" i="9"/>
  <c r="G19" i="9"/>
  <c r="H19" i="9"/>
  <c r="I19" i="9"/>
  <c r="J19" i="9"/>
  <c r="K19" i="9"/>
  <c r="L19" i="9"/>
  <c r="M19" i="9"/>
  <c r="N19" i="9"/>
  <c r="F19" i="9"/>
  <c r="F20" i="9" s="1"/>
  <c r="F10" i="9"/>
  <c r="F11" i="9" s="1"/>
  <c r="G10" i="9"/>
  <c r="G11" i="9" s="1"/>
  <c r="H10" i="9"/>
  <c r="H11" i="9" s="1"/>
  <c r="I10" i="9"/>
  <c r="I11" i="9" s="1"/>
  <c r="J10" i="9"/>
  <c r="J11" i="9" s="1"/>
  <c r="K10" i="9"/>
  <c r="K11" i="9" s="1"/>
  <c r="L10" i="9"/>
  <c r="L11" i="9" s="1"/>
  <c r="M10" i="9"/>
  <c r="M11" i="9" s="1"/>
  <c r="N10" i="9"/>
  <c r="N11" i="9" s="1"/>
  <c r="N45" i="9"/>
  <c r="M45" i="9"/>
  <c r="L45" i="9"/>
  <c r="K45" i="9"/>
  <c r="J45" i="9"/>
  <c r="I45" i="9"/>
  <c r="H45" i="9"/>
  <c r="G45" i="9"/>
  <c r="N34" i="9"/>
  <c r="M34" i="9"/>
  <c r="L34" i="9"/>
  <c r="K34" i="9"/>
  <c r="J34" i="9"/>
  <c r="I34" i="9"/>
  <c r="H34" i="9"/>
  <c r="G34" i="9"/>
  <c r="L336" i="7"/>
  <c r="K336" i="7"/>
  <c r="H336" i="7"/>
  <c r="G336" i="7"/>
  <c r="F336" i="7"/>
  <c r="E336" i="7"/>
  <c r="N335" i="7"/>
  <c r="N336" i="7" s="1"/>
  <c r="M335" i="7"/>
  <c r="M336" i="7" s="1"/>
  <c r="L335" i="7"/>
  <c r="K335" i="7"/>
  <c r="J335" i="7"/>
  <c r="J336" i="7" s="1"/>
  <c r="I335" i="7"/>
  <c r="I336" i="7" s="1"/>
  <c r="H335" i="7"/>
  <c r="G335" i="7"/>
  <c r="F335" i="7"/>
  <c r="E335" i="7"/>
  <c r="N317" i="7"/>
  <c r="M317" i="7"/>
  <c r="L317" i="7"/>
  <c r="K317" i="7"/>
  <c r="J317" i="7"/>
  <c r="I317" i="7"/>
  <c r="H317" i="7"/>
  <c r="G317" i="7"/>
  <c r="F317" i="7"/>
  <c r="E317" i="7"/>
  <c r="N215" i="7"/>
  <c r="M215" i="7"/>
  <c r="L215" i="7"/>
  <c r="K215" i="7"/>
  <c r="J215" i="7"/>
  <c r="I215" i="7"/>
  <c r="H215" i="7"/>
  <c r="G215" i="7"/>
  <c r="F215" i="7"/>
  <c r="E215" i="7"/>
  <c r="N107" i="7"/>
  <c r="M107" i="7"/>
  <c r="M111" i="7" s="1"/>
  <c r="L107" i="7"/>
  <c r="L111" i="7" s="1"/>
  <c r="K107" i="7"/>
  <c r="J107" i="7"/>
  <c r="I107" i="7"/>
  <c r="H107" i="7"/>
  <c r="G107" i="7"/>
  <c r="F107" i="7"/>
  <c r="E107" i="7"/>
  <c r="E111" i="7" s="1"/>
  <c r="D107" i="7"/>
  <c r="E89" i="7"/>
  <c r="D89" i="7"/>
  <c r="K89" i="7"/>
  <c r="N85" i="7"/>
  <c r="M85" i="7"/>
  <c r="L85" i="7"/>
  <c r="K85" i="7"/>
  <c r="J85" i="7"/>
  <c r="J89" i="7" s="1"/>
  <c r="I85" i="7"/>
  <c r="I89" i="7" s="1"/>
  <c r="H85" i="7"/>
  <c r="G85" i="7"/>
  <c r="F85" i="7"/>
  <c r="E85" i="7"/>
  <c r="M89" i="7" s="1"/>
  <c r="D85" i="7"/>
  <c r="E67" i="7"/>
  <c r="E57" i="15" s="1"/>
  <c r="D67" i="7"/>
  <c r="L67" i="7"/>
  <c r="L57" i="15" s="1"/>
  <c r="H67" i="7"/>
  <c r="H57" i="15" s="1"/>
  <c r="N63" i="7"/>
  <c r="M63" i="7"/>
  <c r="L63" i="7"/>
  <c r="K63" i="7"/>
  <c r="K67" i="7" s="1"/>
  <c r="K57" i="15" s="1"/>
  <c r="J63" i="7"/>
  <c r="I63" i="7"/>
  <c r="H63" i="7"/>
  <c r="G63" i="7"/>
  <c r="G67" i="7" s="1"/>
  <c r="G57" i="15" s="1"/>
  <c r="F63" i="7"/>
  <c r="E63" i="7"/>
  <c r="D63" i="7"/>
  <c r="L45" i="7"/>
  <c r="K45" i="7"/>
  <c r="J45" i="7"/>
  <c r="I45" i="7"/>
  <c r="E45" i="7"/>
  <c r="N41" i="7"/>
  <c r="M41" i="7"/>
  <c r="L41" i="7"/>
  <c r="K41" i="7"/>
  <c r="J41" i="7"/>
  <c r="I41" i="7"/>
  <c r="H41" i="7"/>
  <c r="H45" i="7" s="1"/>
  <c r="G41" i="7"/>
  <c r="F41" i="7"/>
  <c r="E41" i="7"/>
  <c r="G45" i="7" s="1"/>
  <c r="D41" i="7"/>
  <c r="J67" i="7"/>
  <c r="J57" i="15" s="1"/>
  <c r="J55" i="17" s="1"/>
  <c r="I67" i="7"/>
  <c r="I57" i="15" s="1"/>
  <c r="I55" i="17" s="1"/>
  <c r="N21" i="7"/>
  <c r="N67" i="7" s="1"/>
  <c r="N57" i="15" s="1"/>
  <c r="M21" i="7"/>
  <c r="M67" i="7" s="1"/>
  <c r="M57" i="15" s="1"/>
  <c r="L21" i="7"/>
  <c r="K21" i="7"/>
  <c r="J21" i="7"/>
  <c r="I21" i="7"/>
  <c r="H21" i="7"/>
  <c r="G21" i="7"/>
  <c r="F21" i="7"/>
  <c r="E21" i="7"/>
  <c r="D21" i="7"/>
  <c r="J24" i="15" l="1"/>
  <c r="G55" i="17"/>
  <c r="K46" i="4"/>
  <c r="K58" i="4" s="1"/>
  <c r="E24" i="15"/>
  <c r="J46" i="4"/>
  <c r="J78" i="4" s="1"/>
  <c r="J162" i="24" s="1"/>
  <c r="M24" i="15"/>
  <c r="K55" i="17"/>
  <c r="L112" i="24" s="1"/>
  <c r="I24" i="15"/>
  <c r="I22" i="17" s="1"/>
  <c r="J79" i="21" s="1"/>
  <c r="L55" i="17"/>
  <c r="M112" i="24" s="1"/>
  <c r="K24" i="15"/>
  <c r="J22" i="17" s="1"/>
  <c r="K79" i="21" s="1"/>
  <c r="M55" i="17"/>
  <c r="N112" i="24" s="1"/>
  <c r="H55" i="17"/>
  <c r="I112" i="21" s="1"/>
  <c r="H15" i="3"/>
  <c r="K112" i="21"/>
  <c r="K78" i="4"/>
  <c r="H68" i="4"/>
  <c r="H152" i="21" s="1"/>
  <c r="H78" i="4"/>
  <c r="E687" i="12"/>
  <c r="G689" i="12" s="1"/>
  <c r="H689" i="12" s="1"/>
  <c r="H31" i="9"/>
  <c r="I29" i="9"/>
  <c r="K29" i="9"/>
  <c r="J29" i="9"/>
  <c r="H29" i="9"/>
  <c r="G29" i="9"/>
  <c r="G46" i="4"/>
  <c r="G58" i="4" s="1"/>
  <c r="M38" i="5"/>
  <c r="M42" i="5" s="1"/>
  <c r="N38" i="5"/>
  <c r="N42" i="5" s="1"/>
  <c r="F38" i="5"/>
  <c r="F42" i="5" s="1"/>
  <c r="I38" i="2"/>
  <c r="N81" i="1"/>
  <c r="O30" i="3"/>
  <c r="N22" i="9"/>
  <c r="M22" i="9"/>
  <c r="L22" i="9"/>
  <c r="L23" i="9" s="1"/>
  <c r="K22" i="9"/>
  <c r="K23" i="9" s="1"/>
  <c r="J22" i="9"/>
  <c r="F413" i="12"/>
  <c r="G413" i="12" s="1"/>
  <c r="H413" i="12" s="1"/>
  <c r="F435" i="12"/>
  <c r="G435" i="12" s="1"/>
  <c r="H435" i="12" s="1"/>
  <c r="F545" i="12"/>
  <c r="G545" i="12" s="1"/>
  <c r="H545" i="12" s="1"/>
  <c r="L20" i="9"/>
  <c r="L31" i="9"/>
  <c r="I20" i="9"/>
  <c r="N29" i="9"/>
  <c r="N32" i="9" s="1"/>
  <c r="K31" i="9"/>
  <c r="K32" i="9" s="1"/>
  <c r="M20" i="9"/>
  <c r="M31" i="9"/>
  <c r="J20" i="9"/>
  <c r="H20" i="9"/>
  <c r="H23" i="9" s="1"/>
  <c r="M29" i="9"/>
  <c r="J31" i="9"/>
  <c r="J32" i="9" s="1"/>
  <c r="N20" i="9"/>
  <c r="N31" i="9"/>
  <c r="K20" i="9"/>
  <c r="G20" i="9"/>
  <c r="L29" i="9"/>
  <c r="L32" i="9" s="1"/>
  <c r="I31" i="9"/>
  <c r="G38" i="2"/>
  <c r="G38" i="3" s="1"/>
  <c r="M27" i="15"/>
  <c r="M45" i="15"/>
  <c r="M50" i="15"/>
  <c r="M63" i="15"/>
  <c r="M22" i="15"/>
  <c r="M47" i="15"/>
  <c r="M46" i="15"/>
  <c r="M59" i="15"/>
  <c r="M26" i="15"/>
  <c r="M10" i="15"/>
  <c r="M17" i="15"/>
  <c r="M18" i="15"/>
  <c r="K46" i="15"/>
  <c r="K59" i="15"/>
  <c r="K26" i="15"/>
  <c r="K50" i="15"/>
  <c r="K18" i="15"/>
  <c r="K63" i="15"/>
  <c r="K27" i="15"/>
  <c r="K45" i="15"/>
  <c r="K10" i="15"/>
  <c r="K22" i="15"/>
  <c r="K17" i="15"/>
  <c r="K47" i="15"/>
  <c r="E22" i="15"/>
  <c r="E59" i="15"/>
  <c r="E18" i="15"/>
  <c r="E10" i="15"/>
  <c r="E17" i="15"/>
  <c r="E47" i="15"/>
  <c r="E46" i="15"/>
  <c r="E63" i="15"/>
  <c r="E45" i="15"/>
  <c r="E27" i="15"/>
  <c r="E26" i="15"/>
  <c r="E50" i="15"/>
  <c r="H20" i="15"/>
  <c r="H33" i="15"/>
  <c r="H39" i="15"/>
  <c r="H51" i="15"/>
  <c r="H58" i="15"/>
  <c r="H64" i="15"/>
  <c r="H11" i="15"/>
  <c r="H14" i="15"/>
  <c r="H29" i="15"/>
  <c r="H19" i="15"/>
  <c r="H32" i="15"/>
  <c r="H38" i="15"/>
  <c r="H44" i="15"/>
  <c r="H42" i="15"/>
  <c r="H48" i="15"/>
  <c r="H54" i="15"/>
  <c r="H35" i="15"/>
  <c r="H23" i="15"/>
  <c r="H30" i="15"/>
  <c r="H36" i="15"/>
  <c r="H25" i="15"/>
  <c r="H31" i="15"/>
  <c r="H37" i="15"/>
  <c r="H43" i="15"/>
  <c r="H49" i="15"/>
  <c r="H55" i="15"/>
  <c r="H62" i="15"/>
  <c r="H13" i="15"/>
  <c r="H61" i="15"/>
  <c r="H53" i="15"/>
  <c r="H12" i="15"/>
  <c r="H40" i="15"/>
  <c r="H34" i="15"/>
  <c r="H41" i="15"/>
  <c r="H65" i="15"/>
  <c r="H21" i="15"/>
  <c r="H15" i="15"/>
  <c r="H52" i="15"/>
  <c r="H28" i="15"/>
  <c r="I27" i="15"/>
  <c r="I45" i="15"/>
  <c r="I26" i="15"/>
  <c r="I50" i="15"/>
  <c r="I63" i="15"/>
  <c r="I18" i="15"/>
  <c r="I10" i="15"/>
  <c r="I17" i="15"/>
  <c r="I47" i="15"/>
  <c r="I59" i="15"/>
  <c r="I46" i="15"/>
  <c r="I22" i="15"/>
  <c r="M33" i="15"/>
  <c r="M39" i="15"/>
  <c r="M51" i="15"/>
  <c r="M38" i="15"/>
  <c r="M44" i="15"/>
  <c r="M29" i="15"/>
  <c r="M35" i="15"/>
  <c r="M41" i="15"/>
  <c r="M53" i="15"/>
  <c r="M60" i="15"/>
  <c r="M12" i="15"/>
  <c r="M15" i="15"/>
  <c r="M20" i="15"/>
  <c r="M11" i="15"/>
  <c r="M56" i="15"/>
  <c r="M19" i="15"/>
  <c r="M21" i="15"/>
  <c r="M28" i="15"/>
  <c r="M34" i="15"/>
  <c r="M40" i="15"/>
  <c r="M52" i="15"/>
  <c r="M65" i="15"/>
  <c r="M58" i="15"/>
  <c r="M64" i="15"/>
  <c r="M14" i="15"/>
  <c r="M32" i="15"/>
  <c r="M23" i="15"/>
  <c r="M62" i="15"/>
  <c r="M54" i="15"/>
  <c r="M48" i="15"/>
  <c r="M25" i="15"/>
  <c r="M49" i="15"/>
  <c r="M43" i="15"/>
  <c r="M37" i="15"/>
  <c r="M13" i="15"/>
  <c r="M30" i="15"/>
  <c r="M42" i="15"/>
  <c r="M61" i="15"/>
  <c r="M31" i="15"/>
  <c r="M36" i="15"/>
  <c r="M55" i="15"/>
  <c r="I20" i="15"/>
  <c r="I33" i="15"/>
  <c r="I39" i="15"/>
  <c r="I51" i="15"/>
  <c r="I58" i="15"/>
  <c r="I64" i="15"/>
  <c r="I11" i="15"/>
  <c r="I14" i="15"/>
  <c r="I62" i="15"/>
  <c r="I30" i="15"/>
  <c r="I36" i="15"/>
  <c r="I49" i="15"/>
  <c r="I55" i="15"/>
  <c r="I13" i="15"/>
  <c r="I42" i="15"/>
  <c r="I48" i="15"/>
  <c r="I54" i="15"/>
  <c r="I61" i="15"/>
  <c r="I19" i="15"/>
  <c r="I32" i="15"/>
  <c r="I38" i="15"/>
  <c r="I44" i="15"/>
  <c r="I56" i="15"/>
  <c r="I23" i="15"/>
  <c r="I25" i="15"/>
  <c r="I31" i="15"/>
  <c r="I37" i="15"/>
  <c r="I43" i="15"/>
  <c r="I34" i="15"/>
  <c r="I40" i="15"/>
  <c r="I41" i="15"/>
  <c r="I35" i="15"/>
  <c r="I53" i="15"/>
  <c r="I12" i="15"/>
  <c r="I21" i="15"/>
  <c r="I28" i="15"/>
  <c r="I60" i="15"/>
  <c r="I15" i="15"/>
  <c r="I29" i="15"/>
  <c r="I65" i="15"/>
  <c r="I52" i="15"/>
  <c r="J46" i="15"/>
  <c r="J44" i="17" s="1"/>
  <c r="J59" i="15"/>
  <c r="J27" i="15"/>
  <c r="J45" i="15"/>
  <c r="J18" i="15"/>
  <c r="J26" i="15"/>
  <c r="J50" i="15"/>
  <c r="J63" i="15"/>
  <c r="J10" i="15"/>
  <c r="J8" i="17" s="1"/>
  <c r="J17" i="15"/>
  <c r="J15" i="17" s="1"/>
  <c r="J47" i="15"/>
  <c r="J45" i="17" s="1"/>
  <c r="J22" i="15"/>
  <c r="L29" i="15"/>
  <c r="L27" i="17" s="1"/>
  <c r="L35" i="15"/>
  <c r="L41" i="15"/>
  <c r="L53" i="15"/>
  <c r="L12" i="15"/>
  <c r="L15" i="15"/>
  <c r="L32" i="15"/>
  <c r="L38" i="15"/>
  <c r="L44" i="15"/>
  <c r="L19" i="15"/>
  <c r="L21" i="15"/>
  <c r="L28" i="15"/>
  <c r="L26" i="17" s="1"/>
  <c r="L34" i="15"/>
  <c r="L40" i="15"/>
  <c r="L52" i="15"/>
  <c r="L65" i="15"/>
  <c r="L25" i="15"/>
  <c r="L20" i="15"/>
  <c r="L33" i="15"/>
  <c r="L39" i="15"/>
  <c r="L51" i="15"/>
  <c r="L58" i="15"/>
  <c r="L64" i="15"/>
  <c r="L11" i="15"/>
  <c r="L14" i="15"/>
  <c r="L31" i="15"/>
  <c r="L49" i="15"/>
  <c r="L36" i="15"/>
  <c r="L54" i="15"/>
  <c r="L55" i="15"/>
  <c r="L48" i="15"/>
  <c r="L23" i="15"/>
  <c r="L30" i="15"/>
  <c r="L42" i="15"/>
  <c r="L61" i="15"/>
  <c r="L43" i="15"/>
  <c r="L41" i="17" s="1"/>
  <c r="L37" i="15"/>
  <c r="L35" i="17" s="1"/>
  <c r="L62" i="15"/>
  <c r="L13" i="15"/>
  <c r="N23" i="15"/>
  <c r="N30" i="15"/>
  <c r="N36" i="15"/>
  <c r="N42" i="15"/>
  <c r="N48" i="15"/>
  <c r="N54" i="15"/>
  <c r="N61" i="15"/>
  <c r="N20" i="15"/>
  <c r="N51" i="15"/>
  <c r="N58" i="15"/>
  <c r="N64" i="15"/>
  <c r="N14" i="15"/>
  <c r="N19" i="15"/>
  <c r="N33" i="15"/>
  <c r="N39" i="15"/>
  <c r="N11" i="15"/>
  <c r="N32" i="15"/>
  <c r="N29" i="15"/>
  <c r="N35" i="15"/>
  <c r="N41" i="15"/>
  <c r="N53" i="15"/>
  <c r="N12" i="15"/>
  <c r="N15" i="15"/>
  <c r="N21" i="15"/>
  <c r="N28" i="15"/>
  <c r="N34" i="15"/>
  <c r="N40" i="15"/>
  <c r="N52" i="15"/>
  <c r="N65" i="15"/>
  <c r="N38" i="15"/>
  <c r="N62" i="15"/>
  <c r="N13" i="15"/>
  <c r="N31" i="15"/>
  <c r="N25" i="15"/>
  <c r="N49" i="15"/>
  <c r="N37" i="15"/>
  <c r="N43" i="15"/>
  <c r="N44" i="15"/>
  <c r="N55" i="15"/>
  <c r="G61" i="15"/>
  <c r="G29" i="15"/>
  <c r="G27" i="17" s="1"/>
  <c r="G19" i="15"/>
  <c r="G17" i="17" s="1"/>
  <c r="G32" i="15"/>
  <c r="G30" i="17" s="1"/>
  <c r="G38" i="15"/>
  <c r="G44" i="15"/>
  <c r="G42" i="17" s="1"/>
  <c r="G54" i="15"/>
  <c r="G41" i="15"/>
  <c r="G53" i="15"/>
  <c r="G12" i="15"/>
  <c r="G30" i="15"/>
  <c r="G36" i="15"/>
  <c r="G42" i="15"/>
  <c r="G35" i="15"/>
  <c r="G25" i="15"/>
  <c r="G23" i="17" s="1"/>
  <c r="G31" i="15"/>
  <c r="G37" i="15"/>
  <c r="G43" i="15"/>
  <c r="G41" i="17" s="1"/>
  <c r="G49" i="15"/>
  <c r="G47" i="17" s="1"/>
  <c r="G55" i="15"/>
  <c r="G62" i="15"/>
  <c r="G13" i="15"/>
  <c r="G11" i="17" s="1"/>
  <c r="G23" i="15"/>
  <c r="G21" i="17" s="1"/>
  <c r="G48" i="15"/>
  <c r="G15" i="15"/>
  <c r="G14" i="15"/>
  <c r="G52" i="15"/>
  <c r="G34" i="15"/>
  <c r="G32" i="17" s="1"/>
  <c r="G64" i="15"/>
  <c r="G65" i="15"/>
  <c r="G63" i="17" s="1"/>
  <c r="G11" i="15"/>
  <c r="G21" i="15"/>
  <c r="G19" i="17" s="1"/>
  <c r="G40" i="15"/>
  <c r="G28" i="15"/>
  <c r="G33" i="15"/>
  <c r="G20" i="15"/>
  <c r="G39" i="15"/>
  <c r="G58" i="15"/>
  <c r="G51" i="15"/>
  <c r="K56" i="15"/>
  <c r="K13" i="15"/>
  <c r="K21" i="15"/>
  <c r="K19" i="17" s="1"/>
  <c r="K28" i="15"/>
  <c r="K34" i="15"/>
  <c r="K40" i="15"/>
  <c r="K52" i="15"/>
  <c r="K50" i="17" s="1"/>
  <c r="K65" i="15"/>
  <c r="K32" i="15"/>
  <c r="K38" i="15"/>
  <c r="K44" i="15"/>
  <c r="K25" i="15"/>
  <c r="K62" i="15"/>
  <c r="K19" i="15"/>
  <c r="K20" i="15"/>
  <c r="K33" i="15"/>
  <c r="K39" i="15"/>
  <c r="K51" i="15"/>
  <c r="K58" i="15"/>
  <c r="K64" i="15"/>
  <c r="K11" i="15"/>
  <c r="K14" i="15"/>
  <c r="K31" i="15"/>
  <c r="K37" i="15"/>
  <c r="K43" i="15"/>
  <c r="K49" i="15"/>
  <c r="K55" i="15"/>
  <c r="K29" i="15"/>
  <c r="K27" i="17" s="1"/>
  <c r="K30" i="15"/>
  <c r="K42" i="15"/>
  <c r="K61" i="15"/>
  <c r="K60" i="15"/>
  <c r="K54" i="15"/>
  <c r="K52" i="17" s="1"/>
  <c r="K48" i="15"/>
  <c r="K46" i="17" s="1"/>
  <c r="K23" i="15"/>
  <c r="K21" i="17" s="1"/>
  <c r="K41" i="15"/>
  <c r="K15" i="15"/>
  <c r="K35" i="15"/>
  <c r="K53" i="15"/>
  <c r="K12" i="15"/>
  <c r="K36" i="15"/>
  <c r="J21" i="15"/>
  <c r="J28" i="15"/>
  <c r="J34" i="15"/>
  <c r="J40" i="15"/>
  <c r="J52" i="15"/>
  <c r="J65" i="15"/>
  <c r="J20" i="15"/>
  <c r="J33" i="15"/>
  <c r="J39" i="15"/>
  <c r="J51" i="15"/>
  <c r="J58" i="15"/>
  <c r="J64" i="15"/>
  <c r="J11" i="15"/>
  <c r="J14" i="15"/>
  <c r="J62" i="15"/>
  <c r="J13" i="15"/>
  <c r="J30" i="15"/>
  <c r="J19" i="15"/>
  <c r="J32" i="15"/>
  <c r="J38" i="15"/>
  <c r="J44" i="15"/>
  <c r="J56" i="15"/>
  <c r="J54" i="17" s="1"/>
  <c r="J25" i="15"/>
  <c r="J31" i="15"/>
  <c r="J37" i="15"/>
  <c r="J43" i="15"/>
  <c r="J49" i="15"/>
  <c r="J55" i="15"/>
  <c r="J23" i="15"/>
  <c r="J42" i="15"/>
  <c r="J61" i="15"/>
  <c r="J48" i="15"/>
  <c r="J60" i="15"/>
  <c r="J35" i="15"/>
  <c r="J33" i="17" s="1"/>
  <c r="J53" i="15"/>
  <c r="J12" i="15"/>
  <c r="J36" i="15"/>
  <c r="J29" i="15"/>
  <c r="J54" i="15"/>
  <c r="J41" i="15"/>
  <c r="J15" i="15"/>
  <c r="E14" i="15"/>
  <c r="E21" i="15"/>
  <c r="E34" i="15"/>
  <c r="E25" i="15"/>
  <c r="E31" i="15"/>
  <c r="E37" i="15"/>
  <c r="E43" i="15"/>
  <c r="E49" i="15"/>
  <c r="E55" i="15"/>
  <c r="E62" i="15"/>
  <c r="E15" i="15"/>
  <c r="E60" i="15"/>
  <c r="E28" i="15"/>
  <c r="E23" i="15"/>
  <c r="E30" i="15"/>
  <c r="E36" i="15"/>
  <c r="E42" i="15"/>
  <c r="E48" i="15"/>
  <c r="E54" i="15"/>
  <c r="E61" i="15"/>
  <c r="E29" i="15"/>
  <c r="E35" i="15"/>
  <c r="E41" i="15"/>
  <c r="E53" i="15"/>
  <c r="E40" i="15"/>
  <c r="E52" i="15"/>
  <c r="E65" i="15"/>
  <c r="E19" i="15"/>
  <c r="E33" i="15"/>
  <c r="E20" i="15"/>
  <c r="E39" i="15"/>
  <c r="E58" i="15"/>
  <c r="E11" i="15"/>
  <c r="E38" i="15"/>
  <c r="E12" i="15"/>
  <c r="E44" i="15"/>
  <c r="E64" i="15"/>
  <c r="E56" i="15"/>
  <c r="E13" i="15"/>
  <c r="E51" i="15"/>
  <c r="E32" i="15"/>
  <c r="F32" i="9"/>
  <c r="L13" i="9"/>
  <c r="L41" i="9" s="1"/>
  <c r="J13" i="9"/>
  <c r="J41" i="9" s="1"/>
  <c r="L85" i="18"/>
  <c r="L14" i="18" s="1"/>
  <c r="F98" i="18"/>
  <c r="F20" i="18" s="1"/>
  <c r="G23" i="18"/>
  <c r="M85" i="18"/>
  <c r="M14" i="18" s="1"/>
  <c r="G98" i="18"/>
  <c r="G20" i="18" s="1"/>
  <c r="N85" i="18"/>
  <c r="N14" i="18" s="1"/>
  <c r="N98" i="18"/>
  <c r="N20" i="18" s="1"/>
  <c r="F99" i="18"/>
  <c r="F16" i="18" s="1"/>
  <c r="G17" i="18"/>
  <c r="G99" i="18"/>
  <c r="G16" i="18" s="1"/>
  <c r="H99" i="18"/>
  <c r="H16" i="18" s="1"/>
  <c r="F85" i="18"/>
  <c r="F14" i="18" s="1"/>
  <c r="I99" i="18"/>
  <c r="I16" i="18" s="1"/>
  <c r="H85" i="18"/>
  <c r="H14" i="18" s="1"/>
  <c r="I85" i="18"/>
  <c r="I14" i="18" s="1"/>
  <c r="J85" i="18"/>
  <c r="J14" i="18" s="1"/>
  <c r="J17" i="18" s="1"/>
  <c r="K85" i="18"/>
  <c r="K14" i="18" s="1"/>
  <c r="N97" i="18"/>
  <c r="N24" i="18" s="1"/>
  <c r="N24" i="21"/>
  <c r="N24" i="24"/>
  <c r="L23" i="21"/>
  <c r="L23" i="24"/>
  <c r="G25" i="21"/>
  <c r="G25" i="24"/>
  <c r="F24" i="24"/>
  <c r="F24" i="21"/>
  <c r="K24" i="21"/>
  <c r="K24" i="24"/>
  <c r="L24" i="21"/>
  <c r="L24" i="24"/>
  <c r="M24" i="21"/>
  <c r="M24" i="24"/>
  <c r="G23" i="24"/>
  <c r="G23" i="21"/>
  <c r="N25" i="24"/>
  <c r="N25" i="21"/>
  <c r="J24" i="24"/>
  <c r="J24" i="21"/>
  <c r="K23" i="21"/>
  <c r="K23" i="24"/>
  <c r="I23" i="24"/>
  <c r="I23" i="21"/>
  <c r="F25" i="21"/>
  <c r="F25" i="24"/>
  <c r="H25" i="24"/>
  <c r="H25" i="21"/>
  <c r="I25" i="24"/>
  <c r="I25" i="21"/>
  <c r="M25" i="24"/>
  <c r="M25" i="21"/>
  <c r="G24" i="24"/>
  <c r="G24" i="21"/>
  <c r="J25" i="24"/>
  <c r="J25" i="21"/>
  <c r="H24" i="24"/>
  <c r="H24" i="21"/>
  <c r="K25" i="21"/>
  <c r="K25" i="24"/>
  <c r="F48" i="5"/>
  <c r="I24" i="24"/>
  <c r="I24" i="21"/>
  <c r="L25" i="21"/>
  <c r="L25" i="24"/>
  <c r="N38" i="2"/>
  <c r="N38" i="3" s="1"/>
  <c r="J38" i="2"/>
  <c r="J38" i="3" s="1"/>
  <c r="L38" i="2"/>
  <c r="M38" i="2"/>
  <c r="M38" i="3" s="1"/>
  <c r="N93" i="1"/>
  <c r="N14" i="3" s="1"/>
  <c r="F81" i="1"/>
  <c r="O81" i="1"/>
  <c r="P81" i="1"/>
  <c r="F292" i="12"/>
  <c r="G292" i="12" s="1"/>
  <c r="H292" i="12" s="1"/>
  <c r="F666" i="12"/>
  <c r="G666" i="12" s="1"/>
  <c r="H666" i="12" s="1"/>
  <c r="G579" i="12"/>
  <c r="H579" i="12" s="1"/>
  <c r="I579" i="12" s="1"/>
  <c r="F732" i="12"/>
  <c r="G732" i="12" s="1"/>
  <c r="H732" i="12" s="1"/>
  <c r="F589" i="12"/>
  <c r="G589" i="12" s="1"/>
  <c r="H589" i="12" s="1"/>
  <c r="H734" i="12"/>
  <c r="I734" i="12" s="1"/>
  <c r="J734" i="12" s="1"/>
  <c r="F721" i="12"/>
  <c r="G721" i="12" s="1"/>
  <c r="H721" i="12" s="1"/>
  <c r="F578" i="12"/>
  <c r="G578" i="12" s="1"/>
  <c r="H578" i="12" s="1"/>
  <c r="F446" i="12"/>
  <c r="G446" i="12" s="1"/>
  <c r="H446" i="12" s="1"/>
  <c r="F214" i="12"/>
  <c r="G214" i="12" s="1"/>
  <c r="H214" i="12" s="1"/>
  <c r="H437" i="12"/>
  <c r="I437" i="12" s="1"/>
  <c r="J437" i="12" s="1"/>
  <c r="K437" i="12" s="1"/>
  <c r="F501" i="12"/>
  <c r="G501" i="12" s="1"/>
  <c r="H501" i="12" s="1"/>
  <c r="F236" i="12"/>
  <c r="G236" i="12" s="1"/>
  <c r="H236" i="12" s="1"/>
  <c r="E11" i="14"/>
  <c r="F281" i="12"/>
  <c r="G281" i="12" s="1"/>
  <c r="H281" i="12" s="1"/>
  <c r="G502" i="12"/>
  <c r="H502" i="12" s="1"/>
  <c r="I502" i="12" s="1"/>
  <c r="J502" i="12" s="1"/>
  <c r="F369" i="12"/>
  <c r="G369" i="12" s="1"/>
  <c r="H369" i="12" s="1"/>
  <c r="F776" i="12"/>
  <c r="G776" i="12" s="1"/>
  <c r="H776" i="12" s="1"/>
  <c r="F523" i="12"/>
  <c r="G523" i="12" s="1"/>
  <c r="H523" i="12" s="1"/>
  <c r="F391" i="12"/>
  <c r="G391" i="12" s="1"/>
  <c r="H391" i="12" s="1"/>
  <c r="F633" i="12"/>
  <c r="G633" i="12" s="1"/>
  <c r="H633" i="12" s="1"/>
  <c r="H316" i="12"/>
  <c r="I316" i="12" s="1"/>
  <c r="J316" i="12" s="1"/>
  <c r="K316" i="12" s="1"/>
  <c r="J395" i="12"/>
  <c r="K395" i="12" s="1"/>
  <c r="J472" i="12"/>
  <c r="K472" i="12" s="1"/>
  <c r="L472" i="12" s="1"/>
  <c r="M472" i="12" s="1"/>
  <c r="N472" i="12" s="1"/>
  <c r="J582" i="12"/>
  <c r="K582" i="12" s="1"/>
  <c r="L582" i="12" s="1"/>
  <c r="M582" i="12" s="1"/>
  <c r="N582" i="12" s="1"/>
  <c r="K440" i="12"/>
  <c r="L440" i="12" s="1"/>
  <c r="L287" i="12"/>
  <c r="M287" i="12" s="1"/>
  <c r="N575" i="12"/>
  <c r="N300" i="12"/>
  <c r="H24" i="13"/>
  <c r="I24" i="13"/>
  <c r="J24" i="13"/>
  <c r="G24" i="13"/>
  <c r="L782" i="12"/>
  <c r="M782" i="12" s="1"/>
  <c r="K715" i="12"/>
  <c r="L715" i="12" s="1"/>
  <c r="M715" i="12" s="1"/>
  <c r="F710" i="12"/>
  <c r="G710" i="12" s="1"/>
  <c r="H710" i="12" s="1"/>
  <c r="F655" i="12"/>
  <c r="G655" i="12" s="1"/>
  <c r="H655" i="12" s="1"/>
  <c r="N641" i="12"/>
  <c r="F567" i="12"/>
  <c r="G567" i="12" s="1"/>
  <c r="H567" i="12" s="1"/>
  <c r="N520" i="12"/>
  <c r="F512" i="12"/>
  <c r="G512" i="12" s="1"/>
  <c r="H512" i="12" s="1"/>
  <c r="F457" i="12"/>
  <c r="G457" i="12" s="1"/>
  <c r="H457" i="12" s="1"/>
  <c r="N410" i="12"/>
  <c r="G381" i="12"/>
  <c r="H381" i="12" s="1"/>
  <c r="I381" i="12" s="1"/>
  <c r="K374" i="12"/>
  <c r="L374" i="12" s="1"/>
  <c r="M374" i="12" s="1"/>
  <c r="N374" i="12" s="1"/>
  <c r="L320" i="12"/>
  <c r="M320" i="12" s="1"/>
  <c r="N320" i="12" s="1"/>
  <c r="F314" i="12"/>
  <c r="G314" i="12" s="1"/>
  <c r="H314" i="12" s="1"/>
  <c r="F303" i="12"/>
  <c r="G303" i="12" s="1"/>
  <c r="H303" i="12" s="1"/>
  <c r="K297" i="12"/>
  <c r="L297" i="12" s="1"/>
  <c r="M297" i="12" s="1"/>
  <c r="N297" i="12" s="1"/>
  <c r="F247" i="12"/>
  <c r="G247" i="12" s="1"/>
  <c r="H247" i="12" s="1"/>
  <c r="J251" i="12"/>
  <c r="K251" i="12" s="1"/>
  <c r="L251" i="12" s="1"/>
  <c r="J285" i="12"/>
  <c r="K285" i="12" s="1"/>
  <c r="L285" i="12" s="1"/>
  <c r="M285" i="12" s="1"/>
  <c r="N285" i="12" s="1"/>
  <c r="J373" i="12"/>
  <c r="K373" i="12" s="1"/>
  <c r="L373" i="12" s="1"/>
  <c r="G392" i="12"/>
  <c r="K517" i="12"/>
  <c r="L517" i="12" s="1"/>
  <c r="M517" i="12" s="1"/>
  <c r="N517" i="12" s="1"/>
  <c r="H525" i="12"/>
  <c r="I525" i="12" s="1"/>
  <c r="H327" i="12"/>
  <c r="N289" i="12"/>
  <c r="H238" i="12"/>
  <c r="I238" i="12" s="1"/>
  <c r="J240" i="12"/>
  <c r="K240" i="12" s="1"/>
  <c r="I394" i="12"/>
  <c r="J394" i="12" s="1"/>
  <c r="G215" i="12"/>
  <c r="H215" i="12" s="1"/>
  <c r="F258" i="12"/>
  <c r="G258" i="12" s="1"/>
  <c r="H258" i="12" s="1"/>
  <c r="L529" i="12"/>
  <c r="M529" i="12" s="1"/>
  <c r="F743" i="12"/>
  <c r="G743" i="12" s="1"/>
  <c r="H743" i="12" s="1"/>
  <c r="I743" i="12" s="1"/>
  <c r="H657" i="12"/>
  <c r="J527" i="12"/>
  <c r="I713" i="12"/>
  <c r="J713" i="12" s="1"/>
  <c r="K713" i="12" s="1"/>
  <c r="L749" i="12"/>
  <c r="M749" i="12" s="1"/>
  <c r="N749" i="12" s="1"/>
  <c r="F402" i="12"/>
  <c r="G402" i="12" s="1"/>
  <c r="H402" i="12" s="1"/>
  <c r="N718" i="12"/>
  <c r="L298" i="12"/>
  <c r="M298" i="12" s="1"/>
  <c r="J318" i="12"/>
  <c r="N388" i="12"/>
  <c r="G315" i="12"/>
  <c r="H315" i="12" s="1"/>
  <c r="F600" i="12"/>
  <c r="G600" i="12" s="1"/>
  <c r="H600" i="12" s="1"/>
  <c r="L474" i="12"/>
  <c r="M474" i="12" s="1"/>
  <c r="N474" i="12" s="1"/>
  <c r="N244" i="12"/>
  <c r="K241" i="12"/>
  <c r="L241" i="12" s="1"/>
  <c r="N421" i="12"/>
  <c r="K506" i="12"/>
  <c r="L506" i="12" s="1"/>
  <c r="M506" i="12" s="1"/>
  <c r="N506" i="12" s="1"/>
  <c r="G282" i="12"/>
  <c r="G513" i="12"/>
  <c r="H513" i="12" s="1"/>
  <c r="I513" i="12" s="1"/>
  <c r="H305" i="12"/>
  <c r="I305" i="12" s="1"/>
  <c r="K385" i="12"/>
  <c r="L385" i="12" s="1"/>
  <c r="J450" i="12"/>
  <c r="K450" i="12" s="1"/>
  <c r="L450" i="12" s="1"/>
  <c r="M450" i="12" s="1"/>
  <c r="N450" i="12" s="1"/>
  <c r="J659" i="12"/>
  <c r="K659" i="12" s="1"/>
  <c r="J714" i="12"/>
  <c r="K714" i="12" s="1"/>
  <c r="L714" i="12" s="1"/>
  <c r="F325" i="12"/>
  <c r="G325" i="12" s="1"/>
  <c r="H325" i="12" s="1"/>
  <c r="K252" i="12"/>
  <c r="L252" i="12" s="1"/>
  <c r="M252" i="12" s="1"/>
  <c r="J296" i="12"/>
  <c r="K296" i="12" s="1"/>
  <c r="L296" i="12" s="1"/>
  <c r="M296" i="12" s="1"/>
  <c r="N296" i="12" s="1"/>
  <c r="L309" i="12"/>
  <c r="M309" i="12" s="1"/>
  <c r="G403" i="12"/>
  <c r="G656" i="12"/>
  <c r="H656" i="12" s="1"/>
  <c r="I656" i="12" s="1"/>
  <c r="F468" i="12"/>
  <c r="G468" i="12" s="1"/>
  <c r="H468" i="12" s="1"/>
  <c r="F479" i="12"/>
  <c r="G479" i="12" s="1"/>
  <c r="H479" i="12" s="1"/>
  <c r="N278" i="12"/>
  <c r="N366" i="12"/>
  <c r="F358" i="12"/>
  <c r="G358" i="12" s="1"/>
  <c r="H358" i="12" s="1"/>
  <c r="N454" i="12"/>
  <c r="H371" i="12"/>
  <c r="I371" i="12" s="1"/>
  <c r="K473" i="12"/>
  <c r="L473" i="12" s="1"/>
  <c r="A485" i="12"/>
  <c r="A486" i="12" s="1"/>
  <c r="A487" i="12" s="1"/>
  <c r="N487" i="12" s="1"/>
  <c r="K484" i="12"/>
  <c r="G293" i="12"/>
  <c r="K319" i="12"/>
  <c r="L353" i="12"/>
  <c r="M353" i="12" s="1"/>
  <c r="N353" i="12" s="1"/>
  <c r="N355" i="12"/>
  <c r="L397" i="12"/>
  <c r="M397" i="12" s="1"/>
  <c r="G414" i="12"/>
  <c r="H414" i="12" s="1"/>
  <c r="L496" i="12"/>
  <c r="M496" i="12" s="1"/>
  <c r="N498" i="12"/>
  <c r="L507" i="12"/>
  <c r="M507" i="12" s="1"/>
  <c r="N507" i="12" s="1"/>
  <c r="G722" i="12"/>
  <c r="J207" i="12"/>
  <c r="H426" i="12"/>
  <c r="I426" i="12" s="1"/>
  <c r="I295" i="12"/>
  <c r="J295" i="12" s="1"/>
  <c r="K295" i="12" s="1"/>
  <c r="L452" i="12"/>
  <c r="M452" i="12" s="1"/>
  <c r="N452" i="12" s="1"/>
  <c r="H514" i="12"/>
  <c r="I514" i="12" s="1"/>
  <c r="H294" i="12"/>
  <c r="I294" i="12" s="1"/>
  <c r="K418" i="12"/>
  <c r="L418" i="12" s="1"/>
  <c r="K208" i="12"/>
  <c r="L208" i="12" s="1"/>
  <c r="K352" i="12"/>
  <c r="L352" i="12" s="1"/>
  <c r="M352" i="12" s="1"/>
  <c r="I427" i="12"/>
  <c r="J427" i="12" s="1"/>
  <c r="L463" i="12"/>
  <c r="M463" i="12" s="1"/>
  <c r="N465" i="12"/>
  <c r="K495" i="12"/>
  <c r="L495" i="12" s="1"/>
  <c r="M495" i="12" s="1"/>
  <c r="N495" i="12" s="1"/>
  <c r="M519" i="12"/>
  <c r="N519" i="12" s="1"/>
  <c r="L584" i="12"/>
  <c r="L617" i="12"/>
  <c r="M617" i="12" s="1"/>
  <c r="N617" i="12" s="1"/>
  <c r="J681" i="12"/>
  <c r="K681" i="12" s="1"/>
  <c r="L716" i="12"/>
  <c r="M716" i="12" s="1"/>
  <c r="N716" i="12" s="1"/>
  <c r="J571" i="12"/>
  <c r="K571" i="12" s="1"/>
  <c r="L571" i="12" s="1"/>
  <c r="A547" i="12"/>
  <c r="G546" i="12"/>
  <c r="G612" i="12"/>
  <c r="I383" i="12"/>
  <c r="J383" i="12" s="1"/>
  <c r="G480" i="12"/>
  <c r="J615" i="12"/>
  <c r="K615" i="12" s="1"/>
  <c r="L615" i="12" s="1"/>
  <c r="M615" i="12" s="1"/>
  <c r="N615" i="12" s="1"/>
  <c r="F556" i="12"/>
  <c r="G556" i="12" s="1"/>
  <c r="H556" i="12" s="1"/>
  <c r="G601" i="12"/>
  <c r="J483" i="12"/>
  <c r="K483" i="12" s="1"/>
  <c r="L483" i="12" s="1"/>
  <c r="H283" i="12"/>
  <c r="I283" i="12" s="1"/>
  <c r="G359" i="12"/>
  <c r="H382" i="12"/>
  <c r="M299" i="12"/>
  <c r="N299" i="12" s="1"/>
  <c r="J351" i="12"/>
  <c r="K351" i="12" s="1"/>
  <c r="L351" i="12" s="1"/>
  <c r="M351" i="12" s="1"/>
  <c r="N351" i="12" s="1"/>
  <c r="N377" i="12"/>
  <c r="N399" i="12"/>
  <c r="M420" i="12"/>
  <c r="N420" i="12" s="1"/>
  <c r="N432" i="12"/>
  <c r="K462" i="12"/>
  <c r="N476" i="12"/>
  <c r="H205" i="12"/>
  <c r="I205" i="12" s="1"/>
  <c r="J205" i="12" s="1"/>
  <c r="I350" i="12"/>
  <c r="J350" i="12" s="1"/>
  <c r="K286" i="12"/>
  <c r="L286" i="12" s="1"/>
  <c r="G348" i="12"/>
  <c r="I405" i="12"/>
  <c r="J405" i="12" s="1"/>
  <c r="I438" i="12"/>
  <c r="N542" i="12"/>
  <c r="G623" i="12"/>
  <c r="J626" i="12"/>
  <c r="K626" i="12" s="1"/>
  <c r="H679" i="12"/>
  <c r="G744" i="12"/>
  <c r="H744" i="12" s="1"/>
  <c r="A756" i="12"/>
  <c r="A757" i="12" s="1"/>
  <c r="A758" i="12" s="1"/>
  <c r="A759" i="12" s="1"/>
  <c r="A760" i="12" s="1"/>
  <c r="A761" i="12" s="1"/>
  <c r="A762" i="12" s="1"/>
  <c r="N762" i="12" s="1"/>
  <c r="G755" i="12"/>
  <c r="L386" i="12"/>
  <c r="M386" i="12" s="1"/>
  <c r="I449" i="12"/>
  <c r="J449" i="12" s="1"/>
  <c r="J461" i="12"/>
  <c r="K461" i="12" s="1"/>
  <c r="K616" i="12"/>
  <c r="L616" i="12" s="1"/>
  <c r="G204" i="12"/>
  <c r="G326" i="12"/>
  <c r="H326" i="12" s="1"/>
  <c r="I326" i="12" s="1"/>
  <c r="J326" i="12" s="1"/>
  <c r="G678" i="12"/>
  <c r="K363" i="12"/>
  <c r="N509" i="12"/>
  <c r="F754" i="12"/>
  <c r="F611" i="12"/>
  <c r="G611" i="12" s="1"/>
  <c r="H611" i="12" s="1"/>
  <c r="F347" i="12"/>
  <c r="G347" i="12" s="1"/>
  <c r="H347" i="12" s="1"/>
  <c r="N266" i="12"/>
  <c r="M288" i="12"/>
  <c r="N288" i="12" s="1"/>
  <c r="N311" i="12"/>
  <c r="H349" i="12"/>
  <c r="I349" i="12" s="1"/>
  <c r="J349" i="12" s="1"/>
  <c r="L430" i="12"/>
  <c r="M430" i="12" s="1"/>
  <c r="H470" i="12"/>
  <c r="K583" i="12"/>
  <c r="L583" i="12" s="1"/>
  <c r="N773" i="12"/>
  <c r="N784" i="12"/>
  <c r="L253" i="12"/>
  <c r="M253" i="12" s="1"/>
  <c r="N253" i="12" s="1"/>
  <c r="M409" i="12"/>
  <c r="N409" i="12" s="1"/>
  <c r="F424" i="12"/>
  <c r="G424" i="12" s="1"/>
  <c r="H424" i="12" s="1"/>
  <c r="N322" i="12"/>
  <c r="I460" i="12"/>
  <c r="J460" i="12" s="1"/>
  <c r="J428" i="12"/>
  <c r="K428" i="12" s="1"/>
  <c r="L428" i="12" s="1"/>
  <c r="K451" i="12"/>
  <c r="L451" i="12" s="1"/>
  <c r="A330" i="12"/>
  <c r="J329" i="12"/>
  <c r="K329" i="12" s="1"/>
  <c r="A603" i="12"/>
  <c r="H602" i="12"/>
  <c r="A669" i="12"/>
  <c r="H668" i="12"/>
  <c r="I306" i="12"/>
  <c r="J306" i="12" s="1"/>
  <c r="K306" i="12" s="1"/>
  <c r="J384" i="12"/>
  <c r="K384" i="12" s="1"/>
  <c r="J406" i="12"/>
  <c r="K406" i="12" s="1"/>
  <c r="L441" i="12"/>
  <c r="M441" i="12" s="1"/>
  <c r="N443" i="12"/>
  <c r="H745" i="12"/>
  <c r="I745" i="12" s="1"/>
  <c r="K770" i="12"/>
  <c r="L770" i="12" s="1"/>
  <c r="H712" i="12"/>
  <c r="I712" i="12" s="1"/>
  <c r="J712" i="12" s="1"/>
  <c r="N740" i="12"/>
  <c r="I239" i="12"/>
  <c r="J239" i="12" s="1"/>
  <c r="H646" i="12"/>
  <c r="I646" i="12" s="1"/>
  <c r="J646" i="12" s="1"/>
  <c r="F677" i="12"/>
  <c r="G677" i="12" s="1"/>
  <c r="H677" i="12" s="1"/>
  <c r="A227" i="12"/>
  <c r="A228" i="12" s="1"/>
  <c r="G226" i="12"/>
  <c r="I317" i="12"/>
  <c r="J317" i="12" s="1"/>
  <c r="K317" i="12" s="1"/>
  <c r="M387" i="12"/>
  <c r="N387" i="12" s="1"/>
  <c r="K396" i="12"/>
  <c r="L396" i="12" s="1"/>
  <c r="M396" i="12" s="1"/>
  <c r="J494" i="12"/>
  <c r="G568" i="12"/>
  <c r="H624" i="12"/>
  <c r="H635" i="12"/>
  <c r="G645" i="12"/>
  <c r="H645" i="12" s="1"/>
  <c r="L661" i="12"/>
  <c r="M661" i="12" s="1"/>
  <c r="N661" i="12" s="1"/>
  <c r="J736" i="12"/>
  <c r="M772" i="12"/>
  <c r="N772" i="12" s="1"/>
  <c r="H249" i="12"/>
  <c r="G711" i="12"/>
  <c r="H711" i="12" s="1"/>
  <c r="I711" i="12" s="1"/>
  <c r="K737" i="12"/>
  <c r="L737" i="12" s="1"/>
  <c r="F225" i="12"/>
  <c r="F534" i="12"/>
  <c r="G534" i="12" s="1"/>
  <c r="H534" i="12" s="1"/>
  <c r="I284" i="12"/>
  <c r="J284" i="12" s="1"/>
  <c r="K284" i="12" s="1"/>
  <c r="J307" i="12"/>
  <c r="K307" i="12" s="1"/>
  <c r="L307" i="12" s="1"/>
  <c r="M354" i="12"/>
  <c r="N354" i="12" s="1"/>
  <c r="M376" i="12"/>
  <c r="N376" i="12" s="1"/>
  <c r="G370" i="12"/>
  <c r="H503" i="12"/>
  <c r="J538" i="12"/>
  <c r="K538" i="12" s="1"/>
  <c r="L538" i="12" s="1"/>
  <c r="M538" i="12" s="1"/>
  <c r="N538" i="12" s="1"/>
  <c r="I680" i="12"/>
  <c r="J680" i="12" s="1"/>
  <c r="H216" i="12"/>
  <c r="I216" i="12" s="1"/>
  <c r="J216" i="12" s="1"/>
  <c r="J362" i="12"/>
  <c r="K362" i="12" s="1"/>
  <c r="L364" i="12"/>
  <c r="M364" i="12" s="1"/>
  <c r="G425" i="12"/>
  <c r="J439" i="12"/>
  <c r="K439" i="12" s="1"/>
  <c r="M453" i="12"/>
  <c r="N453" i="12" s="1"/>
  <c r="H459" i="12"/>
  <c r="I459" i="12" s="1"/>
  <c r="H481" i="12"/>
  <c r="H492" i="12"/>
  <c r="K539" i="12"/>
  <c r="K638" i="12"/>
  <c r="N663" i="12"/>
  <c r="H778" i="12"/>
  <c r="I778" i="12" s="1"/>
  <c r="G788" i="12"/>
  <c r="H788" i="12" s="1"/>
  <c r="L738" i="12"/>
  <c r="I250" i="12"/>
  <c r="J250" i="12" s="1"/>
  <c r="A558" i="12"/>
  <c r="G557" i="12"/>
  <c r="K429" i="12"/>
  <c r="M585" i="12"/>
  <c r="N585" i="12" s="1"/>
  <c r="F787" i="12"/>
  <c r="G787" i="12" s="1"/>
  <c r="H787" i="12" s="1"/>
  <c r="F644" i="12"/>
  <c r="G644" i="12" s="1"/>
  <c r="H644" i="12" s="1"/>
  <c r="F380" i="12"/>
  <c r="G380" i="12" s="1"/>
  <c r="H380" i="12" s="1"/>
  <c r="A649" i="12"/>
  <c r="J648" i="12"/>
  <c r="A724" i="12"/>
  <c r="H723" i="12"/>
  <c r="A790" i="12"/>
  <c r="A791" i="12" s="1"/>
  <c r="H789" i="12"/>
  <c r="M321" i="12"/>
  <c r="N321" i="12" s="1"/>
  <c r="I361" i="12"/>
  <c r="J361" i="12" s="1"/>
  <c r="L408" i="12"/>
  <c r="M408" i="12" s="1"/>
  <c r="N408" i="12" s="1"/>
  <c r="J417" i="12"/>
  <c r="K417" i="12" s="1"/>
  <c r="L419" i="12"/>
  <c r="G436" i="12"/>
  <c r="H436" i="12" s="1"/>
  <c r="I436" i="12" s="1"/>
  <c r="M464" i="12"/>
  <c r="N464" i="12" s="1"/>
  <c r="G469" i="12"/>
  <c r="H536" i="12"/>
  <c r="I536" i="12" s="1"/>
  <c r="N586" i="12"/>
  <c r="M640" i="12"/>
  <c r="N640" i="12" s="1"/>
  <c r="L683" i="12"/>
  <c r="K748" i="12"/>
  <c r="L748" i="12" s="1"/>
  <c r="G777" i="12"/>
  <c r="N211" i="12"/>
  <c r="G237" i="12"/>
  <c r="N255" i="12"/>
  <c r="A628" i="12"/>
  <c r="A629" i="12" s="1"/>
  <c r="A630" i="12" s="1"/>
  <c r="N630" i="12" s="1"/>
  <c r="K627" i="12"/>
  <c r="F203" i="12"/>
  <c r="L276" i="12"/>
  <c r="M276" i="12" s="1"/>
  <c r="K308" i="12"/>
  <c r="G304" i="12"/>
  <c r="H304" i="12" s="1"/>
  <c r="I328" i="12"/>
  <c r="J328" i="12" s="1"/>
  <c r="H360" i="12"/>
  <c r="H404" i="12"/>
  <c r="I404" i="12" s="1"/>
  <c r="I416" i="12"/>
  <c r="J416" i="12" s="1"/>
  <c r="J505" i="12"/>
  <c r="K505" i="12" s="1"/>
  <c r="L505" i="12" s="1"/>
  <c r="N531" i="12"/>
  <c r="G535" i="12"/>
  <c r="H535" i="12" s="1"/>
  <c r="G634" i="12"/>
  <c r="M783" i="12"/>
  <c r="N783" i="12" s="1"/>
  <c r="J218" i="12"/>
  <c r="K218" i="12" s="1"/>
  <c r="L218" i="12" s="1"/>
  <c r="M218" i="12" s="1"/>
  <c r="H260" i="12"/>
  <c r="H448" i="12"/>
  <c r="I493" i="12"/>
  <c r="J493" i="12" s="1"/>
  <c r="G271" i="12"/>
  <c r="H271" i="12" s="1"/>
  <c r="F765" i="12"/>
  <c r="G765" i="12" s="1"/>
  <c r="H765" i="12" s="1"/>
  <c r="F622" i="12"/>
  <c r="G622" i="12" s="1"/>
  <c r="H622" i="12" s="1"/>
  <c r="F490" i="12"/>
  <c r="G490" i="12" s="1"/>
  <c r="H490" i="12" s="1"/>
  <c r="I490" i="12" s="1"/>
  <c r="J490" i="12" s="1"/>
  <c r="K490" i="12" s="1"/>
  <c r="A592" i="12"/>
  <c r="A593" i="12" s="1"/>
  <c r="A594" i="12" s="1"/>
  <c r="H591" i="12"/>
  <c r="M310" i="12"/>
  <c r="N310" i="12" s="1"/>
  <c r="K407" i="12"/>
  <c r="L407" i="12" s="1"/>
  <c r="H415" i="12"/>
  <c r="I415" i="12" s="1"/>
  <c r="G447" i="12"/>
  <c r="H447" i="12" s="1"/>
  <c r="G458" i="12"/>
  <c r="M475" i="12"/>
  <c r="N475" i="12" s="1"/>
  <c r="M497" i="12"/>
  <c r="N497" i="12" s="1"/>
  <c r="G491" i="12"/>
  <c r="J516" i="12"/>
  <c r="K516" i="12" s="1"/>
  <c r="L516" i="12" s="1"/>
  <c r="M516" i="12" s="1"/>
  <c r="N516" i="12" s="1"/>
  <c r="L518" i="12"/>
  <c r="I526" i="12"/>
  <c r="K572" i="12"/>
  <c r="L572" i="12" s="1"/>
  <c r="K660" i="12"/>
  <c r="L660" i="12" s="1"/>
  <c r="I746" i="12"/>
  <c r="J746" i="12" s="1"/>
  <c r="L771" i="12"/>
  <c r="G766" i="12"/>
  <c r="H766" i="12" s="1"/>
  <c r="K781" i="12"/>
  <c r="L781" i="12" s="1"/>
  <c r="L209" i="12"/>
  <c r="M209" i="12" s="1"/>
  <c r="I537" i="12"/>
  <c r="J537" i="12" s="1"/>
  <c r="K537" i="12" s="1"/>
  <c r="M574" i="12"/>
  <c r="N574" i="12" s="1"/>
  <c r="H613" i="12"/>
  <c r="I613" i="12" s="1"/>
  <c r="J613" i="12" s="1"/>
  <c r="I647" i="12"/>
  <c r="J647" i="12" s="1"/>
  <c r="K682" i="12"/>
  <c r="L682" i="12" s="1"/>
  <c r="J747" i="12"/>
  <c r="K747" i="12" s="1"/>
  <c r="L242" i="12"/>
  <c r="M242" i="12" s="1"/>
  <c r="N242" i="12" s="1"/>
  <c r="G259" i="12"/>
  <c r="H259" i="12" s="1"/>
  <c r="L375" i="12"/>
  <c r="M375" i="12" s="1"/>
  <c r="N375" i="12" s="1"/>
  <c r="H393" i="12"/>
  <c r="I393" i="12" s="1"/>
  <c r="G524" i="12"/>
  <c r="M530" i="12"/>
  <c r="N530" i="12" s="1"/>
  <c r="K528" i="12"/>
  <c r="L528" i="12" s="1"/>
  <c r="H569" i="12"/>
  <c r="H580" i="12"/>
  <c r="I580" i="12" s="1"/>
  <c r="N619" i="12"/>
  <c r="M717" i="12"/>
  <c r="N717" i="12" s="1"/>
  <c r="G733" i="12"/>
  <c r="J769" i="12"/>
  <c r="I768" i="12"/>
  <c r="J768" i="12" s="1"/>
  <c r="L220" i="12"/>
  <c r="N222" i="12"/>
  <c r="M508" i="12"/>
  <c r="N508" i="12" s="1"/>
  <c r="I614" i="12"/>
  <c r="J614" i="12" s="1"/>
  <c r="K614" i="12" s="1"/>
  <c r="I625" i="12"/>
  <c r="M662" i="12"/>
  <c r="N662" i="12" s="1"/>
  <c r="G667" i="12"/>
  <c r="M210" i="12"/>
  <c r="N210" i="12" s="1"/>
  <c r="K219" i="12"/>
  <c r="L219" i="12" s="1"/>
  <c r="M219" i="12" s="1"/>
  <c r="M243" i="12"/>
  <c r="N243" i="12" s="1"/>
  <c r="G248" i="12"/>
  <c r="H248" i="12" s="1"/>
  <c r="L264" i="12"/>
  <c r="M264" i="12" s="1"/>
  <c r="N264" i="12" s="1"/>
  <c r="I372" i="12"/>
  <c r="J372" i="12" s="1"/>
  <c r="I482" i="12"/>
  <c r="J482" i="12" s="1"/>
  <c r="N751" i="12"/>
  <c r="H767" i="12"/>
  <c r="I767" i="12" s="1"/>
  <c r="J780" i="12"/>
  <c r="K780" i="12" s="1"/>
  <c r="J637" i="12"/>
  <c r="L639" i="12"/>
  <c r="I636" i="12"/>
  <c r="J636" i="12" s="1"/>
  <c r="N685" i="12"/>
  <c r="M254" i="12"/>
  <c r="N254" i="12" s="1"/>
  <c r="J262" i="12"/>
  <c r="K263" i="12"/>
  <c r="L263" i="12" s="1"/>
  <c r="M263" i="12" s="1"/>
  <c r="N263" i="12" s="1"/>
  <c r="I515" i="12"/>
  <c r="J515" i="12" s="1"/>
  <c r="L540" i="12"/>
  <c r="M540" i="12" s="1"/>
  <c r="N540" i="12" s="1"/>
  <c r="I581" i="12"/>
  <c r="J581" i="12" s="1"/>
  <c r="G590" i="12"/>
  <c r="I779" i="12"/>
  <c r="J779" i="12" s="1"/>
  <c r="I206" i="12"/>
  <c r="I261" i="12"/>
  <c r="J261" i="12" s="1"/>
  <c r="M265" i="12"/>
  <c r="N265" i="12" s="1"/>
  <c r="M541" i="12"/>
  <c r="N541" i="12" s="1"/>
  <c r="L573" i="12"/>
  <c r="M573" i="12" s="1"/>
  <c r="N573" i="12" s="1"/>
  <c r="M618" i="12"/>
  <c r="N618" i="12" s="1"/>
  <c r="M684" i="12"/>
  <c r="N684" i="12" s="1"/>
  <c r="I735" i="12"/>
  <c r="J735" i="12" s="1"/>
  <c r="K735" i="12" s="1"/>
  <c r="M750" i="12"/>
  <c r="N750" i="12" s="1"/>
  <c r="I217" i="12"/>
  <c r="J217" i="12" s="1"/>
  <c r="I471" i="12"/>
  <c r="J471" i="12" s="1"/>
  <c r="K471" i="12" s="1"/>
  <c r="I504" i="12"/>
  <c r="I570" i="12"/>
  <c r="J570" i="12" s="1"/>
  <c r="I658" i="12"/>
  <c r="J658" i="12" s="1"/>
  <c r="M739" i="12"/>
  <c r="N739" i="12" s="1"/>
  <c r="M221" i="12"/>
  <c r="N221" i="12" s="1"/>
  <c r="M442" i="12"/>
  <c r="N442" i="12" s="1"/>
  <c r="M431" i="12"/>
  <c r="N431" i="12" s="1"/>
  <c r="M398" i="12"/>
  <c r="N398" i="12" s="1"/>
  <c r="M365" i="12"/>
  <c r="N365" i="12" s="1"/>
  <c r="F270" i="12"/>
  <c r="G270" i="12" s="1"/>
  <c r="H270" i="12" s="1"/>
  <c r="I270" i="12" s="1"/>
  <c r="J270" i="12" s="1"/>
  <c r="K275" i="12"/>
  <c r="L275" i="12" s="1"/>
  <c r="M277" i="12"/>
  <c r="N277" i="12" s="1"/>
  <c r="H272" i="12"/>
  <c r="J274" i="12"/>
  <c r="K274" i="12" s="1"/>
  <c r="I273" i="12"/>
  <c r="J273" i="12" s="1"/>
  <c r="H23" i="18"/>
  <c r="M10" i="18"/>
  <c r="N10" i="18"/>
  <c r="G10" i="18"/>
  <c r="G19" i="18" s="1"/>
  <c r="G26" i="18" s="1"/>
  <c r="J10" i="18"/>
  <c r="J19" i="18" s="1"/>
  <c r="K23" i="18"/>
  <c r="L23" i="18"/>
  <c r="M23" i="18"/>
  <c r="I17" i="18"/>
  <c r="I19" i="18" s="1"/>
  <c r="N23" i="18"/>
  <c r="F17" i="18"/>
  <c r="F19" i="18" s="1"/>
  <c r="F26" i="18" s="1"/>
  <c r="M17" i="18"/>
  <c r="N17" i="18"/>
  <c r="N19" i="18" s="1"/>
  <c r="N26" i="18" s="1"/>
  <c r="I98" i="18"/>
  <c r="I20" i="18" s="1"/>
  <c r="K99" i="18"/>
  <c r="K16" i="18" s="1"/>
  <c r="K17" i="18" s="1"/>
  <c r="K19" i="18" s="1"/>
  <c r="K26" i="18" s="1"/>
  <c r="H97" i="18"/>
  <c r="H24" i="18" s="1"/>
  <c r="J98" i="18"/>
  <c r="J20" i="18" s="1"/>
  <c r="L99" i="18"/>
  <c r="L16" i="18" s="1"/>
  <c r="L17" i="18" s="1"/>
  <c r="L19" i="18" s="1"/>
  <c r="K98" i="18"/>
  <c r="K20" i="18" s="1"/>
  <c r="M99" i="18"/>
  <c r="M16" i="18" s="1"/>
  <c r="J97" i="18"/>
  <c r="J24" i="18" s="1"/>
  <c r="M46" i="4"/>
  <c r="L46" i="4"/>
  <c r="L68" i="4" s="1"/>
  <c r="F46" i="4"/>
  <c r="I46" i="4"/>
  <c r="I69" i="4" s="1"/>
  <c r="H53" i="4"/>
  <c r="H55" i="4"/>
  <c r="H57" i="4"/>
  <c r="H61" i="4"/>
  <c r="H69" i="4"/>
  <c r="K73" i="4"/>
  <c r="K65" i="4"/>
  <c r="K68" i="4"/>
  <c r="K54" i="4"/>
  <c r="K70" i="4"/>
  <c r="K55" i="4"/>
  <c r="K76" i="4"/>
  <c r="K62" i="4"/>
  <c r="K75" i="4"/>
  <c r="K60" i="4"/>
  <c r="K66" i="4"/>
  <c r="K61" i="4"/>
  <c r="K57" i="4"/>
  <c r="K74" i="4"/>
  <c r="K59" i="4"/>
  <c r="J76" i="4"/>
  <c r="J62" i="4"/>
  <c r="J79" i="4"/>
  <c r="J66" i="4"/>
  <c r="J80" i="4"/>
  <c r="J75" i="4"/>
  <c r="J61" i="4"/>
  <c r="J73" i="4"/>
  <c r="J55" i="4"/>
  <c r="J74" i="4"/>
  <c r="J59" i="4"/>
  <c r="K56" i="4"/>
  <c r="H72" i="4"/>
  <c r="H70" i="4"/>
  <c r="N46" i="4"/>
  <c r="N78" i="4" s="1"/>
  <c r="H74" i="4"/>
  <c r="H60" i="4"/>
  <c r="H76" i="4"/>
  <c r="H62" i="4"/>
  <c r="H65" i="4"/>
  <c r="H80" i="4"/>
  <c r="H67" i="4"/>
  <c r="H79" i="4"/>
  <c r="H66" i="4"/>
  <c r="H73" i="4"/>
  <c r="H59" i="4"/>
  <c r="K69" i="4"/>
  <c r="H54" i="4"/>
  <c r="H56" i="4"/>
  <c r="H58" i="4"/>
  <c r="H75" i="4"/>
  <c r="H71" i="4"/>
  <c r="H38" i="5"/>
  <c r="H42" i="5" s="1"/>
  <c r="J38" i="5"/>
  <c r="J42" i="5" s="1"/>
  <c r="K38" i="5"/>
  <c r="K42" i="5" s="1"/>
  <c r="L38" i="5"/>
  <c r="L42" i="5" s="1"/>
  <c r="J48" i="5"/>
  <c r="M48" i="5"/>
  <c r="N48" i="5"/>
  <c r="I38" i="5"/>
  <c r="I42" i="5" s="1"/>
  <c r="H48" i="5"/>
  <c r="G38" i="5"/>
  <c r="G42" i="5" s="1"/>
  <c r="I118" i="1"/>
  <c r="J118" i="1"/>
  <c r="L118" i="1"/>
  <c r="F118" i="1"/>
  <c r="O118" i="1"/>
  <c r="G118" i="1"/>
  <c r="M118" i="1"/>
  <c r="P118" i="1"/>
  <c r="I81" i="1"/>
  <c r="L81" i="1"/>
  <c r="G81" i="1"/>
  <c r="J81" i="1"/>
  <c r="M81" i="1"/>
  <c r="H13" i="9"/>
  <c r="H41" i="9" s="1"/>
  <c r="I13" i="9"/>
  <c r="I41" i="9" s="1"/>
  <c r="G13" i="9"/>
  <c r="G41" i="9" s="1"/>
  <c r="N13" i="9"/>
  <c r="N41" i="9" s="1"/>
  <c r="K13" i="9"/>
  <c r="K41" i="9" s="1"/>
  <c r="F23" i="9"/>
  <c r="M13" i="9"/>
  <c r="M41" i="9" s="1"/>
  <c r="G32" i="9"/>
  <c r="I23" i="9"/>
  <c r="G23" i="9"/>
  <c r="F67" i="7"/>
  <c r="F57" i="15" s="1"/>
  <c r="F55" i="17" s="1"/>
  <c r="N89" i="7"/>
  <c r="N24" i="15" s="1"/>
  <c r="F111" i="7"/>
  <c r="G111" i="7"/>
  <c r="H111" i="7"/>
  <c r="F89" i="7"/>
  <c r="I111" i="7"/>
  <c r="M45" i="7"/>
  <c r="O38" i="2" s="1"/>
  <c r="O38" i="3" s="1"/>
  <c r="G89" i="7"/>
  <c r="G24" i="15" s="1"/>
  <c r="J111" i="7"/>
  <c r="N45" i="7"/>
  <c r="P38" i="2" s="1"/>
  <c r="H89" i="7"/>
  <c r="H24" i="15" s="1"/>
  <c r="K111" i="7"/>
  <c r="N111" i="7"/>
  <c r="F45" i="7"/>
  <c r="F38" i="2" s="1"/>
  <c r="F38" i="3" s="1"/>
  <c r="L89" i="7"/>
  <c r="L24" i="15" s="1"/>
  <c r="D111" i="7"/>
  <c r="G59" i="17" l="1"/>
  <c r="L30" i="17"/>
  <c r="J38" i="17"/>
  <c r="L18" i="17"/>
  <c r="G36" i="17"/>
  <c r="J50" i="17"/>
  <c r="L31" i="17"/>
  <c r="J48" i="17"/>
  <c r="K63" i="17"/>
  <c r="J16" i="17"/>
  <c r="J60" i="4"/>
  <c r="J56" i="4"/>
  <c r="J58" i="4"/>
  <c r="L22" i="17"/>
  <c r="K36" i="17"/>
  <c r="I19" i="17"/>
  <c r="I34" i="17"/>
  <c r="M21" i="17"/>
  <c r="H51" i="17"/>
  <c r="L46" i="17"/>
  <c r="J13" i="17"/>
  <c r="J28" i="17"/>
  <c r="K12" i="17"/>
  <c r="G37" i="17"/>
  <c r="G13" i="17"/>
  <c r="G40" i="17"/>
  <c r="I26" i="17"/>
  <c r="M19" i="17"/>
  <c r="I61" i="17"/>
  <c r="H34" i="17"/>
  <c r="H12" i="17"/>
  <c r="G18" i="17"/>
  <c r="J32" i="17"/>
  <c r="G31" i="17"/>
  <c r="L10" i="17"/>
  <c r="G46" i="17"/>
  <c r="J24" i="17"/>
  <c r="J47" i="17"/>
  <c r="K59" i="17"/>
  <c r="L51" i="17"/>
  <c r="J11" i="17"/>
  <c r="L13" i="17"/>
  <c r="K62" i="17"/>
  <c r="I42" i="17"/>
  <c r="L50" i="17"/>
  <c r="N112" i="21"/>
  <c r="G34" i="17"/>
  <c r="L112" i="21"/>
  <c r="K34" i="17"/>
  <c r="G52" i="17"/>
  <c r="M112" i="21"/>
  <c r="M22" i="17"/>
  <c r="N79" i="24" s="1"/>
  <c r="J72" i="4"/>
  <c r="J54" i="4"/>
  <c r="J49" i="17"/>
  <c r="K51" i="17"/>
  <c r="J162" i="21"/>
  <c r="J57" i="4"/>
  <c r="J141" i="24" s="1"/>
  <c r="J68" i="4"/>
  <c r="H152" i="24"/>
  <c r="H22" i="17"/>
  <c r="I79" i="24" s="1"/>
  <c r="J71" i="4"/>
  <c r="J155" i="24" s="1"/>
  <c r="J69" i="4"/>
  <c r="J153" i="21" s="1"/>
  <c r="K79" i="4"/>
  <c r="K53" i="4"/>
  <c r="K137" i="24" s="1"/>
  <c r="H47" i="24"/>
  <c r="L40" i="17"/>
  <c r="L56" i="17"/>
  <c r="J65" i="4"/>
  <c r="J53" i="4"/>
  <c r="J137" i="21" s="1"/>
  <c r="K72" i="4"/>
  <c r="K67" i="4"/>
  <c r="J59" i="17"/>
  <c r="J30" i="17"/>
  <c r="K39" i="17"/>
  <c r="K35" i="17"/>
  <c r="K23" i="17"/>
  <c r="G49" i="17"/>
  <c r="G50" i="17"/>
  <c r="L49" i="17"/>
  <c r="L42" i="17"/>
  <c r="J70" i="4"/>
  <c r="J67" i="4"/>
  <c r="K71" i="4"/>
  <c r="K80" i="4"/>
  <c r="K164" i="21" s="1"/>
  <c r="J40" i="17"/>
  <c r="J17" i="17"/>
  <c r="J63" i="17"/>
  <c r="K29" i="17"/>
  <c r="G56" i="17"/>
  <c r="G12" i="17"/>
  <c r="G33" i="17"/>
  <c r="G28" i="17"/>
  <c r="J51" i="17"/>
  <c r="J23" i="17"/>
  <c r="J56" i="17"/>
  <c r="K113" i="21" s="1"/>
  <c r="K10" i="17"/>
  <c r="K31" i="17"/>
  <c r="G9" i="17"/>
  <c r="L12" i="17"/>
  <c r="L32" i="17"/>
  <c r="I62" i="17"/>
  <c r="M11" i="17"/>
  <c r="L9" i="17"/>
  <c r="J20" i="17"/>
  <c r="I32" i="17"/>
  <c r="I52" i="17"/>
  <c r="M35" i="17"/>
  <c r="I57" i="17"/>
  <c r="J79" i="24"/>
  <c r="K53" i="17"/>
  <c r="K18" i="17"/>
  <c r="J37" i="17"/>
  <c r="K33" i="17"/>
  <c r="K47" i="17"/>
  <c r="K11" i="17"/>
  <c r="L59" i="17"/>
  <c r="L62" i="17"/>
  <c r="J46" i="17"/>
  <c r="J36" i="17"/>
  <c r="K13" i="17"/>
  <c r="K60" i="17"/>
  <c r="G29" i="17"/>
  <c r="L17" i="17"/>
  <c r="I27" i="17"/>
  <c r="I35" i="17"/>
  <c r="I37" i="17"/>
  <c r="M47" i="17"/>
  <c r="M39" i="17"/>
  <c r="H63" i="17"/>
  <c r="H30" i="17"/>
  <c r="L28" i="17"/>
  <c r="I29" i="17"/>
  <c r="I11" i="17"/>
  <c r="M32" i="17"/>
  <c r="H39" i="17"/>
  <c r="H17" i="17"/>
  <c r="L21" i="17"/>
  <c r="L37" i="17"/>
  <c r="L36" i="17"/>
  <c r="J61" i="17"/>
  <c r="M26" i="17"/>
  <c r="J21" i="17"/>
  <c r="I47" i="17"/>
  <c r="M53" i="17"/>
  <c r="M42" i="17"/>
  <c r="M17" i="17"/>
  <c r="H9" i="17"/>
  <c r="I10" i="17"/>
  <c r="G26" i="17"/>
  <c r="I112" i="24"/>
  <c r="J34" i="17"/>
  <c r="K38" i="17"/>
  <c r="G60" i="17"/>
  <c r="J53" i="17"/>
  <c r="M29" i="17"/>
  <c r="H21" i="17"/>
  <c r="H62" i="17"/>
  <c r="J27" i="17"/>
  <c r="J41" i="17"/>
  <c r="J12" i="17"/>
  <c r="J26" i="17"/>
  <c r="K56" i="17"/>
  <c r="G10" i="17"/>
  <c r="L34" i="17"/>
  <c r="L63" i="17"/>
  <c r="J43" i="17"/>
  <c r="I51" i="17"/>
  <c r="I36" i="17"/>
  <c r="I60" i="17"/>
  <c r="M59" i="17"/>
  <c r="M30" i="17"/>
  <c r="M9" i="17"/>
  <c r="M37" i="17"/>
  <c r="I43" i="17"/>
  <c r="H59" i="17"/>
  <c r="H33" i="17"/>
  <c r="H56" i="17"/>
  <c r="I21" i="17"/>
  <c r="K30" i="17"/>
  <c r="L52" i="17"/>
  <c r="M49" i="17"/>
  <c r="J35" i="17"/>
  <c r="J9" i="17"/>
  <c r="J19" i="17"/>
  <c r="K40" i="17"/>
  <c r="K49" i="17"/>
  <c r="G38" i="17"/>
  <c r="G51" i="17"/>
  <c r="L11" i="17"/>
  <c r="L47" i="17"/>
  <c r="L39" i="17"/>
  <c r="J25" i="17"/>
  <c r="I33" i="17"/>
  <c r="I30" i="17"/>
  <c r="I12" i="17"/>
  <c r="M40" i="17"/>
  <c r="M12" i="17"/>
  <c r="M18" i="17"/>
  <c r="M31" i="17"/>
  <c r="I25" i="17"/>
  <c r="H11" i="17"/>
  <c r="H52" i="17"/>
  <c r="H49" i="17"/>
  <c r="K79" i="24"/>
  <c r="G22" i="17"/>
  <c r="F24" i="15"/>
  <c r="F22" i="17" s="1"/>
  <c r="J39" i="17"/>
  <c r="K9" i="17"/>
  <c r="J52" i="17"/>
  <c r="J60" i="17"/>
  <c r="L23" i="17"/>
  <c r="I28" i="17"/>
  <c r="I24" i="17"/>
  <c r="J10" i="17"/>
  <c r="J29" i="17"/>
  <c r="J62" i="17"/>
  <c r="K28" i="17"/>
  <c r="K37" i="17"/>
  <c r="K32" i="17"/>
  <c r="G53" i="17"/>
  <c r="G39" i="17"/>
  <c r="L60" i="17"/>
  <c r="L29" i="17"/>
  <c r="L38" i="17"/>
  <c r="L33" i="17"/>
  <c r="J57" i="17"/>
  <c r="I39" i="17"/>
  <c r="I17" i="17"/>
  <c r="I9" i="17"/>
  <c r="M28" i="17"/>
  <c r="M62" i="17"/>
  <c r="M13" i="17"/>
  <c r="I20" i="17"/>
  <c r="H26" i="17"/>
  <c r="H60" i="17"/>
  <c r="H46" i="17"/>
  <c r="H37" i="17"/>
  <c r="L38" i="3"/>
  <c r="H7" i="19" s="1"/>
  <c r="K38" i="2"/>
  <c r="K38" i="3" s="1"/>
  <c r="G8" i="19" s="1"/>
  <c r="K26" i="17"/>
  <c r="I38" i="17"/>
  <c r="I59" i="17"/>
  <c r="M56" i="17"/>
  <c r="N113" i="21" s="1"/>
  <c r="M10" i="17"/>
  <c r="I44" i="17"/>
  <c r="H50" i="17"/>
  <c r="H53" i="17"/>
  <c r="H40" i="17"/>
  <c r="H31" i="17"/>
  <c r="I56" i="17"/>
  <c r="M63" i="17"/>
  <c r="H13" i="17"/>
  <c r="H47" i="17"/>
  <c r="H42" i="17"/>
  <c r="H18" i="17"/>
  <c r="I50" i="17"/>
  <c r="J58" i="17"/>
  <c r="J42" i="17"/>
  <c r="K17" i="17"/>
  <c r="G62" i="17"/>
  <c r="G35" i="17"/>
  <c r="L19" i="17"/>
  <c r="I63" i="17"/>
  <c r="I41" i="17"/>
  <c r="I46" i="17"/>
  <c r="I49" i="17"/>
  <c r="M41" i="17"/>
  <c r="M50" i="17"/>
  <c r="M51" i="17"/>
  <c r="I45" i="17"/>
  <c r="H19" i="17"/>
  <c r="H41" i="17"/>
  <c r="H36" i="17"/>
  <c r="J31" i="17"/>
  <c r="K41" i="17"/>
  <c r="I40" i="17"/>
  <c r="M38" i="17"/>
  <c r="I15" i="17"/>
  <c r="H35" i="17"/>
  <c r="J18" i="17"/>
  <c r="I13" i="17"/>
  <c r="I31" i="17"/>
  <c r="M23" i="17"/>
  <c r="M33" i="17"/>
  <c r="I8" i="17"/>
  <c r="H29" i="17"/>
  <c r="K42" i="17"/>
  <c r="I58" i="17"/>
  <c r="I23" i="17"/>
  <c r="I53" i="17"/>
  <c r="I18" i="17"/>
  <c r="M46" i="17"/>
  <c r="M27" i="17"/>
  <c r="I16" i="17"/>
  <c r="H32" i="17"/>
  <c r="H23" i="17"/>
  <c r="H27" i="17"/>
  <c r="K22" i="17"/>
  <c r="L79" i="24" s="1"/>
  <c r="M52" i="17"/>
  <c r="H38" i="17"/>
  <c r="L53" i="17"/>
  <c r="I54" i="17"/>
  <c r="M34" i="17"/>
  <c r="M60" i="17"/>
  <c r="M36" i="17"/>
  <c r="I48" i="17"/>
  <c r="H10" i="17"/>
  <c r="H28" i="17"/>
  <c r="I38" i="3"/>
  <c r="H38" i="3" s="1"/>
  <c r="H38" i="2"/>
  <c r="E7" i="19" s="1"/>
  <c r="M695" i="12"/>
  <c r="N695" i="12" s="1"/>
  <c r="K693" i="12"/>
  <c r="L693" i="12" s="1"/>
  <c r="M693" i="12" s="1"/>
  <c r="I691" i="12"/>
  <c r="J691" i="12" s="1"/>
  <c r="F688" i="12"/>
  <c r="G688" i="12" s="1"/>
  <c r="H688" i="12" s="1"/>
  <c r="I688" i="12" s="1"/>
  <c r="J688" i="12" s="1"/>
  <c r="L694" i="12"/>
  <c r="M694" i="12" s="1"/>
  <c r="N694" i="12" s="1"/>
  <c r="J692" i="12"/>
  <c r="K692" i="12" s="1"/>
  <c r="N696" i="12"/>
  <c r="H690" i="12"/>
  <c r="I690" i="12" s="1"/>
  <c r="J78" i="15"/>
  <c r="M78" i="15"/>
  <c r="I78" i="15"/>
  <c r="K78" i="15"/>
  <c r="G55" i="4"/>
  <c r="G79" i="4"/>
  <c r="L60" i="15"/>
  <c r="L58" i="17" s="1"/>
  <c r="K112" i="24"/>
  <c r="N60" i="15"/>
  <c r="M58" i="17" s="1"/>
  <c r="G62" i="4"/>
  <c r="G146" i="21" s="1"/>
  <c r="G54" i="4"/>
  <c r="G56" i="4"/>
  <c r="G140" i="24" s="1"/>
  <c r="G60" i="4"/>
  <c r="G144" i="24" s="1"/>
  <c r="H162" i="24"/>
  <c r="H162" i="21"/>
  <c r="G59" i="4"/>
  <c r="G71" i="4"/>
  <c r="H112" i="24"/>
  <c r="H112" i="21"/>
  <c r="G70" i="4"/>
  <c r="G69" i="4"/>
  <c r="G78" i="4"/>
  <c r="I68" i="4"/>
  <c r="I78" i="4"/>
  <c r="H60" i="15"/>
  <c r="H58" i="17" s="1"/>
  <c r="F67" i="4"/>
  <c r="F151" i="21" s="1"/>
  <c r="F78" i="4"/>
  <c r="N162" i="24"/>
  <c r="N162" i="21"/>
  <c r="G75" i="4"/>
  <c r="G159" i="24" s="1"/>
  <c r="G73" i="4"/>
  <c r="G157" i="21" s="1"/>
  <c r="G68" i="4"/>
  <c r="G152" i="21" s="1"/>
  <c r="G72" i="4"/>
  <c r="N56" i="15"/>
  <c r="M54" i="17" s="1"/>
  <c r="J112" i="24"/>
  <c r="J112" i="21"/>
  <c r="G57" i="4"/>
  <c r="L53" i="4"/>
  <c r="L137" i="21" s="1"/>
  <c r="L78" i="4"/>
  <c r="G56" i="15"/>
  <c r="M73" i="4"/>
  <c r="M157" i="24" s="1"/>
  <c r="M78" i="4"/>
  <c r="G74" i="4"/>
  <c r="G158" i="24" s="1"/>
  <c r="G65" i="4"/>
  <c r="G60" i="15"/>
  <c r="L56" i="15"/>
  <c r="L54" i="17" s="1"/>
  <c r="K162" i="21"/>
  <c r="K162" i="24"/>
  <c r="G76" i="4"/>
  <c r="G160" i="21" s="1"/>
  <c r="G61" i="4"/>
  <c r="G80" i="4"/>
  <c r="G67" i="4"/>
  <c r="G151" i="21" s="1"/>
  <c r="H56" i="15"/>
  <c r="H54" i="17" s="1"/>
  <c r="G112" i="21"/>
  <c r="G112" i="24"/>
  <c r="H57" i="24"/>
  <c r="G53" i="4"/>
  <c r="G66" i="4"/>
  <c r="E55" i="17"/>
  <c r="F112" i="24" s="1"/>
  <c r="F698" i="12"/>
  <c r="F55" i="14" s="1"/>
  <c r="G698" i="12"/>
  <c r="M23" i="9"/>
  <c r="M24" i="9" s="1"/>
  <c r="N23" i="9"/>
  <c r="J23" i="9"/>
  <c r="J24" i="9" s="1"/>
  <c r="P38" i="3"/>
  <c r="K8" i="19" s="1"/>
  <c r="D7" i="19"/>
  <c r="I545" i="12"/>
  <c r="J545" i="12" s="1"/>
  <c r="K545" i="12" s="1"/>
  <c r="I413" i="12"/>
  <c r="J413" i="12" s="1"/>
  <c r="I435" i="12"/>
  <c r="J435" i="12" s="1"/>
  <c r="K435" i="12" s="1"/>
  <c r="L435" i="12" s="1"/>
  <c r="F335" i="12"/>
  <c r="F22" i="14" s="1"/>
  <c r="G335" i="12"/>
  <c r="I790" i="12"/>
  <c r="J790" i="12" s="1"/>
  <c r="I666" i="12"/>
  <c r="J666" i="12" s="1"/>
  <c r="I236" i="12"/>
  <c r="J236" i="12" s="1"/>
  <c r="K236" i="12" s="1"/>
  <c r="I292" i="12"/>
  <c r="J292" i="12" s="1"/>
  <c r="N287" i="12"/>
  <c r="G33" i="9"/>
  <c r="I60" i="4"/>
  <c r="I144" i="21" s="1"/>
  <c r="I74" i="4"/>
  <c r="I158" i="21" s="1"/>
  <c r="I53" i="4"/>
  <c r="I137" i="24" s="1"/>
  <c r="I67" i="4"/>
  <c r="L60" i="4"/>
  <c r="I80" i="4"/>
  <c r="I72" i="4"/>
  <c r="L76" i="4"/>
  <c r="I66" i="4"/>
  <c r="I150" i="24" s="1"/>
  <c r="I62" i="4"/>
  <c r="L66" i="4"/>
  <c r="I79" i="4"/>
  <c r="I163" i="21" s="1"/>
  <c r="I76" i="4"/>
  <c r="I65" i="4"/>
  <c r="I149" i="24" s="1"/>
  <c r="I71" i="4"/>
  <c r="L80" i="4"/>
  <c r="F66" i="4"/>
  <c r="F65" i="4"/>
  <c r="I58" i="4"/>
  <c r="I7" i="19"/>
  <c r="F80" i="4"/>
  <c r="F164" i="24" s="1"/>
  <c r="L79" i="4"/>
  <c r="F53" i="4"/>
  <c r="D8" i="19"/>
  <c r="F60" i="4"/>
  <c r="L73" i="4"/>
  <c r="G26" i="15"/>
  <c r="G50" i="15"/>
  <c r="G63" i="15"/>
  <c r="G22" i="15"/>
  <c r="G47" i="15"/>
  <c r="G18" i="15"/>
  <c r="G10" i="15"/>
  <c r="G17" i="15"/>
  <c r="G27" i="15"/>
  <c r="G46" i="15"/>
  <c r="G59" i="15"/>
  <c r="G45" i="15"/>
  <c r="L71" i="4"/>
  <c r="L155" i="21" s="1"/>
  <c r="F70" i="4"/>
  <c r="F154" i="24" s="1"/>
  <c r="F57" i="4"/>
  <c r="F141" i="24" s="1"/>
  <c r="L55" i="4"/>
  <c r="L139" i="21" s="1"/>
  <c r="F68" i="4"/>
  <c r="F71" i="4"/>
  <c r="F155" i="24" s="1"/>
  <c r="L69" i="4"/>
  <c r="F54" i="4"/>
  <c r="F138" i="24" s="1"/>
  <c r="F62" i="4"/>
  <c r="F146" i="21" s="1"/>
  <c r="F26" i="15"/>
  <c r="F50" i="15"/>
  <c r="F63" i="15"/>
  <c r="F18" i="15"/>
  <c r="F10" i="15"/>
  <c r="F47" i="15"/>
  <c r="F17" i="15"/>
  <c r="F22" i="15"/>
  <c r="F46" i="15"/>
  <c r="F27" i="15"/>
  <c r="F45" i="15"/>
  <c r="F59" i="15"/>
  <c r="L54" i="4"/>
  <c r="F56" i="4"/>
  <c r="F76" i="4"/>
  <c r="L22" i="15"/>
  <c r="L20" i="17" s="1"/>
  <c r="L47" i="15"/>
  <c r="L45" i="17" s="1"/>
  <c r="L50" i="15"/>
  <c r="L48" i="17" s="1"/>
  <c r="L63" i="15"/>
  <c r="L61" i="17" s="1"/>
  <c r="L46" i="15"/>
  <c r="L44" i="17" s="1"/>
  <c r="L59" i="15"/>
  <c r="L57" i="17" s="1"/>
  <c r="L26" i="15"/>
  <c r="L24" i="17" s="1"/>
  <c r="L18" i="15"/>
  <c r="L16" i="17" s="1"/>
  <c r="L27" i="15"/>
  <c r="L25" i="17" s="1"/>
  <c r="L45" i="15"/>
  <c r="L43" i="17" s="1"/>
  <c r="L10" i="15"/>
  <c r="L8" i="17" s="1"/>
  <c r="L17" i="15"/>
  <c r="L15" i="17" s="1"/>
  <c r="F61" i="4"/>
  <c r="L67" i="4"/>
  <c r="L151" i="21" s="1"/>
  <c r="N17" i="15"/>
  <c r="N78" i="15" s="1"/>
  <c r="N27" i="15"/>
  <c r="M25" i="17" s="1"/>
  <c r="N45" i="15"/>
  <c r="M43" i="17" s="1"/>
  <c r="N22" i="15"/>
  <c r="M20" i="17" s="1"/>
  <c r="N47" i="15"/>
  <c r="M45" i="17" s="1"/>
  <c r="N46" i="15"/>
  <c r="M44" i="17" s="1"/>
  <c r="N59" i="15"/>
  <c r="M57" i="17" s="1"/>
  <c r="N26" i="15"/>
  <c r="M24" i="17" s="1"/>
  <c r="N18" i="15"/>
  <c r="M16" i="17" s="1"/>
  <c r="N50" i="15"/>
  <c r="M48" i="17" s="1"/>
  <c r="N10" i="15"/>
  <c r="M8" i="17" s="1"/>
  <c r="N63" i="15"/>
  <c r="M61" i="17" s="1"/>
  <c r="L62" i="4"/>
  <c r="F55" i="4"/>
  <c r="F19" i="15"/>
  <c r="F17" i="17" s="1"/>
  <c r="F32" i="15"/>
  <c r="F30" i="17" s="1"/>
  <c r="F38" i="15"/>
  <c r="F44" i="15"/>
  <c r="F56" i="15"/>
  <c r="F12" i="15"/>
  <c r="F10" i="17" s="1"/>
  <c r="F29" i="15"/>
  <c r="F28" i="15"/>
  <c r="F26" i="17" s="1"/>
  <c r="F34" i="15"/>
  <c r="F25" i="15"/>
  <c r="F31" i="15"/>
  <c r="F29" i="17" s="1"/>
  <c r="F37" i="15"/>
  <c r="F43" i="15"/>
  <c r="F49" i="15"/>
  <c r="F47" i="17" s="1"/>
  <c r="F55" i="15"/>
  <c r="F53" i="17" s="1"/>
  <c r="F62" i="15"/>
  <c r="F60" i="17" s="1"/>
  <c r="F35" i="15"/>
  <c r="F14" i="15"/>
  <c r="F12" i="17" s="1"/>
  <c r="F41" i="15"/>
  <c r="F39" i="17" s="1"/>
  <c r="F53" i="15"/>
  <c r="F51" i="17" s="1"/>
  <c r="F60" i="15"/>
  <c r="F13" i="15"/>
  <c r="F11" i="17" s="1"/>
  <c r="F21" i="15"/>
  <c r="F19" i="17" s="1"/>
  <c r="F23" i="15"/>
  <c r="F21" i="17" s="1"/>
  <c r="F30" i="15"/>
  <c r="F36" i="15"/>
  <c r="F42" i="15"/>
  <c r="F40" i="17" s="1"/>
  <c r="F48" i="15"/>
  <c r="F54" i="15"/>
  <c r="F52" i="17" s="1"/>
  <c r="F61" i="15"/>
  <c r="F11" i="15"/>
  <c r="F9" i="17" s="1"/>
  <c r="F65" i="15"/>
  <c r="F63" i="17" s="1"/>
  <c r="F15" i="15"/>
  <c r="F13" i="17" s="1"/>
  <c r="F51" i="15"/>
  <c r="F33" i="15"/>
  <c r="F31" i="17" s="1"/>
  <c r="F64" i="15"/>
  <c r="F62" i="17" s="1"/>
  <c r="F20" i="15"/>
  <c r="F18" i="17" s="1"/>
  <c r="F39" i="15"/>
  <c r="F58" i="15"/>
  <c r="F52" i="15"/>
  <c r="F50" i="17" s="1"/>
  <c r="F40" i="15"/>
  <c r="F59" i="4"/>
  <c r="H27" i="15"/>
  <c r="H25" i="17" s="1"/>
  <c r="H45" i="15"/>
  <c r="H43" i="17" s="1"/>
  <c r="H22" i="15"/>
  <c r="H20" i="17" s="1"/>
  <c r="H26" i="15"/>
  <c r="H24" i="17" s="1"/>
  <c r="H50" i="15"/>
  <c r="H48" i="17" s="1"/>
  <c r="H63" i="15"/>
  <c r="H61" i="17" s="1"/>
  <c r="H17" i="15"/>
  <c r="H15" i="17" s="1"/>
  <c r="H18" i="15"/>
  <c r="H16" i="17" s="1"/>
  <c r="H10" i="15"/>
  <c r="H8" i="17" s="1"/>
  <c r="H46" i="15"/>
  <c r="H44" i="17" s="1"/>
  <c r="H47" i="15"/>
  <c r="H45" i="17" s="1"/>
  <c r="H59" i="15"/>
  <c r="H57" i="17" s="1"/>
  <c r="F79" i="4"/>
  <c r="F163" i="21" s="1"/>
  <c r="F74" i="4"/>
  <c r="J7" i="19"/>
  <c r="F75" i="4"/>
  <c r="L61" i="4"/>
  <c r="L145" i="21" s="1"/>
  <c r="F73" i="4"/>
  <c r="F157" i="21" s="1"/>
  <c r="F58" i="4"/>
  <c r="L70" i="4"/>
  <c r="F69" i="4"/>
  <c r="F153" i="24" s="1"/>
  <c r="F72" i="4"/>
  <c r="H17" i="18"/>
  <c r="H19" i="18" s="1"/>
  <c r="H26" i="18" s="1"/>
  <c r="M157" i="21"/>
  <c r="H163" i="24"/>
  <c r="H163" i="21"/>
  <c r="M56" i="4"/>
  <c r="J144" i="24"/>
  <c r="J144" i="21"/>
  <c r="J164" i="24"/>
  <c r="J164" i="21"/>
  <c r="K150" i="21"/>
  <c r="K150" i="24"/>
  <c r="K149" i="21"/>
  <c r="K149" i="24"/>
  <c r="H137" i="21"/>
  <c r="H137" i="24"/>
  <c r="J151" i="24"/>
  <c r="J151" i="21"/>
  <c r="K144" i="21"/>
  <c r="K144" i="24"/>
  <c r="I160" i="24"/>
  <c r="J150" i="24"/>
  <c r="J150" i="21"/>
  <c r="H164" i="21"/>
  <c r="H164" i="24"/>
  <c r="J140" i="21"/>
  <c r="J140" i="24"/>
  <c r="J163" i="21"/>
  <c r="J163" i="24"/>
  <c r="K159" i="21"/>
  <c r="K159" i="24"/>
  <c r="K157" i="21"/>
  <c r="K157" i="24"/>
  <c r="I57" i="4"/>
  <c r="H149" i="24"/>
  <c r="H149" i="21"/>
  <c r="K140" i="24"/>
  <c r="K140" i="21"/>
  <c r="J146" i="21"/>
  <c r="J146" i="24"/>
  <c r="K146" i="21"/>
  <c r="K146" i="24"/>
  <c r="H153" i="21"/>
  <c r="H153" i="24"/>
  <c r="J143" i="24"/>
  <c r="J143" i="21"/>
  <c r="J157" i="24"/>
  <c r="J157" i="21"/>
  <c r="J160" i="24"/>
  <c r="J160" i="21"/>
  <c r="K160" i="24"/>
  <c r="K160" i="21"/>
  <c r="H145" i="21"/>
  <c r="H145" i="24"/>
  <c r="L152" i="24"/>
  <c r="L152" i="21"/>
  <c r="H146" i="21"/>
  <c r="H146" i="24"/>
  <c r="J158" i="24"/>
  <c r="J158" i="21"/>
  <c r="J145" i="24"/>
  <c r="J145" i="21"/>
  <c r="K143" i="24"/>
  <c r="K143" i="21"/>
  <c r="K139" i="21"/>
  <c r="K139" i="24"/>
  <c r="H141" i="24"/>
  <c r="H141" i="21"/>
  <c r="H150" i="24"/>
  <c r="H150" i="21"/>
  <c r="H160" i="21"/>
  <c r="H160" i="24"/>
  <c r="J139" i="24"/>
  <c r="J139" i="21"/>
  <c r="J159" i="21"/>
  <c r="J159" i="24"/>
  <c r="K158" i="24"/>
  <c r="K158" i="21"/>
  <c r="K154" i="21"/>
  <c r="K154" i="24"/>
  <c r="H139" i="21"/>
  <c r="H139" i="24"/>
  <c r="I153" i="21"/>
  <c r="I153" i="24"/>
  <c r="J154" i="24"/>
  <c r="H151" i="24"/>
  <c r="H151" i="21"/>
  <c r="H159" i="24"/>
  <c r="H159" i="21"/>
  <c r="H144" i="24"/>
  <c r="H144" i="21"/>
  <c r="K141" i="21"/>
  <c r="K141" i="24"/>
  <c r="K138" i="21"/>
  <c r="K138" i="24"/>
  <c r="G163" i="24"/>
  <c r="G163" i="21"/>
  <c r="I70" i="4"/>
  <c r="K153" i="21"/>
  <c r="K153" i="24"/>
  <c r="H158" i="21"/>
  <c r="H158" i="24"/>
  <c r="J152" i="24"/>
  <c r="J152" i="21"/>
  <c r="K145" i="24"/>
  <c r="K145" i="21"/>
  <c r="K152" i="24"/>
  <c r="K152" i="21"/>
  <c r="H143" i="21"/>
  <c r="H143" i="24"/>
  <c r="M76" i="4"/>
  <c r="J155" i="21"/>
  <c r="H138" i="21"/>
  <c r="H138" i="24"/>
  <c r="H154" i="24"/>
  <c r="H154" i="21"/>
  <c r="H155" i="24"/>
  <c r="H155" i="21"/>
  <c r="H140" i="24"/>
  <c r="H140" i="21"/>
  <c r="H157" i="24"/>
  <c r="H157" i="21"/>
  <c r="J137" i="24"/>
  <c r="F23" i="24"/>
  <c r="F23" i="21"/>
  <c r="H23" i="21"/>
  <c r="H23" i="24"/>
  <c r="N23" i="24"/>
  <c r="N23" i="21"/>
  <c r="M23" i="21"/>
  <c r="M23" i="24"/>
  <c r="J23" i="21"/>
  <c r="J23" i="24"/>
  <c r="F8" i="19"/>
  <c r="K7" i="19"/>
  <c r="J8" i="19"/>
  <c r="H8" i="19"/>
  <c r="N118" i="1"/>
  <c r="I8" i="19"/>
  <c r="I589" i="12"/>
  <c r="J589" i="12" s="1"/>
  <c r="K589" i="12" s="1"/>
  <c r="L589" i="12" s="1"/>
  <c r="I732" i="12"/>
  <c r="J732" i="12" s="1"/>
  <c r="I578" i="12"/>
  <c r="J578" i="12" s="1"/>
  <c r="I721" i="12"/>
  <c r="J721" i="12" s="1"/>
  <c r="I776" i="12"/>
  <c r="J776" i="12" s="1"/>
  <c r="I446" i="12"/>
  <c r="J446" i="12" s="1"/>
  <c r="H227" i="12"/>
  <c r="I227" i="12" s="1"/>
  <c r="J227" i="12" s="1"/>
  <c r="I214" i="12"/>
  <c r="J214" i="12" s="1"/>
  <c r="K214" i="12" s="1"/>
  <c r="I501" i="12"/>
  <c r="J501" i="12" s="1"/>
  <c r="K501" i="12" s="1"/>
  <c r="L501" i="12" s="1"/>
  <c r="I567" i="12"/>
  <c r="J567" i="12" s="1"/>
  <c r="I523" i="12"/>
  <c r="J523" i="12" s="1"/>
  <c r="K523" i="12" s="1"/>
  <c r="I391" i="12"/>
  <c r="J391" i="12" s="1"/>
  <c r="I369" i="12"/>
  <c r="J369" i="12" s="1"/>
  <c r="I633" i="12"/>
  <c r="J633" i="12" s="1"/>
  <c r="I281" i="12"/>
  <c r="J281" i="12" s="1"/>
  <c r="M761" i="12"/>
  <c r="N761" i="12" s="1"/>
  <c r="K746" i="12"/>
  <c r="L746" i="12" s="1"/>
  <c r="M746" i="12" s="1"/>
  <c r="N746" i="12" s="1"/>
  <c r="I512" i="12"/>
  <c r="J512" i="12" s="1"/>
  <c r="N782" i="12"/>
  <c r="I457" i="12"/>
  <c r="J457" i="12" s="1"/>
  <c r="K457" i="12" s="1"/>
  <c r="L457" i="12" s="1"/>
  <c r="I314" i="12"/>
  <c r="J314" i="12" s="1"/>
  <c r="I611" i="12"/>
  <c r="J611" i="12" s="1"/>
  <c r="L240" i="12"/>
  <c r="M240" i="12" s="1"/>
  <c r="N240" i="12" s="1"/>
  <c r="I710" i="12"/>
  <c r="J710" i="12" s="1"/>
  <c r="I424" i="12"/>
  <c r="J424" i="12" s="1"/>
  <c r="L439" i="12"/>
  <c r="M439" i="12" s="1"/>
  <c r="N439" i="12" s="1"/>
  <c r="I677" i="12"/>
  <c r="J677" i="12" s="1"/>
  <c r="J371" i="12"/>
  <c r="K371" i="12" s="1"/>
  <c r="I247" i="12"/>
  <c r="J247" i="12" s="1"/>
  <c r="J778" i="12"/>
  <c r="K778" i="12" s="1"/>
  <c r="I655" i="12"/>
  <c r="J655" i="12" s="1"/>
  <c r="H282" i="12"/>
  <c r="M473" i="12"/>
  <c r="N473" i="12" s="1"/>
  <c r="J57" i="24"/>
  <c r="J57" i="21"/>
  <c r="K57" i="24"/>
  <c r="K57" i="21"/>
  <c r="I765" i="12"/>
  <c r="J765" i="12" s="1"/>
  <c r="M748" i="12"/>
  <c r="N748" i="12" s="1"/>
  <c r="N715" i="12"/>
  <c r="I689" i="12"/>
  <c r="J689" i="12" s="1"/>
  <c r="K689" i="12" s="1"/>
  <c r="L689" i="12" s="1"/>
  <c r="M689" i="12" s="1"/>
  <c r="N689" i="12" s="1"/>
  <c r="M660" i="12"/>
  <c r="N660" i="12" s="1"/>
  <c r="H623" i="12"/>
  <c r="I623" i="12" s="1"/>
  <c r="L626" i="12"/>
  <c r="M626" i="12" s="1"/>
  <c r="N626" i="12" s="1"/>
  <c r="I622" i="12"/>
  <c r="J622" i="12" s="1"/>
  <c r="K622" i="12" s="1"/>
  <c r="I602" i="12"/>
  <c r="J602" i="12" s="1"/>
  <c r="I600" i="12"/>
  <c r="J600" i="12" s="1"/>
  <c r="K600" i="12" s="1"/>
  <c r="M584" i="12"/>
  <c r="N584" i="12" s="1"/>
  <c r="K527" i="12"/>
  <c r="L527" i="12" s="1"/>
  <c r="M527" i="12" s="1"/>
  <c r="J514" i="12"/>
  <c r="K514" i="12" s="1"/>
  <c r="L514" i="12" s="1"/>
  <c r="K494" i="12"/>
  <c r="L494" i="12" s="1"/>
  <c r="M494" i="12" s="1"/>
  <c r="N494" i="12" s="1"/>
  <c r="I492" i="12"/>
  <c r="J492" i="12" s="1"/>
  <c r="I468" i="12"/>
  <c r="J468" i="12" s="1"/>
  <c r="J459" i="12"/>
  <c r="K459" i="12" s="1"/>
  <c r="L459" i="12" s="1"/>
  <c r="J426" i="12"/>
  <c r="K426" i="12" s="1"/>
  <c r="H403" i="12"/>
  <c r="I402" i="12"/>
  <c r="J402" i="12" s="1"/>
  <c r="K402" i="12" s="1"/>
  <c r="I380" i="12"/>
  <c r="J380" i="12" s="1"/>
  <c r="I358" i="12"/>
  <c r="J358" i="12" s="1"/>
  <c r="I347" i="12"/>
  <c r="J347" i="12" s="1"/>
  <c r="N309" i="12"/>
  <c r="I303" i="12"/>
  <c r="J303" i="12" s="1"/>
  <c r="J238" i="12"/>
  <c r="K238" i="12" s="1"/>
  <c r="K416" i="12"/>
  <c r="L416" i="12" s="1"/>
  <c r="M416" i="12" s="1"/>
  <c r="N416" i="12" s="1"/>
  <c r="I327" i="12"/>
  <c r="J327" i="12" s="1"/>
  <c r="I258" i="12"/>
  <c r="J258" i="12" s="1"/>
  <c r="J767" i="12"/>
  <c r="K767" i="12" s="1"/>
  <c r="N463" i="12"/>
  <c r="I325" i="12"/>
  <c r="J325" i="12" s="1"/>
  <c r="M571" i="12"/>
  <c r="N571" i="12" s="1"/>
  <c r="L681" i="12"/>
  <c r="M681" i="12" s="1"/>
  <c r="N681" i="12" s="1"/>
  <c r="I592" i="12"/>
  <c r="J592" i="12" s="1"/>
  <c r="K592" i="12" s="1"/>
  <c r="L485" i="12"/>
  <c r="M485" i="12" s="1"/>
  <c r="I657" i="12"/>
  <c r="K394" i="12"/>
  <c r="L394" i="12" s="1"/>
  <c r="I447" i="12"/>
  <c r="J447" i="12" s="1"/>
  <c r="J393" i="12"/>
  <c r="K393" i="12" s="1"/>
  <c r="K318" i="12"/>
  <c r="L318" i="12" s="1"/>
  <c r="M318" i="12" s="1"/>
  <c r="N364" i="12"/>
  <c r="N386" i="12"/>
  <c r="J593" i="12"/>
  <c r="K593" i="12" s="1"/>
  <c r="L593" i="12" s="1"/>
  <c r="M593" i="12" s="1"/>
  <c r="N593" i="12" s="1"/>
  <c r="N529" i="12"/>
  <c r="I788" i="12"/>
  <c r="J788" i="12" s="1"/>
  <c r="K788" i="12" s="1"/>
  <c r="I644" i="12"/>
  <c r="I534" i="12"/>
  <c r="J534" i="12" s="1"/>
  <c r="K205" i="12"/>
  <c r="L205" i="12" s="1"/>
  <c r="M205" i="12" s="1"/>
  <c r="L628" i="12"/>
  <c r="M628" i="12" s="1"/>
  <c r="L760" i="12"/>
  <c r="M760" i="12" s="1"/>
  <c r="I645" i="12"/>
  <c r="J645" i="12" s="1"/>
  <c r="N252" i="12"/>
  <c r="I414" i="12"/>
  <c r="H392" i="12"/>
  <c r="I392" i="12" s="1"/>
  <c r="J392" i="12" s="1"/>
  <c r="K392" i="12" s="1"/>
  <c r="L392" i="12" s="1"/>
  <c r="M392" i="12" s="1"/>
  <c r="L747" i="12"/>
  <c r="M747" i="12" s="1"/>
  <c r="N747" i="12" s="1"/>
  <c r="N298" i="12"/>
  <c r="N397" i="12"/>
  <c r="M275" i="12"/>
  <c r="N275" i="12" s="1"/>
  <c r="L362" i="12"/>
  <c r="M362" i="12" s="1"/>
  <c r="L417" i="12"/>
  <c r="M417" i="12" s="1"/>
  <c r="M629" i="12"/>
  <c r="N629" i="12" s="1"/>
  <c r="K405" i="12"/>
  <c r="L405" i="12" s="1"/>
  <c r="M405" i="12" s="1"/>
  <c r="N405" i="12" s="1"/>
  <c r="N276" i="12"/>
  <c r="K361" i="12"/>
  <c r="L361" i="12" s="1"/>
  <c r="M361" i="12" s="1"/>
  <c r="N361" i="12" s="1"/>
  <c r="K759" i="12"/>
  <c r="L759" i="12" s="1"/>
  <c r="L539" i="12"/>
  <c r="M539" i="12" s="1"/>
  <c r="I503" i="12"/>
  <c r="I215" i="12"/>
  <c r="J294" i="12"/>
  <c r="K294" i="12" s="1"/>
  <c r="I271" i="12"/>
  <c r="J271" i="12" s="1"/>
  <c r="I744" i="12"/>
  <c r="I556" i="12"/>
  <c r="J556" i="12" s="1"/>
  <c r="I787" i="12"/>
  <c r="J787" i="12" s="1"/>
  <c r="K787" i="12" s="1"/>
  <c r="M486" i="12"/>
  <c r="N486" i="12" s="1"/>
  <c r="H756" i="12"/>
  <c r="I756" i="12" s="1"/>
  <c r="J756" i="12" s="1"/>
  <c r="N209" i="12"/>
  <c r="M738" i="12"/>
  <c r="N738" i="12" s="1"/>
  <c r="M781" i="12"/>
  <c r="N781" i="12" s="1"/>
  <c r="J525" i="12"/>
  <c r="K525" i="12" s="1"/>
  <c r="L525" i="12" s="1"/>
  <c r="J381" i="12"/>
  <c r="K381" i="12" s="1"/>
  <c r="I757" i="12"/>
  <c r="J757" i="12" s="1"/>
  <c r="K757" i="12" s="1"/>
  <c r="J711" i="12"/>
  <c r="K711" i="12" s="1"/>
  <c r="L711" i="12" s="1"/>
  <c r="H777" i="12"/>
  <c r="I777" i="12" s="1"/>
  <c r="H491" i="12"/>
  <c r="I491" i="12" s="1"/>
  <c r="I591" i="12"/>
  <c r="M286" i="12"/>
  <c r="N286" i="12" s="1"/>
  <c r="L363" i="12"/>
  <c r="M363" i="12" s="1"/>
  <c r="N363" i="12" s="1"/>
  <c r="K636" i="12"/>
  <c r="L636" i="12" s="1"/>
  <c r="M636" i="12" s="1"/>
  <c r="N636" i="12" s="1"/>
  <c r="K261" i="12"/>
  <c r="L261" i="12" s="1"/>
  <c r="I248" i="12"/>
  <c r="J248" i="12" s="1"/>
  <c r="A595" i="12"/>
  <c r="K594" i="12"/>
  <c r="J536" i="12"/>
  <c r="K536" i="12" s="1"/>
  <c r="J436" i="12"/>
  <c r="K436" i="12" s="1"/>
  <c r="H425" i="12"/>
  <c r="I425" i="12" s="1"/>
  <c r="H678" i="12"/>
  <c r="I678" i="12" s="1"/>
  <c r="M616" i="12"/>
  <c r="N616" i="12" s="1"/>
  <c r="J283" i="12"/>
  <c r="K283" i="12" s="1"/>
  <c r="J305" i="12"/>
  <c r="M639" i="12"/>
  <c r="N639" i="12" s="1"/>
  <c r="I766" i="12"/>
  <c r="J766" i="12" s="1"/>
  <c r="K766" i="12" s="1"/>
  <c r="K613" i="12"/>
  <c r="L613" i="12" s="1"/>
  <c r="M583" i="12"/>
  <c r="N583" i="12" s="1"/>
  <c r="I723" i="12"/>
  <c r="J723" i="12" s="1"/>
  <c r="K637" i="12"/>
  <c r="L637" i="12" s="1"/>
  <c r="M572" i="12"/>
  <c r="N572" i="12" s="1"/>
  <c r="M407" i="12"/>
  <c r="N407" i="12" s="1"/>
  <c r="H237" i="12"/>
  <c r="I237" i="12" s="1"/>
  <c r="A725" i="12"/>
  <c r="I724" i="12"/>
  <c r="K250" i="12"/>
  <c r="A229" i="12"/>
  <c r="I228" i="12"/>
  <c r="J228" i="12" s="1"/>
  <c r="J206" i="12"/>
  <c r="K206" i="12" s="1"/>
  <c r="L406" i="12"/>
  <c r="M406" i="12" s="1"/>
  <c r="A604" i="12"/>
  <c r="I603" i="12"/>
  <c r="I470" i="12"/>
  <c r="J470" i="12" s="1"/>
  <c r="I679" i="12"/>
  <c r="J679" i="12" s="1"/>
  <c r="M307" i="12"/>
  <c r="N307" i="12" s="1"/>
  <c r="H722" i="12"/>
  <c r="I722" i="12" s="1"/>
  <c r="M451" i="12"/>
  <c r="N451" i="12" s="1"/>
  <c r="M385" i="12"/>
  <c r="N385" i="12" s="1"/>
  <c r="L384" i="12"/>
  <c r="M384" i="12" s="1"/>
  <c r="N384" i="12" s="1"/>
  <c r="M771" i="12"/>
  <c r="N771" i="12" s="1"/>
  <c r="J438" i="12"/>
  <c r="K438" i="12" s="1"/>
  <c r="K262" i="12"/>
  <c r="L262" i="12" s="1"/>
  <c r="L437" i="12"/>
  <c r="M437" i="12" s="1"/>
  <c r="J625" i="12"/>
  <c r="K625" i="12" s="1"/>
  <c r="L625" i="12" s="1"/>
  <c r="I448" i="12"/>
  <c r="L429" i="12"/>
  <c r="K648" i="12"/>
  <c r="L648" i="12" s="1"/>
  <c r="I315" i="12"/>
  <c r="J315" i="12" s="1"/>
  <c r="H370" i="12"/>
  <c r="L329" i="12"/>
  <c r="M329" i="12" s="1"/>
  <c r="N329" i="12" s="1"/>
  <c r="L462" i="12"/>
  <c r="M462" i="12" s="1"/>
  <c r="H601" i="12"/>
  <c r="J513" i="12"/>
  <c r="K513" i="12" s="1"/>
  <c r="J656" i="12"/>
  <c r="L274" i="12"/>
  <c r="M274" i="12" s="1"/>
  <c r="N274" i="12" s="1"/>
  <c r="H458" i="12"/>
  <c r="I458" i="12" s="1"/>
  <c r="G225" i="12"/>
  <c r="H225" i="12" s="1"/>
  <c r="M208" i="12"/>
  <c r="N208" i="12" s="1"/>
  <c r="K207" i="12"/>
  <c r="L207" i="12" s="1"/>
  <c r="M207" i="12" s="1"/>
  <c r="N207" i="12" s="1"/>
  <c r="I624" i="12"/>
  <c r="J624" i="12" s="1"/>
  <c r="L659" i="12"/>
  <c r="M659" i="12" s="1"/>
  <c r="N659" i="12" s="1"/>
  <c r="L395" i="12"/>
  <c r="I259" i="12"/>
  <c r="J259" i="12" s="1"/>
  <c r="M683" i="12"/>
  <c r="N683" i="12" s="1"/>
  <c r="M419" i="12"/>
  <c r="N419" i="12" s="1"/>
  <c r="A650" i="12"/>
  <c r="K649" i="12"/>
  <c r="K736" i="12"/>
  <c r="L736" i="12" s="1"/>
  <c r="M736" i="12" s="1"/>
  <c r="N736" i="12" s="1"/>
  <c r="M241" i="12"/>
  <c r="N241" i="12" s="1"/>
  <c r="A331" i="12"/>
  <c r="K330" i="12"/>
  <c r="G754" i="12"/>
  <c r="H754" i="12" s="1"/>
  <c r="J579" i="12"/>
  <c r="K579" i="12" s="1"/>
  <c r="L319" i="12"/>
  <c r="M319" i="12" s="1"/>
  <c r="M440" i="12"/>
  <c r="N440" i="12" s="1"/>
  <c r="H293" i="12"/>
  <c r="I293" i="12" s="1"/>
  <c r="G203" i="12"/>
  <c r="H203" i="12" s="1"/>
  <c r="H612" i="12"/>
  <c r="I612" i="12" s="1"/>
  <c r="I789" i="12"/>
  <c r="J789" i="12" s="1"/>
  <c r="I668" i="12"/>
  <c r="J668" i="12" s="1"/>
  <c r="K668" i="12" s="1"/>
  <c r="I635" i="12"/>
  <c r="A670" i="12"/>
  <c r="I669" i="12"/>
  <c r="H226" i="12"/>
  <c r="I226" i="12" s="1"/>
  <c r="J226" i="12" s="1"/>
  <c r="H590" i="12"/>
  <c r="I590" i="12" s="1"/>
  <c r="H524" i="12"/>
  <c r="I524" i="12" s="1"/>
  <c r="I260" i="12"/>
  <c r="I304" i="12"/>
  <c r="I481" i="12"/>
  <c r="I382" i="12"/>
  <c r="J382" i="12" s="1"/>
  <c r="N496" i="12"/>
  <c r="I569" i="12"/>
  <c r="J569" i="12" s="1"/>
  <c r="K502" i="12"/>
  <c r="L502" i="12" s="1"/>
  <c r="A559" i="12"/>
  <c r="H558" i="12"/>
  <c r="A548" i="12"/>
  <c r="H547" i="12"/>
  <c r="K769" i="12"/>
  <c r="L769" i="12" s="1"/>
  <c r="M769" i="12" s="1"/>
  <c r="N769" i="12" s="1"/>
  <c r="L461" i="12"/>
  <c r="K482" i="12"/>
  <c r="L482" i="12" s="1"/>
  <c r="K691" i="12"/>
  <c r="L780" i="12"/>
  <c r="M780" i="12" s="1"/>
  <c r="N780" i="12" s="1"/>
  <c r="H634" i="12"/>
  <c r="M518" i="12"/>
  <c r="N518" i="12" s="1"/>
  <c r="L308" i="12"/>
  <c r="K216" i="12"/>
  <c r="L216" i="12" s="1"/>
  <c r="M216" i="12" s="1"/>
  <c r="J745" i="12"/>
  <c r="K745" i="12" s="1"/>
  <c r="K349" i="12"/>
  <c r="L349" i="12" s="1"/>
  <c r="H733" i="12"/>
  <c r="I733" i="12" s="1"/>
  <c r="J580" i="12"/>
  <c r="K580" i="12" s="1"/>
  <c r="L580" i="12" s="1"/>
  <c r="A792" i="12"/>
  <c r="J791" i="12"/>
  <c r="H557" i="12"/>
  <c r="K712" i="12"/>
  <c r="H359" i="12"/>
  <c r="I359" i="12" s="1"/>
  <c r="H546" i="12"/>
  <c r="L484" i="12"/>
  <c r="M484" i="12" s="1"/>
  <c r="J504" i="12"/>
  <c r="K504" i="12" s="1"/>
  <c r="L627" i="12"/>
  <c r="M627" i="12" s="1"/>
  <c r="N627" i="12" s="1"/>
  <c r="L638" i="12"/>
  <c r="M638" i="12" s="1"/>
  <c r="M737" i="12"/>
  <c r="N737" i="12" s="1"/>
  <c r="H568" i="12"/>
  <c r="N396" i="12"/>
  <c r="M770" i="12"/>
  <c r="N770" i="12" s="1"/>
  <c r="M418" i="12"/>
  <c r="N418" i="12" s="1"/>
  <c r="H755" i="12"/>
  <c r="I755" i="12" s="1"/>
  <c r="J526" i="12"/>
  <c r="K526" i="12" s="1"/>
  <c r="M682" i="12"/>
  <c r="N682" i="12" s="1"/>
  <c r="L316" i="12"/>
  <c r="M316" i="12" s="1"/>
  <c r="J743" i="12"/>
  <c r="K743" i="12" s="1"/>
  <c r="L743" i="12" s="1"/>
  <c r="M743" i="12" s="1"/>
  <c r="N352" i="12"/>
  <c r="N219" i="12"/>
  <c r="I535" i="12"/>
  <c r="K646" i="12"/>
  <c r="H204" i="12"/>
  <c r="K734" i="12"/>
  <c r="L734" i="12" s="1"/>
  <c r="M734" i="12" s="1"/>
  <c r="H667" i="12"/>
  <c r="I667" i="12" s="1"/>
  <c r="I360" i="12"/>
  <c r="N441" i="12"/>
  <c r="N430" i="12"/>
  <c r="H348" i="12"/>
  <c r="J758" i="12"/>
  <c r="M220" i="12"/>
  <c r="N220" i="12" s="1"/>
  <c r="K326" i="12"/>
  <c r="L326" i="12" s="1"/>
  <c r="M326" i="12" s="1"/>
  <c r="N326" i="12" s="1"/>
  <c r="J415" i="12"/>
  <c r="K415" i="12" s="1"/>
  <c r="H469" i="12"/>
  <c r="I469" i="12" s="1"/>
  <c r="J469" i="12" s="1"/>
  <c r="I249" i="12"/>
  <c r="H480" i="12"/>
  <c r="I480" i="12" s="1"/>
  <c r="I479" i="12"/>
  <c r="J479" i="12" s="1"/>
  <c r="M251" i="12"/>
  <c r="N251" i="12" s="1"/>
  <c r="K239" i="12"/>
  <c r="K217" i="12"/>
  <c r="L217" i="12" s="1"/>
  <c r="N218" i="12"/>
  <c r="K779" i="12"/>
  <c r="K768" i="12"/>
  <c r="L768" i="12" s="1"/>
  <c r="L735" i="12"/>
  <c r="M735" i="12" s="1"/>
  <c r="L713" i="12"/>
  <c r="M713" i="12" s="1"/>
  <c r="M714" i="12"/>
  <c r="N714" i="12" s="1"/>
  <c r="K680" i="12"/>
  <c r="L680" i="12" s="1"/>
  <c r="M680" i="12" s="1"/>
  <c r="K658" i="12"/>
  <c r="L658" i="12" s="1"/>
  <c r="K647" i="12"/>
  <c r="L614" i="12"/>
  <c r="M614" i="12" s="1"/>
  <c r="K581" i="12"/>
  <c r="K570" i="12"/>
  <c r="L570" i="12" s="1"/>
  <c r="L537" i="12"/>
  <c r="M537" i="12" s="1"/>
  <c r="M528" i="12"/>
  <c r="N528" i="12" s="1"/>
  <c r="K515" i="12"/>
  <c r="M505" i="12"/>
  <c r="N505" i="12" s="1"/>
  <c r="L490" i="12"/>
  <c r="K493" i="12"/>
  <c r="L493" i="12" s="1"/>
  <c r="M493" i="12" s="1"/>
  <c r="M483" i="12"/>
  <c r="N483" i="12" s="1"/>
  <c r="L471" i="12"/>
  <c r="K460" i="12"/>
  <c r="K449" i="12"/>
  <c r="L449" i="12" s="1"/>
  <c r="M449" i="12" s="1"/>
  <c r="M428" i="12"/>
  <c r="N428" i="12" s="1"/>
  <c r="K427" i="12"/>
  <c r="L427" i="12" s="1"/>
  <c r="J404" i="12"/>
  <c r="K404" i="12" s="1"/>
  <c r="K383" i="12"/>
  <c r="M373" i="12"/>
  <c r="N373" i="12" s="1"/>
  <c r="K372" i="12"/>
  <c r="K350" i="12"/>
  <c r="K328" i="12"/>
  <c r="L328" i="12" s="1"/>
  <c r="L317" i="12"/>
  <c r="L306" i="12"/>
  <c r="M306" i="12" s="1"/>
  <c r="L295" i="12"/>
  <c r="M295" i="12" s="1"/>
  <c r="L284" i="12"/>
  <c r="M284" i="12" s="1"/>
  <c r="I272" i="12"/>
  <c r="J272" i="12" s="1"/>
  <c r="K270" i="12"/>
  <c r="L270" i="12" s="1"/>
  <c r="K273" i="12"/>
  <c r="L273" i="12" s="1"/>
  <c r="L26" i="18"/>
  <c r="M19" i="18"/>
  <c r="M26" i="18" s="1"/>
  <c r="J26" i="18"/>
  <c r="I26" i="18"/>
  <c r="M69" i="4"/>
  <c r="M53" i="4"/>
  <c r="M65" i="4"/>
  <c r="M67" i="4"/>
  <c r="M60" i="4"/>
  <c r="M66" i="4"/>
  <c r="M80" i="4"/>
  <c r="L75" i="4"/>
  <c r="M79" i="4"/>
  <c r="L74" i="4"/>
  <c r="I59" i="4"/>
  <c r="L72" i="4"/>
  <c r="I61" i="4"/>
  <c r="L65" i="4"/>
  <c r="M57" i="4"/>
  <c r="I54" i="4"/>
  <c r="L58" i="4"/>
  <c r="M70" i="4"/>
  <c r="M75" i="4"/>
  <c r="M68" i="4"/>
  <c r="M54" i="4"/>
  <c r="I75" i="4"/>
  <c r="M74" i="4"/>
  <c r="M71" i="4"/>
  <c r="L59" i="4"/>
  <c r="I55" i="4"/>
  <c r="L57" i="4"/>
  <c r="L56" i="4"/>
  <c r="M58" i="4"/>
  <c r="I73" i="4"/>
  <c r="M61" i="4"/>
  <c r="M55" i="4"/>
  <c r="M62" i="4"/>
  <c r="M59" i="4"/>
  <c r="M72" i="4"/>
  <c r="I56" i="4"/>
  <c r="N68" i="4"/>
  <c r="N54" i="4"/>
  <c r="N70" i="4"/>
  <c r="N56" i="4"/>
  <c r="N71" i="4"/>
  <c r="N57" i="4"/>
  <c r="N73" i="4"/>
  <c r="N59" i="4"/>
  <c r="N72" i="4"/>
  <c r="N58" i="4"/>
  <c r="N80" i="4"/>
  <c r="N67" i="4"/>
  <c r="N53" i="4"/>
  <c r="N62" i="4"/>
  <c r="N66" i="4"/>
  <c r="N74" i="4"/>
  <c r="N75" i="4"/>
  <c r="N60" i="4"/>
  <c r="N69" i="4"/>
  <c r="N76" i="4"/>
  <c r="N61" i="4"/>
  <c r="N55" i="4"/>
  <c r="N79" i="4"/>
  <c r="N65" i="4"/>
  <c r="I32" i="9"/>
  <c r="J33" i="9" s="1"/>
  <c r="H32" i="9"/>
  <c r="H33" i="9" s="1"/>
  <c r="L33" i="9"/>
  <c r="I24" i="9"/>
  <c r="L24" i="9"/>
  <c r="M32" i="9"/>
  <c r="N33" i="9" s="1"/>
  <c r="G24" i="9"/>
  <c r="G36" i="9" s="1"/>
  <c r="G44" i="9" s="1"/>
  <c r="G47" i="9" s="1"/>
  <c r="K33" i="9"/>
  <c r="H24" i="9"/>
  <c r="J149" i="24" l="1"/>
  <c r="J149" i="21"/>
  <c r="G152" i="24"/>
  <c r="F164" i="21"/>
  <c r="F24" i="17"/>
  <c r="G81" i="24" s="1"/>
  <c r="K163" i="24"/>
  <c r="I152" i="21"/>
  <c r="F7" i="19"/>
  <c r="H47" i="21"/>
  <c r="K163" i="21"/>
  <c r="I152" i="24"/>
  <c r="G41" i="21"/>
  <c r="G39" i="21"/>
  <c r="L40" i="24"/>
  <c r="I149" i="21"/>
  <c r="J153" i="24"/>
  <c r="I53" i="21"/>
  <c r="J48" i="24"/>
  <c r="N79" i="21"/>
  <c r="F50" i="24"/>
  <c r="G139" i="24"/>
  <c r="K151" i="21"/>
  <c r="G138" i="21"/>
  <c r="G139" i="21"/>
  <c r="K151" i="24"/>
  <c r="G138" i="24"/>
  <c r="G159" i="21"/>
  <c r="K155" i="21"/>
  <c r="K137" i="21"/>
  <c r="K164" i="24"/>
  <c r="K155" i="24"/>
  <c r="F48" i="17"/>
  <c r="G105" i="24" s="1"/>
  <c r="L79" i="21"/>
  <c r="I79" i="21"/>
  <c r="G157" i="24"/>
  <c r="J138" i="24"/>
  <c r="F25" i="17"/>
  <c r="G82" i="21" s="1"/>
  <c r="J141" i="21"/>
  <c r="J138" i="21"/>
  <c r="J154" i="21"/>
  <c r="G146" i="24"/>
  <c r="G154" i="21"/>
  <c r="F20" i="17"/>
  <c r="G77" i="24" s="1"/>
  <c r="L153" i="21"/>
  <c r="G144" i="21"/>
  <c r="G45" i="17"/>
  <c r="I160" i="21"/>
  <c r="F15" i="17"/>
  <c r="G72" i="24" s="1"/>
  <c r="G35" i="21"/>
  <c r="G164" i="21"/>
  <c r="F16" i="17"/>
  <c r="G73" i="24" s="1"/>
  <c r="G24" i="17"/>
  <c r="G58" i="17"/>
  <c r="K8" i="17"/>
  <c r="F46" i="24"/>
  <c r="I144" i="24"/>
  <c r="G44" i="17"/>
  <c r="K45" i="17"/>
  <c r="K48" i="17"/>
  <c r="I39" i="24"/>
  <c r="F57" i="17"/>
  <c r="G114" i="24" s="1"/>
  <c r="G25" i="17"/>
  <c r="G54" i="17"/>
  <c r="K16" i="17"/>
  <c r="E28" i="17"/>
  <c r="F85" i="21" s="1"/>
  <c r="F28" i="17"/>
  <c r="E41" i="17"/>
  <c r="F98" i="24" s="1"/>
  <c r="F41" i="17"/>
  <c r="G98" i="24" s="1"/>
  <c r="G151" i="24"/>
  <c r="E35" i="17"/>
  <c r="F92" i="24" s="1"/>
  <c r="F35" i="17"/>
  <c r="G92" i="21" s="1"/>
  <c r="G20" i="17"/>
  <c r="K57" i="17"/>
  <c r="E56" i="17"/>
  <c r="F113" i="21" s="1"/>
  <c r="F56" i="17"/>
  <c r="E34" i="17"/>
  <c r="F91" i="21" s="1"/>
  <c r="F34" i="17"/>
  <c r="G91" i="24" s="1"/>
  <c r="K20" i="17"/>
  <c r="L137" i="24"/>
  <c r="G46" i="24"/>
  <c r="F155" i="21"/>
  <c r="F45" i="17"/>
  <c r="G102" i="24" s="1"/>
  <c r="G61" i="17"/>
  <c r="E37" i="17"/>
  <c r="F94" i="24" s="1"/>
  <c r="F37" i="17"/>
  <c r="G94" i="21" s="1"/>
  <c r="L32" i="24"/>
  <c r="G154" i="24"/>
  <c r="G164" i="24"/>
  <c r="E49" i="17"/>
  <c r="F106" i="24" s="1"/>
  <c r="F49" i="17"/>
  <c r="G106" i="21" s="1"/>
  <c r="E23" i="17"/>
  <c r="F80" i="21" s="1"/>
  <c r="F23" i="17"/>
  <c r="G80" i="21" s="1"/>
  <c r="F8" i="17"/>
  <c r="G65" i="21" s="1"/>
  <c r="G48" i="17"/>
  <c r="K54" i="17"/>
  <c r="K24" i="17"/>
  <c r="E58" i="17"/>
  <c r="F115" i="24" s="1"/>
  <c r="F58" i="17"/>
  <c r="G115" i="21" s="1"/>
  <c r="E32" i="17"/>
  <c r="F89" i="24" s="1"/>
  <c r="F32" i="17"/>
  <c r="G89" i="21" s="1"/>
  <c r="K44" i="17"/>
  <c r="E61" i="17"/>
  <c r="F118" i="21" s="1"/>
  <c r="F61" i="17"/>
  <c r="G118" i="24" s="1"/>
  <c r="G43" i="17"/>
  <c r="I44" i="21"/>
  <c r="E27" i="17"/>
  <c r="F84" i="24" s="1"/>
  <c r="F27" i="17"/>
  <c r="G84" i="21" s="1"/>
  <c r="G57" i="17"/>
  <c r="E8" i="19"/>
  <c r="E9" i="19" s="1"/>
  <c r="E11" i="19" s="1"/>
  <c r="K43" i="17"/>
  <c r="K61" i="17"/>
  <c r="E59" i="17"/>
  <c r="F116" i="21" s="1"/>
  <c r="F59" i="17"/>
  <c r="G116" i="24" s="1"/>
  <c r="E38" i="17"/>
  <c r="F95" i="21" s="1"/>
  <c r="F38" i="17"/>
  <c r="G95" i="21" s="1"/>
  <c r="E33" i="17"/>
  <c r="F90" i="24" s="1"/>
  <c r="F33" i="17"/>
  <c r="G90" i="24" s="1"/>
  <c r="F54" i="17"/>
  <c r="G111" i="24" s="1"/>
  <c r="E22" i="17"/>
  <c r="K25" i="17"/>
  <c r="G7" i="19"/>
  <c r="G9" i="19" s="1"/>
  <c r="G11" i="19" s="1"/>
  <c r="I158" i="24"/>
  <c r="G47" i="21"/>
  <c r="E46" i="17"/>
  <c r="F103" i="24" s="1"/>
  <c r="F46" i="17"/>
  <c r="G103" i="24" s="1"/>
  <c r="E42" i="17"/>
  <c r="F99" i="24" s="1"/>
  <c r="F42" i="17"/>
  <c r="G99" i="21" s="1"/>
  <c r="F43" i="17"/>
  <c r="G100" i="21" s="1"/>
  <c r="G15" i="17"/>
  <c r="M15" i="17"/>
  <c r="N72" i="21" s="1"/>
  <c r="E36" i="17"/>
  <c r="F93" i="21" s="1"/>
  <c r="F36" i="17"/>
  <c r="G93" i="21" s="1"/>
  <c r="G8" i="17"/>
  <c r="K15" i="17"/>
  <c r="K58" i="17"/>
  <c r="F44" i="17"/>
  <c r="G101" i="21" s="1"/>
  <c r="G16" i="17"/>
  <c r="N15" i="16"/>
  <c r="N177" i="24" s="1"/>
  <c r="J690" i="12"/>
  <c r="K690" i="12" s="1"/>
  <c r="L690" i="12" s="1"/>
  <c r="J15" i="16"/>
  <c r="J177" i="21" s="1"/>
  <c r="K15" i="16"/>
  <c r="K177" i="21" s="1"/>
  <c r="L692" i="12"/>
  <c r="G22" i="14"/>
  <c r="E54" i="17"/>
  <c r="F111" i="24" s="1"/>
  <c r="E48" i="17"/>
  <c r="F105" i="21" s="1"/>
  <c r="E45" i="17"/>
  <c r="F102" i="21" s="1"/>
  <c r="E44" i="17"/>
  <c r="F101" i="21" s="1"/>
  <c r="E43" i="17"/>
  <c r="F100" i="24" s="1"/>
  <c r="E25" i="17"/>
  <c r="F82" i="24" s="1"/>
  <c r="E24" i="17"/>
  <c r="F81" i="21" s="1"/>
  <c r="E20" i="17"/>
  <c r="F77" i="21" s="1"/>
  <c r="E16" i="17"/>
  <c r="F73" i="24" s="1"/>
  <c r="G78" i="15"/>
  <c r="H78" i="15"/>
  <c r="F78" i="15"/>
  <c r="L78" i="15"/>
  <c r="M15" i="16" s="1"/>
  <c r="M177" i="24" s="1"/>
  <c r="E8" i="17"/>
  <c r="F65" i="21" s="1"/>
  <c r="N24" i="9"/>
  <c r="N36" i="9" s="1"/>
  <c r="N44" i="9" s="1"/>
  <c r="N47" i="9" s="1"/>
  <c r="K24" i="9"/>
  <c r="G149" i="24"/>
  <c r="G149" i="21"/>
  <c r="G53" i="24"/>
  <c r="G54" i="24"/>
  <c r="G145" i="24"/>
  <c r="G145" i="21"/>
  <c r="I137" i="21"/>
  <c r="G158" i="21"/>
  <c r="F153" i="21"/>
  <c r="I32" i="24"/>
  <c r="G140" i="21"/>
  <c r="I155" i="21"/>
  <c r="E10" i="17"/>
  <c r="F67" i="24" s="1"/>
  <c r="G55" i="24"/>
  <c r="G141" i="24"/>
  <c r="G150" i="21"/>
  <c r="G141" i="21"/>
  <c r="G150" i="24"/>
  <c r="F9" i="19"/>
  <c r="F7" i="20" s="1"/>
  <c r="G155" i="21"/>
  <c r="E12" i="17"/>
  <c r="F69" i="21" s="1"/>
  <c r="G79" i="24"/>
  <c r="G79" i="21"/>
  <c r="M162" i="21"/>
  <c r="M162" i="24"/>
  <c r="I162" i="24"/>
  <c r="I162" i="21"/>
  <c r="G160" i="24"/>
  <c r="G137" i="24"/>
  <c r="G155" i="24"/>
  <c r="G143" i="21"/>
  <c r="M79" i="24"/>
  <c r="M79" i="21"/>
  <c r="F162" i="21"/>
  <c r="F162" i="24"/>
  <c r="H79" i="21"/>
  <c r="H79" i="24"/>
  <c r="G137" i="21"/>
  <c r="F152" i="24"/>
  <c r="G143" i="24"/>
  <c r="F112" i="21"/>
  <c r="G162" i="21"/>
  <c r="G162" i="24"/>
  <c r="H57" i="21"/>
  <c r="F151" i="24"/>
  <c r="F152" i="21"/>
  <c r="L162" i="21"/>
  <c r="L162" i="24"/>
  <c r="G153" i="21"/>
  <c r="G153" i="24"/>
  <c r="F52" i="21"/>
  <c r="F139" i="24"/>
  <c r="L145" i="24"/>
  <c r="G55" i="14"/>
  <c r="F118" i="15"/>
  <c r="E11" i="17"/>
  <c r="F68" i="21" s="1"/>
  <c r="L545" i="12"/>
  <c r="M545" i="12" s="1"/>
  <c r="N545" i="12" s="1"/>
  <c r="F150" i="21"/>
  <c r="L153" i="24"/>
  <c r="F137" i="21"/>
  <c r="L163" i="24"/>
  <c r="L154" i="24"/>
  <c r="L160" i="21"/>
  <c r="I164" i="21"/>
  <c r="F137" i="24"/>
  <c r="L164" i="21"/>
  <c r="L138" i="21"/>
  <c r="L154" i="21"/>
  <c r="F150" i="24"/>
  <c r="I155" i="24"/>
  <c r="I164" i="24"/>
  <c r="L155" i="24"/>
  <c r="F143" i="24"/>
  <c r="L50" i="24"/>
  <c r="F139" i="21"/>
  <c r="L144" i="24"/>
  <c r="L163" i="21"/>
  <c r="I151" i="24"/>
  <c r="L160" i="24"/>
  <c r="L144" i="21"/>
  <c r="F48" i="24"/>
  <c r="F145" i="24"/>
  <c r="L164" i="24"/>
  <c r="D9" i="19"/>
  <c r="D7" i="20" s="1"/>
  <c r="K9" i="19"/>
  <c r="K11" i="19" s="1"/>
  <c r="K413" i="12"/>
  <c r="L413" i="12" s="1"/>
  <c r="N78" i="21"/>
  <c r="N78" i="24"/>
  <c r="G78" i="21"/>
  <c r="G78" i="24"/>
  <c r="K78" i="24"/>
  <c r="K78" i="21"/>
  <c r="I9" i="19"/>
  <c r="I11" i="19" s="1"/>
  <c r="K666" i="12"/>
  <c r="L666" i="12" s="1"/>
  <c r="M666" i="12" s="1"/>
  <c r="N666" i="12" s="1"/>
  <c r="K790" i="12"/>
  <c r="L790" i="12" s="1"/>
  <c r="M790" i="12" s="1"/>
  <c r="F85" i="15"/>
  <c r="E39" i="17"/>
  <c r="F96" i="21" s="1"/>
  <c r="E9" i="17"/>
  <c r="F66" i="24" s="1"/>
  <c r="E47" i="17"/>
  <c r="F104" i="21" s="1"/>
  <c r="E51" i="17"/>
  <c r="F108" i="24" s="1"/>
  <c r="M435" i="12"/>
  <c r="N435" i="12" s="1"/>
  <c r="I335" i="12"/>
  <c r="K446" i="12"/>
  <c r="L446" i="12" s="1"/>
  <c r="M446" i="12" s="1"/>
  <c r="K292" i="12"/>
  <c r="L292" i="12" s="1"/>
  <c r="K721" i="12"/>
  <c r="L721" i="12" s="1"/>
  <c r="K732" i="12"/>
  <c r="L732" i="12" s="1"/>
  <c r="K578" i="12"/>
  <c r="L578" i="12" s="1"/>
  <c r="L150" i="24"/>
  <c r="L150" i="21"/>
  <c r="F158" i="21"/>
  <c r="L151" i="24"/>
  <c r="F160" i="24"/>
  <c r="I58" i="21"/>
  <c r="F158" i="24"/>
  <c r="L46" i="24"/>
  <c r="F160" i="21"/>
  <c r="I150" i="21"/>
  <c r="I151" i="21"/>
  <c r="L146" i="21"/>
  <c r="F149" i="21"/>
  <c r="F140" i="24"/>
  <c r="I146" i="24"/>
  <c r="I45" i="21"/>
  <c r="F163" i="24"/>
  <c r="F145" i="21"/>
  <c r="F49" i="21"/>
  <c r="F140" i="21"/>
  <c r="L146" i="24"/>
  <c r="F149" i="24"/>
  <c r="I146" i="21"/>
  <c r="L139" i="24"/>
  <c r="F58" i="24"/>
  <c r="L34" i="21"/>
  <c r="I163" i="24"/>
  <c r="F33" i="24"/>
  <c r="F143" i="21"/>
  <c r="E60" i="17"/>
  <c r="F117" i="21" s="1"/>
  <c r="E50" i="17"/>
  <c r="F107" i="21" s="1"/>
  <c r="E63" i="17"/>
  <c r="F120" i="21" s="1"/>
  <c r="E26" i="17"/>
  <c r="F83" i="24" s="1"/>
  <c r="E17" i="17"/>
  <c r="F74" i="21" s="1"/>
  <c r="E40" i="17"/>
  <c r="F97" i="21" s="1"/>
  <c r="E13" i="17"/>
  <c r="F70" i="21" s="1"/>
  <c r="E18" i="17"/>
  <c r="F75" i="24" s="1"/>
  <c r="E19" i="17"/>
  <c r="F76" i="21" s="1"/>
  <c r="G85" i="24"/>
  <c r="E15" i="17"/>
  <c r="F72" i="24" s="1"/>
  <c r="E21" i="17"/>
  <c r="E31" i="17"/>
  <c r="F88" i="24" s="1"/>
  <c r="J9" i="19"/>
  <c r="J11" i="19" s="1"/>
  <c r="F157" i="24"/>
  <c r="E57" i="17"/>
  <c r="F114" i="21" s="1"/>
  <c r="E53" i="17"/>
  <c r="F110" i="24" s="1"/>
  <c r="L138" i="24"/>
  <c r="L157" i="24"/>
  <c r="L157" i="21"/>
  <c r="F141" i="21"/>
  <c r="F146" i="24"/>
  <c r="F159" i="21"/>
  <c r="F41" i="24"/>
  <c r="F36" i="24"/>
  <c r="F144" i="24"/>
  <c r="E62" i="17"/>
  <c r="F119" i="21" s="1"/>
  <c r="E29" i="17"/>
  <c r="F86" i="21" s="1"/>
  <c r="F159" i="24"/>
  <c r="F138" i="21"/>
  <c r="F154" i="21"/>
  <c r="F144" i="21"/>
  <c r="E52" i="17"/>
  <c r="F109" i="21" s="1"/>
  <c r="E30" i="17"/>
  <c r="F87" i="21" s="1"/>
  <c r="N105" i="24"/>
  <c r="N105" i="21"/>
  <c r="N109" i="21"/>
  <c r="N109" i="24"/>
  <c r="N85" i="21"/>
  <c r="N85" i="24"/>
  <c r="N92" i="21"/>
  <c r="N92" i="24"/>
  <c r="K80" i="24"/>
  <c r="K80" i="21"/>
  <c r="K92" i="24"/>
  <c r="K92" i="21"/>
  <c r="K111" i="24"/>
  <c r="K111" i="21"/>
  <c r="K65" i="21"/>
  <c r="K65" i="24"/>
  <c r="N101" i="21"/>
  <c r="N101" i="24"/>
  <c r="N96" i="24"/>
  <c r="N96" i="21"/>
  <c r="N73" i="24"/>
  <c r="N73" i="21"/>
  <c r="N100" i="21"/>
  <c r="N100" i="24"/>
  <c r="G120" i="24"/>
  <c r="G120" i="21"/>
  <c r="G83" i="24"/>
  <c r="G83" i="21"/>
  <c r="K113" i="24"/>
  <c r="K67" i="21"/>
  <c r="K67" i="24"/>
  <c r="K116" i="24"/>
  <c r="K116" i="21"/>
  <c r="K66" i="24"/>
  <c r="K66" i="21"/>
  <c r="N70" i="21"/>
  <c r="N70" i="24"/>
  <c r="N108" i="24"/>
  <c r="N108" i="21"/>
  <c r="N89" i="24"/>
  <c r="N89" i="21"/>
  <c r="G107" i="21"/>
  <c r="G107" i="24"/>
  <c r="G74" i="24"/>
  <c r="G74" i="21"/>
  <c r="K73" i="24"/>
  <c r="K73" i="21"/>
  <c r="K103" i="24"/>
  <c r="K103" i="21"/>
  <c r="K85" i="21"/>
  <c r="K85" i="24"/>
  <c r="K86" i="21"/>
  <c r="K86" i="24"/>
  <c r="N106" i="24"/>
  <c r="N106" i="21"/>
  <c r="N67" i="24"/>
  <c r="N67" i="21"/>
  <c r="N117" i="21"/>
  <c r="N117" i="24"/>
  <c r="N103" i="24"/>
  <c r="N103" i="21"/>
  <c r="G70" i="24"/>
  <c r="G70" i="21"/>
  <c r="K101" i="21"/>
  <c r="K101" i="24"/>
  <c r="K106" i="21"/>
  <c r="K106" i="24"/>
  <c r="K89" i="21"/>
  <c r="K89" i="24"/>
  <c r="K87" i="24"/>
  <c r="K87" i="21"/>
  <c r="N95" i="21"/>
  <c r="N95" i="24"/>
  <c r="N111" i="24"/>
  <c r="N111" i="21"/>
  <c r="N86" i="24"/>
  <c r="N86" i="21"/>
  <c r="N118" i="24"/>
  <c r="N118" i="21"/>
  <c r="G108" i="24"/>
  <c r="G108" i="21"/>
  <c r="K120" i="24"/>
  <c r="K120" i="21"/>
  <c r="K81" i="24"/>
  <c r="K81" i="21"/>
  <c r="K109" i="24"/>
  <c r="K109" i="21"/>
  <c r="K90" i="21"/>
  <c r="K90" i="24"/>
  <c r="I113" i="21"/>
  <c r="N66" i="21"/>
  <c r="N66" i="24"/>
  <c r="N87" i="24"/>
  <c r="N87" i="21"/>
  <c r="N81" i="21"/>
  <c r="N81" i="24"/>
  <c r="N80" i="21"/>
  <c r="N80" i="24"/>
  <c r="G75" i="21"/>
  <c r="G75" i="24"/>
  <c r="G88" i="24"/>
  <c r="G88" i="21"/>
  <c r="G87" i="24"/>
  <c r="G87" i="21"/>
  <c r="K104" i="24"/>
  <c r="K104" i="21"/>
  <c r="K75" i="21"/>
  <c r="K75" i="24"/>
  <c r="K98" i="21"/>
  <c r="K98" i="24"/>
  <c r="K115" i="21"/>
  <c r="K115" i="24"/>
  <c r="J113" i="21"/>
  <c r="N107" i="24"/>
  <c r="N107" i="21"/>
  <c r="N88" i="21"/>
  <c r="N88" i="24"/>
  <c r="N119" i="21"/>
  <c r="N119" i="24"/>
  <c r="N93" i="21"/>
  <c r="N93" i="24"/>
  <c r="N77" i="24"/>
  <c r="N77" i="21"/>
  <c r="G76" i="21"/>
  <c r="G76" i="24"/>
  <c r="G68" i="21"/>
  <c r="G68" i="24"/>
  <c r="K88" i="24"/>
  <c r="K88" i="21"/>
  <c r="K97" i="24"/>
  <c r="K97" i="21"/>
  <c r="K110" i="24"/>
  <c r="K110" i="21"/>
  <c r="K84" i="21"/>
  <c r="K84" i="24"/>
  <c r="K118" i="24"/>
  <c r="K118" i="21"/>
  <c r="M113" i="21"/>
  <c r="N113" i="24"/>
  <c r="N75" i="24"/>
  <c r="N75" i="21"/>
  <c r="N74" i="21"/>
  <c r="N74" i="24"/>
  <c r="N68" i="24"/>
  <c r="N68" i="21"/>
  <c r="N110" i="24"/>
  <c r="N110" i="21"/>
  <c r="G69" i="21"/>
  <c r="G69" i="24"/>
  <c r="G67" i="24"/>
  <c r="G67" i="21"/>
  <c r="K82" i="24"/>
  <c r="K82" i="21"/>
  <c r="K94" i="21"/>
  <c r="K94" i="24"/>
  <c r="K70" i="24"/>
  <c r="K70" i="21"/>
  <c r="K108" i="21"/>
  <c r="K108" i="24"/>
  <c r="N91" i="24"/>
  <c r="N91" i="21"/>
  <c r="N98" i="24"/>
  <c r="N98" i="21"/>
  <c r="N104" i="24"/>
  <c r="N104" i="21"/>
  <c r="N84" i="21"/>
  <c r="N84" i="24"/>
  <c r="G66" i="21"/>
  <c r="G66" i="24"/>
  <c r="G96" i="21"/>
  <c r="G96" i="24"/>
  <c r="G104" i="21"/>
  <c r="G104" i="24"/>
  <c r="G117" i="24"/>
  <c r="G117" i="21"/>
  <c r="K100" i="21"/>
  <c r="K100" i="24"/>
  <c r="K68" i="24"/>
  <c r="K68" i="21"/>
  <c r="K91" i="24"/>
  <c r="K91" i="21"/>
  <c r="K93" i="21"/>
  <c r="K93" i="24"/>
  <c r="K72" i="21"/>
  <c r="K72" i="24"/>
  <c r="N120" i="21"/>
  <c r="N120" i="24"/>
  <c r="N99" i="21"/>
  <c r="N99" i="24"/>
  <c r="N115" i="21"/>
  <c r="N115" i="24"/>
  <c r="N97" i="24"/>
  <c r="N97" i="21"/>
  <c r="N102" i="24"/>
  <c r="N102" i="21"/>
  <c r="G97" i="24"/>
  <c r="G97" i="21"/>
  <c r="G109" i="24"/>
  <c r="G109" i="21"/>
  <c r="K76" i="24"/>
  <c r="K76" i="21"/>
  <c r="K96" i="24"/>
  <c r="K96" i="21"/>
  <c r="K77" i="21"/>
  <c r="K77" i="24"/>
  <c r="K117" i="24"/>
  <c r="K117" i="21"/>
  <c r="K114" i="24"/>
  <c r="K114" i="21"/>
  <c r="N76" i="24"/>
  <c r="N76" i="21"/>
  <c r="N94" i="24"/>
  <c r="N94" i="21"/>
  <c r="N116" i="24"/>
  <c r="N116" i="21"/>
  <c r="N83" i="21"/>
  <c r="N83" i="24"/>
  <c r="G119" i="24"/>
  <c r="G119" i="21"/>
  <c r="G86" i="24"/>
  <c r="G86" i="21"/>
  <c r="G110" i="21"/>
  <c r="G110" i="24"/>
  <c r="K74" i="21"/>
  <c r="K74" i="24"/>
  <c r="K105" i="21"/>
  <c r="K105" i="24"/>
  <c r="K102" i="24"/>
  <c r="K102" i="21"/>
  <c r="K95" i="24"/>
  <c r="K95" i="21"/>
  <c r="L113" i="21"/>
  <c r="H113" i="21"/>
  <c r="N69" i="24"/>
  <c r="N69" i="21"/>
  <c r="N82" i="24"/>
  <c r="N82" i="21"/>
  <c r="N114" i="24"/>
  <c r="N114" i="21"/>
  <c r="N65" i="24"/>
  <c r="N65" i="21"/>
  <c r="N90" i="24"/>
  <c r="N90" i="21"/>
  <c r="K107" i="21"/>
  <c r="K107" i="24"/>
  <c r="K119" i="24"/>
  <c r="K119" i="21"/>
  <c r="K69" i="24"/>
  <c r="K69" i="21"/>
  <c r="K99" i="24"/>
  <c r="K99" i="21"/>
  <c r="K83" i="24"/>
  <c r="K83" i="21"/>
  <c r="M143" i="21"/>
  <c r="M143" i="24"/>
  <c r="M146" i="24"/>
  <c r="M146" i="21"/>
  <c r="J36" i="21"/>
  <c r="J36" i="24"/>
  <c r="F44" i="24"/>
  <c r="F44" i="21"/>
  <c r="F35" i="24"/>
  <c r="F35" i="21"/>
  <c r="G44" i="21"/>
  <c r="G44" i="24"/>
  <c r="N153" i="24"/>
  <c r="N153" i="21"/>
  <c r="N143" i="21"/>
  <c r="N143" i="24"/>
  <c r="L158" i="24"/>
  <c r="L158" i="21"/>
  <c r="N146" i="24"/>
  <c r="N146" i="21"/>
  <c r="N154" i="24"/>
  <c r="N154" i="21"/>
  <c r="M150" i="21"/>
  <c r="M150" i="24"/>
  <c r="L55" i="24"/>
  <c r="L55" i="21"/>
  <c r="K40" i="24"/>
  <c r="K40" i="21"/>
  <c r="H53" i="24"/>
  <c r="H53" i="21"/>
  <c r="L39" i="24"/>
  <c r="L39" i="21"/>
  <c r="K36" i="21"/>
  <c r="K36" i="24"/>
  <c r="H39" i="24"/>
  <c r="H39" i="21"/>
  <c r="J49" i="24"/>
  <c r="J49" i="21"/>
  <c r="G32" i="21"/>
  <c r="G32" i="24"/>
  <c r="J34" i="24"/>
  <c r="J34" i="21"/>
  <c r="L45" i="21"/>
  <c r="L45" i="24"/>
  <c r="H45" i="24"/>
  <c r="H45" i="21"/>
  <c r="K38" i="21"/>
  <c r="K38" i="24"/>
  <c r="I41" i="21"/>
  <c r="I41" i="24"/>
  <c r="K55" i="24"/>
  <c r="K55" i="21"/>
  <c r="K41" i="21"/>
  <c r="K41" i="24"/>
  <c r="I138" i="21"/>
  <c r="I138" i="24"/>
  <c r="K52" i="21"/>
  <c r="K52" i="24"/>
  <c r="J35" i="21"/>
  <c r="J35" i="24"/>
  <c r="I59" i="21"/>
  <c r="I59" i="24"/>
  <c r="K59" i="21"/>
  <c r="K59" i="24"/>
  <c r="K39" i="24"/>
  <c r="K39" i="21"/>
  <c r="H32" i="21"/>
  <c r="H32" i="24"/>
  <c r="K45" i="24"/>
  <c r="K45" i="21"/>
  <c r="N138" i="24"/>
  <c r="N138" i="21"/>
  <c r="L141" i="21"/>
  <c r="L141" i="24"/>
  <c r="N149" i="24"/>
  <c r="N149" i="21"/>
  <c r="K46" i="21"/>
  <c r="K46" i="24"/>
  <c r="F34" i="21"/>
  <c r="F34" i="24"/>
  <c r="H50" i="21"/>
  <c r="H50" i="24"/>
  <c r="K58" i="24"/>
  <c r="K58" i="21"/>
  <c r="F32" i="24"/>
  <c r="F32" i="21"/>
  <c r="M140" i="24"/>
  <c r="M140" i="21"/>
  <c r="M52" i="24"/>
  <c r="M52" i="21"/>
  <c r="M158" i="21"/>
  <c r="M158" i="24"/>
  <c r="M144" i="24"/>
  <c r="M144" i="21"/>
  <c r="N137" i="24"/>
  <c r="N137" i="21"/>
  <c r="N152" i="24"/>
  <c r="N152" i="21"/>
  <c r="I139" i="24"/>
  <c r="I139" i="21"/>
  <c r="M141" i="21"/>
  <c r="M141" i="24"/>
  <c r="M151" i="21"/>
  <c r="M151" i="24"/>
  <c r="N163" i="24"/>
  <c r="N163" i="21"/>
  <c r="N151" i="21"/>
  <c r="N151" i="24"/>
  <c r="I140" i="21"/>
  <c r="I140" i="24"/>
  <c r="L143" i="24"/>
  <c r="L143" i="21"/>
  <c r="L149" i="21"/>
  <c r="L149" i="24"/>
  <c r="M149" i="21"/>
  <c r="M149" i="24"/>
  <c r="M160" i="21"/>
  <c r="M160" i="24"/>
  <c r="G41" i="24"/>
  <c r="J47" i="24"/>
  <c r="J47" i="21"/>
  <c r="K48" i="21"/>
  <c r="K48" i="24"/>
  <c r="G58" i="21"/>
  <c r="G58" i="24"/>
  <c r="J33" i="21"/>
  <c r="J33" i="24"/>
  <c r="L58" i="24"/>
  <c r="L58" i="21"/>
  <c r="I48" i="21"/>
  <c r="I48" i="24"/>
  <c r="K49" i="24"/>
  <c r="K49" i="21"/>
  <c r="F55" i="21"/>
  <c r="F55" i="24"/>
  <c r="L59" i="21"/>
  <c r="L59" i="24"/>
  <c r="H36" i="24"/>
  <c r="H36" i="21"/>
  <c r="J40" i="24"/>
  <c r="J40" i="21"/>
  <c r="H41" i="21"/>
  <c r="H41" i="24"/>
  <c r="H40" i="21"/>
  <c r="H40" i="24"/>
  <c r="J55" i="24"/>
  <c r="J55" i="21"/>
  <c r="F47" i="21"/>
  <c r="F47" i="24"/>
  <c r="I50" i="21"/>
  <c r="I50" i="24"/>
  <c r="J41" i="21"/>
  <c r="J41" i="24"/>
  <c r="H44" i="24"/>
  <c r="H44" i="21"/>
  <c r="N139" i="21"/>
  <c r="N139" i="24"/>
  <c r="N164" i="21"/>
  <c r="N164" i="24"/>
  <c r="M155" i="21"/>
  <c r="M155" i="24"/>
  <c r="I145" i="24"/>
  <c r="I145" i="21"/>
  <c r="M137" i="24"/>
  <c r="M137" i="21"/>
  <c r="G49" i="21"/>
  <c r="G49" i="24"/>
  <c r="J45" i="24"/>
  <c r="J45" i="21"/>
  <c r="I55" i="24"/>
  <c r="I55" i="21"/>
  <c r="G38" i="24"/>
  <c r="G38" i="21"/>
  <c r="J59" i="21"/>
  <c r="J59" i="24"/>
  <c r="M153" i="24"/>
  <c r="M153" i="21"/>
  <c r="J32" i="24"/>
  <c r="J32" i="21"/>
  <c r="H52" i="24"/>
  <c r="H52" i="21"/>
  <c r="H49" i="24"/>
  <c r="H49" i="21"/>
  <c r="H58" i="21"/>
  <c r="H58" i="24"/>
  <c r="K54" i="24"/>
  <c r="K54" i="21"/>
  <c r="H59" i="21"/>
  <c r="H59" i="24"/>
  <c r="I46" i="24"/>
  <c r="I46" i="21"/>
  <c r="G52" i="24"/>
  <c r="G52" i="21"/>
  <c r="L52" i="21"/>
  <c r="L52" i="24"/>
  <c r="G59" i="24"/>
  <c r="G59" i="21"/>
  <c r="J39" i="24"/>
  <c r="J39" i="21"/>
  <c r="G36" i="21"/>
  <c r="G36" i="24"/>
  <c r="G34" i="24"/>
  <c r="G34" i="21"/>
  <c r="K53" i="21"/>
  <c r="K53" i="24"/>
  <c r="L48" i="24"/>
  <c r="L48" i="21"/>
  <c r="I159" i="24"/>
  <c r="I159" i="21"/>
  <c r="N157" i="24"/>
  <c r="N157" i="21"/>
  <c r="M138" i="24"/>
  <c r="M138" i="21"/>
  <c r="M163" i="24"/>
  <c r="M163" i="21"/>
  <c r="G40" i="21"/>
  <c r="G40" i="24"/>
  <c r="J44" i="21"/>
  <c r="J44" i="24"/>
  <c r="H35" i="21"/>
  <c r="H35" i="24"/>
  <c r="H33" i="24"/>
  <c r="H33" i="21"/>
  <c r="G33" i="24"/>
  <c r="G33" i="21"/>
  <c r="J50" i="21"/>
  <c r="J50" i="24"/>
  <c r="L49" i="21"/>
  <c r="L49" i="24"/>
  <c r="K50" i="24"/>
  <c r="K50" i="21"/>
  <c r="N160" i="21"/>
  <c r="N160" i="24"/>
  <c r="H54" i="24"/>
  <c r="H54" i="21"/>
  <c r="M139" i="21"/>
  <c r="M139" i="24"/>
  <c r="N144" i="24"/>
  <c r="N144" i="21"/>
  <c r="M145" i="24"/>
  <c r="M145" i="21"/>
  <c r="N159" i="24"/>
  <c r="N159" i="21"/>
  <c r="N141" i="21"/>
  <c r="N141" i="24"/>
  <c r="I157" i="24"/>
  <c r="I157" i="21"/>
  <c r="M152" i="24"/>
  <c r="M152" i="21"/>
  <c r="I47" i="24"/>
  <c r="I47" i="21"/>
  <c r="K47" i="24"/>
  <c r="K47" i="21"/>
  <c r="F59" i="24"/>
  <c r="F59" i="21"/>
  <c r="I154" i="24"/>
  <c r="I154" i="21"/>
  <c r="K33" i="21"/>
  <c r="K33" i="24"/>
  <c r="F45" i="24"/>
  <c r="F45" i="21"/>
  <c r="H46" i="24"/>
  <c r="H46" i="21"/>
  <c r="G45" i="24"/>
  <c r="G45" i="21"/>
  <c r="J54" i="24"/>
  <c r="J54" i="21"/>
  <c r="H55" i="21"/>
  <c r="H55" i="24"/>
  <c r="K34" i="24"/>
  <c r="K34" i="21"/>
  <c r="J38" i="24"/>
  <c r="J38" i="21"/>
  <c r="F38" i="24"/>
  <c r="F38" i="21"/>
  <c r="I141" i="24"/>
  <c r="I141" i="21"/>
  <c r="J58" i="21"/>
  <c r="J58" i="24"/>
  <c r="G50" i="21"/>
  <c r="G50" i="24"/>
  <c r="J46" i="24"/>
  <c r="J46" i="21"/>
  <c r="K44" i="21"/>
  <c r="K44" i="24"/>
  <c r="F53" i="24"/>
  <c r="F53" i="21"/>
  <c r="N145" i="21"/>
  <c r="N145" i="24"/>
  <c r="I143" i="21"/>
  <c r="I143" i="24"/>
  <c r="H38" i="24"/>
  <c r="H38" i="21"/>
  <c r="L41" i="24"/>
  <c r="L41" i="21"/>
  <c r="H34" i="21"/>
  <c r="H34" i="24"/>
  <c r="I44" i="24"/>
  <c r="J53" i="24"/>
  <c r="J53" i="21"/>
  <c r="L47" i="24"/>
  <c r="L47" i="21"/>
  <c r="J52" i="21"/>
  <c r="J52" i="24"/>
  <c r="L33" i="24"/>
  <c r="L33" i="21"/>
  <c r="H48" i="24"/>
  <c r="H48" i="21"/>
  <c r="K35" i="24"/>
  <c r="K35" i="21"/>
  <c r="N158" i="21"/>
  <c r="N158" i="24"/>
  <c r="N155" i="21"/>
  <c r="N155" i="24"/>
  <c r="M159" i="24"/>
  <c r="M159" i="21"/>
  <c r="L159" i="24"/>
  <c r="L159" i="21"/>
  <c r="N150" i="21"/>
  <c r="N150" i="24"/>
  <c r="N140" i="21"/>
  <c r="N140" i="24"/>
  <c r="L140" i="24"/>
  <c r="L140" i="21"/>
  <c r="M154" i="21"/>
  <c r="M154" i="24"/>
  <c r="M164" i="21"/>
  <c r="M164" i="24"/>
  <c r="F54" i="24"/>
  <c r="F54" i="21"/>
  <c r="K32" i="24"/>
  <c r="K32" i="21"/>
  <c r="F40" i="21"/>
  <c r="F40" i="24"/>
  <c r="F39" i="21"/>
  <c r="F39" i="24"/>
  <c r="H9" i="19"/>
  <c r="K556" i="12"/>
  <c r="L556" i="12" s="1"/>
  <c r="M556" i="12" s="1"/>
  <c r="K391" i="12"/>
  <c r="L391" i="12" s="1"/>
  <c r="M391" i="12" s="1"/>
  <c r="N391" i="12" s="1"/>
  <c r="K468" i="12"/>
  <c r="L468" i="12" s="1"/>
  <c r="M468" i="12" s="1"/>
  <c r="N468" i="12" s="1"/>
  <c r="K776" i="12"/>
  <c r="L776" i="12" s="1"/>
  <c r="M776" i="12" s="1"/>
  <c r="L523" i="12"/>
  <c r="M523" i="12" s="1"/>
  <c r="K281" i="12"/>
  <c r="L281" i="12" s="1"/>
  <c r="M281" i="12" s="1"/>
  <c r="K633" i="12"/>
  <c r="L633" i="12" s="1"/>
  <c r="M633" i="12" s="1"/>
  <c r="K358" i="12"/>
  <c r="L358" i="12" s="1"/>
  <c r="M358" i="12" s="1"/>
  <c r="N358" i="12" s="1"/>
  <c r="K512" i="12"/>
  <c r="L512" i="12" s="1"/>
  <c r="K380" i="12"/>
  <c r="L380" i="12" s="1"/>
  <c r="K314" i="12"/>
  <c r="L314" i="12" s="1"/>
  <c r="M314" i="12" s="1"/>
  <c r="K479" i="12"/>
  <c r="L479" i="12" s="1"/>
  <c r="M479" i="12" s="1"/>
  <c r="N484" i="12"/>
  <c r="K611" i="12"/>
  <c r="L611" i="12" s="1"/>
  <c r="J237" i="12"/>
  <c r="K237" i="12" s="1"/>
  <c r="L237" i="12" s="1"/>
  <c r="M237" i="12" s="1"/>
  <c r="N237" i="12" s="1"/>
  <c r="K347" i="12"/>
  <c r="L347" i="12" s="1"/>
  <c r="M347" i="12" s="1"/>
  <c r="K677" i="12"/>
  <c r="L677" i="12" s="1"/>
  <c r="M625" i="12"/>
  <c r="N625" i="12" s="1"/>
  <c r="J503" i="12"/>
  <c r="K503" i="12" s="1"/>
  <c r="L238" i="12"/>
  <c r="M238" i="12" s="1"/>
  <c r="K710" i="12"/>
  <c r="K765" i="12"/>
  <c r="L765" i="12" s="1"/>
  <c r="M765" i="12" s="1"/>
  <c r="K688" i="12"/>
  <c r="L688" i="12" s="1"/>
  <c r="M688" i="12" s="1"/>
  <c r="K655" i="12"/>
  <c r="L655" i="12" s="1"/>
  <c r="L371" i="12"/>
  <c r="M371" i="12" s="1"/>
  <c r="N371" i="12" s="1"/>
  <c r="K247" i="12"/>
  <c r="L247" i="12" s="1"/>
  <c r="M247" i="12" s="1"/>
  <c r="N247" i="12" s="1"/>
  <c r="I282" i="12"/>
  <c r="N362" i="12"/>
  <c r="L622" i="12"/>
  <c r="M622" i="12" s="1"/>
  <c r="N622" i="12" s="1"/>
  <c r="I57" i="24"/>
  <c r="I57" i="21"/>
  <c r="L57" i="21"/>
  <c r="L57" i="24"/>
  <c r="M57" i="21"/>
  <c r="M57" i="24"/>
  <c r="N57" i="21"/>
  <c r="N57" i="24"/>
  <c r="L787" i="12"/>
  <c r="M787" i="12" s="1"/>
  <c r="N787" i="12" s="1"/>
  <c r="L757" i="12"/>
  <c r="M757" i="12" s="1"/>
  <c r="J744" i="12"/>
  <c r="K744" i="12" s="1"/>
  <c r="J623" i="12"/>
  <c r="K623" i="12" s="1"/>
  <c r="L623" i="12" s="1"/>
  <c r="M623" i="12" s="1"/>
  <c r="N623" i="12" s="1"/>
  <c r="K602" i="12"/>
  <c r="L602" i="12" s="1"/>
  <c r="L579" i="12"/>
  <c r="M579" i="12" s="1"/>
  <c r="N579" i="12" s="1"/>
  <c r="N527" i="12"/>
  <c r="K492" i="12"/>
  <c r="L492" i="12" s="1"/>
  <c r="M492" i="12" s="1"/>
  <c r="N492" i="12" s="1"/>
  <c r="N485" i="12"/>
  <c r="M459" i="12"/>
  <c r="N459" i="12" s="1"/>
  <c r="J425" i="12"/>
  <c r="K425" i="12" s="1"/>
  <c r="L425" i="12" s="1"/>
  <c r="J414" i="12"/>
  <c r="K414" i="12" s="1"/>
  <c r="L414" i="12" s="1"/>
  <c r="M414" i="12" s="1"/>
  <c r="N414" i="12" s="1"/>
  <c r="N417" i="12"/>
  <c r="I403" i="12"/>
  <c r="M394" i="12"/>
  <c r="N394" i="12" s="1"/>
  <c r="K325" i="12"/>
  <c r="L325" i="12" s="1"/>
  <c r="K303" i="12"/>
  <c r="L303" i="12" s="1"/>
  <c r="M303" i="12" s="1"/>
  <c r="K271" i="12"/>
  <c r="L271" i="12" s="1"/>
  <c r="M271" i="12" s="1"/>
  <c r="N271" i="12" s="1"/>
  <c r="J215" i="12"/>
  <c r="K327" i="12"/>
  <c r="L327" i="12" s="1"/>
  <c r="L294" i="12"/>
  <c r="M294" i="12" s="1"/>
  <c r="N294" i="12" s="1"/>
  <c r="K645" i="12"/>
  <c r="L645" i="12" s="1"/>
  <c r="M645" i="12" s="1"/>
  <c r="L236" i="12"/>
  <c r="M236" i="12" s="1"/>
  <c r="N236" i="12" s="1"/>
  <c r="N628" i="12"/>
  <c r="K228" i="12"/>
  <c r="L228" i="12" s="1"/>
  <c r="J667" i="12"/>
  <c r="K667" i="12" s="1"/>
  <c r="K569" i="12"/>
  <c r="L569" i="12" s="1"/>
  <c r="M569" i="12" s="1"/>
  <c r="N569" i="12" s="1"/>
  <c r="J524" i="12"/>
  <c r="K524" i="12" s="1"/>
  <c r="L524" i="12" s="1"/>
  <c r="I203" i="12"/>
  <c r="J203" i="12" s="1"/>
  <c r="L393" i="12"/>
  <c r="M393" i="12" s="1"/>
  <c r="N393" i="12" s="1"/>
  <c r="L214" i="12"/>
  <c r="M214" i="12" s="1"/>
  <c r="N214" i="12" s="1"/>
  <c r="J458" i="12"/>
  <c r="K458" i="12" s="1"/>
  <c r="L458" i="12" s="1"/>
  <c r="M458" i="12" s="1"/>
  <c r="N458" i="12" s="1"/>
  <c r="L767" i="12"/>
  <c r="M767" i="12" s="1"/>
  <c r="N767" i="12" s="1"/>
  <c r="L381" i="12"/>
  <c r="M381" i="12" s="1"/>
  <c r="N381" i="12" s="1"/>
  <c r="M759" i="12"/>
  <c r="N759" i="12" s="1"/>
  <c r="K227" i="12"/>
  <c r="L227" i="12" s="1"/>
  <c r="J644" i="12"/>
  <c r="J591" i="12"/>
  <c r="K591" i="12" s="1"/>
  <c r="N539" i="12"/>
  <c r="M690" i="12"/>
  <c r="N690" i="12" s="1"/>
  <c r="M457" i="12"/>
  <c r="N457" i="12" s="1"/>
  <c r="K258" i="12"/>
  <c r="L258" i="12" s="1"/>
  <c r="K723" i="12"/>
  <c r="L723" i="12" s="1"/>
  <c r="J635" i="12"/>
  <c r="K635" i="12" s="1"/>
  <c r="K470" i="12"/>
  <c r="L436" i="12"/>
  <c r="M436" i="12" s="1"/>
  <c r="K624" i="12"/>
  <c r="L624" i="12" s="1"/>
  <c r="M624" i="12" s="1"/>
  <c r="N624" i="12" s="1"/>
  <c r="M514" i="12"/>
  <c r="N514" i="12" s="1"/>
  <c r="K789" i="12"/>
  <c r="L789" i="12" s="1"/>
  <c r="K248" i="12"/>
  <c r="L248" i="12" s="1"/>
  <c r="N319" i="12"/>
  <c r="M429" i="12"/>
  <c r="N429" i="12" s="1"/>
  <c r="N318" i="12"/>
  <c r="M525" i="12"/>
  <c r="N525" i="12" s="1"/>
  <c r="N760" i="12"/>
  <c r="N437" i="12"/>
  <c r="L788" i="12"/>
  <c r="M788" i="12" s="1"/>
  <c r="N788" i="12" s="1"/>
  <c r="J657" i="12"/>
  <c r="K657" i="12" s="1"/>
  <c r="L657" i="12" s="1"/>
  <c r="K447" i="12"/>
  <c r="L447" i="12" s="1"/>
  <c r="M447" i="12" s="1"/>
  <c r="N447" i="12" s="1"/>
  <c r="M261" i="12"/>
  <c r="N261" i="12" s="1"/>
  <c r="J733" i="12"/>
  <c r="K733" i="12" s="1"/>
  <c r="L668" i="12"/>
  <c r="N743" i="12"/>
  <c r="M637" i="12"/>
  <c r="N637" i="12" s="1"/>
  <c r="J722" i="12"/>
  <c r="L592" i="12"/>
  <c r="M592" i="12" s="1"/>
  <c r="N592" i="12" s="1"/>
  <c r="L766" i="12"/>
  <c r="M766" i="12" s="1"/>
  <c r="N766" i="12" s="1"/>
  <c r="M349" i="12"/>
  <c r="N349" i="12" s="1"/>
  <c r="L594" i="12"/>
  <c r="M594" i="12" s="1"/>
  <c r="J249" i="12"/>
  <c r="K249" i="12" s="1"/>
  <c r="I557" i="12"/>
  <c r="J557" i="12" s="1"/>
  <c r="A332" i="12"/>
  <c r="L331" i="12"/>
  <c r="K424" i="12"/>
  <c r="L424" i="12" s="1"/>
  <c r="A596" i="12"/>
  <c r="L595" i="12"/>
  <c r="M595" i="12" s="1"/>
  <c r="N595" i="12" s="1"/>
  <c r="J777" i="12"/>
  <c r="K777" i="12" s="1"/>
  <c r="K758" i="12"/>
  <c r="L758" i="12" s="1"/>
  <c r="M758" i="12" s="1"/>
  <c r="N758" i="12" s="1"/>
  <c r="L646" i="12"/>
  <c r="M646" i="12" s="1"/>
  <c r="N646" i="12" s="1"/>
  <c r="J359" i="12"/>
  <c r="K359" i="12" s="1"/>
  <c r="L359" i="12" s="1"/>
  <c r="M359" i="12" s="1"/>
  <c r="N359" i="12" s="1"/>
  <c r="M461" i="12"/>
  <c r="N461" i="12" s="1"/>
  <c r="I225" i="12"/>
  <c r="J225" i="12" s="1"/>
  <c r="M395" i="12"/>
  <c r="N395" i="12" s="1"/>
  <c r="J603" i="12"/>
  <c r="K603" i="12" s="1"/>
  <c r="L250" i="12"/>
  <c r="M250" i="12" s="1"/>
  <c r="J491" i="12"/>
  <c r="K491" i="12" s="1"/>
  <c r="L330" i="12"/>
  <c r="M330" i="12" s="1"/>
  <c r="A605" i="12"/>
  <c r="J604" i="12"/>
  <c r="N316" i="12"/>
  <c r="I601" i="12"/>
  <c r="K315" i="12"/>
  <c r="L315" i="12" s="1"/>
  <c r="M315" i="12" s="1"/>
  <c r="N315" i="12" s="1"/>
  <c r="K656" i="12"/>
  <c r="L656" i="12" s="1"/>
  <c r="M427" i="12"/>
  <c r="N427" i="12" s="1"/>
  <c r="K469" i="12"/>
  <c r="L469" i="12" s="1"/>
  <c r="M469" i="12" s="1"/>
  <c r="N469" i="12" s="1"/>
  <c r="L712" i="12"/>
  <c r="M712" i="12" s="1"/>
  <c r="I547" i="12"/>
  <c r="J547" i="12" s="1"/>
  <c r="J260" i="12"/>
  <c r="J612" i="12"/>
  <c r="K612" i="12" s="1"/>
  <c r="L612" i="12" s="1"/>
  <c r="M612" i="12" s="1"/>
  <c r="N612" i="12" s="1"/>
  <c r="I634" i="12"/>
  <c r="J634" i="12" s="1"/>
  <c r="N462" i="12"/>
  <c r="L649" i="12"/>
  <c r="L504" i="12"/>
  <c r="M504" i="12" s="1"/>
  <c r="L778" i="12"/>
  <c r="M778" i="12" s="1"/>
  <c r="N778" i="12" s="1"/>
  <c r="I348" i="12"/>
  <c r="J348" i="12" s="1"/>
  <c r="M692" i="12"/>
  <c r="N692" i="12" s="1"/>
  <c r="J535" i="12"/>
  <c r="K535" i="12" s="1"/>
  <c r="L535" i="12" s="1"/>
  <c r="M535" i="12" s="1"/>
  <c r="N535" i="12" s="1"/>
  <c r="J755" i="12"/>
  <c r="A793" i="12"/>
  <c r="K792" i="12"/>
  <c r="M262" i="12"/>
  <c r="N262" i="12" s="1"/>
  <c r="N406" i="12"/>
  <c r="A726" i="12"/>
  <c r="J725" i="12"/>
  <c r="M482" i="12"/>
  <c r="N482" i="12" s="1"/>
  <c r="J481" i="12"/>
  <c r="N734" i="12"/>
  <c r="K756" i="12"/>
  <c r="A549" i="12"/>
  <c r="I548" i="12"/>
  <c r="J293" i="12"/>
  <c r="K293" i="12" s="1"/>
  <c r="L293" i="12" s="1"/>
  <c r="M293" i="12" s="1"/>
  <c r="N293" i="12" s="1"/>
  <c r="M502" i="12"/>
  <c r="N502" i="12" s="1"/>
  <c r="J669" i="12"/>
  <c r="K669" i="12" s="1"/>
  <c r="A651" i="12"/>
  <c r="L650" i="12"/>
  <c r="K259" i="12"/>
  <c r="A230" i="12"/>
  <c r="J229" i="12"/>
  <c r="N216" i="12"/>
  <c r="L206" i="12"/>
  <c r="M206" i="12" s="1"/>
  <c r="J360" i="12"/>
  <c r="K360" i="12" s="1"/>
  <c r="J678" i="12"/>
  <c r="N693" i="12"/>
  <c r="L402" i="12"/>
  <c r="L239" i="12"/>
  <c r="M239" i="12" s="1"/>
  <c r="I558" i="12"/>
  <c r="J558" i="12" s="1"/>
  <c r="A671" i="12"/>
  <c r="J670" i="12"/>
  <c r="I754" i="12"/>
  <c r="M648" i="12"/>
  <c r="N648" i="12" s="1"/>
  <c r="J448" i="12"/>
  <c r="K448" i="12" s="1"/>
  <c r="K679" i="12"/>
  <c r="L679" i="12" s="1"/>
  <c r="I568" i="12"/>
  <c r="N205" i="12"/>
  <c r="L438" i="12"/>
  <c r="M438" i="12" s="1"/>
  <c r="N438" i="12" s="1"/>
  <c r="K305" i="12"/>
  <c r="K791" i="12"/>
  <c r="L791" i="12" s="1"/>
  <c r="M791" i="12" s="1"/>
  <c r="N791" i="12" s="1"/>
  <c r="L691" i="12"/>
  <c r="M691" i="12" s="1"/>
  <c r="N691" i="12" s="1"/>
  <c r="N638" i="12"/>
  <c r="J304" i="12"/>
  <c r="K304" i="12" s="1"/>
  <c r="L304" i="12" s="1"/>
  <c r="M304" i="12" s="1"/>
  <c r="K226" i="12"/>
  <c r="L226" i="12" s="1"/>
  <c r="M226" i="12" s="1"/>
  <c r="N226" i="12" s="1"/>
  <c r="M613" i="12"/>
  <c r="N613" i="12" s="1"/>
  <c r="J480" i="12"/>
  <c r="K480" i="12" s="1"/>
  <c r="L480" i="12" s="1"/>
  <c r="M480" i="12" s="1"/>
  <c r="L415" i="12"/>
  <c r="M415" i="12" s="1"/>
  <c r="N415" i="12" s="1"/>
  <c r="I204" i="12"/>
  <c r="M580" i="12"/>
  <c r="N580" i="12" s="1"/>
  <c r="A560" i="12"/>
  <c r="I559" i="12"/>
  <c r="L745" i="12"/>
  <c r="M745" i="12" s="1"/>
  <c r="N745" i="12" s="1"/>
  <c r="M711" i="12"/>
  <c r="N711" i="12" s="1"/>
  <c r="J590" i="12"/>
  <c r="K590" i="12" s="1"/>
  <c r="J724" i="12"/>
  <c r="K724" i="12" s="1"/>
  <c r="L513" i="12"/>
  <c r="M513" i="12" s="1"/>
  <c r="N513" i="12" s="1"/>
  <c r="N392" i="12"/>
  <c r="L283" i="12"/>
  <c r="M283" i="12" s="1"/>
  <c r="N283" i="12" s="1"/>
  <c r="K369" i="12"/>
  <c r="L369" i="12" s="1"/>
  <c r="L526" i="12"/>
  <c r="M526" i="12" s="1"/>
  <c r="I546" i="12"/>
  <c r="J546" i="12" s="1"/>
  <c r="M308" i="12"/>
  <c r="N308" i="12" s="1"/>
  <c r="K382" i="12"/>
  <c r="I370" i="12"/>
  <c r="L536" i="12"/>
  <c r="M536" i="12" s="1"/>
  <c r="N536" i="12" s="1"/>
  <c r="M217" i="12"/>
  <c r="N217" i="12" s="1"/>
  <c r="L779" i="12"/>
  <c r="M779" i="12" s="1"/>
  <c r="M768" i="12"/>
  <c r="N768" i="12" s="1"/>
  <c r="N735" i="12"/>
  <c r="N713" i="12"/>
  <c r="N680" i="12"/>
  <c r="M658" i="12"/>
  <c r="N658" i="12" s="1"/>
  <c r="L647" i="12"/>
  <c r="N614" i="12"/>
  <c r="L600" i="12"/>
  <c r="M600" i="12" s="1"/>
  <c r="M589" i="12"/>
  <c r="N589" i="12" s="1"/>
  <c r="L581" i="12"/>
  <c r="M581" i="12" s="1"/>
  <c r="N581" i="12" s="1"/>
  <c r="K567" i="12"/>
  <c r="L567" i="12" s="1"/>
  <c r="M567" i="12" s="1"/>
  <c r="M570" i="12"/>
  <c r="N570" i="12" s="1"/>
  <c r="N537" i="12"/>
  <c r="K534" i="12"/>
  <c r="L534" i="12" s="1"/>
  <c r="L515" i="12"/>
  <c r="M501" i="12"/>
  <c r="N501" i="12" s="1"/>
  <c r="M490" i="12"/>
  <c r="N490" i="12" s="1"/>
  <c r="N493" i="12"/>
  <c r="M471" i="12"/>
  <c r="N471" i="12" s="1"/>
  <c r="L460" i="12"/>
  <c r="M460" i="12" s="1"/>
  <c r="N449" i="12"/>
  <c r="L426" i="12"/>
  <c r="M426" i="12" s="1"/>
  <c r="N426" i="12" s="1"/>
  <c r="L404" i="12"/>
  <c r="M404" i="12" s="1"/>
  <c r="N404" i="12" s="1"/>
  <c r="L383" i="12"/>
  <c r="M383" i="12" s="1"/>
  <c r="L372" i="12"/>
  <c r="M372" i="12" s="1"/>
  <c r="L350" i="12"/>
  <c r="M350" i="12" s="1"/>
  <c r="M328" i="12"/>
  <c r="N328" i="12" s="1"/>
  <c r="M317" i="12"/>
  <c r="N317" i="12" s="1"/>
  <c r="N306" i="12"/>
  <c r="N295" i="12"/>
  <c r="N284" i="12"/>
  <c r="K272" i="12"/>
  <c r="L272" i="12" s="1"/>
  <c r="M270" i="12"/>
  <c r="N270" i="12" s="1"/>
  <c r="M273" i="12"/>
  <c r="N273" i="12" s="1"/>
  <c r="I33" i="9"/>
  <c r="I36" i="9" s="1"/>
  <c r="I44" i="9" s="1"/>
  <c r="I47" i="9" s="1"/>
  <c r="L36" i="9"/>
  <c r="L44" i="9" s="1"/>
  <c r="L47" i="9" s="1"/>
  <c r="J36" i="9"/>
  <c r="J44" i="9" s="1"/>
  <c r="J47" i="9" s="1"/>
  <c r="K36" i="9"/>
  <c r="K44" i="9" s="1"/>
  <c r="K47" i="9" s="1"/>
  <c r="M33" i="9"/>
  <c r="M36" i="9" s="1"/>
  <c r="M44" i="9" s="1"/>
  <c r="M47" i="9" s="1"/>
  <c r="H36" i="9"/>
  <c r="H44" i="9" s="1"/>
  <c r="H47" i="9" s="1"/>
  <c r="F93" i="24" l="1"/>
  <c r="K177" i="24"/>
  <c r="J48" i="21"/>
  <c r="G55" i="21"/>
  <c r="G53" i="21"/>
  <c r="G54" i="21"/>
  <c r="L34" i="24"/>
  <c r="I53" i="24"/>
  <c r="F65" i="24"/>
  <c r="F115" i="21"/>
  <c r="F94" i="21"/>
  <c r="L32" i="21"/>
  <c r="I39" i="21"/>
  <c r="G39" i="24"/>
  <c r="F11" i="19"/>
  <c r="L40" i="21"/>
  <c r="K7" i="20"/>
  <c r="G35" i="24"/>
  <c r="G46" i="21"/>
  <c r="F89" i="21"/>
  <c r="F50" i="21"/>
  <c r="F90" i="21"/>
  <c r="F46" i="21"/>
  <c r="G84" i="24"/>
  <c r="F52" i="24"/>
  <c r="F84" i="21"/>
  <c r="F95" i="24"/>
  <c r="F113" i="24"/>
  <c r="F118" i="24"/>
  <c r="F92" i="21"/>
  <c r="F98" i="21"/>
  <c r="F81" i="24"/>
  <c r="G116" i="21"/>
  <c r="G47" i="24"/>
  <c r="F82" i="21"/>
  <c r="N177" i="21"/>
  <c r="F101" i="24"/>
  <c r="F99" i="21"/>
  <c r="F102" i="24"/>
  <c r="F106" i="21"/>
  <c r="M177" i="21"/>
  <c r="F85" i="24"/>
  <c r="F116" i="24"/>
  <c r="F80" i="24"/>
  <c r="F91" i="24"/>
  <c r="F103" i="21"/>
  <c r="D11" i="19"/>
  <c r="F79" i="21"/>
  <c r="F79" i="24"/>
  <c r="F77" i="24"/>
  <c r="F67" i="21"/>
  <c r="F105" i="24"/>
  <c r="F73" i="21"/>
  <c r="F111" i="21"/>
  <c r="E7" i="20"/>
  <c r="J177" i="24"/>
  <c r="F15" i="16"/>
  <c r="G15" i="16"/>
  <c r="G177" i="24" s="1"/>
  <c r="I15" i="16"/>
  <c r="I177" i="24" s="1"/>
  <c r="H15" i="16"/>
  <c r="H177" i="24" s="1"/>
  <c r="L15" i="16"/>
  <c r="L177" i="24" s="1"/>
  <c r="F22" i="16"/>
  <c r="F55" i="16"/>
  <c r="F100" i="21"/>
  <c r="I32" i="21"/>
  <c r="I58" i="24"/>
  <c r="F57" i="24"/>
  <c r="F57" i="21"/>
  <c r="G113" i="24"/>
  <c r="G113" i="21"/>
  <c r="F68" i="24"/>
  <c r="G106" i="24"/>
  <c r="F69" i="24"/>
  <c r="G57" i="21"/>
  <c r="G57" i="24"/>
  <c r="L50" i="21"/>
  <c r="G48" i="21"/>
  <c r="G48" i="24"/>
  <c r="G118" i="15"/>
  <c r="G65" i="24"/>
  <c r="H698" i="12"/>
  <c r="H55" i="14" s="1"/>
  <c r="F66" i="21"/>
  <c r="M413" i="12"/>
  <c r="N413" i="12" s="1"/>
  <c r="F41" i="21"/>
  <c r="F58" i="21"/>
  <c r="F33" i="21"/>
  <c r="F48" i="21"/>
  <c r="I45" i="24"/>
  <c r="I7" i="20"/>
  <c r="G73" i="21"/>
  <c r="F117" i="24"/>
  <c r="G94" i="24"/>
  <c r="F107" i="24"/>
  <c r="G99" i="24"/>
  <c r="G101" i="24"/>
  <c r="G77" i="21"/>
  <c r="H78" i="24"/>
  <c r="H78" i="21"/>
  <c r="I78" i="24"/>
  <c r="I78" i="21"/>
  <c r="F78" i="21"/>
  <c r="F78" i="24"/>
  <c r="L78" i="24"/>
  <c r="L78" i="21"/>
  <c r="M78" i="21"/>
  <c r="M78" i="24"/>
  <c r="J78" i="24"/>
  <c r="J78" i="21"/>
  <c r="F104" i="24"/>
  <c r="N446" i="12"/>
  <c r="G7" i="20"/>
  <c r="J7" i="20"/>
  <c r="G85" i="15"/>
  <c r="G22" i="16" s="1"/>
  <c r="G89" i="24"/>
  <c r="G80" i="24"/>
  <c r="F108" i="21"/>
  <c r="G115" i="24"/>
  <c r="G102" i="21"/>
  <c r="G91" i="21"/>
  <c r="F96" i="24"/>
  <c r="G93" i="24"/>
  <c r="F75" i="21"/>
  <c r="F83" i="21"/>
  <c r="F120" i="24"/>
  <c r="G82" i="24"/>
  <c r="G72" i="21"/>
  <c r="H335" i="12"/>
  <c r="H22" i="14" s="1"/>
  <c r="I22" i="14" s="1"/>
  <c r="J335" i="12"/>
  <c r="M732" i="12"/>
  <c r="N732" i="12" s="1"/>
  <c r="M721" i="12"/>
  <c r="N721" i="12" s="1"/>
  <c r="F110" i="21"/>
  <c r="G90" i="21"/>
  <c r="F97" i="24"/>
  <c r="G95" i="24"/>
  <c r="F70" i="24"/>
  <c r="G114" i="21"/>
  <c r="G105" i="21"/>
  <c r="F74" i="24"/>
  <c r="F114" i="24"/>
  <c r="M578" i="12"/>
  <c r="N578" i="12" s="1"/>
  <c r="N523" i="12"/>
  <c r="G7" i="23"/>
  <c r="F36" i="21"/>
  <c r="L46" i="21"/>
  <c r="F49" i="24"/>
  <c r="G92" i="24"/>
  <c r="G98" i="21"/>
  <c r="G111" i="21"/>
  <c r="F88" i="21"/>
  <c r="G118" i="21"/>
  <c r="G103" i="21"/>
  <c r="G100" i="24"/>
  <c r="G85" i="21"/>
  <c r="F86" i="24"/>
  <c r="G81" i="21"/>
  <c r="F72" i="21"/>
  <c r="F76" i="24"/>
  <c r="N72" i="24"/>
  <c r="F119" i="24"/>
  <c r="F109" i="24"/>
  <c r="F87" i="24"/>
  <c r="I110" i="21"/>
  <c r="I110" i="24"/>
  <c r="M89" i="21"/>
  <c r="M89" i="24"/>
  <c r="M67" i="24"/>
  <c r="M67" i="21"/>
  <c r="M68" i="21"/>
  <c r="M68" i="24"/>
  <c r="M99" i="24"/>
  <c r="M99" i="21"/>
  <c r="J69" i="21"/>
  <c r="J69" i="24"/>
  <c r="J86" i="24"/>
  <c r="J86" i="21"/>
  <c r="J66" i="21"/>
  <c r="J66" i="24"/>
  <c r="J77" i="21"/>
  <c r="J77" i="24"/>
  <c r="J88" i="21"/>
  <c r="J88" i="24"/>
  <c r="I119" i="24"/>
  <c r="I119" i="21"/>
  <c r="I109" i="24"/>
  <c r="I109" i="21"/>
  <c r="I97" i="21"/>
  <c r="I97" i="24"/>
  <c r="I117" i="24"/>
  <c r="I117" i="21"/>
  <c r="H110" i="21"/>
  <c r="H110" i="24"/>
  <c r="H103" i="21"/>
  <c r="H103" i="24"/>
  <c r="H119" i="21"/>
  <c r="H119" i="24"/>
  <c r="L107" i="24"/>
  <c r="L107" i="21"/>
  <c r="M82" i="24"/>
  <c r="M82" i="21"/>
  <c r="J74" i="21"/>
  <c r="J74" i="24"/>
  <c r="I68" i="21"/>
  <c r="I68" i="24"/>
  <c r="H102" i="21"/>
  <c r="H102" i="24"/>
  <c r="H83" i="24"/>
  <c r="H83" i="21"/>
  <c r="H98" i="24"/>
  <c r="H98" i="21"/>
  <c r="L105" i="24"/>
  <c r="L105" i="21"/>
  <c r="L98" i="21"/>
  <c r="L98" i="24"/>
  <c r="L101" i="24"/>
  <c r="L101" i="21"/>
  <c r="L96" i="24"/>
  <c r="L96" i="21"/>
  <c r="L109" i="24"/>
  <c r="L109" i="21"/>
  <c r="H117" i="24"/>
  <c r="H117" i="21"/>
  <c r="H91" i="24"/>
  <c r="H91" i="21"/>
  <c r="H88" i="21"/>
  <c r="H88" i="24"/>
  <c r="H86" i="24"/>
  <c r="H86" i="21"/>
  <c r="L90" i="21"/>
  <c r="L90" i="24"/>
  <c r="L81" i="24"/>
  <c r="L81" i="21"/>
  <c r="L110" i="24"/>
  <c r="L110" i="21"/>
  <c r="L82" i="21"/>
  <c r="L82" i="24"/>
  <c r="L95" i="24"/>
  <c r="L95" i="21"/>
  <c r="M88" i="21"/>
  <c r="M88" i="24"/>
  <c r="M120" i="24"/>
  <c r="M120" i="21"/>
  <c r="M115" i="21"/>
  <c r="M115" i="24"/>
  <c r="M103" i="24"/>
  <c r="M103" i="21"/>
  <c r="J96" i="21"/>
  <c r="J96" i="24"/>
  <c r="J119" i="21"/>
  <c r="J119" i="24"/>
  <c r="J82" i="24"/>
  <c r="J82" i="21"/>
  <c r="J76" i="24"/>
  <c r="J76" i="21"/>
  <c r="I106" i="21"/>
  <c r="I106" i="24"/>
  <c r="I87" i="21"/>
  <c r="I87" i="24"/>
  <c r="I107" i="21"/>
  <c r="I107" i="24"/>
  <c r="I111" i="24"/>
  <c r="I111" i="21"/>
  <c r="M106" i="21"/>
  <c r="M106" i="24"/>
  <c r="J113" i="24"/>
  <c r="H105" i="24"/>
  <c r="H105" i="21"/>
  <c r="H94" i="24"/>
  <c r="H94" i="21"/>
  <c r="H108" i="24"/>
  <c r="H108" i="21"/>
  <c r="L108" i="24"/>
  <c r="L108" i="21"/>
  <c r="L119" i="21"/>
  <c r="L119" i="24"/>
  <c r="L117" i="24"/>
  <c r="L117" i="21"/>
  <c r="L76" i="24"/>
  <c r="L76" i="21"/>
  <c r="M92" i="24"/>
  <c r="M92" i="21"/>
  <c r="M74" i="24"/>
  <c r="M74" i="21"/>
  <c r="M75" i="21"/>
  <c r="M75" i="24"/>
  <c r="M85" i="21"/>
  <c r="M85" i="24"/>
  <c r="J68" i="21"/>
  <c r="J68" i="24"/>
  <c r="J108" i="24"/>
  <c r="J108" i="21"/>
  <c r="J84" i="21"/>
  <c r="J84" i="24"/>
  <c r="J115" i="21"/>
  <c r="J115" i="24"/>
  <c r="J95" i="21"/>
  <c r="J95" i="24"/>
  <c r="I93" i="21"/>
  <c r="I93" i="24"/>
  <c r="I73" i="21"/>
  <c r="I73" i="24"/>
  <c r="I96" i="21"/>
  <c r="I96" i="24"/>
  <c r="I72" i="24"/>
  <c r="I72" i="21"/>
  <c r="L103" i="24"/>
  <c r="L103" i="21"/>
  <c r="M70" i="21"/>
  <c r="M70" i="24"/>
  <c r="J85" i="21"/>
  <c r="J85" i="24"/>
  <c r="L102" i="21"/>
  <c r="L102" i="24"/>
  <c r="H96" i="21"/>
  <c r="H96" i="24"/>
  <c r="H97" i="21"/>
  <c r="H97" i="24"/>
  <c r="H107" i="21"/>
  <c r="H107" i="24"/>
  <c r="L104" i="24"/>
  <c r="L104" i="21"/>
  <c r="L86" i="21"/>
  <c r="L86" i="24"/>
  <c r="L106" i="21"/>
  <c r="L106" i="24"/>
  <c r="L118" i="24"/>
  <c r="L118" i="21"/>
  <c r="L84" i="24"/>
  <c r="L84" i="21"/>
  <c r="M80" i="21"/>
  <c r="M80" i="24"/>
  <c r="M93" i="24"/>
  <c r="M93" i="21"/>
  <c r="M87" i="24"/>
  <c r="M87" i="21"/>
  <c r="M102" i="24"/>
  <c r="M102" i="21"/>
  <c r="J110" i="24"/>
  <c r="J110" i="21"/>
  <c r="J116" i="24"/>
  <c r="J116" i="21"/>
  <c r="J94" i="24"/>
  <c r="J94" i="21"/>
  <c r="J111" i="21"/>
  <c r="J111" i="24"/>
  <c r="J114" i="24"/>
  <c r="J114" i="21"/>
  <c r="I104" i="24"/>
  <c r="I104" i="21"/>
  <c r="I76" i="24"/>
  <c r="I76" i="21"/>
  <c r="I115" i="24"/>
  <c r="I115" i="21"/>
  <c r="I67" i="24"/>
  <c r="I67" i="21"/>
  <c r="L72" i="24"/>
  <c r="L72" i="21"/>
  <c r="J89" i="24"/>
  <c r="J89" i="21"/>
  <c r="H84" i="24"/>
  <c r="H84" i="21"/>
  <c r="H76" i="24"/>
  <c r="H76" i="21"/>
  <c r="H81" i="24"/>
  <c r="H81" i="21"/>
  <c r="H66" i="21"/>
  <c r="H66" i="24"/>
  <c r="H101" i="24"/>
  <c r="H101" i="21"/>
  <c r="L92" i="21"/>
  <c r="L92" i="24"/>
  <c r="L80" i="21"/>
  <c r="L80" i="24"/>
  <c r="L120" i="24"/>
  <c r="L120" i="21"/>
  <c r="L70" i="24"/>
  <c r="L70" i="21"/>
  <c r="M114" i="24"/>
  <c r="M114" i="21"/>
  <c r="M104" i="24"/>
  <c r="M104" i="21"/>
  <c r="M91" i="24"/>
  <c r="M91" i="21"/>
  <c r="M77" i="24"/>
  <c r="M77" i="21"/>
  <c r="J91" i="21"/>
  <c r="J91" i="24"/>
  <c r="J92" i="24"/>
  <c r="J92" i="21"/>
  <c r="J120" i="24"/>
  <c r="J120" i="21"/>
  <c r="J101" i="24"/>
  <c r="J101" i="21"/>
  <c r="J83" i="24"/>
  <c r="J83" i="21"/>
  <c r="I95" i="21"/>
  <c r="I95" i="24"/>
  <c r="I101" i="21"/>
  <c r="I101" i="24"/>
  <c r="I69" i="21"/>
  <c r="I69" i="24"/>
  <c r="I100" i="21"/>
  <c r="I100" i="24"/>
  <c r="H68" i="24"/>
  <c r="H68" i="21"/>
  <c r="H93" i="24"/>
  <c r="H93" i="21"/>
  <c r="H89" i="21"/>
  <c r="H89" i="24"/>
  <c r="H67" i="24"/>
  <c r="H67" i="21"/>
  <c r="L77" i="21"/>
  <c r="L77" i="24"/>
  <c r="L99" i="24"/>
  <c r="L99" i="21"/>
  <c r="L85" i="24"/>
  <c r="L85" i="21"/>
  <c r="M107" i="21"/>
  <c r="M107" i="24"/>
  <c r="M83" i="21"/>
  <c r="M83" i="24"/>
  <c r="M110" i="24"/>
  <c r="M110" i="21"/>
  <c r="M116" i="21"/>
  <c r="M116" i="24"/>
  <c r="M86" i="21"/>
  <c r="M86" i="24"/>
  <c r="J118" i="24"/>
  <c r="J118" i="21"/>
  <c r="J65" i="24"/>
  <c r="J65" i="21"/>
  <c r="J100" i="24"/>
  <c r="J100" i="21"/>
  <c r="I92" i="24"/>
  <c r="I92" i="21"/>
  <c r="I120" i="21"/>
  <c r="I120" i="24"/>
  <c r="I108" i="24"/>
  <c r="I108" i="21"/>
  <c r="I113" i="24"/>
  <c r="I66" i="21"/>
  <c r="I66" i="24"/>
  <c r="H70" i="24"/>
  <c r="H70" i="21"/>
  <c r="L115" i="21"/>
  <c r="L115" i="24"/>
  <c r="H75" i="24"/>
  <c r="H75" i="21"/>
  <c r="H73" i="21"/>
  <c r="H73" i="24"/>
  <c r="H82" i="24"/>
  <c r="H82" i="21"/>
  <c r="H92" i="21"/>
  <c r="H92" i="24"/>
  <c r="H72" i="24"/>
  <c r="H72" i="21"/>
  <c r="L66" i="21"/>
  <c r="L66" i="24"/>
  <c r="L116" i="21"/>
  <c r="L116" i="24"/>
  <c r="L114" i="21"/>
  <c r="L114" i="24"/>
  <c r="L97" i="24"/>
  <c r="L97" i="21"/>
  <c r="M73" i="21"/>
  <c r="M73" i="24"/>
  <c r="M105" i="24"/>
  <c r="M105" i="21"/>
  <c r="M95" i="21"/>
  <c r="M95" i="24"/>
  <c r="M84" i="21"/>
  <c r="M84" i="24"/>
  <c r="J80" i="24"/>
  <c r="J80" i="21"/>
  <c r="J87" i="24"/>
  <c r="J87" i="21"/>
  <c r="J109" i="24"/>
  <c r="J109" i="21"/>
  <c r="J70" i="21"/>
  <c r="J70" i="24"/>
  <c r="I81" i="21"/>
  <c r="I81" i="24"/>
  <c r="I90" i="21"/>
  <c r="I90" i="24"/>
  <c r="I82" i="21"/>
  <c r="I82" i="24"/>
  <c r="I74" i="21"/>
  <c r="I74" i="24"/>
  <c r="I70" i="21"/>
  <c r="I70" i="24"/>
  <c r="L73" i="21"/>
  <c r="L73" i="24"/>
  <c r="M111" i="24"/>
  <c r="M111" i="21"/>
  <c r="M108" i="24"/>
  <c r="M108" i="21"/>
  <c r="M65" i="24"/>
  <c r="M65" i="21"/>
  <c r="M69" i="24"/>
  <c r="M69" i="21"/>
  <c r="M72" i="21"/>
  <c r="M72" i="24"/>
  <c r="J107" i="21"/>
  <c r="J107" i="24"/>
  <c r="J104" i="24"/>
  <c r="J104" i="21"/>
  <c r="J106" i="24"/>
  <c r="J106" i="21"/>
  <c r="J102" i="24"/>
  <c r="J102" i="21"/>
  <c r="I98" i="24"/>
  <c r="I98" i="21"/>
  <c r="I118" i="24"/>
  <c r="I118" i="21"/>
  <c r="I102" i="21"/>
  <c r="I102" i="24"/>
  <c r="I85" i="24"/>
  <c r="I85" i="21"/>
  <c r="I75" i="24"/>
  <c r="I75" i="21"/>
  <c r="L67" i="21"/>
  <c r="L67" i="24"/>
  <c r="L89" i="24"/>
  <c r="L89" i="21"/>
  <c r="H77" i="21"/>
  <c r="H77" i="24"/>
  <c r="H104" i="21"/>
  <c r="H104" i="24"/>
  <c r="H111" i="21"/>
  <c r="H111" i="24"/>
  <c r="H69" i="24"/>
  <c r="H69" i="21"/>
  <c r="H74" i="24"/>
  <c r="H74" i="21"/>
  <c r="L69" i="24"/>
  <c r="L69" i="21"/>
  <c r="L65" i="21"/>
  <c r="L65" i="24"/>
  <c r="L93" i="24"/>
  <c r="L93" i="21"/>
  <c r="L83" i="24"/>
  <c r="L83" i="21"/>
  <c r="M81" i="24"/>
  <c r="M81" i="21"/>
  <c r="M97" i="21"/>
  <c r="M97" i="24"/>
  <c r="M117" i="24"/>
  <c r="M117" i="21"/>
  <c r="M66" i="21"/>
  <c r="M66" i="24"/>
  <c r="J75" i="24"/>
  <c r="J75" i="21"/>
  <c r="J98" i="24"/>
  <c r="J98" i="21"/>
  <c r="J90" i="24"/>
  <c r="J90" i="21"/>
  <c r="J103" i="24"/>
  <c r="J103" i="21"/>
  <c r="I80" i="21"/>
  <c r="I80" i="24"/>
  <c r="I91" i="24"/>
  <c r="I91" i="21"/>
  <c r="I88" i="21"/>
  <c r="I88" i="24"/>
  <c r="I89" i="24"/>
  <c r="I89" i="21"/>
  <c r="I77" i="24"/>
  <c r="I77" i="21"/>
  <c r="L75" i="21"/>
  <c r="L75" i="24"/>
  <c r="L88" i="21"/>
  <c r="L88" i="24"/>
  <c r="H65" i="24"/>
  <c r="H65" i="21"/>
  <c r="H113" i="24"/>
  <c r="H90" i="21"/>
  <c r="H90" i="24"/>
  <c r="H85" i="24"/>
  <c r="H85" i="21"/>
  <c r="H87" i="24"/>
  <c r="H87" i="21"/>
  <c r="L74" i="24"/>
  <c r="L74" i="21"/>
  <c r="L87" i="24"/>
  <c r="L87" i="21"/>
  <c r="L113" i="24"/>
  <c r="M113" i="24"/>
  <c r="M98" i="21"/>
  <c r="M98" i="24"/>
  <c r="M96" i="21"/>
  <c r="M96" i="24"/>
  <c r="M101" i="21"/>
  <c r="M101" i="24"/>
  <c r="M109" i="24"/>
  <c r="M109" i="21"/>
  <c r="J81" i="21"/>
  <c r="J81" i="24"/>
  <c r="J67" i="21"/>
  <c r="J67" i="24"/>
  <c r="J93" i="21"/>
  <c r="J93" i="24"/>
  <c r="J72" i="24"/>
  <c r="J72" i="21"/>
  <c r="I65" i="21"/>
  <c r="I65" i="24"/>
  <c r="I99" i="21"/>
  <c r="I99" i="24"/>
  <c r="I86" i="21"/>
  <c r="I86" i="24"/>
  <c r="I114" i="24"/>
  <c r="I114" i="21"/>
  <c r="I83" i="24"/>
  <c r="I83" i="21"/>
  <c r="H100" i="24"/>
  <c r="H100" i="21"/>
  <c r="M100" i="21"/>
  <c r="M100" i="24"/>
  <c r="J105" i="24"/>
  <c r="J105" i="21"/>
  <c r="H109" i="24"/>
  <c r="H109" i="21"/>
  <c r="H114" i="24"/>
  <c r="H114" i="21"/>
  <c r="H118" i="24"/>
  <c r="H118" i="21"/>
  <c r="H80" i="21"/>
  <c r="H80" i="24"/>
  <c r="H106" i="24"/>
  <c r="H106" i="21"/>
  <c r="L100" i="24"/>
  <c r="L100" i="21"/>
  <c r="H116" i="24"/>
  <c r="H116" i="21"/>
  <c r="H120" i="24"/>
  <c r="H120" i="21"/>
  <c r="H115" i="21"/>
  <c r="H115" i="24"/>
  <c r="H95" i="21"/>
  <c r="H95" i="24"/>
  <c r="H99" i="24"/>
  <c r="H99" i="21"/>
  <c r="L91" i="24"/>
  <c r="L91" i="21"/>
  <c r="L111" i="24"/>
  <c r="L111" i="21"/>
  <c r="L68" i="24"/>
  <c r="L68" i="21"/>
  <c r="L94" i="21"/>
  <c r="L94" i="24"/>
  <c r="M76" i="24"/>
  <c r="M76" i="21"/>
  <c r="M94" i="24"/>
  <c r="M94" i="21"/>
  <c r="M119" i="24"/>
  <c r="M119" i="21"/>
  <c r="M118" i="24"/>
  <c r="M118" i="21"/>
  <c r="M90" i="24"/>
  <c r="M90" i="21"/>
  <c r="J99" i="24"/>
  <c r="J99" i="21"/>
  <c r="J117" i="24"/>
  <c r="J117" i="21"/>
  <c r="J73" i="21"/>
  <c r="J73" i="24"/>
  <c r="J97" i="21"/>
  <c r="J97" i="24"/>
  <c r="I103" i="24"/>
  <c r="I103" i="21"/>
  <c r="I105" i="21"/>
  <c r="I105" i="24"/>
  <c r="I116" i="24"/>
  <c r="I116" i="21"/>
  <c r="I84" i="21"/>
  <c r="I84" i="24"/>
  <c r="I94" i="21"/>
  <c r="I94" i="24"/>
  <c r="N53" i="21"/>
  <c r="N53" i="24"/>
  <c r="M50" i="24"/>
  <c r="M50" i="21"/>
  <c r="N44" i="24"/>
  <c r="N44" i="21"/>
  <c r="N41" i="24"/>
  <c r="N41" i="21"/>
  <c r="M48" i="24"/>
  <c r="M48" i="21"/>
  <c r="I33" i="24"/>
  <c r="I33" i="21"/>
  <c r="N54" i="21"/>
  <c r="N54" i="24"/>
  <c r="N55" i="24"/>
  <c r="N55" i="21"/>
  <c r="M44" i="21"/>
  <c r="M44" i="24"/>
  <c r="N46" i="24"/>
  <c r="N46" i="21"/>
  <c r="I34" i="24"/>
  <c r="I34" i="21"/>
  <c r="M53" i="21"/>
  <c r="M53" i="24"/>
  <c r="M40" i="24"/>
  <c r="M40" i="21"/>
  <c r="N52" i="24"/>
  <c r="N52" i="21"/>
  <c r="N59" i="24"/>
  <c r="N59" i="21"/>
  <c r="L36" i="21"/>
  <c r="L36" i="24"/>
  <c r="L53" i="21"/>
  <c r="L53" i="24"/>
  <c r="M49" i="21"/>
  <c r="M49" i="24"/>
  <c r="L54" i="24"/>
  <c r="L54" i="21"/>
  <c r="M47" i="21"/>
  <c r="M47" i="24"/>
  <c r="L44" i="21"/>
  <c r="L44" i="24"/>
  <c r="N58" i="24"/>
  <c r="N58" i="21"/>
  <c r="N47" i="21"/>
  <c r="N47" i="24"/>
  <c r="M54" i="21"/>
  <c r="M54" i="24"/>
  <c r="I49" i="24"/>
  <c r="I49" i="21"/>
  <c r="I52" i="21"/>
  <c r="I52" i="24"/>
  <c r="N39" i="21"/>
  <c r="N39" i="24"/>
  <c r="I54" i="24"/>
  <c r="I54" i="21"/>
  <c r="M32" i="21"/>
  <c r="M32" i="24"/>
  <c r="N34" i="21"/>
  <c r="N34" i="24"/>
  <c r="N33" i="24"/>
  <c r="N33" i="21"/>
  <c r="M45" i="21"/>
  <c r="M45" i="24"/>
  <c r="N38" i="21"/>
  <c r="N38" i="24"/>
  <c r="N45" i="21"/>
  <c r="N45" i="24"/>
  <c r="M35" i="24"/>
  <c r="M35" i="21"/>
  <c r="N40" i="24"/>
  <c r="N40" i="21"/>
  <c r="L38" i="21"/>
  <c r="L38" i="24"/>
  <c r="M46" i="24"/>
  <c r="M46" i="21"/>
  <c r="N32" i="21"/>
  <c r="N32" i="24"/>
  <c r="M41" i="24"/>
  <c r="M41" i="21"/>
  <c r="N49" i="24"/>
  <c r="N49" i="21"/>
  <c r="N48" i="24"/>
  <c r="N48" i="21"/>
  <c r="M59" i="24"/>
  <c r="M59" i="21"/>
  <c r="L35" i="24"/>
  <c r="L35" i="21"/>
  <c r="I36" i="21"/>
  <c r="I36" i="24"/>
  <c r="N35" i="24"/>
  <c r="N35" i="21"/>
  <c r="N50" i="24"/>
  <c r="N50" i="21"/>
  <c r="N36" i="24"/>
  <c r="N36" i="21"/>
  <c r="M34" i="21"/>
  <c r="M34" i="24"/>
  <c r="M58" i="24"/>
  <c r="M58" i="21"/>
  <c r="I40" i="24"/>
  <c r="I40" i="21"/>
  <c r="M33" i="24"/>
  <c r="M33" i="21"/>
  <c r="I38" i="24"/>
  <c r="I38" i="21"/>
  <c r="M55" i="24"/>
  <c r="M55" i="21"/>
  <c r="I35" i="21"/>
  <c r="I35" i="24"/>
  <c r="M36" i="21"/>
  <c r="M36" i="24"/>
  <c r="M39" i="21"/>
  <c r="M39" i="24"/>
  <c r="M38" i="21"/>
  <c r="M38" i="24"/>
  <c r="H11" i="19"/>
  <c r="H7" i="20"/>
  <c r="N633" i="12"/>
  <c r="N314" i="12"/>
  <c r="M512" i="12"/>
  <c r="N512" i="12" s="1"/>
  <c r="M380" i="12"/>
  <c r="N380" i="12" s="1"/>
  <c r="M425" i="12"/>
  <c r="N425" i="12" s="1"/>
  <c r="M611" i="12"/>
  <c r="N611" i="12" s="1"/>
  <c r="M677" i="12"/>
  <c r="N677" i="12" s="1"/>
  <c r="N757" i="12"/>
  <c r="L710" i="12"/>
  <c r="M710" i="12" s="1"/>
  <c r="N710" i="12" s="1"/>
  <c r="L503" i="12"/>
  <c r="N765" i="12"/>
  <c r="M325" i="12"/>
  <c r="N325" i="12" s="1"/>
  <c r="N238" i="12"/>
  <c r="M789" i="12"/>
  <c r="N789" i="12" s="1"/>
  <c r="M258" i="12"/>
  <c r="N258" i="12" s="1"/>
  <c r="J282" i="12"/>
  <c r="M602" i="12"/>
  <c r="N602" i="12" s="1"/>
  <c r="L744" i="12"/>
  <c r="M744" i="12" s="1"/>
  <c r="N744" i="12" s="1"/>
  <c r="M723" i="12"/>
  <c r="N723" i="12" s="1"/>
  <c r="K722" i="12"/>
  <c r="L722" i="12" s="1"/>
  <c r="J403" i="12"/>
  <c r="K403" i="12" s="1"/>
  <c r="L403" i="12" s="1"/>
  <c r="M248" i="12"/>
  <c r="N248" i="12" s="1"/>
  <c r="K215" i="12"/>
  <c r="L215" i="12" s="1"/>
  <c r="L635" i="12"/>
  <c r="M635" i="12" s="1"/>
  <c r="K634" i="12"/>
  <c r="L634" i="12" s="1"/>
  <c r="M634" i="12" s="1"/>
  <c r="N436" i="12"/>
  <c r="M424" i="12"/>
  <c r="N424" i="12" s="1"/>
  <c r="J568" i="12"/>
  <c r="L667" i="12"/>
  <c r="M667" i="12" s="1"/>
  <c r="N667" i="12" s="1"/>
  <c r="K225" i="12"/>
  <c r="L733" i="12"/>
  <c r="M733" i="12" s="1"/>
  <c r="N733" i="12" s="1"/>
  <c r="M227" i="12"/>
  <c r="N227" i="12" s="1"/>
  <c r="K558" i="12"/>
  <c r="K348" i="12"/>
  <c r="L348" i="12" s="1"/>
  <c r="M348" i="12" s="1"/>
  <c r="N348" i="12" s="1"/>
  <c r="L305" i="12"/>
  <c r="M305" i="12" s="1"/>
  <c r="M369" i="12"/>
  <c r="N369" i="12" s="1"/>
  <c r="L470" i="12"/>
  <c r="M470" i="12" s="1"/>
  <c r="N470" i="12" s="1"/>
  <c r="N480" i="12"/>
  <c r="K755" i="12"/>
  <c r="L755" i="12" s="1"/>
  <c r="M755" i="12" s="1"/>
  <c r="N755" i="12" s="1"/>
  <c r="N206" i="12"/>
  <c r="M327" i="12"/>
  <c r="N327" i="12" s="1"/>
  <c r="M657" i="12"/>
  <c r="N657" i="12" s="1"/>
  <c r="K644" i="12"/>
  <c r="K547" i="12"/>
  <c r="L547" i="12" s="1"/>
  <c r="M547" i="12" s="1"/>
  <c r="N547" i="12" s="1"/>
  <c r="L724" i="12"/>
  <c r="M724" i="12" s="1"/>
  <c r="N724" i="12" s="1"/>
  <c r="M649" i="12"/>
  <c r="N649" i="12" s="1"/>
  <c r="N645" i="12"/>
  <c r="L591" i="12"/>
  <c r="M591" i="12" s="1"/>
  <c r="N591" i="12" s="1"/>
  <c r="L249" i="12"/>
  <c r="M249" i="12" s="1"/>
  <c r="L590" i="12"/>
  <c r="L448" i="12"/>
  <c r="M448" i="12" s="1"/>
  <c r="A672" i="12"/>
  <c r="K671" i="12"/>
  <c r="N239" i="12"/>
  <c r="N504" i="12"/>
  <c r="M650" i="12"/>
  <c r="N650" i="12" s="1"/>
  <c r="M656" i="12"/>
  <c r="N656" i="12" s="1"/>
  <c r="L259" i="12"/>
  <c r="A652" i="12"/>
  <c r="N652" i="12" s="1"/>
  <c r="M651" i="12"/>
  <c r="N651" i="12" s="1"/>
  <c r="K481" i="12"/>
  <c r="M668" i="12"/>
  <c r="N668" i="12" s="1"/>
  <c r="N776" i="12"/>
  <c r="M402" i="12"/>
  <c r="N402" i="12" s="1"/>
  <c r="K678" i="12"/>
  <c r="L678" i="12" s="1"/>
  <c r="M678" i="12" s="1"/>
  <c r="N678" i="12" s="1"/>
  <c r="K670" i="12"/>
  <c r="L670" i="12" s="1"/>
  <c r="M670" i="12" s="1"/>
  <c r="A794" i="12"/>
  <c r="L793" i="12"/>
  <c r="L603" i="12"/>
  <c r="M603" i="12" s="1"/>
  <c r="N526" i="12"/>
  <c r="N594" i="12"/>
  <c r="K260" i="12"/>
  <c r="L260" i="12" s="1"/>
  <c r="M534" i="12"/>
  <c r="N534" i="12" s="1"/>
  <c r="M679" i="12"/>
  <c r="N679" i="12" s="1"/>
  <c r="J548" i="12"/>
  <c r="K725" i="12"/>
  <c r="L725" i="12" s="1"/>
  <c r="M725" i="12" s="1"/>
  <c r="N725" i="12" s="1"/>
  <c r="J601" i="12"/>
  <c r="K601" i="12" s="1"/>
  <c r="N330" i="12"/>
  <c r="N250" i="12"/>
  <c r="K546" i="12"/>
  <c r="L546" i="12" s="1"/>
  <c r="J204" i="12"/>
  <c r="A597" i="12"/>
  <c r="N597" i="12" s="1"/>
  <c r="M596" i="12"/>
  <c r="N596" i="12" s="1"/>
  <c r="K604" i="12"/>
  <c r="L604" i="12" s="1"/>
  <c r="K229" i="12"/>
  <c r="L229" i="12" s="1"/>
  <c r="M229" i="12" s="1"/>
  <c r="N229" i="12" s="1"/>
  <c r="M331" i="12"/>
  <c r="N331" i="12" s="1"/>
  <c r="A561" i="12"/>
  <c r="J560" i="12"/>
  <c r="A231" i="12"/>
  <c r="K230" i="12"/>
  <c r="L756" i="12"/>
  <c r="J370" i="12"/>
  <c r="A333" i="12"/>
  <c r="N333" i="12" s="1"/>
  <c r="M332" i="12"/>
  <c r="N332" i="12" s="1"/>
  <c r="K203" i="12"/>
  <c r="L777" i="12"/>
  <c r="M777" i="12" s="1"/>
  <c r="N777" i="12" s="1"/>
  <c r="L669" i="12"/>
  <c r="M669" i="12" s="1"/>
  <c r="N669" i="12" s="1"/>
  <c r="N688" i="12"/>
  <c r="M524" i="12"/>
  <c r="N524" i="12" s="1"/>
  <c r="L491" i="12"/>
  <c r="M491" i="12" s="1"/>
  <c r="N491" i="12" s="1"/>
  <c r="N281" i="12"/>
  <c r="L382" i="12"/>
  <c r="M382" i="12" s="1"/>
  <c r="A606" i="12"/>
  <c r="K605" i="12"/>
  <c r="J559" i="12"/>
  <c r="K559" i="12" s="1"/>
  <c r="A550" i="12"/>
  <c r="J549" i="12"/>
  <c r="A727" i="12"/>
  <c r="K726" i="12"/>
  <c r="N304" i="12"/>
  <c r="J754" i="12"/>
  <c r="K754" i="12" s="1"/>
  <c r="L754" i="12" s="1"/>
  <c r="L360" i="12"/>
  <c r="M360" i="12" s="1"/>
  <c r="N360" i="12" s="1"/>
  <c r="L792" i="12"/>
  <c r="M792" i="12" s="1"/>
  <c r="K557" i="12"/>
  <c r="L557" i="12" s="1"/>
  <c r="M557" i="12" s="1"/>
  <c r="N557" i="12" s="1"/>
  <c r="N712" i="12"/>
  <c r="M228" i="12"/>
  <c r="N228" i="12" s="1"/>
  <c r="N790" i="12"/>
  <c r="N779" i="12"/>
  <c r="M655" i="12"/>
  <c r="N655" i="12" s="1"/>
  <c r="M647" i="12"/>
  <c r="N647" i="12" s="1"/>
  <c r="N600" i="12"/>
  <c r="N567" i="12"/>
  <c r="N556" i="12"/>
  <c r="M515" i="12"/>
  <c r="N515" i="12" s="1"/>
  <c r="N479" i="12"/>
  <c r="N460" i="12"/>
  <c r="N383" i="12"/>
  <c r="N372" i="12"/>
  <c r="N347" i="12"/>
  <c r="N350" i="12"/>
  <c r="N303" i="12"/>
  <c r="M292" i="12"/>
  <c r="N292" i="12" s="1"/>
  <c r="M272" i="12"/>
  <c r="N272" i="12" s="1"/>
  <c r="L177" i="21" l="1"/>
  <c r="I177" i="21"/>
  <c r="D13" i="19"/>
  <c r="G177" i="21"/>
  <c r="H177" i="21"/>
  <c r="F177" i="21"/>
  <c r="F177" i="24"/>
  <c r="J22" i="14"/>
  <c r="G55" i="16"/>
  <c r="H118" i="15"/>
  <c r="F217" i="21"/>
  <c r="F217" i="24"/>
  <c r="I698" i="12"/>
  <c r="I55" i="14" s="1"/>
  <c r="H85" i="15"/>
  <c r="F184" i="24"/>
  <c r="F184" i="21"/>
  <c r="K335" i="12"/>
  <c r="M503" i="12"/>
  <c r="N503" i="12" s="1"/>
  <c r="L559" i="12"/>
  <c r="M559" i="12" s="1"/>
  <c r="N559" i="12" s="1"/>
  <c r="N792" i="12"/>
  <c r="K282" i="12"/>
  <c r="L282" i="12" s="1"/>
  <c r="M722" i="12"/>
  <c r="N722" i="12" s="1"/>
  <c r="N603" i="12"/>
  <c r="K568" i="12"/>
  <c r="L568" i="12" s="1"/>
  <c r="M568" i="12" s="1"/>
  <c r="N568" i="12" s="1"/>
  <c r="M403" i="12"/>
  <c r="N403" i="12" s="1"/>
  <c r="M215" i="12"/>
  <c r="N215" i="12" s="1"/>
  <c r="N305" i="12"/>
  <c r="L558" i="12"/>
  <c r="M558" i="12" s="1"/>
  <c r="N558" i="12" s="1"/>
  <c r="N634" i="12"/>
  <c r="L225" i="12"/>
  <c r="M225" i="12" s="1"/>
  <c r="L644" i="12"/>
  <c r="M644" i="12" s="1"/>
  <c r="N670" i="12"/>
  <c r="M590" i="12"/>
  <c r="N590" i="12" s="1"/>
  <c r="N635" i="12"/>
  <c r="M604" i="12"/>
  <c r="N604" i="12" s="1"/>
  <c r="M546" i="12"/>
  <c r="N546" i="12" s="1"/>
  <c r="N448" i="12"/>
  <c r="A728" i="12"/>
  <c r="L727" i="12"/>
  <c r="L230" i="12"/>
  <c r="M230" i="12" s="1"/>
  <c r="N230" i="12" s="1"/>
  <c r="L601" i="12"/>
  <c r="M601" i="12" s="1"/>
  <c r="N601" i="12" s="1"/>
  <c r="M260" i="12"/>
  <c r="N260" i="12" s="1"/>
  <c r="L481" i="12"/>
  <c r="N249" i="12"/>
  <c r="A607" i="12"/>
  <c r="L606" i="12"/>
  <c r="L203" i="12"/>
  <c r="M203" i="12" s="1"/>
  <c r="N203" i="12" s="1"/>
  <c r="K549" i="12"/>
  <c r="A232" i="12"/>
  <c r="L231" i="12"/>
  <c r="A551" i="12"/>
  <c r="K550" i="12"/>
  <c r="K560" i="12"/>
  <c r="L560" i="12" s="1"/>
  <c r="M560" i="12" s="1"/>
  <c r="N560" i="12" s="1"/>
  <c r="L671" i="12"/>
  <c r="M671" i="12" s="1"/>
  <c r="A562" i="12"/>
  <c r="K561" i="12"/>
  <c r="M793" i="12"/>
  <c r="N793" i="12" s="1"/>
  <c r="A673" i="12"/>
  <c r="L672" i="12"/>
  <c r="M756" i="12"/>
  <c r="N756" i="12" s="1"/>
  <c r="M259" i="12"/>
  <c r="N259" i="12" s="1"/>
  <c r="K204" i="12"/>
  <c r="K370" i="12"/>
  <c r="L370" i="12" s="1"/>
  <c r="M370" i="12" s="1"/>
  <c r="N370" i="12" s="1"/>
  <c r="K548" i="12"/>
  <c r="L548" i="12" s="1"/>
  <c r="M548" i="12" s="1"/>
  <c r="A795" i="12"/>
  <c r="N795" i="12" s="1"/>
  <c r="M794" i="12"/>
  <c r="N794" i="12" s="1"/>
  <c r="N382" i="12"/>
  <c r="M754" i="12"/>
  <c r="N754" i="12" s="1"/>
  <c r="L726" i="12"/>
  <c r="M726" i="12" s="1"/>
  <c r="L605" i="12"/>
  <c r="M605" i="12" s="1"/>
  <c r="K22" i="14" l="1"/>
  <c r="H22" i="16"/>
  <c r="H184" i="21" s="1"/>
  <c r="H55" i="16"/>
  <c r="H217" i="21" s="1"/>
  <c r="I118" i="15"/>
  <c r="G217" i="21"/>
  <c r="G217" i="24"/>
  <c r="K698" i="12"/>
  <c r="L698" i="12"/>
  <c r="J698" i="12"/>
  <c r="J55" i="14" s="1"/>
  <c r="G184" i="24"/>
  <c r="G184" i="21"/>
  <c r="I85" i="15"/>
  <c r="L335" i="12"/>
  <c r="M282" i="12"/>
  <c r="N282" i="12" s="1"/>
  <c r="N726" i="12"/>
  <c r="N644" i="12"/>
  <c r="N225" i="12"/>
  <c r="N671" i="12"/>
  <c r="N605" i="12"/>
  <c r="M727" i="12"/>
  <c r="N727" i="12" s="1"/>
  <c r="L550" i="12"/>
  <c r="M550" i="12" s="1"/>
  <c r="M606" i="12"/>
  <c r="N606" i="12" s="1"/>
  <c r="A729" i="12"/>
  <c r="N729" i="12" s="1"/>
  <c r="M728" i="12"/>
  <c r="N728" i="12" s="1"/>
  <c r="L549" i="12"/>
  <c r="M549" i="12" s="1"/>
  <c r="N549" i="12" s="1"/>
  <c r="A674" i="12"/>
  <c r="N674" i="12" s="1"/>
  <c r="M673" i="12"/>
  <c r="N673" i="12" s="1"/>
  <c r="A552" i="12"/>
  <c r="L551" i="12"/>
  <c r="A608" i="12"/>
  <c r="N608" i="12" s="1"/>
  <c r="M607" i="12"/>
  <c r="N607" i="12" s="1"/>
  <c r="M672" i="12"/>
  <c r="N672" i="12" s="1"/>
  <c r="M231" i="12"/>
  <c r="N231" i="12" s="1"/>
  <c r="L561" i="12"/>
  <c r="M561" i="12" s="1"/>
  <c r="A233" i="12"/>
  <c r="N233" i="12" s="1"/>
  <c r="M232" i="12"/>
  <c r="N232" i="12" s="1"/>
  <c r="L204" i="12"/>
  <c r="M204" i="12" s="1"/>
  <c r="N204" i="12" s="1"/>
  <c r="M481" i="12"/>
  <c r="N481" i="12" s="1"/>
  <c r="N548" i="12"/>
  <c r="A563" i="12"/>
  <c r="L562" i="12"/>
  <c r="H184" i="24" l="1"/>
  <c r="L22" i="14"/>
  <c r="H217" i="24"/>
  <c r="I55" i="16"/>
  <c r="I217" i="24" s="1"/>
  <c r="I22" i="16"/>
  <c r="I184" i="21" s="1"/>
  <c r="K55" i="14"/>
  <c r="J118" i="15"/>
  <c r="J55" i="16" s="1"/>
  <c r="M698" i="12"/>
  <c r="J85" i="15"/>
  <c r="J22" i="16" s="1"/>
  <c r="N561" i="12"/>
  <c r="M562" i="12"/>
  <c r="N562" i="12" s="1"/>
  <c r="M551" i="12"/>
  <c r="N551" i="12" s="1"/>
  <c r="A553" i="12"/>
  <c r="N553" i="12" s="1"/>
  <c r="M552" i="12"/>
  <c r="N552" i="12" s="1"/>
  <c r="A564" i="12"/>
  <c r="N564" i="12" s="1"/>
  <c r="M563" i="12"/>
  <c r="N563" i="12" s="1"/>
  <c r="N550" i="12"/>
  <c r="I184" i="24" l="1"/>
  <c r="I217" i="21"/>
  <c r="J217" i="21"/>
  <c r="J217" i="24"/>
  <c r="L55" i="14"/>
  <c r="K118" i="15"/>
  <c r="N698" i="12"/>
  <c r="K85" i="15"/>
  <c r="M335" i="12"/>
  <c r="M22" i="14" s="1"/>
  <c r="N335" i="12"/>
  <c r="N22" i="14" l="1"/>
  <c r="K22" i="16"/>
  <c r="K55" i="16"/>
  <c r="M55" i="14"/>
  <c r="L118" i="15"/>
  <c r="L85" i="15"/>
  <c r="J184" i="24"/>
  <c r="J184" i="21"/>
  <c r="L55" i="16" l="1"/>
  <c r="L22" i="16"/>
  <c r="N55" i="14"/>
  <c r="N118" i="15" s="1"/>
  <c r="M118" i="15"/>
  <c r="K217" i="21"/>
  <c r="K217" i="24"/>
  <c r="K184" i="24"/>
  <c r="K184" i="21"/>
  <c r="N85" i="15"/>
  <c r="M85" i="15"/>
  <c r="N22" i="16" l="1"/>
  <c r="N184" i="21" s="1"/>
  <c r="N55" i="16"/>
  <c r="M55" i="16"/>
  <c r="M22" i="16"/>
  <c r="L217" i="24"/>
  <c r="L217" i="21"/>
  <c r="L184" i="21"/>
  <c r="L184" i="24"/>
  <c r="M217" i="24" l="1"/>
  <c r="M217" i="21"/>
  <c r="N217" i="24"/>
  <c r="N217" i="21"/>
  <c r="N184" i="24"/>
  <c r="M184" i="21"/>
  <c r="M184" i="24"/>
  <c r="F202" i="12" l="1"/>
  <c r="F8" i="14" s="1"/>
  <c r="F71" i="15" l="1"/>
  <c r="F8" i="16" s="1"/>
  <c r="G202" i="12"/>
  <c r="G8" i="14" s="1"/>
  <c r="G71" i="15" l="1"/>
  <c r="G8" i="16" s="1"/>
  <c r="H202" i="12"/>
  <c r="H8" i="14" s="1"/>
  <c r="H71" i="15" l="1"/>
  <c r="H8" i="16" s="1"/>
  <c r="G170" i="24"/>
  <c r="G170" i="21"/>
  <c r="F170" i="21"/>
  <c r="F170" i="24"/>
  <c r="I202" i="12"/>
  <c r="I8" i="14" s="1"/>
  <c r="I71" i="15" l="1"/>
  <c r="I8" i="16" s="1"/>
  <c r="H170" i="21"/>
  <c r="H170" i="24"/>
  <c r="J202" i="12"/>
  <c r="J8" i="14" s="1"/>
  <c r="J71" i="15" l="1"/>
  <c r="J8" i="16" s="1"/>
  <c r="I170" i="24"/>
  <c r="I170" i="21"/>
  <c r="K202" i="12"/>
  <c r="K8" i="14" s="1"/>
  <c r="K71" i="15" l="1"/>
  <c r="K8" i="16" s="1"/>
  <c r="J170" i="24"/>
  <c r="J170" i="21"/>
  <c r="L202" i="12"/>
  <c r="L8" i="14" s="1"/>
  <c r="L71" i="15" l="1"/>
  <c r="L8" i="16" s="1"/>
  <c r="K170" i="24"/>
  <c r="K170" i="21"/>
  <c r="M202" i="12"/>
  <c r="M8" i="14" s="1"/>
  <c r="M71" i="15" l="1"/>
  <c r="M8" i="16" s="1"/>
  <c r="L170" i="24"/>
  <c r="L170" i="21"/>
  <c r="N202" i="12"/>
  <c r="N8" i="14" s="1"/>
  <c r="N71" i="15" s="1"/>
  <c r="F213" i="12"/>
  <c r="F9" i="14" s="1"/>
  <c r="M170" i="21" l="1"/>
  <c r="M170" i="24"/>
  <c r="F72" i="15"/>
  <c r="F9" i="16" s="1"/>
  <c r="N8" i="16"/>
  <c r="G213" i="12"/>
  <c r="G9" i="14" s="1"/>
  <c r="G72" i="15" l="1"/>
  <c r="G9" i="16" s="1"/>
  <c r="N170" i="24"/>
  <c r="N170" i="21"/>
  <c r="H213" i="12"/>
  <c r="H9" i="14" s="1"/>
  <c r="H72" i="15" l="1"/>
  <c r="H9" i="16" s="1"/>
  <c r="G171" i="21"/>
  <c r="G171" i="24"/>
  <c r="F171" i="21"/>
  <c r="F171" i="24"/>
  <c r="I213" i="12"/>
  <c r="I9" i="14" s="1"/>
  <c r="I72" i="15" l="1"/>
  <c r="I9" i="16" s="1"/>
  <c r="H171" i="21"/>
  <c r="H171" i="24"/>
  <c r="J213" i="12"/>
  <c r="J9" i="14" s="1"/>
  <c r="J72" i="15" l="1"/>
  <c r="J9" i="16" s="1"/>
  <c r="I171" i="24"/>
  <c r="I171" i="21"/>
  <c r="K213" i="12"/>
  <c r="K9" i="14" s="1"/>
  <c r="K72" i="15" l="1"/>
  <c r="K9" i="16" s="1"/>
  <c r="J171" i="21"/>
  <c r="J171" i="24"/>
  <c r="L213" i="12"/>
  <c r="L9" i="14" s="1"/>
  <c r="L72" i="15" l="1"/>
  <c r="L9" i="16" s="1"/>
  <c r="K171" i="21"/>
  <c r="K171" i="24"/>
  <c r="M213" i="12"/>
  <c r="N213" i="12" s="1"/>
  <c r="F235" i="12"/>
  <c r="F11" i="14" s="1"/>
  <c r="F224" i="12"/>
  <c r="F10" i="14" s="1"/>
  <c r="F73" i="15" l="1"/>
  <c r="F10" i="16" s="1"/>
  <c r="F74" i="15"/>
  <c r="F11" i="16" s="1"/>
  <c r="L171" i="21"/>
  <c r="L171" i="24"/>
  <c r="M9" i="14"/>
  <c r="F588" i="12"/>
  <c r="F45" i="14" s="1"/>
  <c r="F456" i="12"/>
  <c r="F33" i="14" s="1"/>
  <c r="F257" i="12"/>
  <c r="F13" i="14" s="1"/>
  <c r="F511" i="12"/>
  <c r="F38" i="14" s="1"/>
  <c r="F246" i="12"/>
  <c r="F12" i="14" s="1"/>
  <c r="F302" i="12"/>
  <c r="F19" i="14" s="1"/>
  <c r="F489" i="12"/>
  <c r="F36" i="14" s="1"/>
  <c r="F313" i="12"/>
  <c r="F20" i="14" s="1"/>
  <c r="F291" i="12"/>
  <c r="F18" i="14" s="1"/>
  <c r="F467" i="12"/>
  <c r="F34" i="14" s="1"/>
  <c r="F522" i="12"/>
  <c r="F39" i="14" s="1"/>
  <c r="F390" i="12"/>
  <c r="F27" i="14" s="1"/>
  <c r="F357" i="12"/>
  <c r="F24" i="14" s="1"/>
  <c r="F280" i="12"/>
  <c r="F17" i="14" s="1"/>
  <c r="F368" i="12"/>
  <c r="F25" i="14" s="1"/>
  <c r="F566" i="12"/>
  <c r="F43" i="14" s="1"/>
  <c r="F621" i="12"/>
  <c r="F48" i="14" s="1"/>
  <c r="F544" i="12"/>
  <c r="F41" i="14" s="1"/>
  <c r="F676" i="12"/>
  <c r="F53" i="14" s="1"/>
  <c r="F555" i="12"/>
  <c r="F42" i="14" s="1"/>
  <c r="F665" i="12"/>
  <c r="F52" i="14" s="1"/>
  <c r="F654" i="12"/>
  <c r="F51" i="14" s="1"/>
  <c r="F269" i="12"/>
  <c r="F16" i="14" s="1"/>
  <c r="F577" i="12"/>
  <c r="F44" i="14" s="1"/>
  <c r="F115" i="15" l="1"/>
  <c r="F104" i="15"/>
  <c r="F82" i="15"/>
  <c r="F79" i="15"/>
  <c r="F111" i="15"/>
  <c r="F97" i="15"/>
  <c r="F101" i="15"/>
  <c r="F88" i="15"/>
  <c r="F76" i="15"/>
  <c r="F13" i="16" s="1"/>
  <c r="F90" i="15"/>
  <c r="N9" i="14"/>
  <c r="N72" i="15" s="1"/>
  <c r="M72" i="15"/>
  <c r="F81" i="15"/>
  <c r="F83" i="15"/>
  <c r="F116" i="15"/>
  <c r="F106" i="15"/>
  <c r="F80" i="15"/>
  <c r="F96" i="15"/>
  <c r="F102" i="15"/>
  <c r="F114" i="15"/>
  <c r="F105" i="15"/>
  <c r="F99" i="15"/>
  <c r="F75" i="15"/>
  <c r="F12" i="16" s="1"/>
  <c r="F107" i="15"/>
  <c r="F87" i="15"/>
  <c r="F108" i="15"/>
  <c r="F412" i="12"/>
  <c r="F29" i="14" s="1"/>
  <c r="F379" i="12"/>
  <c r="F26" i="14" s="1"/>
  <c r="F401" i="12"/>
  <c r="F28" i="14" s="1"/>
  <c r="F731" i="12"/>
  <c r="F58" i="14" s="1"/>
  <c r="F346" i="12"/>
  <c r="F23" i="14" s="1"/>
  <c r="F786" i="12"/>
  <c r="F63" i="14" s="1"/>
  <c r="F709" i="12"/>
  <c r="F56" i="14" s="1"/>
  <c r="F324" i="12"/>
  <c r="F533" i="12"/>
  <c r="F40" i="14" s="1"/>
  <c r="F610" i="12"/>
  <c r="F47" i="14" s="1"/>
  <c r="F632" i="12"/>
  <c r="F49" i="14" s="1"/>
  <c r="F445" i="12"/>
  <c r="F32" i="14" s="1"/>
  <c r="F599" i="12"/>
  <c r="F46" i="14" s="1"/>
  <c r="F643" i="12"/>
  <c r="F50" i="14" s="1"/>
  <c r="F720" i="12"/>
  <c r="F57" i="14" s="1"/>
  <c r="F500" i="12"/>
  <c r="F37" i="14" s="1"/>
  <c r="F775" i="12"/>
  <c r="F62" i="14" s="1"/>
  <c r="F423" i="12"/>
  <c r="F30" i="14" s="1"/>
  <c r="F478" i="12"/>
  <c r="F35" i="14" s="1"/>
  <c r="F434" i="12"/>
  <c r="F31" i="14" s="1"/>
  <c r="F687" i="12"/>
  <c r="F54" i="14" s="1"/>
  <c r="F764" i="12"/>
  <c r="F61" i="14" s="1"/>
  <c r="F742" i="12"/>
  <c r="F59" i="14" s="1"/>
  <c r="F753" i="12"/>
  <c r="F60" i="14" s="1"/>
  <c r="G224" i="12"/>
  <c r="G10" i="14" s="1"/>
  <c r="F53" i="16" l="1"/>
  <c r="F19" i="16"/>
  <c r="F45" i="16"/>
  <c r="F20" i="16"/>
  <c r="F41" i="16"/>
  <c r="F24" i="16"/>
  <c r="F52" i="16"/>
  <c r="F21" i="14"/>
  <c r="F36" i="16"/>
  <c r="F27" i="16"/>
  <c r="F42" i="16"/>
  <c r="F51" i="16"/>
  <c r="F25" i="16"/>
  <c r="F39" i="16"/>
  <c r="F38" i="16"/>
  <c r="F17" i="16"/>
  <c r="F48" i="16"/>
  <c r="F43" i="16"/>
  <c r="F18" i="16"/>
  <c r="F44" i="16"/>
  <c r="F33" i="16"/>
  <c r="F34" i="16"/>
  <c r="F124" i="15"/>
  <c r="F173" i="24"/>
  <c r="F173" i="21"/>
  <c r="F119" i="15"/>
  <c r="F117" i="15"/>
  <c r="F94" i="15"/>
  <c r="F122" i="15"/>
  <c r="F110" i="15"/>
  <c r="F126" i="15"/>
  <c r="F120" i="15"/>
  <c r="F91" i="15"/>
  <c r="F95" i="15"/>
  <c r="F172" i="24"/>
  <c r="F172" i="21"/>
  <c r="N9" i="16"/>
  <c r="M9" i="16"/>
  <c r="F16" i="16"/>
  <c r="F125" i="15"/>
  <c r="F100" i="15"/>
  <c r="F113" i="15"/>
  <c r="F89" i="15"/>
  <c r="F123" i="15"/>
  <c r="F112" i="15"/>
  <c r="F103" i="15"/>
  <c r="F98" i="15"/>
  <c r="F93" i="15"/>
  <c r="F86" i="15"/>
  <c r="F121" i="15"/>
  <c r="G73" i="15"/>
  <c r="F109" i="15"/>
  <c r="F92" i="15"/>
  <c r="G654" i="12"/>
  <c r="G51" i="14" s="1"/>
  <c r="F61" i="16" l="1"/>
  <c r="F32" i="16"/>
  <c r="F49" i="16"/>
  <c r="F60" i="16"/>
  <c r="F47" i="16"/>
  <c r="F29" i="16"/>
  <c r="F59" i="16"/>
  <c r="F54" i="16"/>
  <c r="F30" i="16"/>
  <c r="F35" i="16"/>
  <c r="F40" i="16"/>
  <c r="F28" i="16"/>
  <c r="F57" i="16"/>
  <c r="F26" i="16"/>
  <c r="F63" i="16"/>
  <c r="F50" i="16"/>
  <c r="F37" i="16"/>
  <c r="F46" i="16"/>
  <c r="F62" i="16"/>
  <c r="F31" i="16"/>
  <c r="F84" i="15"/>
  <c r="F58" i="16"/>
  <c r="F56" i="16"/>
  <c r="F23" i="16"/>
  <c r="M171" i="24"/>
  <c r="M171" i="21"/>
  <c r="F210" i="21"/>
  <c r="F210" i="24"/>
  <c r="F175" i="21"/>
  <c r="F175" i="24"/>
  <c r="F203" i="24"/>
  <c r="F203" i="21"/>
  <c r="F195" i="24"/>
  <c r="F195" i="21"/>
  <c r="N171" i="24"/>
  <c r="N171" i="21"/>
  <c r="F215" i="24"/>
  <c r="F215" i="21"/>
  <c r="F196" i="24"/>
  <c r="F196" i="21"/>
  <c r="F213" i="24"/>
  <c r="F213" i="21"/>
  <c r="F200" i="24"/>
  <c r="F200" i="21"/>
  <c r="F205" i="24"/>
  <c r="F205" i="21"/>
  <c r="F214" i="21"/>
  <c r="F214" i="24"/>
  <c r="F206" i="21"/>
  <c r="F206" i="24"/>
  <c r="F189" i="24"/>
  <c r="F189" i="21"/>
  <c r="F187" i="21"/>
  <c r="F187" i="24"/>
  <c r="F198" i="21"/>
  <c r="F198" i="24"/>
  <c r="F207" i="21"/>
  <c r="F207" i="24"/>
  <c r="F182" i="21"/>
  <c r="F182" i="24"/>
  <c r="F204" i="24"/>
  <c r="F204" i="21"/>
  <c r="F181" i="21"/>
  <c r="F181" i="24"/>
  <c r="G114" i="15"/>
  <c r="F174" i="24"/>
  <c r="F174" i="21"/>
  <c r="F179" i="24"/>
  <c r="F179" i="21"/>
  <c r="F186" i="21"/>
  <c r="F186" i="24"/>
  <c r="G10" i="16"/>
  <c r="F180" i="21"/>
  <c r="F180" i="24"/>
  <c r="F178" i="24"/>
  <c r="F178" i="21"/>
  <c r="F201" i="21"/>
  <c r="F201" i="24"/>
  <c r="G731" i="12"/>
  <c r="G58" i="14" s="1"/>
  <c r="G709" i="12"/>
  <c r="G56" i="14" s="1"/>
  <c r="G588" i="12"/>
  <c r="G45" i="14" s="1"/>
  <c r="G566" i="12"/>
  <c r="G43" i="14" s="1"/>
  <c r="G555" i="12"/>
  <c r="G42" i="14" s="1"/>
  <c r="G401" i="12"/>
  <c r="G28" i="14" s="1"/>
  <c r="G390" i="12"/>
  <c r="G27" i="14" s="1"/>
  <c r="G291" i="12"/>
  <c r="G18" i="14" s="1"/>
  <c r="G280" i="12"/>
  <c r="G17" i="14" s="1"/>
  <c r="G511" i="12"/>
  <c r="G38" i="14" s="1"/>
  <c r="G577" i="12"/>
  <c r="G44" i="14" s="1"/>
  <c r="G522" i="12"/>
  <c r="G39" i="14" s="1"/>
  <c r="G302" i="12"/>
  <c r="G19" i="14" s="1"/>
  <c r="G467" i="12"/>
  <c r="G34" i="14" s="1"/>
  <c r="G610" i="12"/>
  <c r="G47" i="14" s="1"/>
  <c r="G775" i="12"/>
  <c r="G62" i="14" s="1"/>
  <c r="G676" i="12"/>
  <c r="G53" i="14" s="1"/>
  <c r="G621" i="12"/>
  <c r="G48" i="14" s="1"/>
  <c r="G235" i="12"/>
  <c r="G11" i="14" s="1"/>
  <c r="G434" i="12"/>
  <c r="G31" i="14" s="1"/>
  <c r="G269" i="12"/>
  <c r="G16" i="14" s="1"/>
  <c r="G544" i="12"/>
  <c r="G41" i="14" s="1"/>
  <c r="G489" i="12"/>
  <c r="G36" i="14" s="1"/>
  <c r="G643" i="12"/>
  <c r="G50" i="14" s="1"/>
  <c r="G500" i="12"/>
  <c r="G37" i="14" s="1"/>
  <c r="G324" i="12"/>
  <c r="G21" i="14" s="1"/>
  <c r="G478" i="12"/>
  <c r="G35" i="14" s="1"/>
  <c r="G445" i="12"/>
  <c r="G32" i="14" s="1"/>
  <c r="G313" i="12"/>
  <c r="G20" i="14" s="1"/>
  <c r="G742" i="12"/>
  <c r="G59" i="14" s="1"/>
  <c r="G257" i="12"/>
  <c r="G13" i="14" s="1"/>
  <c r="G687" i="12"/>
  <c r="G54" i="14" s="1"/>
  <c r="G720" i="12"/>
  <c r="G57" i="14" s="1"/>
  <c r="G412" i="12"/>
  <c r="G29" i="14" s="1"/>
  <c r="G533" i="12"/>
  <c r="G40" i="14" s="1"/>
  <c r="G753" i="12"/>
  <c r="G60" i="14" s="1"/>
  <c r="G456" i="12"/>
  <c r="G33" i="14" s="1"/>
  <c r="G786" i="12"/>
  <c r="G63" i="14" s="1"/>
  <c r="G368" i="12"/>
  <c r="G25" i="14" s="1"/>
  <c r="G357" i="12"/>
  <c r="G24" i="14" s="1"/>
  <c r="G599" i="12"/>
  <c r="G46" i="14" s="1"/>
  <c r="G423" i="12"/>
  <c r="G30" i="14" s="1"/>
  <c r="G632" i="12"/>
  <c r="G49" i="14" s="1"/>
  <c r="G346" i="12"/>
  <c r="G23" i="14" s="1"/>
  <c r="G246" i="12"/>
  <c r="G12" i="14" s="1"/>
  <c r="G764" i="12"/>
  <c r="G61" i="14" s="1"/>
  <c r="G665" i="12"/>
  <c r="G52" i="14" s="1"/>
  <c r="G379" i="12"/>
  <c r="G26" i="14" s="1"/>
  <c r="H224" i="12"/>
  <c r="H10" i="14" s="1"/>
  <c r="G84" i="15" l="1"/>
  <c r="G21" i="16" s="1"/>
  <c r="G51" i="16"/>
  <c r="F21" i="16"/>
  <c r="F218" i="21"/>
  <c r="F218" i="24"/>
  <c r="G80" i="15"/>
  <c r="F188" i="24"/>
  <c r="F188" i="21"/>
  <c r="F216" i="24"/>
  <c r="F216" i="21"/>
  <c r="G83" i="15"/>
  <c r="G98" i="15"/>
  <c r="G106" i="15"/>
  <c r="G86" i="15"/>
  <c r="G76" i="15"/>
  <c r="F191" i="24"/>
  <c r="F191" i="21"/>
  <c r="G108" i="15"/>
  <c r="F199" i="21"/>
  <c r="F199" i="24"/>
  <c r="F202" i="21"/>
  <c r="F202" i="24"/>
  <c r="G79" i="15"/>
  <c r="F192" i="24"/>
  <c r="F192" i="21"/>
  <c r="G93" i="15"/>
  <c r="G87" i="15"/>
  <c r="G119" i="15"/>
  <c r="G172" i="24"/>
  <c r="G172" i="21"/>
  <c r="F190" i="21"/>
  <c r="F190" i="24"/>
  <c r="F220" i="21"/>
  <c r="F220" i="24"/>
  <c r="G75" i="15"/>
  <c r="G117" i="15"/>
  <c r="F225" i="21"/>
  <c r="F225" i="24"/>
  <c r="F219" i="21"/>
  <c r="F219" i="24"/>
  <c r="F222" i="24"/>
  <c r="F222" i="21"/>
  <c r="G74" i="15"/>
  <c r="G111" i="15"/>
  <c r="G116" i="15"/>
  <c r="G105" i="15"/>
  <c r="F211" i="21"/>
  <c r="F211" i="24"/>
  <c r="G126" i="15"/>
  <c r="H73" i="15"/>
  <c r="G82" i="15"/>
  <c r="G123" i="15"/>
  <c r="G113" i="15"/>
  <c r="G102" i="15"/>
  <c r="G121" i="15"/>
  <c r="F197" i="24"/>
  <c r="F197" i="21"/>
  <c r="F185" i="24"/>
  <c r="F185" i="21"/>
  <c r="F224" i="21"/>
  <c r="F224" i="24"/>
  <c r="G81" i="15"/>
  <c r="F208" i="21"/>
  <c r="F208" i="24"/>
  <c r="G90" i="15"/>
  <c r="G109" i="15"/>
  <c r="F194" i="21"/>
  <c r="F194" i="24"/>
  <c r="G95" i="15"/>
  <c r="F209" i="24"/>
  <c r="F209" i="21"/>
  <c r="G88" i="15"/>
  <c r="G96" i="15"/>
  <c r="G89" i="15"/>
  <c r="G103" i="15"/>
  <c r="G99" i="15"/>
  <c r="G107" i="15"/>
  <c r="F221" i="24"/>
  <c r="F221" i="21"/>
  <c r="F193" i="21"/>
  <c r="F193" i="24"/>
  <c r="G120" i="15"/>
  <c r="G94" i="15"/>
  <c r="G112" i="15"/>
  <c r="G122" i="15"/>
  <c r="G91" i="15"/>
  <c r="G125" i="15"/>
  <c r="G110" i="15"/>
  <c r="G97" i="15"/>
  <c r="G100" i="15"/>
  <c r="G115" i="15"/>
  <c r="G124" i="15"/>
  <c r="G92" i="15"/>
  <c r="G104" i="15"/>
  <c r="G101" i="15"/>
  <c r="F223" i="21"/>
  <c r="F223" i="24"/>
  <c r="F212" i="24"/>
  <c r="F212" i="21"/>
  <c r="H687" i="12"/>
  <c r="H54" i="14" s="1"/>
  <c r="H621" i="12"/>
  <c r="H48" i="14" s="1"/>
  <c r="H445" i="12"/>
  <c r="H32" i="14" s="1"/>
  <c r="H324" i="12"/>
  <c r="H764" i="12"/>
  <c r="H61" i="14" s="1"/>
  <c r="H676" i="12"/>
  <c r="H53" i="14" s="1"/>
  <c r="H478" i="12"/>
  <c r="H35" i="14" s="1"/>
  <c r="H346" i="12"/>
  <c r="H23" i="14" s="1"/>
  <c r="H302" i="12"/>
  <c r="H19" i="14" s="1"/>
  <c r="H522" i="12"/>
  <c r="H39" i="14" s="1"/>
  <c r="H412" i="12"/>
  <c r="H29" i="14" s="1"/>
  <c r="H654" i="12"/>
  <c r="H51" i="14" s="1"/>
  <c r="H291" i="12"/>
  <c r="H18" i="14" s="1"/>
  <c r="H665" i="12"/>
  <c r="H52" i="14" s="1"/>
  <c r="H544" i="12"/>
  <c r="H41" i="14" s="1"/>
  <c r="H500" i="12"/>
  <c r="H37" i="14" s="1"/>
  <c r="H643" i="12"/>
  <c r="H50" i="14" s="1"/>
  <c r="H511" i="12"/>
  <c r="H38" i="14" s="1"/>
  <c r="H390" i="12"/>
  <c r="H27" i="14" s="1"/>
  <c r="H269" i="12"/>
  <c r="H16" i="14" s="1"/>
  <c r="H235" i="12"/>
  <c r="H11" i="14" s="1"/>
  <c r="H423" i="12"/>
  <c r="H30" i="14" s="1"/>
  <c r="H577" i="12"/>
  <c r="H44" i="14" s="1"/>
  <c r="H533" i="12"/>
  <c r="H40" i="14" s="1"/>
  <c r="H753" i="12"/>
  <c r="H60" i="14" s="1"/>
  <c r="H786" i="12"/>
  <c r="H63" i="14" s="1"/>
  <c r="H709" i="12"/>
  <c r="H56" i="14" s="1"/>
  <c r="H632" i="12"/>
  <c r="H49" i="14" s="1"/>
  <c r="H246" i="12"/>
  <c r="H12" i="14" s="1"/>
  <c r="H357" i="12"/>
  <c r="H24" i="14" s="1"/>
  <c r="H742" i="12"/>
  <c r="H59" i="14" s="1"/>
  <c r="H434" i="12"/>
  <c r="H31" i="14" s="1"/>
  <c r="H566" i="12"/>
  <c r="H43" i="14" s="1"/>
  <c r="H775" i="12"/>
  <c r="H62" i="14" s="1"/>
  <c r="H401" i="12"/>
  <c r="H28" i="14" s="1"/>
  <c r="H379" i="12"/>
  <c r="H26" i="14" s="1"/>
  <c r="H720" i="12"/>
  <c r="H57" i="14" s="1"/>
  <c r="H280" i="12"/>
  <c r="H17" i="14" s="1"/>
  <c r="H588" i="12"/>
  <c r="H45" i="14" s="1"/>
  <c r="H456" i="12"/>
  <c r="H33" i="14" s="1"/>
  <c r="H555" i="12"/>
  <c r="H42" i="14" s="1"/>
  <c r="I224" i="12"/>
  <c r="I10" i="14" s="1"/>
  <c r="H731" i="12"/>
  <c r="H58" i="14" s="1"/>
  <c r="H313" i="12"/>
  <c r="H20" i="14" s="1"/>
  <c r="H368" i="12"/>
  <c r="H25" i="14" s="1"/>
  <c r="H610" i="12"/>
  <c r="H47" i="14" s="1"/>
  <c r="H467" i="12"/>
  <c r="H34" i="14" s="1"/>
  <c r="H599" i="12"/>
  <c r="H46" i="14" s="1"/>
  <c r="H489" i="12"/>
  <c r="H36" i="14" s="1"/>
  <c r="H257" i="12"/>
  <c r="H13" i="14" s="1"/>
  <c r="G25" i="16" l="1"/>
  <c r="G54" i="16"/>
  <c r="G61" i="16"/>
  <c r="G48" i="16"/>
  <c r="G58" i="16"/>
  <c r="G37" i="16"/>
  <c r="G39" i="16"/>
  <c r="G45" i="16"/>
  <c r="G50" i="16"/>
  <c r="G36" i="16"/>
  <c r="G56" i="16"/>
  <c r="G62" i="16"/>
  <c r="G19" i="16"/>
  <c r="G24" i="16"/>
  <c r="G59" i="16"/>
  <c r="G33" i="16"/>
  <c r="G63" i="16"/>
  <c r="G43" i="16"/>
  <c r="G49" i="16"/>
  <c r="G35" i="16"/>
  <c r="G38" i="16"/>
  <c r="G31" i="16"/>
  <c r="G16" i="16"/>
  <c r="G20" i="16"/>
  <c r="G41" i="16"/>
  <c r="G57" i="16"/>
  <c r="G42" i="16"/>
  <c r="G29" i="16"/>
  <c r="G32" i="16"/>
  <c r="G53" i="16"/>
  <c r="G52" i="16"/>
  <c r="F183" i="24"/>
  <c r="F183" i="21"/>
  <c r="G9" i="21" s="1"/>
  <c r="G46" i="16"/>
  <c r="G17" i="16"/>
  <c r="G34" i="16"/>
  <c r="G44" i="16"/>
  <c r="G27" i="16"/>
  <c r="G47" i="16"/>
  <c r="G60" i="16"/>
  <c r="G40" i="16"/>
  <c r="G28" i="16"/>
  <c r="G26" i="16"/>
  <c r="G18" i="16"/>
  <c r="G30" i="16"/>
  <c r="G23" i="16"/>
  <c r="H21" i="14"/>
  <c r="G183" i="24"/>
  <c r="G183" i="21"/>
  <c r="H122" i="15"/>
  <c r="H116" i="15"/>
  <c r="H124" i="15"/>
  <c r="H61" i="16" s="1"/>
  <c r="H115" i="15"/>
  <c r="H52" i="16" s="1"/>
  <c r="H109" i="15"/>
  <c r="H46" i="16" s="1"/>
  <c r="H105" i="15"/>
  <c r="H112" i="15"/>
  <c r="H49" i="16" s="1"/>
  <c r="H117" i="15"/>
  <c r="H54" i="16" s="1"/>
  <c r="H121" i="15"/>
  <c r="I73" i="15"/>
  <c r="I10" i="16" s="1"/>
  <c r="H113" i="15"/>
  <c r="H119" i="15"/>
  <c r="H111" i="15"/>
  <c r="H88" i="15"/>
  <c r="H82" i="15"/>
  <c r="H90" i="15"/>
  <c r="H87" i="15"/>
  <c r="H24" i="16" s="1"/>
  <c r="H75" i="15"/>
  <c r="H12" i="16" s="1"/>
  <c r="H96" i="15"/>
  <c r="H33" i="16" s="1"/>
  <c r="H76" i="15"/>
  <c r="H13" i="16" s="1"/>
  <c r="H80" i="15"/>
  <c r="H107" i="15"/>
  <c r="H44" i="16" s="1"/>
  <c r="H106" i="15"/>
  <c r="H43" i="16" s="1"/>
  <c r="H79" i="15"/>
  <c r="H86" i="15"/>
  <c r="H98" i="15"/>
  <c r="H35" i="16" s="1"/>
  <c r="H104" i="15"/>
  <c r="H125" i="15"/>
  <c r="H62" i="16" s="1"/>
  <c r="G13" i="16"/>
  <c r="H103" i="15"/>
  <c r="H40" i="16" s="1"/>
  <c r="H123" i="15"/>
  <c r="H94" i="15"/>
  <c r="H81" i="15"/>
  <c r="H18" i="16" s="1"/>
  <c r="H89" i="15"/>
  <c r="H26" i="16" s="1"/>
  <c r="H74" i="15"/>
  <c r="H11" i="16" s="1"/>
  <c r="H101" i="15"/>
  <c r="H93" i="15"/>
  <c r="H102" i="15"/>
  <c r="H120" i="15"/>
  <c r="H57" i="16" s="1"/>
  <c r="H91" i="15"/>
  <c r="H126" i="15"/>
  <c r="H63" i="16" s="1"/>
  <c r="H110" i="15"/>
  <c r="H95" i="15"/>
  <c r="H32" i="16" s="1"/>
  <c r="G12" i="16"/>
  <c r="H100" i="15"/>
  <c r="H37" i="16" s="1"/>
  <c r="H10" i="16"/>
  <c r="H97" i="15"/>
  <c r="H99" i="15"/>
  <c r="H108" i="15"/>
  <c r="H45" i="16" s="1"/>
  <c r="H83" i="15"/>
  <c r="H92" i="15"/>
  <c r="H114" i="15"/>
  <c r="G11" i="16"/>
  <c r="G213" i="24"/>
  <c r="G213" i="21"/>
  <c r="I731" i="12"/>
  <c r="I58" i="14" s="1"/>
  <c r="I368" i="12"/>
  <c r="I25" i="14" s="1"/>
  <c r="I280" i="12"/>
  <c r="I17" i="14" s="1"/>
  <c r="I599" i="12"/>
  <c r="I46" i="14" s="1"/>
  <c r="I566" i="12"/>
  <c r="I43" i="14" s="1"/>
  <c r="I346" i="12"/>
  <c r="I23" i="14" s="1"/>
  <c r="I621" i="12"/>
  <c r="I48" i="14" s="1"/>
  <c r="I511" i="12"/>
  <c r="I38" i="14" s="1"/>
  <c r="I269" i="12"/>
  <c r="I16" i="14" s="1"/>
  <c r="I720" i="12"/>
  <c r="I57" i="14" s="1"/>
  <c r="I577" i="12"/>
  <c r="I44" i="14" s="1"/>
  <c r="I489" i="12"/>
  <c r="I36" i="14" s="1"/>
  <c r="I423" i="12"/>
  <c r="I30" i="14" s="1"/>
  <c r="I313" i="12"/>
  <c r="I20" i="14" s="1"/>
  <c r="I379" i="12"/>
  <c r="I26" i="14" s="1"/>
  <c r="I753" i="12"/>
  <c r="I60" i="14" s="1"/>
  <c r="I257" i="12"/>
  <c r="I13" i="14" s="1"/>
  <c r="I764" i="12"/>
  <c r="I61" i="14" s="1"/>
  <c r="I742" i="12"/>
  <c r="I59" i="14" s="1"/>
  <c r="I709" i="12"/>
  <c r="I56" i="14" s="1"/>
  <c r="I654" i="12"/>
  <c r="I51" i="14" s="1"/>
  <c r="J224" i="12"/>
  <c r="J10" i="14" s="1"/>
  <c r="I500" i="12"/>
  <c r="I37" i="14" s="1"/>
  <c r="I544" i="12"/>
  <c r="I41" i="14" s="1"/>
  <c r="I643" i="12"/>
  <c r="I50" i="14" s="1"/>
  <c r="I390" i="12"/>
  <c r="I27" i="14" s="1"/>
  <c r="I786" i="12"/>
  <c r="I63" i="14" s="1"/>
  <c r="I610" i="12"/>
  <c r="I47" i="14" s="1"/>
  <c r="I401" i="12"/>
  <c r="I28" i="14" s="1"/>
  <c r="I235" i="12"/>
  <c r="I11" i="14" s="1"/>
  <c r="I434" i="12"/>
  <c r="I31" i="14" s="1"/>
  <c r="I522" i="12"/>
  <c r="I39" i="14" s="1"/>
  <c r="I665" i="12"/>
  <c r="I52" i="14" s="1"/>
  <c r="I324" i="12"/>
  <c r="I246" i="12"/>
  <c r="I12" i="14" s="1"/>
  <c r="I291" i="12"/>
  <c r="I18" i="14" s="1"/>
  <c r="I533" i="12"/>
  <c r="I40" i="14" s="1"/>
  <c r="I687" i="12"/>
  <c r="I54" i="14" s="1"/>
  <c r="I478" i="12"/>
  <c r="I35" i="14" s="1"/>
  <c r="I302" i="12"/>
  <c r="I19" i="14" s="1"/>
  <c r="I775" i="12"/>
  <c r="I62" i="14" s="1"/>
  <c r="I632" i="12"/>
  <c r="I49" i="14" s="1"/>
  <c r="I412" i="12"/>
  <c r="I29" i="14" s="1"/>
  <c r="I555" i="12"/>
  <c r="I42" i="14" s="1"/>
  <c r="I456" i="12"/>
  <c r="I33" i="14" s="1"/>
  <c r="I467" i="12"/>
  <c r="I34" i="14" s="1"/>
  <c r="I357" i="12"/>
  <c r="I24" i="14" s="1"/>
  <c r="I676" i="12"/>
  <c r="I53" i="14" s="1"/>
  <c r="I588" i="12"/>
  <c r="I45" i="14" s="1"/>
  <c r="I445" i="12"/>
  <c r="I32" i="14" s="1"/>
  <c r="I21" i="14" l="1"/>
  <c r="I84" i="15" s="1"/>
  <c r="H27" i="16"/>
  <c r="H19" i="16"/>
  <c r="H28" i="16"/>
  <c r="H190" i="24" s="1"/>
  <c r="H34" i="16"/>
  <c r="H196" i="21" s="1"/>
  <c r="H51" i="16"/>
  <c r="H41" i="16"/>
  <c r="H203" i="24" s="1"/>
  <c r="H39" i="16"/>
  <c r="H53" i="16"/>
  <c r="H215" i="21" s="1"/>
  <c r="H20" i="16"/>
  <c r="H182" i="21" s="1"/>
  <c r="H16" i="16"/>
  <c r="H178" i="21" s="1"/>
  <c r="H25" i="16"/>
  <c r="H187" i="21" s="1"/>
  <c r="H17" i="16"/>
  <c r="H56" i="16"/>
  <c r="H218" i="24" s="1"/>
  <c r="H58" i="16"/>
  <c r="H29" i="16"/>
  <c r="H191" i="21" s="1"/>
  <c r="H31" i="16"/>
  <c r="H84" i="15"/>
  <c r="H23" i="16"/>
  <c r="H185" i="21" s="1"/>
  <c r="H60" i="16"/>
  <c r="H222" i="24" s="1"/>
  <c r="H36" i="16"/>
  <c r="H42" i="16"/>
  <c r="H204" i="24" s="1"/>
  <c r="H38" i="16"/>
  <c r="H200" i="21" s="1"/>
  <c r="H59" i="16"/>
  <c r="H221" i="24" s="1"/>
  <c r="H48" i="16"/>
  <c r="H210" i="21" s="1"/>
  <c r="H30" i="16"/>
  <c r="H192" i="24" s="1"/>
  <c r="H47" i="16"/>
  <c r="H209" i="24" s="1"/>
  <c r="H50" i="16"/>
  <c r="H212" i="24" s="1"/>
  <c r="G218" i="21"/>
  <c r="G218" i="24"/>
  <c r="I122" i="15"/>
  <c r="I59" i="16" s="1"/>
  <c r="I82" i="15"/>
  <c r="I19" i="16" s="1"/>
  <c r="I110" i="15"/>
  <c r="I106" i="15"/>
  <c r="I79" i="15"/>
  <c r="I16" i="16" s="1"/>
  <c r="H214" i="21"/>
  <c r="H214" i="24"/>
  <c r="I109" i="15"/>
  <c r="I46" i="16" s="1"/>
  <c r="I123" i="15"/>
  <c r="I60" i="16" s="1"/>
  <c r="I80" i="15"/>
  <c r="I17" i="16" s="1"/>
  <c r="I96" i="15"/>
  <c r="I112" i="15"/>
  <c r="I49" i="16" s="1"/>
  <c r="I126" i="15"/>
  <c r="I63" i="16" s="1"/>
  <c r="I90" i="15"/>
  <c r="I83" i="15"/>
  <c r="I88" i="15"/>
  <c r="H180" i="24"/>
  <c r="H180" i="21"/>
  <c r="I97" i="15"/>
  <c r="I34" i="16" s="1"/>
  <c r="I105" i="15"/>
  <c r="I42" i="16" s="1"/>
  <c r="I124" i="15"/>
  <c r="I61" i="16" s="1"/>
  <c r="I98" i="15"/>
  <c r="I35" i="16" s="1"/>
  <c r="I117" i="15"/>
  <c r="I54" i="16" s="1"/>
  <c r="I103" i="15"/>
  <c r="I81" i="15"/>
  <c r="I93" i="15"/>
  <c r="I119" i="15"/>
  <c r="I56" i="16" s="1"/>
  <c r="I125" i="15"/>
  <c r="I62" i="16" s="1"/>
  <c r="I95" i="15"/>
  <c r="I89" i="15"/>
  <c r="I26" i="16" s="1"/>
  <c r="I116" i="15"/>
  <c r="I53" i="16" s="1"/>
  <c r="I75" i="15"/>
  <c r="I12" i="16" s="1"/>
  <c r="I74" i="15"/>
  <c r="I114" i="15"/>
  <c r="I104" i="15"/>
  <c r="I99" i="15"/>
  <c r="G180" i="24"/>
  <c r="G180" i="21"/>
  <c r="G187" i="21"/>
  <c r="G187" i="24"/>
  <c r="G195" i="21"/>
  <c r="G195" i="24"/>
  <c r="G178" i="24"/>
  <c r="G178" i="21"/>
  <c r="H174" i="24"/>
  <c r="H174" i="21"/>
  <c r="H195" i="21"/>
  <c r="H195" i="24"/>
  <c r="H224" i="21"/>
  <c r="H224" i="24"/>
  <c r="I100" i="15"/>
  <c r="I115" i="15"/>
  <c r="I52" i="16" s="1"/>
  <c r="G182" i="21"/>
  <c r="G182" i="24"/>
  <c r="G188" i="24"/>
  <c r="G188" i="21"/>
  <c r="I86" i="15"/>
  <c r="I121" i="15"/>
  <c r="G194" i="21"/>
  <c r="G194" i="24"/>
  <c r="G212" i="24"/>
  <c r="G212" i="21"/>
  <c r="I101" i="15"/>
  <c r="I38" i="16" s="1"/>
  <c r="I111" i="15"/>
  <c r="H223" i="24"/>
  <c r="H223" i="21"/>
  <c r="I172" i="21"/>
  <c r="I172" i="24"/>
  <c r="I113" i="15"/>
  <c r="I50" i="16" s="1"/>
  <c r="G207" i="21"/>
  <c r="G207" i="24"/>
  <c r="G210" i="24"/>
  <c r="G210" i="21"/>
  <c r="G197" i="24"/>
  <c r="G197" i="21"/>
  <c r="H197" i="24"/>
  <c r="H197" i="21"/>
  <c r="G220" i="21"/>
  <c r="G220" i="24"/>
  <c r="G208" i="21"/>
  <c r="G208" i="24"/>
  <c r="G192" i="24"/>
  <c r="G192" i="21"/>
  <c r="G225" i="24"/>
  <c r="G225" i="21"/>
  <c r="G209" i="24"/>
  <c r="G209" i="21"/>
  <c r="I76" i="15"/>
  <c r="I13" i="16" s="1"/>
  <c r="G173" i="24"/>
  <c r="G173" i="21"/>
  <c r="G189" i="24"/>
  <c r="G189" i="21"/>
  <c r="H211" i="21"/>
  <c r="H211" i="24"/>
  <c r="G199" i="21"/>
  <c r="G199" i="24"/>
  <c r="G219" i="21"/>
  <c r="G219" i="24"/>
  <c r="G221" i="24"/>
  <c r="G221" i="21"/>
  <c r="G193" i="24"/>
  <c r="G193" i="21"/>
  <c r="G179" i="24"/>
  <c r="G179" i="21"/>
  <c r="G214" i="21"/>
  <c r="G214" i="24"/>
  <c r="G201" i="24"/>
  <c r="G201" i="21"/>
  <c r="G205" i="24"/>
  <c r="G205" i="21"/>
  <c r="G202" i="21"/>
  <c r="G202" i="24"/>
  <c r="I120" i="15"/>
  <c r="H216" i="24"/>
  <c r="H216" i="21"/>
  <c r="H175" i="21"/>
  <c r="H175" i="24"/>
  <c r="G206" i="21"/>
  <c r="G206" i="24"/>
  <c r="I102" i="15"/>
  <c r="I39" i="16" s="1"/>
  <c r="G215" i="24"/>
  <c r="G215" i="21"/>
  <c r="J73" i="15"/>
  <c r="J10" i="16" s="1"/>
  <c r="G181" i="21"/>
  <c r="G181" i="24"/>
  <c r="G191" i="24"/>
  <c r="G191" i="21"/>
  <c r="G224" i="21"/>
  <c r="G224" i="24"/>
  <c r="G198" i="24"/>
  <c r="G198" i="21"/>
  <c r="H173" i="24"/>
  <c r="H173" i="21"/>
  <c r="I91" i="15"/>
  <c r="H219" i="21"/>
  <c r="H219" i="24"/>
  <c r="I108" i="15"/>
  <c r="H186" i="24"/>
  <c r="H186" i="21"/>
  <c r="I87" i="15"/>
  <c r="G185" i="24"/>
  <c r="G185" i="21"/>
  <c r="I107" i="15"/>
  <c r="I44" i="16" s="1"/>
  <c r="H206" i="21"/>
  <c r="H206" i="24"/>
  <c r="H207" i="21"/>
  <c r="H207" i="24"/>
  <c r="I92" i="15"/>
  <c r="I29" i="16" s="1"/>
  <c r="G204" i="24"/>
  <c r="G204" i="21"/>
  <c r="G196" i="24"/>
  <c r="G196" i="21"/>
  <c r="G174" i="24"/>
  <c r="G174" i="21"/>
  <c r="G211" i="21"/>
  <c r="G211" i="24"/>
  <c r="I94" i="15"/>
  <c r="I31" i="16" s="1"/>
  <c r="G223" i="24"/>
  <c r="G223" i="21"/>
  <c r="H172" i="21"/>
  <c r="H172" i="24"/>
  <c r="G190" i="21"/>
  <c r="G190" i="24"/>
  <c r="G200" i="24"/>
  <c r="G200" i="21"/>
  <c r="G186" i="24"/>
  <c r="G186" i="21"/>
  <c r="G222" i="24"/>
  <c r="G222" i="21"/>
  <c r="G203" i="24"/>
  <c r="G203" i="21"/>
  <c r="G216" i="24"/>
  <c r="G216" i="21"/>
  <c r="G175" i="21"/>
  <c r="G175" i="24"/>
  <c r="J786" i="12"/>
  <c r="J63" i="14" s="1"/>
  <c r="J654" i="12"/>
  <c r="J51" i="14" s="1"/>
  <c r="J621" i="12"/>
  <c r="J48" i="14" s="1"/>
  <c r="J610" i="12"/>
  <c r="J47" i="14" s="1"/>
  <c r="J555" i="12"/>
  <c r="J42" i="14" s="1"/>
  <c r="J235" i="12"/>
  <c r="J11" i="14" s="1"/>
  <c r="J753" i="12"/>
  <c r="J60" i="14" s="1"/>
  <c r="J379" i="12"/>
  <c r="J26" i="14" s="1"/>
  <c r="J269" i="12"/>
  <c r="J16" i="14" s="1"/>
  <c r="J687" i="12"/>
  <c r="J54" i="14" s="1"/>
  <c r="J401" i="12"/>
  <c r="J28" i="14" s="1"/>
  <c r="J257" i="12"/>
  <c r="J13" i="14" s="1"/>
  <c r="J423" i="12"/>
  <c r="J30" i="14" s="1"/>
  <c r="K224" i="12"/>
  <c r="K10" i="14" s="1"/>
  <c r="J566" i="12"/>
  <c r="J43" i="14" s="1"/>
  <c r="J412" i="12"/>
  <c r="J29" i="14" s="1"/>
  <c r="J577" i="12"/>
  <c r="J44" i="14" s="1"/>
  <c r="J533" i="12"/>
  <c r="J40" i="14" s="1"/>
  <c r="J302" i="12"/>
  <c r="J19" i="14" s="1"/>
  <c r="J467" i="12"/>
  <c r="J34" i="14" s="1"/>
  <c r="J346" i="12"/>
  <c r="J23" i="14" s="1"/>
  <c r="J588" i="12"/>
  <c r="J45" i="14" s="1"/>
  <c r="J731" i="12"/>
  <c r="J58" i="14" s="1"/>
  <c r="J434" i="12"/>
  <c r="J31" i="14" s="1"/>
  <c r="J390" i="12"/>
  <c r="J27" i="14" s="1"/>
  <c r="J280" i="12"/>
  <c r="J17" i="14" s="1"/>
  <c r="J368" i="12"/>
  <c r="J25" i="14" s="1"/>
  <c r="J445" i="12"/>
  <c r="J32" i="14" s="1"/>
  <c r="J709" i="12"/>
  <c r="J56" i="14" s="1"/>
  <c r="J313" i="12"/>
  <c r="J20" i="14" s="1"/>
  <c r="J522" i="12"/>
  <c r="J39" i="14" s="1"/>
  <c r="J775" i="12"/>
  <c r="J62" i="14" s="1"/>
  <c r="J676" i="12"/>
  <c r="J53" i="14" s="1"/>
  <c r="J489" i="12"/>
  <c r="J36" i="14" s="1"/>
  <c r="J720" i="12"/>
  <c r="J57" i="14" s="1"/>
  <c r="J324" i="12"/>
  <c r="J357" i="12"/>
  <c r="J24" i="14" s="1"/>
  <c r="J632" i="12"/>
  <c r="J49" i="14" s="1"/>
  <c r="J599" i="12"/>
  <c r="J46" i="14" s="1"/>
  <c r="J246" i="12"/>
  <c r="J12" i="14" s="1"/>
  <c r="J456" i="12"/>
  <c r="J33" i="14" s="1"/>
  <c r="J544" i="12"/>
  <c r="J41" i="14" s="1"/>
  <c r="J500" i="12"/>
  <c r="J37" i="14" s="1"/>
  <c r="J742" i="12"/>
  <c r="J59" i="14" s="1"/>
  <c r="J665" i="12"/>
  <c r="J52" i="14" s="1"/>
  <c r="J643" i="12"/>
  <c r="J50" i="14" s="1"/>
  <c r="J291" i="12"/>
  <c r="J18" i="14" s="1"/>
  <c r="J764" i="12"/>
  <c r="J61" i="14" s="1"/>
  <c r="J511" i="12"/>
  <c r="J38" i="14" s="1"/>
  <c r="J478" i="12"/>
  <c r="J35" i="14" s="1"/>
  <c r="H190" i="21" l="1"/>
  <c r="J21" i="14"/>
  <c r="J84" i="15" s="1"/>
  <c r="J21" i="16" s="1"/>
  <c r="H200" i="24"/>
  <c r="H221" i="21"/>
  <c r="H185" i="24"/>
  <c r="H203" i="21"/>
  <c r="H210" i="24"/>
  <c r="H187" i="24"/>
  <c r="H215" i="24"/>
  <c r="H222" i="21"/>
  <c r="I24" i="16"/>
  <c r="I28" i="16"/>
  <c r="I190" i="24" s="1"/>
  <c r="H192" i="21"/>
  <c r="I58" i="16"/>
  <c r="I220" i="24" s="1"/>
  <c r="I23" i="16"/>
  <c r="I185" i="24" s="1"/>
  <c r="H196" i="24"/>
  <c r="I40" i="16"/>
  <c r="I202" i="21" s="1"/>
  <c r="I20" i="16"/>
  <c r="I47" i="16"/>
  <c r="I209" i="21" s="1"/>
  <c r="I43" i="16"/>
  <c r="I205" i="24" s="1"/>
  <c r="H204" i="21"/>
  <c r="H212" i="21"/>
  <c r="H182" i="24"/>
  <c r="I41" i="16"/>
  <c r="I203" i="21" s="1"/>
  <c r="I57" i="16"/>
  <c r="I219" i="21" s="1"/>
  <c r="I27" i="16"/>
  <c r="H178" i="24"/>
  <c r="I45" i="16"/>
  <c r="I207" i="21" s="1"/>
  <c r="I36" i="16"/>
  <c r="I198" i="24" s="1"/>
  <c r="I32" i="16"/>
  <c r="I194" i="24" s="1"/>
  <c r="I18" i="16"/>
  <c r="I180" i="24" s="1"/>
  <c r="H209" i="21"/>
  <c r="H191" i="24"/>
  <c r="H218" i="21"/>
  <c r="I21" i="16"/>
  <c r="H21" i="16"/>
  <c r="I37" i="16"/>
  <c r="I199" i="21" s="1"/>
  <c r="I51" i="16"/>
  <c r="I48" i="16"/>
  <c r="I25" i="16"/>
  <c r="I187" i="24" s="1"/>
  <c r="I33" i="16"/>
  <c r="I195" i="21" s="1"/>
  <c r="I30" i="16"/>
  <c r="J112" i="15"/>
  <c r="J49" i="16" s="1"/>
  <c r="J101" i="15"/>
  <c r="J38" i="16" s="1"/>
  <c r="J76" i="15"/>
  <c r="J13" i="16" s="1"/>
  <c r="I223" i="24"/>
  <c r="I223" i="21"/>
  <c r="J115" i="15"/>
  <c r="J117" i="15"/>
  <c r="I212" i="24"/>
  <c r="I212" i="21"/>
  <c r="J79" i="15"/>
  <c r="I179" i="24"/>
  <c r="I179" i="21"/>
  <c r="J95" i="15"/>
  <c r="J32" i="16" s="1"/>
  <c r="J97" i="15"/>
  <c r="J89" i="15"/>
  <c r="J110" i="15"/>
  <c r="J47" i="16" s="1"/>
  <c r="I174" i="24"/>
  <c r="I174" i="21"/>
  <c r="J93" i="15"/>
  <c r="J81" i="15"/>
  <c r="J18" i="16" s="1"/>
  <c r="J113" i="15"/>
  <c r="J50" i="16" s="1"/>
  <c r="I206" i="24"/>
  <c r="I206" i="21"/>
  <c r="J100" i="15"/>
  <c r="J37" i="16" s="1"/>
  <c r="J104" i="15"/>
  <c r="J41" i="16" s="1"/>
  <c r="J82" i="15"/>
  <c r="J123" i="15"/>
  <c r="J60" i="16" s="1"/>
  <c r="J92" i="15"/>
  <c r="J114" i="15"/>
  <c r="J120" i="15"/>
  <c r="J122" i="15"/>
  <c r="J102" i="15"/>
  <c r="J39" i="16" s="1"/>
  <c r="J83" i="15"/>
  <c r="J20" i="16" s="1"/>
  <c r="J103" i="15"/>
  <c r="J74" i="15"/>
  <c r="J11" i="16" s="1"/>
  <c r="J109" i="15"/>
  <c r="J111" i="15"/>
  <c r="J126" i="15"/>
  <c r="J63" i="16" s="1"/>
  <c r="J91" i="15"/>
  <c r="I204" i="24"/>
  <c r="I204" i="21"/>
  <c r="J86" i="15"/>
  <c r="J23" i="16" s="1"/>
  <c r="J96" i="15"/>
  <c r="J75" i="15"/>
  <c r="J12" i="16" s="1"/>
  <c r="J119" i="15"/>
  <c r="J56" i="16" s="1"/>
  <c r="J105" i="15"/>
  <c r="J88" i="15"/>
  <c r="I225" i="24"/>
  <c r="I225" i="21"/>
  <c r="J90" i="15"/>
  <c r="I215" i="21"/>
  <c r="I215" i="24"/>
  <c r="J99" i="15"/>
  <c r="J36" i="16" s="1"/>
  <c r="H194" i="21"/>
  <c r="H194" i="24"/>
  <c r="I196" i="21"/>
  <c r="I196" i="24"/>
  <c r="I181" i="24"/>
  <c r="I181" i="21"/>
  <c r="I211" i="24"/>
  <c r="I211" i="21"/>
  <c r="H220" i="21"/>
  <c r="H220" i="24"/>
  <c r="I193" i="24"/>
  <c r="I193" i="21"/>
  <c r="I175" i="24"/>
  <c r="I175" i="21"/>
  <c r="I208" i="21"/>
  <c r="I208" i="24"/>
  <c r="J172" i="21"/>
  <c r="J172" i="24"/>
  <c r="J116" i="15"/>
  <c r="J53" i="16" s="1"/>
  <c r="H205" i="24"/>
  <c r="H205" i="21"/>
  <c r="J98" i="15"/>
  <c r="J35" i="16" s="1"/>
  <c r="J124" i="15"/>
  <c r="J61" i="16" s="1"/>
  <c r="J87" i="15"/>
  <c r="J24" i="16" s="1"/>
  <c r="H189" i="24"/>
  <c r="H189" i="21"/>
  <c r="J125" i="15"/>
  <c r="J62" i="16" s="1"/>
  <c r="H179" i="24"/>
  <c r="H179" i="21"/>
  <c r="I188" i="24"/>
  <c r="I188" i="21"/>
  <c r="I191" i="21"/>
  <c r="I191" i="24"/>
  <c r="H198" i="24"/>
  <c r="H198" i="21"/>
  <c r="H188" i="24"/>
  <c r="H188" i="21"/>
  <c r="J106" i="15"/>
  <c r="J43" i="16" s="1"/>
  <c r="H208" i="21"/>
  <c r="H208" i="24"/>
  <c r="H201" i="21"/>
  <c r="H201" i="24"/>
  <c r="J80" i="15"/>
  <c r="H193" i="24"/>
  <c r="H193" i="21"/>
  <c r="H181" i="21"/>
  <c r="H181" i="24"/>
  <c r="I11" i="16"/>
  <c r="J121" i="15"/>
  <c r="J94" i="15"/>
  <c r="J31" i="16" s="1"/>
  <c r="K73" i="15"/>
  <c r="K10" i="16" s="1"/>
  <c r="G9" i="24"/>
  <c r="G10" i="24"/>
  <c r="H213" i="21"/>
  <c r="H213" i="24"/>
  <c r="I222" i="21"/>
  <c r="I222" i="24"/>
  <c r="I224" i="24"/>
  <c r="I224" i="21"/>
  <c r="I216" i="24"/>
  <c r="I216" i="21"/>
  <c r="J107" i="15"/>
  <c r="J44" i="16" s="1"/>
  <c r="I200" i="24"/>
  <c r="I200" i="21"/>
  <c r="J108" i="15"/>
  <c r="J45" i="16" s="1"/>
  <c r="I221" i="24"/>
  <c r="I221" i="21"/>
  <c r="G10" i="21"/>
  <c r="G11" i="21" s="1"/>
  <c r="G13" i="21" s="1"/>
  <c r="H9" i="21"/>
  <c r="H199" i="21"/>
  <c r="H199" i="24"/>
  <c r="H202" i="21"/>
  <c r="H202" i="24"/>
  <c r="H225" i="24"/>
  <c r="H225" i="21"/>
  <c r="I178" i="21"/>
  <c r="I178" i="24"/>
  <c r="K720" i="12"/>
  <c r="K57" i="14" s="1"/>
  <c r="K632" i="12"/>
  <c r="K49" i="14" s="1"/>
  <c r="K610" i="12"/>
  <c r="K47" i="14" s="1"/>
  <c r="K368" i="12"/>
  <c r="K25" i="14" s="1"/>
  <c r="K280" i="12"/>
  <c r="K17" i="14" s="1"/>
  <c r="K775" i="12"/>
  <c r="K62" i="14" s="1"/>
  <c r="K257" i="12"/>
  <c r="K13" i="14" s="1"/>
  <c r="K599" i="12"/>
  <c r="K46" i="14" s="1"/>
  <c r="K445" i="12"/>
  <c r="K32" i="14" s="1"/>
  <c r="K246" i="12"/>
  <c r="K12" i="14" s="1"/>
  <c r="K269" i="12"/>
  <c r="K16" i="14" s="1"/>
  <c r="K500" i="12"/>
  <c r="K37" i="14" s="1"/>
  <c r="K566" i="12"/>
  <c r="K43" i="14" s="1"/>
  <c r="K357" i="12"/>
  <c r="K24" i="14" s="1"/>
  <c r="K379" i="12"/>
  <c r="K26" i="14" s="1"/>
  <c r="K511" i="12"/>
  <c r="K38" i="14" s="1"/>
  <c r="K456" i="12"/>
  <c r="K33" i="14" s="1"/>
  <c r="K665" i="12"/>
  <c r="K52" i="14" s="1"/>
  <c r="K346" i="12"/>
  <c r="K23" i="14" s="1"/>
  <c r="K434" i="12"/>
  <c r="K31" i="14" s="1"/>
  <c r="K390" i="12"/>
  <c r="K27" i="14" s="1"/>
  <c r="K478" i="12"/>
  <c r="K35" i="14" s="1"/>
  <c r="K621" i="12"/>
  <c r="K48" i="14" s="1"/>
  <c r="K489" i="12"/>
  <c r="K36" i="14" s="1"/>
  <c r="K654" i="12"/>
  <c r="K51" i="14" s="1"/>
  <c r="K588" i="12"/>
  <c r="K45" i="14" s="1"/>
  <c r="K577" i="12"/>
  <c r="K44" i="14" s="1"/>
  <c r="K676" i="12"/>
  <c r="K53" i="14" s="1"/>
  <c r="K687" i="12"/>
  <c r="K54" i="14" s="1"/>
  <c r="K753" i="12"/>
  <c r="K60" i="14" s="1"/>
  <c r="K522" i="12"/>
  <c r="K39" i="14" s="1"/>
  <c r="K313" i="12"/>
  <c r="K20" i="14" s="1"/>
  <c r="K412" i="12"/>
  <c r="K29" i="14" s="1"/>
  <c r="K555" i="12"/>
  <c r="K42" i="14" s="1"/>
  <c r="K786" i="12"/>
  <c r="K63" i="14" s="1"/>
  <c r="L224" i="12"/>
  <c r="L10" i="14" s="1"/>
  <c r="K401" i="12"/>
  <c r="K28" i="14" s="1"/>
  <c r="K764" i="12"/>
  <c r="K61" i="14" s="1"/>
  <c r="K324" i="12"/>
  <c r="K742" i="12"/>
  <c r="K59" i="14" s="1"/>
  <c r="K643" i="12"/>
  <c r="K50" i="14" s="1"/>
  <c r="K709" i="12"/>
  <c r="K56" i="14" s="1"/>
  <c r="K467" i="12"/>
  <c r="K34" i="14" s="1"/>
  <c r="K235" i="12"/>
  <c r="K11" i="14" s="1"/>
  <c r="K291" i="12"/>
  <c r="K18" i="14" s="1"/>
  <c r="K533" i="12"/>
  <c r="K40" i="14" s="1"/>
  <c r="K544" i="12"/>
  <c r="K41" i="14" s="1"/>
  <c r="K731" i="12"/>
  <c r="K58" i="14" s="1"/>
  <c r="K423" i="12"/>
  <c r="K30" i="14" s="1"/>
  <c r="K302" i="12"/>
  <c r="K19" i="14" s="1"/>
  <c r="I185" i="21" l="1"/>
  <c r="K21" i="14"/>
  <c r="K84" i="15" s="1"/>
  <c r="K21" i="16" s="1"/>
  <c r="I220" i="21"/>
  <c r="I195" i="24"/>
  <c r="I205" i="21"/>
  <c r="I209" i="24"/>
  <c r="I187" i="21"/>
  <c r="I203" i="24"/>
  <c r="I190" i="21"/>
  <c r="I202" i="24"/>
  <c r="I194" i="21"/>
  <c r="I199" i="24"/>
  <c r="I219" i="24"/>
  <c r="I198" i="21"/>
  <c r="J19" i="16"/>
  <c r="J181" i="21" s="1"/>
  <c r="J52" i="16"/>
  <c r="I180" i="21"/>
  <c r="I207" i="24"/>
  <c r="J54" i="16"/>
  <c r="H183" i="21"/>
  <c r="I9" i="21" s="1"/>
  <c r="H183" i="24"/>
  <c r="H9" i="24" s="1"/>
  <c r="J57" i="16"/>
  <c r="J219" i="24" s="1"/>
  <c r="I183" i="21"/>
  <c r="I183" i="24"/>
  <c r="J25" i="16"/>
  <c r="J187" i="21" s="1"/>
  <c r="J48" i="16"/>
  <c r="J210" i="21" s="1"/>
  <c r="J51" i="16"/>
  <c r="J213" i="21" s="1"/>
  <c r="J30" i="16"/>
  <c r="J192" i="21" s="1"/>
  <c r="J17" i="16"/>
  <c r="J179" i="24" s="1"/>
  <c r="J46" i="16"/>
  <c r="J208" i="21" s="1"/>
  <c r="J42" i="16"/>
  <c r="J204" i="21" s="1"/>
  <c r="J26" i="16"/>
  <c r="J188" i="21" s="1"/>
  <c r="J27" i="16"/>
  <c r="J189" i="21" s="1"/>
  <c r="J58" i="16"/>
  <c r="J220" i="21" s="1"/>
  <c r="J29" i="16"/>
  <c r="J191" i="21" s="1"/>
  <c r="J40" i="16"/>
  <c r="J202" i="21" s="1"/>
  <c r="J28" i="16"/>
  <c r="J190" i="21" s="1"/>
  <c r="J16" i="16"/>
  <c r="J178" i="21" s="1"/>
  <c r="J59" i="16"/>
  <c r="J34" i="16"/>
  <c r="J196" i="21" s="1"/>
  <c r="J33" i="16"/>
  <c r="J195" i="21" s="1"/>
  <c r="J218" i="24"/>
  <c r="J218" i="21"/>
  <c r="I218" i="24"/>
  <c r="I218" i="21"/>
  <c r="J183" i="21"/>
  <c r="J183" i="24"/>
  <c r="G11" i="24"/>
  <c r="D8" i="20" s="1"/>
  <c r="D10" i="20" s="1"/>
  <c r="D12" i="20" s="1"/>
  <c r="K90" i="15"/>
  <c r="K27" i="16" s="1"/>
  <c r="K83" i="15"/>
  <c r="K20" i="16" s="1"/>
  <c r="K102" i="15"/>
  <c r="K39" i="16" s="1"/>
  <c r="K80" i="15"/>
  <c r="K17" i="16" s="1"/>
  <c r="K89" i="15"/>
  <c r="K123" i="15"/>
  <c r="K60" i="16" s="1"/>
  <c r="K124" i="15"/>
  <c r="K61" i="16" s="1"/>
  <c r="K108" i="15"/>
  <c r="K45" i="16" s="1"/>
  <c r="K110" i="15"/>
  <c r="J194" i="24"/>
  <c r="J194" i="21"/>
  <c r="K172" i="21"/>
  <c r="K172" i="24"/>
  <c r="K109" i="15"/>
  <c r="K46" i="16" s="1"/>
  <c r="K114" i="15"/>
  <c r="K106" i="15"/>
  <c r="K112" i="15"/>
  <c r="K49" i="16" s="1"/>
  <c r="K81" i="15"/>
  <c r="K18" i="16" s="1"/>
  <c r="K94" i="15"/>
  <c r="K119" i="15"/>
  <c r="K56" i="16" s="1"/>
  <c r="K91" i="15"/>
  <c r="K28" i="16" s="1"/>
  <c r="K100" i="15"/>
  <c r="K37" i="16" s="1"/>
  <c r="K92" i="15"/>
  <c r="K74" i="15"/>
  <c r="K86" i="15"/>
  <c r="L73" i="15"/>
  <c r="K79" i="15"/>
  <c r="J215" i="21"/>
  <c r="J215" i="24"/>
  <c r="J174" i="24"/>
  <c r="J174" i="21"/>
  <c r="J180" i="24"/>
  <c r="J180" i="21"/>
  <c r="K95" i="15"/>
  <c r="K76" i="15"/>
  <c r="K13" i="16" s="1"/>
  <c r="K101" i="15"/>
  <c r="K38" i="16" s="1"/>
  <c r="K126" i="15"/>
  <c r="K103" i="15"/>
  <c r="K105" i="15"/>
  <c r="K98" i="15"/>
  <c r="K75" i="15"/>
  <c r="K12" i="16" s="1"/>
  <c r="K87" i="15"/>
  <c r="K117" i="15"/>
  <c r="K115" i="15"/>
  <c r="I214" i="24"/>
  <c r="I214" i="21"/>
  <c r="I192" i="24"/>
  <c r="I192" i="21"/>
  <c r="K93" i="15"/>
  <c r="K30" i="16" s="1"/>
  <c r="J212" i="21"/>
  <c r="J212" i="24"/>
  <c r="K122" i="15"/>
  <c r="K59" i="16" s="1"/>
  <c r="K125" i="15"/>
  <c r="K62" i="16" s="1"/>
  <c r="I201" i="21"/>
  <c r="I201" i="24"/>
  <c r="J198" i="24"/>
  <c r="J198" i="21"/>
  <c r="I213" i="21"/>
  <c r="I213" i="24"/>
  <c r="J185" i="21"/>
  <c r="J185" i="24"/>
  <c r="K111" i="15"/>
  <c r="K96" i="15"/>
  <c r="K104" i="15"/>
  <c r="K41" i="16" s="1"/>
  <c r="J222" i="24"/>
  <c r="J222" i="21"/>
  <c r="J197" i="24"/>
  <c r="J197" i="21"/>
  <c r="J223" i="24"/>
  <c r="J223" i="21"/>
  <c r="J199" i="24"/>
  <c r="J199" i="21"/>
  <c r="K116" i="15"/>
  <c r="K97" i="15"/>
  <c r="K34" i="16" s="1"/>
  <c r="J203" i="21"/>
  <c r="J203" i="24"/>
  <c r="J225" i="21"/>
  <c r="J225" i="24"/>
  <c r="J209" i="24"/>
  <c r="J209" i="21"/>
  <c r="K107" i="15"/>
  <c r="K44" i="16" s="1"/>
  <c r="K99" i="15"/>
  <c r="K36" i="16" s="1"/>
  <c r="I182" i="21"/>
  <c r="I182" i="24"/>
  <c r="K120" i="15"/>
  <c r="J205" i="24"/>
  <c r="J205" i="21"/>
  <c r="J207" i="21"/>
  <c r="J207" i="24"/>
  <c r="J173" i="21"/>
  <c r="J173" i="24"/>
  <c r="K113" i="15"/>
  <c r="K50" i="16" s="1"/>
  <c r="J179" i="21"/>
  <c r="K88" i="15"/>
  <c r="J182" i="21"/>
  <c r="J182" i="24"/>
  <c r="I186" i="24"/>
  <c r="I186" i="21"/>
  <c r="J200" i="21"/>
  <c r="J200" i="24"/>
  <c r="I173" i="24"/>
  <c r="I173" i="21"/>
  <c r="J201" i="24"/>
  <c r="J201" i="21"/>
  <c r="J175" i="24"/>
  <c r="J175" i="21"/>
  <c r="K82" i="15"/>
  <c r="I210" i="24"/>
  <c r="I210" i="21"/>
  <c r="K121" i="15"/>
  <c r="I189" i="21"/>
  <c r="I189" i="24"/>
  <c r="I197" i="24"/>
  <c r="I197" i="21"/>
  <c r="J211" i="24"/>
  <c r="J211" i="21"/>
  <c r="L412" i="12"/>
  <c r="L29" i="14" s="1"/>
  <c r="J196" i="24" l="1"/>
  <c r="J181" i="24"/>
  <c r="J213" i="24"/>
  <c r="J187" i="24"/>
  <c r="H10" i="24"/>
  <c r="H11" i="24" s="1"/>
  <c r="H13" i="24" s="1"/>
  <c r="J195" i="24"/>
  <c r="J219" i="21"/>
  <c r="J204" i="24"/>
  <c r="J208" i="24"/>
  <c r="H10" i="21"/>
  <c r="H11" i="21" s="1"/>
  <c r="H13" i="21" s="1"/>
  <c r="J189" i="24"/>
  <c r="J178" i="24"/>
  <c r="K48" i="16"/>
  <c r="K210" i="21" s="1"/>
  <c r="K23" i="16"/>
  <c r="K185" i="24" s="1"/>
  <c r="J190" i="24"/>
  <c r="J192" i="24"/>
  <c r="K54" i="16"/>
  <c r="K216" i="21" s="1"/>
  <c r="K19" i="16"/>
  <c r="K181" i="21" s="1"/>
  <c r="J202" i="24"/>
  <c r="J191" i="24"/>
  <c r="K33" i="16"/>
  <c r="K195" i="21" s="1"/>
  <c r="K40" i="16"/>
  <c r="K202" i="21" s="1"/>
  <c r="J188" i="24"/>
  <c r="K35" i="16"/>
  <c r="K42" i="16"/>
  <c r="K57" i="16"/>
  <c r="K43" i="16"/>
  <c r="K205" i="24" s="1"/>
  <c r="K16" i="16"/>
  <c r="K178" i="21" s="1"/>
  <c r="K29" i="16"/>
  <c r="K191" i="21" s="1"/>
  <c r="K26" i="16"/>
  <c r="K188" i="21" s="1"/>
  <c r="K53" i="16"/>
  <c r="J210" i="24"/>
  <c r="J220" i="24"/>
  <c r="K32" i="16"/>
  <c r="K58" i="16"/>
  <c r="K220" i="24" s="1"/>
  <c r="K25" i="16"/>
  <c r="K51" i="16"/>
  <c r="K52" i="16"/>
  <c r="K214" i="24" s="1"/>
  <c r="K24" i="16"/>
  <c r="K186" i="21" s="1"/>
  <c r="K47" i="16"/>
  <c r="K209" i="21" s="1"/>
  <c r="K31" i="16"/>
  <c r="K63" i="16"/>
  <c r="K225" i="21" s="1"/>
  <c r="K218" i="24"/>
  <c r="K218" i="21"/>
  <c r="K183" i="21"/>
  <c r="K183" i="24"/>
  <c r="G13" i="24"/>
  <c r="L92" i="15"/>
  <c r="L29" i="16" s="1"/>
  <c r="K224" i="24"/>
  <c r="K224" i="21"/>
  <c r="K203" i="21"/>
  <c r="K203" i="24"/>
  <c r="K207" i="24"/>
  <c r="K207" i="21"/>
  <c r="K179" i="21"/>
  <c r="K179" i="24"/>
  <c r="K223" i="24"/>
  <c r="K223" i="21"/>
  <c r="K221" i="21"/>
  <c r="K221" i="24"/>
  <c r="K190" i="21"/>
  <c r="K190" i="24"/>
  <c r="K198" i="24"/>
  <c r="K198" i="21"/>
  <c r="K222" i="21"/>
  <c r="K222" i="24"/>
  <c r="K175" i="24"/>
  <c r="K175" i="21"/>
  <c r="K201" i="24"/>
  <c r="K201" i="21"/>
  <c r="K189" i="24"/>
  <c r="K189" i="21"/>
  <c r="K200" i="21"/>
  <c r="K200" i="24"/>
  <c r="J216" i="21"/>
  <c r="J216" i="24"/>
  <c r="J224" i="24"/>
  <c r="J224" i="21"/>
  <c r="K182" i="24"/>
  <c r="K182" i="21"/>
  <c r="K212" i="21"/>
  <c r="K212" i="24"/>
  <c r="K211" i="24"/>
  <c r="K211" i="21"/>
  <c r="J206" i="24"/>
  <c r="J206" i="21"/>
  <c r="J9" i="21"/>
  <c r="I10" i="21"/>
  <c r="I11" i="21" s="1"/>
  <c r="I13" i="21" s="1"/>
  <c r="K174" i="24"/>
  <c r="K174" i="21"/>
  <c r="J214" i="24"/>
  <c r="J214" i="21"/>
  <c r="K199" i="24"/>
  <c r="K199" i="21"/>
  <c r="K180" i="24"/>
  <c r="K180" i="21"/>
  <c r="J186" i="24"/>
  <c r="J186" i="21"/>
  <c r="J193" i="24"/>
  <c r="J193" i="21"/>
  <c r="K206" i="24"/>
  <c r="K206" i="21"/>
  <c r="L10" i="16"/>
  <c r="I9" i="24"/>
  <c r="I10" i="24"/>
  <c r="J221" i="21"/>
  <c r="J221" i="24"/>
  <c r="K11" i="16"/>
  <c r="L654" i="12"/>
  <c r="L51" i="14" s="1"/>
  <c r="L643" i="12"/>
  <c r="L50" i="14" s="1"/>
  <c r="L235" i="12"/>
  <c r="L11" i="14" s="1"/>
  <c r="L687" i="12"/>
  <c r="L54" i="14" s="1"/>
  <c r="L566" i="12"/>
  <c r="L43" i="14" s="1"/>
  <c r="L720" i="12"/>
  <c r="L57" i="14" s="1"/>
  <c r="L588" i="12"/>
  <c r="L45" i="14" s="1"/>
  <c r="M224" i="12"/>
  <c r="M10" i="14" s="1"/>
  <c r="L676" i="12"/>
  <c r="L53" i="14" s="1"/>
  <c r="L467" i="12"/>
  <c r="L34" i="14" s="1"/>
  <c r="L379" i="12"/>
  <c r="L26" i="14" s="1"/>
  <c r="L632" i="12"/>
  <c r="L49" i="14" s="1"/>
  <c r="L544" i="12"/>
  <c r="L41" i="14" s="1"/>
  <c r="L731" i="12"/>
  <c r="L58" i="14" s="1"/>
  <c r="L423" i="12"/>
  <c r="L30" i="14" s="1"/>
  <c r="L489" i="12"/>
  <c r="L36" i="14" s="1"/>
  <c r="L445" i="12"/>
  <c r="L32" i="14" s="1"/>
  <c r="L709" i="12"/>
  <c r="L56" i="14" s="1"/>
  <c r="L390" i="12"/>
  <c r="L27" i="14" s="1"/>
  <c r="L577" i="12"/>
  <c r="L44" i="14" s="1"/>
  <c r="L764" i="12"/>
  <c r="L61" i="14" s="1"/>
  <c r="L291" i="12"/>
  <c r="L18" i="14" s="1"/>
  <c r="L555" i="12"/>
  <c r="L42" i="14" s="1"/>
  <c r="L269" i="12"/>
  <c r="L16" i="14" s="1"/>
  <c r="L533" i="12"/>
  <c r="L40" i="14" s="1"/>
  <c r="L456" i="12"/>
  <c r="L33" i="14" s="1"/>
  <c r="L511" i="12"/>
  <c r="L38" i="14" s="1"/>
  <c r="L346" i="12"/>
  <c r="L23" i="14" s="1"/>
  <c r="L665" i="12"/>
  <c r="L52" i="14" s="1"/>
  <c r="L313" i="12"/>
  <c r="L20" i="14" s="1"/>
  <c r="L368" i="12"/>
  <c r="L25" i="14" s="1"/>
  <c r="L753" i="12"/>
  <c r="L60" i="14" s="1"/>
  <c r="L401" i="12"/>
  <c r="L28" i="14" s="1"/>
  <c r="L500" i="12"/>
  <c r="L37" i="14" s="1"/>
  <c r="L786" i="12"/>
  <c r="L63" i="14" s="1"/>
  <c r="L522" i="12"/>
  <c r="L39" i="14" s="1"/>
  <c r="L246" i="12"/>
  <c r="L12" i="14" s="1"/>
  <c r="L302" i="12"/>
  <c r="L19" i="14" s="1"/>
  <c r="L257" i="12"/>
  <c r="L13" i="14" s="1"/>
  <c r="L434" i="12"/>
  <c r="L31" i="14" s="1"/>
  <c r="L621" i="12"/>
  <c r="L48" i="14" s="1"/>
  <c r="L742" i="12"/>
  <c r="L59" i="14" s="1"/>
  <c r="L599" i="12"/>
  <c r="L46" i="14" s="1"/>
  <c r="L280" i="12"/>
  <c r="L17" i="14" s="1"/>
  <c r="L478" i="12"/>
  <c r="L35" i="14" s="1"/>
  <c r="L324" i="12"/>
  <c r="L357" i="12"/>
  <c r="L24" i="14" s="1"/>
  <c r="L610" i="12"/>
  <c r="L47" i="14" s="1"/>
  <c r="L775" i="12"/>
  <c r="L62" i="14" s="1"/>
  <c r="K181" i="24" l="1"/>
  <c r="K225" i="24"/>
  <c r="K195" i="24"/>
  <c r="K178" i="24"/>
  <c r="K202" i="24"/>
  <c r="K186" i="24"/>
  <c r="K188" i="24"/>
  <c r="K185" i="21"/>
  <c r="K205" i="21"/>
  <c r="K216" i="24"/>
  <c r="L21" i="14"/>
  <c r="K220" i="21"/>
  <c r="K191" i="24"/>
  <c r="K214" i="21"/>
  <c r="K209" i="24"/>
  <c r="K210" i="24"/>
  <c r="E8" i="20"/>
  <c r="E10" i="20" s="1"/>
  <c r="E12" i="20" s="1"/>
  <c r="J10" i="21"/>
  <c r="J11" i="21" s="1"/>
  <c r="J13" i="21" s="1"/>
  <c r="K9" i="21"/>
  <c r="J9" i="24"/>
  <c r="L80" i="15"/>
  <c r="K173" i="21"/>
  <c r="K173" i="24"/>
  <c r="L109" i="15"/>
  <c r="L122" i="15"/>
  <c r="L119" i="15"/>
  <c r="L94" i="15"/>
  <c r="L76" i="15"/>
  <c r="L101" i="15"/>
  <c r="L93" i="15"/>
  <c r="L74" i="15"/>
  <c r="K204" i="21"/>
  <c r="K204" i="24"/>
  <c r="K196" i="21"/>
  <c r="K196" i="24"/>
  <c r="K215" i="21"/>
  <c r="K215" i="24"/>
  <c r="L124" i="15"/>
  <c r="K208" i="21"/>
  <c r="K208" i="24"/>
  <c r="L111" i="15"/>
  <c r="L106" i="15"/>
  <c r="L113" i="15"/>
  <c r="L172" i="21"/>
  <c r="L172" i="24"/>
  <c r="L91" i="15"/>
  <c r="K219" i="24"/>
  <c r="K219" i="21"/>
  <c r="J10" i="24"/>
  <c r="K193" i="24"/>
  <c r="K193" i="21"/>
  <c r="L82" i="15"/>
  <c r="L104" i="15"/>
  <c r="L114" i="15"/>
  <c r="K194" i="24"/>
  <c r="K194" i="21"/>
  <c r="K213" i="24"/>
  <c r="K213" i="21"/>
  <c r="L107" i="15"/>
  <c r="L108" i="15"/>
  <c r="L191" i="24"/>
  <c r="L191" i="21"/>
  <c r="L120" i="15"/>
  <c r="L86" i="15"/>
  <c r="L125" i="15"/>
  <c r="L110" i="15"/>
  <c r="L87" i="15"/>
  <c r="L102" i="15"/>
  <c r="L79" i="15"/>
  <c r="L112" i="15"/>
  <c r="K187" i="24"/>
  <c r="K187" i="21"/>
  <c r="L123" i="15"/>
  <c r="L90" i="15"/>
  <c r="L115" i="15"/>
  <c r="K192" i="21"/>
  <c r="K192" i="24"/>
  <c r="L99" i="15"/>
  <c r="K197" i="24"/>
  <c r="K197" i="21"/>
  <c r="L96" i="15"/>
  <c r="L103" i="15"/>
  <c r="L126" i="15"/>
  <c r="L105" i="15"/>
  <c r="L89" i="15"/>
  <c r="L116" i="15"/>
  <c r="M73" i="15"/>
  <c r="L88" i="15"/>
  <c r="L83" i="15"/>
  <c r="L95" i="15"/>
  <c r="L117" i="15"/>
  <c r="L121" i="15"/>
  <c r="L75" i="15"/>
  <c r="L98" i="15"/>
  <c r="L100" i="15"/>
  <c r="L81" i="15"/>
  <c r="L97" i="15"/>
  <c r="I11" i="24"/>
  <c r="N224" i="12"/>
  <c r="N10" i="14" s="1"/>
  <c r="N73" i="15" s="1"/>
  <c r="L63" i="16" l="1"/>
  <c r="L44" i="16"/>
  <c r="L33" i="16"/>
  <c r="L16" i="16"/>
  <c r="L17" i="16"/>
  <c r="L58" i="16"/>
  <c r="L39" i="16"/>
  <c r="L41" i="16"/>
  <c r="L38" i="16"/>
  <c r="L52" i="16"/>
  <c r="L37" i="16"/>
  <c r="L35" i="16"/>
  <c r="L40" i="16"/>
  <c r="L49" i="16"/>
  <c r="L28" i="16"/>
  <c r="L54" i="16"/>
  <c r="L24" i="16"/>
  <c r="L50" i="16"/>
  <c r="L32" i="16"/>
  <c r="L36" i="16"/>
  <c r="L47" i="16"/>
  <c r="L51" i="16"/>
  <c r="L43" i="16"/>
  <c r="L30" i="16"/>
  <c r="L20" i="16"/>
  <c r="L62" i="16"/>
  <c r="L48" i="16"/>
  <c r="L25" i="16"/>
  <c r="L23" i="16"/>
  <c r="L19" i="16"/>
  <c r="L57" i="16"/>
  <c r="L31" i="16"/>
  <c r="L53" i="16"/>
  <c r="L27" i="16"/>
  <c r="L61" i="16"/>
  <c r="L56" i="16"/>
  <c r="L84" i="15"/>
  <c r="L34" i="16"/>
  <c r="L26" i="16"/>
  <c r="L60" i="16"/>
  <c r="L59" i="16"/>
  <c r="L18" i="16"/>
  <c r="L42" i="16"/>
  <c r="L45" i="16"/>
  <c r="L46" i="16"/>
  <c r="J11" i="24"/>
  <c r="G8" i="20" s="1"/>
  <c r="G10" i="20" s="1"/>
  <c r="G12" i="20" s="1"/>
  <c r="K9" i="24"/>
  <c r="K10" i="24"/>
  <c r="L12" i="16"/>
  <c r="L9" i="21"/>
  <c r="K10" i="21"/>
  <c r="K11" i="21" s="1"/>
  <c r="K13" i="21" s="1"/>
  <c r="L13" i="16"/>
  <c r="N10" i="16"/>
  <c r="M10" i="16"/>
  <c r="F8" i="20"/>
  <c r="F10" i="20" s="1"/>
  <c r="F12" i="20" s="1"/>
  <c r="I13" i="24"/>
  <c r="L11" i="16"/>
  <c r="M566" i="12"/>
  <c r="M43" i="14" s="1"/>
  <c r="M500" i="12"/>
  <c r="M37" i="14" s="1"/>
  <c r="M478" i="12"/>
  <c r="M35" i="14" s="1"/>
  <c r="M434" i="12"/>
  <c r="M31" i="14" s="1"/>
  <c r="M423" i="12"/>
  <c r="M30" i="14" s="1"/>
  <c r="M324" i="12"/>
  <c r="M21" i="14" s="1"/>
  <c r="M257" i="12"/>
  <c r="M13" i="14" s="1"/>
  <c r="M346" i="12"/>
  <c r="M23" i="14" s="1"/>
  <c r="M577" i="12"/>
  <c r="M599" i="12"/>
  <c r="M46" i="14" s="1"/>
  <c r="M445" i="12"/>
  <c r="M32" i="14" s="1"/>
  <c r="M313" i="12"/>
  <c r="M20" i="14" s="1"/>
  <c r="M687" i="12"/>
  <c r="M54" i="14" s="1"/>
  <c r="M654" i="12"/>
  <c r="M51" i="14" s="1"/>
  <c r="M235" i="12"/>
  <c r="M11" i="14" s="1"/>
  <c r="M511" i="12"/>
  <c r="M38" i="14" s="1"/>
  <c r="M390" i="12"/>
  <c r="M27" i="14" s="1"/>
  <c r="M731" i="12"/>
  <c r="M58" i="14" s="1"/>
  <c r="M753" i="12"/>
  <c r="M60" i="14" s="1"/>
  <c r="M401" i="12"/>
  <c r="M28" i="14" s="1"/>
  <c r="M786" i="12"/>
  <c r="M63" i="14" s="1"/>
  <c r="M533" i="12"/>
  <c r="M40" i="14" s="1"/>
  <c r="M379" i="12"/>
  <c r="M26" i="14" s="1"/>
  <c r="M489" i="12"/>
  <c r="M36" i="14" s="1"/>
  <c r="M269" i="12"/>
  <c r="M16" i="14" s="1"/>
  <c r="M246" i="12"/>
  <c r="M12" i="14" s="1"/>
  <c r="M676" i="12"/>
  <c r="M53" i="14" s="1"/>
  <c r="M456" i="12"/>
  <c r="M33" i="14" s="1"/>
  <c r="M720" i="12"/>
  <c r="M57" i="14" s="1"/>
  <c r="M742" i="12"/>
  <c r="M59" i="14" s="1"/>
  <c r="M357" i="12"/>
  <c r="M24" i="14" s="1"/>
  <c r="M291" i="12"/>
  <c r="M18" i="14" s="1"/>
  <c r="M522" i="12"/>
  <c r="M39" i="14" s="1"/>
  <c r="M764" i="12"/>
  <c r="M61" i="14" s="1"/>
  <c r="M643" i="12"/>
  <c r="M50" i="14" s="1"/>
  <c r="M555" i="12"/>
  <c r="M42" i="14" s="1"/>
  <c r="M302" i="12"/>
  <c r="M19" i="14" s="1"/>
  <c r="M665" i="12"/>
  <c r="M52" i="14" s="1"/>
  <c r="M544" i="12"/>
  <c r="M41" i="14" s="1"/>
  <c r="M368" i="12"/>
  <c r="M25" i="14" s="1"/>
  <c r="M467" i="12"/>
  <c r="M34" i="14" s="1"/>
  <c r="M280" i="12"/>
  <c r="M17" i="14" s="1"/>
  <c r="M621" i="12"/>
  <c r="M48" i="14" s="1"/>
  <c r="M588" i="12"/>
  <c r="M45" i="14" s="1"/>
  <c r="M412" i="12"/>
  <c r="M29" i="14" s="1"/>
  <c r="M775" i="12"/>
  <c r="M62" i="14" s="1"/>
  <c r="M709" i="12"/>
  <c r="M56" i="14" s="1"/>
  <c r="M610" i="12"/>
  <c r="M47" i="14" s="1"/>
  <c r="M632" i="12"/>
  <c r="M49" i="14" s="1"/>
  <c r="M84" i="15" l="1"/>
  <c r="M21" i="16" s="1"/>
  <c r="L21" i="16"/>
  <c r="L218" i="24"/>
  <c r="L218" i="21"/>
  <c r="J13" i="24"/>
  <c r="K11" i="24"/>
  <c r="H8" i="20" s="1"/>
  <c r="H10" i="20" s="1"/>
  <c r="H12" i="20" s="1"/>
  <c r="M121" i="15"/>
  <c r="M88" i="15"/>
  <c r="M94" i="15"/>
  <c r="L208" i="21"/>
  <c r="L208" i="24"/>
  <c r="L201" i="24"/>
  <c r="L201" i="21"/>
  <c r="M98" i="15"/>
  <c r="M112" i="15"/>
  <c r="M82" i="15"/>
  <c r="M75" i="15"/>
  <c r="M114" i="15"/>
  <c r="M100" i="15"/>
  <c r="L211" i="21"/>
  <c r="L211" i="24"/>
  <c r="L216" i="21"/>
  <c r="L216" i="24"/>
  <c r="M172" i="21"/>
  <c r="M172" i="24"/>
  <c r="L192" i="21"/>
  <c r="L192" i="24"/>
  <c r="L185" i="21"/>
  <c r="L185" i="24"/>
  <c r="L179" i="21"/>
  <c r="L179" i="24"/>
  <c r="L210" i="21"/>
  <c r="L210" i="24"/>
  <c r="L214" i="24"/>
  <c r="L214" i="21"/>
  <c r="L190" i="21"/>
  <c r="L190" i="24"/>
  <c r="M87" i="15"/>
  <c r="M117" i="15"/>
  <c r="M106" i="15"/>
  <c r="N172" i="21"/>
  <c r="N172" i="24"/>
  <c r="L209" i="21"/>
  <c r="L209" i="24"/>
  <c r="M122" i="15"/>
  <c r="M104" i="15"/>
  <c r="L202" i="21"/>
  <c r="L202" i="24"/>
  <c r="M74" i="15"/>
  <c r="M105" i="15"/>
  <c r="M113" i="15"/>
  <c r="M99" i="15"/>
  <c r="M83" i="15"/>
  <c r="L199" i="24"/>
  <c r="L199" i="21"/>
  <c r="L180" i="24"/>
  <c r="L180" i="21"/>
  <c r="L220" i="24"/>
  <c r="L220" i="21"/>
  <c r="L193" i="24"/>
  <c r="L193" i="21"/>
  <c r="L198" i="21"/>
  <c r="L198" i="24"/>
  <c r="L223" i="24"/>
  <c r="L223" i="21"/>
  <c r="L224" i="24"/>
  <c r="L224" i="21"/>
  <c r="L174" i="24"/>
  <c r="L174" i="21"/>
  <c r="L221" i="21"/>
  <c r="L221" i="24"/>
  <c r="M86" i="15"/>
  <c r="M80" i="15"/>
  <c r="M97" i="15"/>
  <c r="L222" i="21"/>
  <c r="L222" i="24"/>
  <c r="M90" i="15"/>
  <c r="M115" i="15"/>
  <c r="M110" i="15"/>
  <c r="M79" i="15"/>
  <c r="M119" i="15"/>
  <c r="M125" i="15"/>
  <c r="M124" i="15"/>
  <c r="M89" i="15"/>
  <c r="M95" i="15"/>
  <c r="M111" i="15"/>
  <c r="L212" i="24"/>
  <c r="L212" i="21"/>
  <c r="L187" i="21"/>
  <c r="L187" i="24"/>
  <c r="M123" i="15"/>
  <c r="M120" i="15"/>
  <c r="L219" i="24"/>
  <c r="L219" i="21"/>
  <c r="L204" i="21"/>
  <c r="L204" i="24"/>
  <c r="M96" i="15"/>
  <c r="M101" i="15"/>
  <c r="L215" i="24"/>
  <c r="L215" i="21"/>
  <c r="L194" i="24"/>
  <c r="L194" i="21"/>
  <c r="L225" i="24"/>
  <c r="L225" i="21"/>
  <c r="M92" i="15"/>
  <c r="M102" i="15"/>
  <c r="M103" i="15"/>
  <c r="M109" i="15"/>
  <c r="L173" i="21"/>
  <c r="L173" i="24"/>
  <c r="L206" i="24"/>
  <c r="L206" i="21"/>
  <c r="L195" i="24"/>
  <c r="L195" i="21"/>
  <c r="L196" i="21"/>
  <c r="L196" i="24"/>
  <c r="L205" i="24"/>
  <c r="L205" i="21"/>
  <c r="L175" i="24"/>
  <c r="L175" i="21"/>
  <c r="L178" i="24"/>
  <c r="L178" i="21"/>
  <c r="M91" i="15"/>
  <c r="L207" i="24"/>
  <c r="L207" i="21"/>
  <c r="L186" i="21"/>
  <c r="L186" i="24"/>
  <c r="L200" i="24"/>
  <c r="L200" i="21"/>
  <c r="M76" i="15"/>
  <c r="L189" i="24"/>
  <c r="L189" i="21"/>
  <c r="L181" i="24"/>
  <c r="L181" i="21"/>
  <c r="L197" i="24"/>
  <c r="L197" i="21"/>
  <c r="L203" i="21"/>
  <c r="L203" i="24"/>
  <c r="M93" i="15"/>
  <c r="M116" i="15"/>
  <c r="L182" i="24"/>
  <c r="L182" i="21"/>
  <c r="L213" i="24"/>
  <c r="L213" i="21"/>
  <c r="L188" i="24"/>
  <c r="L188" i="21"/>
  <c r="M108" i="15"/>
  <c r="M81" i="15"/>
  <c r="M126" i="15"/>
  <c r="N577" i="12"/>
  <c r="M44" i="14"/>
  <c r="N544" i="12"/>
  <c r="N41" i="14" s="1"/>
  <c r="N104" i="15" s="1"/>
  <c r="N434" i="12"/>
  <c r="N31" i="14" s="1"/>
  <c r="N94" i="15" s="1"/>
  <c r="N280" i="12"/>
  <c r="N709" i="12"/>
  <c r="N56" i="14" s="1"/>
  <c r="N119" i="15" s="1"/>
  <c r="N423" i="12"/>
  <c r="N30" i="14" s="1"/>
  <c r="N93" i="15" s="1"/>
  <c r="N522" i="12"/>
  <c r="N39" i="14" s="1"/>
  <c r="N102" i="15" s="1"/>
  <c r="N720" i="12"/>
  <c r="N57" i="14" s="1"/>
  <c r="N120" i="15" s="1"/>
  <c r="N357" i="12"/>
  <c r="N24" i="14" s="1"/>
  <c r="N456" i="12"/>
  <c r="N33" i="14" s="1"/>
  <c r="N96" i="15" s="1"/>
  <c r="N643" i="12"/>
  <c r="N50" i="14" s="1"/>
  <c r="N113" i="15" s="1"/>
  <c r="N511" i="12"/>
  <c r="N38" i="14" s="1"/>
  <c r="N101" i="15" s="1"/>
  <c r="N257" i="12"/>
  <c r="N13" i="14" s="1"/>
  <c r="N76" i="15" s="1"/>
  <c r="N610" i="12"/>
  <c r="N47" i="14" s="1"/>
  <c r="N110" i="15" s="1"/>
  <c r="N775" i="12"/>
  <c r="N62" i="14" s="1"/>
  <c r="N125" i="15" s="1"/>
  <c r="N533" i="12"/>
  <c r="N40" i="14" s="1"/>
  <c r="N103" i="15" s="1"/>
  <c r="N731" i="12"/>
  <c r="N58" i="14" s="1"/>
  <c r="N121" i="15" s="1"/>
  <c r="N654" i="12"/>
  <c r="N51" i="14" s="1"/>
  <c r="N114" i="15" s="1"/>
  <c r="N489" i="12"/>
  <c r="N36" i="14" s="1"/>
  <c r="N99" i="15" s="1"/>
  <c r="N379" i="12"/>
  <c r="N26" i="14" s="1"/>
  <c r="N89" i="15" s="1"/>
  <c r="N566" i="12"/>
  <c r="N43" i="14" s="1"/>
  <c r="N106" i="15" s="1"/>
  <c r="N588" i="12"/>
  <c r="N45" i="14" s="1"/>
  <c r="N108" i="15" s="1"/>
  <c r="N368" i="12"/>
  <c r="N25" i="14" s="1"/>
  <c r="N500" i="12"/>
  <c r="N37" i="14" s="1"/>
  <c r="N100" i="15" s="1"/>
  <c r="N676" i="12"/>
  <c r="N53" i="14" s="1"/>
  <c r="N116" i="15" s="1"/>
  <c r="N246" i="12"/>
  <c r="N12" i="14" s="1"/>
  <c r="N75" i="15" s="1"/>
  <c r="N687" i="12"/>
  <c r="N54" i="14" s="1"/>
  <c r="N117" i="15" s="1"/>
  <c r="N235" i="12"/>
  <c r="N11" i="14" s="1"/>
  <c r="N74" i="15" s="1"/>
  <c r="N390" i="12"/>
  <c r="N27" i="14" s="1"/>
  <c r="N90" i="15" s="1"/>
  <c r="N665" i="12"/>
  <c r="N52" i="14" s="1"/>
  <c r="N115" i="15" s="1"/>
  <c r="N478" i="12"/>
  <c r="N35" i="14" s="1"/>
  <c r="N98" i="15" s="1"/>
  <c r="N324" i="12"/>
  <c r="N269" i="12"/>
  <c r="N555" i="12"/>
  <c r="N42" i="14" s="1"/>
  <c r="N105" i="15" s="1"/>
  <c r="N599" i="12"/>
  <c r="N46" i="14" s="1"/>
  <c r="N109" i="15" s="1"/>
  <c r="N291" i="12"/>
  <c r="N764" i="12"/>
  <c r="N61" i="14" s="1"/>
  <c r="N124" i="15" s="1"/>
  <c r="N467" i="12"/>
  <c r="N34" i="14" s="1"/>
  <c r="N97" i="15" s="1"/>
  <c r="N786" i="12"/>
  <c r="N63" i="14" s="1"/>
  <c r="N126" i="15" s="1"/>
  <c r="N313" i="12"/>
  <c r="N20" i="14" s="1"/>
  <c r="N742" i="12"/>
  <c r="N59" i="14" s="1"/>
  <c r="N122" i="15" s="1"/>
  <c r="N401" i="12"/>
  <c r="N28" i="14" s="1"/>
  <c r="N91" i="15" s="1"/>
  <c r="N412" i="12"/>
  <c r="N29" i="14" s="1"/>
  <c r="N92" i="15" s="1"/>
  <c r="N621" i="12"/>
  <c r="N48" i="14" s="1"/>
  <c r="N111" i="15" s="1"/>
  <c r="N346" i="12"/>
  <c r="N23" i="14" s="1"/>
  <c r="N632" i="12"/>
  <c r="N49" i="14" s="1"/>
  <c r="N112" i="15" s="1"/>
  <c r="N753" i="12"/>
  <c r="N60" i="14" s="1"/>
  <c r="N123" i="15" s="1"/>
  <c r="N302" i="12"/>
  <c r="N19" i="14" s="1"/>
  <c r="N445" i="12"/>
  <c r="N32" i="14" s="1"/>
  <c r="N95" i="15" s="1"/>
  <c r="M24" i="16" l="1"/>
  <c r="N33" i="16"/>
  <c r="M33" i="16"/>
  <c r="N32" i="16"/>
  <c r="M32" i="16"/>
  <c r="N46" i="16"/>
  <c r="M46" i="16"/>
  <c r="M23" i="16"/>
  <c r="N52" i="16"/>
  <c r="M52" i="16"/>
  <c r="N88" i="15"/>
  <c r="N25" i="16" s="1"/>
  <c r="N63" i="16"/>
  <c r="M63" i="16"/>
  <c r="N27" i="16"/>
  <c r="M27" i="16"/>
  <c r="N38" i="16"/>
  <c r="M38" i="16"/>
  <c r="N48" i="16"/>
  <c r="M48" i="16"/>
  <c r="N34" i="16"/>
  <c r="M34" i="16"/>
  <c r="N42" i="16"/>
  <c r="M42" i="16"/>
  <c r="N35" i="16"/>
  <c r="M35" i="16"/>
  <c r="M17" i="16"/>
  <c r="N26" i="16"/>
  <c r="M26" i="16"/>
  <c r="N40" i="16"/>
  <c r="M40" i="16"/>
  <c r="N61" i="16"/>
  <c r="M61" i="16"/>
  <c r="L183" i="21"/>
  <c r="M9" i="21" s="1"/>
  <c r="L183" i="24"/>
  <c r="L9" i="24" s="1"/>
  <c r="N83" i="15"/>
  <c r="N20" i="16" s="1"/>
  <c r="N39" i="16"/>
  <c r="M39" i="16"/>
  <c r="N62" i="16"/>
  <c r="M62" i="16"/>
  <c r="N41" i="16"/>
  <c r="M41" i="16"/>
  <c r="N29" i="16"/>
  <c r="M29" i="16"/>
  <c r="N56" i="16"/>
  <c r="M56" i="16"/>
  <c r="N59" i="16"/>
  <c r="M59" i="16"/>
  <c r="N31" i="16"/>
  <c r="M31" i="16"/>
  <c r="N53" i="16"/>
  <c r="M53" i="16"/>
  <c r="N57" i="16"/>
  <c r="M57" i="16"/>
  <c r="M16" i="16"/>
  <c r="M25" i="16"/>
  <c r="N17" i="14"/>
  <c r="N80" i="15" s="1"/>
  <c r="N17" i="16" s="1"/>
  <c r="N30" i="16"/>
  <c r="M30" i="16"/>
  <c r="N60" i="16"/>
  <c r="M60" i="16"/>
  <c r="N47" i="16"/>
  <c r="M47" i="16"/>
  <c r="N37" i="16"/>
  <c r="M37" i="16"/>
  <c r="N58" i="16"/>
  <c r="M58" i="16"/>
  <c r="N82" i="15"/>
  <c r="N19" i="16" s="1"/>
  <c r="N51" i="16"/>
  <c r="M51" i="16"/>
  <c r="M20" i="16"/>
  <c r="N18" i="14"/>
  <c r="N81" i="15" s="1"/>
  <c r="N18" i="16" s="1"/>
  <c r="M18" i="16"/>
  <c r="N36" i="16"/>
  <c r="M36" i="16"/>
  <c r="N43" i="16"/>
  <c r="M43" i="16"/>
  <c r="M19" i="16"/>
  <c r="N21" i="14"/>
  <c r="N84" i="15" s="1"/>
  <c r="N21" i="16" s="1"/>
  <c r="N86" i="15"/>
  <c r="N23" i="16" s="1"/>
  <c r="N87" i="15"/>
  <c r="N24" i="16" s="1"/>
  <c r="N45" i="16"/>
  <c r="M45" i="16"/>
  <c r="N28" i="16"/>
  <c r="M28" i="16"/>
  <c r="N50" i="16"/>
  <c r="M50" i="16"/>
  <c r="N54" i="16"/>
  <c r="M54" i="16"/>
  <c r="N49" i="16"/>
  <c r="M49" i="16"/>
  <c r="N16" i="14"/>
  <c r="N79" i="15" s="1"/>
  <c r="N16" i="16" s="1"/>
  <c r="K13" i="24"/>
  <c r="M183" i="21"/>
  <c r="M183" i="24"/>
  <c r="N12" i="16"/>
  <c r="M12" i="16"/>
  <c r="N13" i="16"/>
  <c r="M13" i="16"/>
  <c r="N11" i="16"/>
  <c r="M11" i="16"/>
  <c r="M107" i="15"/>
  <c r="N44" i="14"/>
  <c r="N107" i="15" s="1"/>
  <c r="L10" i="24" l="1"/>
  <c r="L11" i="24" s="1"/>
  <c r="I8" i="20" s="1"/>
  <c r="I10" i="20" s="1"/>
  <c r="I12" i="20" s="1"/>
  <c r="N183" i="24"/>
  <c r="N183" i="21"/>
  <c r="L10" i="21"/>
  <c r="L11" i="21" s="1"/>
  <c r="L13" i="21" s="1"/>
  <c r="N44" i="16"/>
  <c r="M44" i="16"/>
  <c r="N218" i="24"/>
  <c r="N218" i="21"/>
  <c r="M218" i="24"/>
  <c r="M218" i="21"/>
  <c r="M194" i="24"/>
  <c r="M194" i="21"/>
  <c r="M195" i="24"/>
  <c r="M195" i="21"/>
  <c r="N193" i="21"/>
  <c r="N193" i="24"/>
  <c r="M191" i="24"/>
  <c r="M191" i="21"/>
  <c r="M219" i="24"/>
  <c r="M219" i="21"/>
  <c r="N187" i="21"/>
  <c r="N187" i="24"/>
  <c r="N191" i="24"/>
  <c r="N191" i="21"/>
  <c r="N201" i="24"/>
  <c r="N201" i="21"/>
  <c r="N203" i="21"/>
  <c r="N203" i="24"/>
  <c r="N188" i="21"/>
  <c r="N188" i="24"/>
  <c r="N219" i="24"/>
  <c r="N219" i="21"/>
  <c r="N202" i="24"/>
  <c r="N202" i="21"/>
  <c r="N209" i="21"/>
  <c r="N209" i="24"/>
  <c r="M192" i="21"/>
  <c r="M192" i="24"/>
  <c r="M174" i="21"/>
  <c r="M174" i="24"/>
  <c r="N173" i="21"/>
  <c r="N173" i="24"/>
  <c r="N181" i="24"/>
  <c r="N181" i="21"/>
  <c r="M200" i="24"/>
  <c r="M200" i="21"/>
  <c r="M210" i="24"/>
  <c r="M210" i="21"/>
  <c r="M193" i="21"/>
  <c r="M193" i="24"/>
  <c r="N200" i="21"/>
  <c r="N200" i="24"/>
  <c r="N199" i="24"/>
  <c r="N199" i="21"/>
  <c r="N224" i="24"/>
  <c r="N224" i="21"/>
  <c r="M188" i="24"/>
  <c r="M188" i="21"/>
  <c r="M221" i="21"/>
  <c r="M221" i="24"/>
  <c r="M190" i="24"/>
  <c r="M190" i="21"/>
  <c r="N192" i="21"/>
  <c r="N192" i="24"/>
  <c r="N174" i="21"/>
  <c r="N174" i="24"/>
  <c r="N175" i="21"/>
  <c r="N175" i="24"/>
  <c r="M181" i="24"/>
  <c r="M181" i="21"/>
  <c r="M224" i="24"/>
  <c r="M224" i="21"/>
  <c r="N212" i="21"/>
  <c r="N212" i="24"/>
  <c r="M182" i="24"/>
  <c r="M182" i="21"/>
  <c r="N179" i="21"/>
  <c r="N179" i="24"/>
  <c r="N205" i="21"/>
  <c r="N205" i="24"/>
  <c r="M199" i="24"/>
  <c r="M199" i="21"/>
  <c r="M212" i="24"/>
  <c r="M212" i="21"/>
  <c r="M225" i="24"/>
  <c r="M225" i="21"/>
  <c r="N210" i="24"/>
  <c r="N210" i="21"/>
  <c r="N225" i="21"/>
  <c r="N225" i="24"/>
  <c r="M203" i="21"/>
  <c r="M203" i="24"/>
  <c r="M202" i="24"/>
  <c r="M202" i="21"/>
  <c r="M204" i="21"/>
  <c r="M204" i="24"/>
  <c r="M216" i="21"/>
  <c r="M216" i="24"/>
  <c r="M207" i="24"/>
  <c r="M207" i="21"/>
  <c r="N182" i="24"/>
  <c r="N182" i="21"/>
  <c r="M173" i="21"/>
  <c r="M173" i="24"/>
  <c r="N194" i="21"/>
  <c r="N194" i="24"/>
  <c r="N178" i="24"/>
  <c r="N178" i="21"/>
  <c r="N186" i="21"/>
  <c r="N186" i="24"/>
  <c r="N215" i="21"/>
  <c r="N215" i="24"/>
  <c r="N195" i="24"/>
  <c r="N195" i="21"/>
  <c r="M187" i="21"/>
  <c r="M187" i="24"/>
  <c r="M201" i="21"/>
  <c r="M201" i="24"/>
  <c r="M209" i="21"/>
  <c r="M209" i="24"/>
  <c r="M213" i="21"/>
  <c r="M213" i="24"/>
  <c r="M214" i="24"/>
  <c r="M214" i="21"/>
  <c r="M220" i="24"/>
  <c r="M220" i="21"/>
  <c r="N213" i="24"/>
  <c r="N213" i="21"/>
  <c r="N204" i="21"/>
  <c r="N204" i="24"/>
  <c r="N214" i="24"/>
  <c r="N214" i="21"/>
  <c r="N216" i="21"/>
  <c r="N216" i="24"/>
  <c r="N221" i="24"/>
  <c r="N221" i="21"/>
  <c r="N220" i="24"/>
  <c r="N220" i="21"/>
  <c r="N207" i="24"/>
  <c r="N207" i="21"/>
  <c r="N190" i="24"/>
  <c r="N190" i="21"/>
  <c r="M208" i="21"/>
  <c r="M208" i="24"/>
  <c r="M222" i="21"/>
  <c r="M222" i="24"/>
  <c r="M196" i="21"/>
  <c r="M196" i="24"/>
  <c r="M185" i="21"/>
  <c r="M185" i="24"/>
  <c r="M197" i="21"/>
  <c r="M197" i="24"/>
  <c r="M189" i="21"/>
  <c r="M189" i="24"/>
  <c r="M211" i="24"/>
  <c r="M211" i="21"/>
  <c r="N208" i="24"/>
  <c r="N208" i="21"/>
  <c r="N222" i="21"/>
  <c r="N222" i="24"/>
  <c r="N196" i="24"/>
  <c r="N196" i="21"/>
  <c r="N185" i="21"/>
  <c r="N185" i="24"/>
  <c r="N197" i="21"/>
  <c r="N197" i="24"/>
  <c r="N189" i="24"/>
  <c r="N189" i="21"/>
  <c r="N211" i="21"/>
  <c r="N211" i="24"/>
  <c r="M198" i="21"/>
  <c r="M198" i="24"/>
  <c r="N180" i="21"/>
  <c r="N180" i="24"/>
  <c r="M223" i="24"/>
  <c r="M223" i="21"/>
  <c r="M178" i="24"/>
  <c r="M178" i="21"/>
  <c r="M186" i="21"/>
  <c r="M186" i="24"/>
  <c r="M215" i="21"/>
  <c r="M215" i="24"/>
  <c r="N223" i="24"/>
  <c r="N223" i="21"/>
  <c r="M179" i="21"/>
  <c r="M179" i="24"/>
  <c r="M180" i="21"/>
  <c r="M180" i="24"/>
  <c r="M205" i="21"/>
  <c r="M205" i="24"/>
  <c r="M175" i="24"/>
  <c r="M175" i="21"/>
  <c r="N198" i="21"/>
  <c r="N198" i="24"/>
  <c r="L13" i="24" l="1"/>
  <c r="N206" i="21"/>
  <c r="N10" i="21" s="1"/>
  <c r="N206" i="24"/>
  <c r="M206" i="24"/>
  <c r="M9" i="24" s="1"/>
  <c r="M206" i="21"/>
  <c r="N9" i="21" s="1"/>
  <c r="N9" i="24" l="1"/>
  <c r="N11" i="21"/>
  <c r="N13" i="21" s="1"/>
  <c r="N10" i="24"/>
  <c r="M10" i="24"/>
  <c r="M11" i="24" s="1"/>
  <c r="M10" i="21"/>
  <c r="M11" i="21" s="1"/>
  <c r="M13" i="21" s="1"/>
  <c r="F15" i="21" l="1"/>
  <c r="G8" i="23" s="1"/>
  <c r="G6" i="23" s="1"/>
  <c r="N11" i="24"/>
  <c r="N13" i="24" s="1"/>
  <c r="M13" i="24"/>
  <c r="J8" i="20"/>
  <c r="J10" i="20" s="1"/>
  <c r="J12" i="20" s="1"/>
  <c r="F15" i="24" l="1"/>
  <c r="K8" i="20"/>
  <c r="K10" i="20" s="1"/>
  <c r="K12" i="20" s="1"/>
  <c r="D14" i="20" s="1"/>
  <c r="G11" i="23" s="1"/>
  <c r="G10" i="23" l="1"/>
  <c r="G14" i="23" s="1"/>
</calcChain>
</file>

<file path=xl/sharedStrings.xml><?xml version="1.0" encoding="utf-8"?>
<sst xmlns="http://schemas.openxmlformats.org/spreadsheetml/2006/main" count="1796" uniqueCount="371">
  <si>
    <t>1. Variables macroeocnomicas empleadas en el calculo del Factor X</t>
  </si>
  <si>
    <t>1.1 Tipo de cambio promedio del periodo (S/ por US$) - Bancario - Venta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</si>
  <si>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</si>
  <si>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</si>
  <si>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</si>
  <si>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</si>
  <si>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</si>
  <si>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</si>
  <si>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</si>
  <si>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</si>
  <si>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</si>
  <si>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</si>
  <si>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</si>
  <si>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</si>
  <si>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 de cambio promedio</t>
  </si>
  <si>
    <t>Tipo de cambio (Base 2015)</t>
  </si>
  <si>
    <t>Fuente: Superintendencia de Banca, Seguros y AFP.</t>
  </si>
  <si>
    <t>1.2 IPM - Índice de Precios al por Mayor (Base Dic2013 = 100)</t>
  </si>
  <si>
    <t>IPM (Base 2013)</t>
  </si>
  <si>
    <t>IPM (Base 2015)</t>
  </si>
  <si>
    <t>IPM ajustado por TC (Base 2015)</t>
  </si>
  <si>
    <t>Fuente: Instituo Nacional de Estadística e Informática del Perú.</t>
  </si>
  <si>
    <t>1.3 IPME - Índice de Precios de Maquinaria y Equipo (Base Dic2013 = 100)</t>
  </si>
  <si>
    <t>IPME (Base 2013)</t>
  </si>
  <si>
    <t>IPME (Base 2015)</t>
  </si>
  <si>
    <t>IPME ajustado por TC (Base 2015)</t>
  </si>
  <si>
    <t>1.4 IPMC - Índice de Precios de Materiales de Construcción (Base Dic2013 = 100)</t>
  </si>
  <si>
    <t>IPMC (Base 2013)</t>
  </si>
  <si>
    <t>IPMC (Base 2015)</t>
  </si>
  <si>
    <t>IPMC ajustado por TC (Base 2015)</t>
  </si>
  <si>
    <t>1.5 IPC - Índice de Precios del Consumidor de Lima Metropolitana (Base Dic 2021 = 100)</t>
  </si>
  <si>
    <t>IPC (Base 2021)</t>
  </si>
  <si>
    <t>IPC (Base 2015)</t>
  </si>
  <si>
    <t>IPC ajustado por TC (Base 2014)</t>
  </si>
  <si>
    <t>2. Variables empleadas en el cálculo del WACC</t>
  </si>
  <si>
    <t>2.1 Tasa libre de riesgo (Return on 10-year T-Bond)</t>
  </si>
  <si>
    <t>Año</t>
  </si>
  <si>
    <t>Promedio</t>
  </si>
  <si>
    <t>Fuente: Damodaran (http://people.stern.nyu.edu/adamodar/New_Home_Page/datacurrent.html)</t>
  </si>
  <si>
    <t xml:space="preserve">2.2 Rendimientos anuales del índice de Standard &amp; Poor’s 500 (S&amp;P 500) </t>
  </si>
  <si>
    <t>2.3 Prima por riesgo país (EMBI Perú)</t>
  </si>
  <si>
    <t>Tasa % (Promedio / 10 000)</t>
  </si>
  <si>
    <t>Fuente: Banco Central de Reserva del Perú.</t>
  </si>
  <si>
    <t>2.4 Tasa impositiva en el Perú</t>
  </si>
  <si>
    <t>Tasa impositiva en el Perú</t>
  </si>
  <si>
    <t>Fuente: Superintendencia Nacional de Aduanas y Administración Tributaria - SUNAT.</t>
  </si>
  <si>
    <t>Var. % de la PTF de la economía peruana</t>
  </si>
  <si>
    <t xml:space="preserve">Fuente: The Conference Board Data Central (2024). Disponible en: https://data-central.conference-board.org/ </t>
  </si>
  <si>
    <t>Ingreso promedio por hora (en soles corrientes)</t>
  </si>
  <si>
    <t>Tipo de Cambio promedio - 4° trimestre (Soles/USD)</t>
  </si>
  <si>
    <t>Ingreso promedio por hora (en dólares corrientes)</t>
  </si>
  <si>
    <t>Var. % del precio del insumo Mano de Obra</t>
  </si>
  <si>
    <t>a) Precios de maquinaria y equipo:</t>
  </si>
  <si>
    <t>IPME a diciembre (Base 2013)</t>
  </si>
  <si>
    <t>Tipo de cambio a diciembre (Soles/USD)</t>
  </si>
  <si>
    <t>IPME a diciembre ajustado por TC (Base 2014)</t>
  </si>
  <si>
    <t>Variación del índice de precios de maquinaria y equipo</t>
  </si>
  <si>
    <t>Part. % de Maquinaria y Equipo</t>
  </si>
  <si>
    <t>b) Precios de materiales de construcción:</t>
  </si>
  <si>
    <t>IPMC a diciembre (Base 2013)</t>
  </si>
  <si>
    <t>IPMC a diciembre ajustado por TC (Base 2014)</t>
  </si>
  <si>
    <t>Variación del índice de precios de materiales de construcción</t>
  </si>
  <si>
    <t>Part. % de Materiales de Construcción</t>
  </si>
  <si>
    <t>Var. % del precio del insumo Capital</t>
  </si>
  <si>
    <t>Variación del precio del insumo Mano de Obra</t>
  </si>
  <si>
    <t>Part. % del insumo Mano de Obra</t>
  </si>
  <si>
    <t>Variación del precio del insumo Capital</t>
  </si>
  <si>
    <t>Part. % del insumo capital</t>
  </si>
  <si>
    <t>Var. % del precio de los insumos de la economía</t>
  </si>
  <si>
    <t>Categoria o Denominación de los Servicios</t>
  </si>
  <si>
    <t>1. Servicios Estándar</t>
  </si>
  <si>
    <t>1.1. Servicio Estandar a la nave</t>
  </si>
  <si>
    <t>Uso de Amarradero</t>
  </si>
  <si>
    <t>1.2. Servicio Estándar de Embarque o Descarga internacional</t>
  </si>
  <si>
    <t>Carga Contenedorizada</t>
  </si>
  <si>
    <t>Contenedores Llenos de 20 pies</t>
  </si>
  <si>
    <t>Contenedores Llenos de 40 pies</t>
  </si>
  <si>
    <t>Contenedores Vacíos de 20 pies</t>
  </si>
  <si>
    <t>Contenedores Vacíos de 40 pies</t>
  </si>
  <si>
    <t>Carga Fraccionada</t>
  </si>
  <si>
    <t>Carga Sólida a Granel</t>
  </si>
  <si>
    <t>Carga Líquida a Granel</t>
  </si>
  <si>
    <t>Carga Rodante</t>
  </si>
  <si>
    <t>Pasajeros</t>
  </si>
  <si>
    <t>1.3. Servicio Estándar de Transbordo</t>
  </si>
  <si>
    <t>1.4. Servicio de Cabotaje</t>
  </si>
  <si>
    <t>2. Servicios Especiales</t>
  </si>
  <si>
    <t>Carga/descarga carga proyecto - sobrepeso o sobredimensionada (función nave)</t>
  </si>
  <si>
    <t>Carga/descarga carga proyecto - sobrepeso o sobredimensionada (función carga)</t>
  </si>
  <si>
    <t>Carga/descarga de carga peligrosa</t>
  </si>
  <si>
    <t>Gate In/Gate Out contenedor vacío 20 pies y 40 pies (carga seca)</t>
  </si>
  <si>
    <t>Consolidación/desconsolidación contenedor 40 pies (carga seca)</t>
  </si>
  <si>
    <t>Consolidación/desconsolidación contenedor 40 pies (carga reefer)</t>
  </si>
  <si>
    <t>Energía y monitoreo (reefer)</t>
  </si>
  <si>
    <t>Conexión/desconexión (reefer)</t>
  </si>
  <si>
    <t>Almacenaje de graneles sólidos: días 3 en adelante</t>
  </si>
  <si>
    <t>Almacenaje de carga fraccionada: días 3 en adelante</t>
  </si>
  <si>
    <t>Otros servicios especiales</t>
  </si>
  <si>
    <t>TOTAL</t>
  </si>
  <si>
    <t>Retribución a la APN (% sobre ingresos brutos)</t>
  </si>
  <si>
    <t>Aporte por regulación (% sobre ingresos brutos)</t>
  </si>
  <si>
    <t>MT eslora-hora</t>
  </si>
  <si>
    <t>Contenedor</t>
  </si>
  <si>
    <t>Tonelada</t>
  </si>
  <si>
    <t>Pasajero</t>
  </si>
  <si>
    <t>Tonelada o M3</t>
  </si>
  <si>
    <t>Tonelada/día</t>
  </si>
  <si>
    <t>USD reales</t>
  </si>
  <si>
    <t>Categoría laboral</t>
  </si>
  <si>
    <t>Personal en nómina</t>
  </si>
  <si>
    <t>Nómina operativa</t>
  </si>
  <si>
    <t>Nómina administrativa</t>
  </si>
  <si>
    <t>Personal variable (estibadores)</t>
  </si>
  <si>
    <t>Total</t>
  </si>
  <si>
    <t>Concepto</t>
  </si>
  <si>
    <t xml:space="preserve">I. Costos de Servicios Portuarios </t>
  </si>
  <si>
    <t xml:space="preserve">I.1. Servicios prestados por terceros </t>
  </si>
  <si>
    <t>Alquileres</t>
  </si>
  <si>
    <t>Mantenimientos y reparaciones</t>
  </si>
  <si>
    <t>Servicios básicos (luz, agua, teléfono e internet)</t>
  </si>
  <si>
    <t>Gastos de transporte, correos y gastos de viaje</t>
  </si>
  <si>
    <t>Servicios diversos</t>
  </si>
  <si>
    <t>I.2. Cargas diversas de gestión</t>
  </si>
  <si>
    <t>Consumo de materiales</t>
  </si>
  <si>
    <t>Combustible y lubricantes</t>
  </si>
  <si>
    <t>Seguros</t>
  </si>
  <si>
    <t>Otras cargas diversas de gestión</t>
  </si>
  <si>
    <t>II. Gastos de Administración</t>
  </si>
  <si>
    <t xml:space="preserve">II.1. Servicios prestados por terceros </t>
  </si>
  <si>
    <t>Asesoría y consultoría</t>
  </si>
  <si>
    <t>Publicidad y propaganda</t>
  </si>
  <si>
    <t>II.2. Cargas diversas de gestión</t>
  </si>
  <si>
    <t>III. Otros</t>
  </si>
  <si>
    <t>Sofware y licencias</t>
  </si>
  <si>
    <t>Gasto efectivo por arrendamientos - NIIF 16</t>
  </si>
  <si>
    <t>Otros gastos diversos de gestión</t>
  </si>
  <si>
    <r>
      <t>2. Precio representantivo (</t>
    </r>
    <r>
      <rPr>
        <b/>
        <i/>
        <sz val="10"/>
        <color theme="1"/>
        <rFont val="Arial"/>
        <family val="2"/>
      </rPr>
      <t>proxy</t>
    </r>
    <r>
      <rPr>
        <b/>
        <sz val="10"/>
        <color theme="1"/>
        <rFont val="Arial"/>
        <family val="2"/>
      </rPr>
      <t>) del insumo Materiales (en USD)</t>
    </r>
  </si>
  <si>
    <t>IPC Lima, promedio mensual (Base 2015)</t>
  </si>
  <si>
    <t>Tipo de cambio promedio (Base 2015)</t>
  </si>
  <si>
    <t>Precio representativo de materiales</t>
  </si>
  <si>
    <t>Tasa Libre de Riesgo (Rf)</t>
  </si>
  <si>
    <t>Rendimiento del mercado (Rm)</t>
  </si>
  <si>
    <t>Prima de riesgo de mercado (Rm - Rf)</t>
  </si>
  <si>
    <t>Riesgo país</t>
  </si>
  <si>
    <t>Beta promedio desapalancado</t>
  </si>
  <si>
    <t>Tasa impositiva</t>
  </si>
  <si>
    <t>Ratio D/E</t>
  </si>
  <si>
    <t>Retorno del Capital</t>
  </si>
  <si>
    <t>% Capital propio</t>
  </si>
  <si>
    <t>Costo efectivo de la deuda</t>
  </si>
  <si>
    <t>Costo de deuda, después de impuestos</t>
  </si>
  <si>
    <t>% Deuda</t>
  </si>
  <si>
    <t>WACC</t>
  </si>
  <si>
    <t>Operador portuario</t>
  </si>
  <si>
    <t>País</t>
  </si>
  <si>
    <t>Gujarat Pipavav Port Limited</t>
  </si>
  <si>
    <t>India</t>
  </si>
  <si>
    <t>Santos Brasil Partipacoes S.A.</t>
  </si>
  <si>
    <t>Brasil</t>
  </si>
  <si>
    <t xml:space="preserve">South Port New Zealand Limited </t>
  </si>
  <si>
    <t>Nueva Zelanda</t>
  </si>
  <si>
    <t>Marsden Maritime Holdings Limited</t>
  </si>
  <si>
    <t xml:space="preserve">Asian Terminals Inc. </t>
  </si>
  <si>
    <t>Filipinas</t>
  </si>
  <si>
    <t xml:space="preserve">SAAM Puertos S.A. </t>
  </si>
  <si>
    <t>Chile</t>
  </si>
  <si>
    <t xml:space="preserve">Port of Tauranga Limited </t>
  </si>
  <si>
    <t xml:space="preserve">Nanjing Port Co Ltd </t>
  </si>
  <si>
    <t>China</t>
  </si>
  <si>
    <t>Luka Koper d.d</t>
  </si>
  <si>
    <t>Eslovenia</t>
  </si>
  <si>
    <t>Piraeus Port Authority S.A.</t>
  </si>
  <si>
    <t>Grecia</t>
  </si>
  <si>
    <t>Marsden</t>
  </si>
  <si>
    <t>Deuda largo plazo no corriente (en miles de USD)</t>
  </si>
  <si>
    <t>Deuda largo plazo corriente (en miles de USD)</t>
  </si>
  <si>
    <t>Prestamos por accionistas</t>
  </si>
  <si>
    <t>Deuda Financiera (en miles de USD)</t>
  </si>
  <si>
    <t>Patrimonio (en miles de USD)</t>
  </si>
  <si>
    <t>% Deuda Financiera</t>
  </si>
  <si>
    <t>% Patrimonio</t>
  </si>
  <si>
    <t>Deuda Financiera/Patrimonio</t>
  </si>
  <si>
    <t>1. Costo de la deuda</t>
  </si>
  <si>
    <t>A. Monto de la Deuda de Largo Plazo (miles de USD)</t>
  </si>
  <si>
    <t>COFIDE</t>
  </si>
  <si>
    <t>Corporación Andina de Fondeo</t>
  </si>
  <si>
    <t>Banco Santander S.A.</t>
  </si>
  <si>
    <t>Banco Interamericano de Finanzas</t>
  </si>
  <si>
    <t>B. Interes pagados (miles de USD)</t>
  </si>
  <si>
    <t>C. Participación % de la deuda contraída</t>
  </si>
  <si>
    <t>D. Costo de deuda implícito</t>
  </si>
  <si>
    <t>Costo de la deuda promedio</t>
  </si>
  <si>
    <t>2. Costo de transacción</t>
  </si>
  <si>
    <t>Monto de préstamo</t>
  </si>
  <si>
    <t>Costo de transacción</t>
  </si>
  <si>
    <t>Costo de transacción  promedio</t>
  </si>
  <si>
    <t>Categoría</t>
  </si>
  <si>
    <t>1. Activos fijos</t>
  </si>
  <si>
    <t>Instalaciones</t>
  </si>
  <si>
    <t>Maquinaria y equipo</t>
  </si>
  <si>
    <t>Unidades de transporte</t>
  </si>
  <si>
    <t>Muebles y enseres</t>
  </si>
  <si>
    <t>Equipos diversos</t>
  </si>
  <si>
    <t>Equipos de computo</t>
  </si>
  <si>
    <t>2. Activos intangibles</t>
  </si>
  <si>
    <t>Etapa 1: Equipamiento portuario</t>
  </si>
  <si>
    <t>Etapa 1: Grúas moviles Libher LHM</t>
  </si>
  <si>
    <t>Etapa 2: Equipamiento portuario</t>
  </si>
  <si>
    <t>Etapa 3: Edifico de Generadores Diesel</t>
  </si>
  <si>
    <t>Etapa 3: Equipamiento portuario</t>
  </si>
  <si>
    <t>Etapa 4: Equipamiento portuario</t>
  </si>
  <si>
    <t>Dragado</t>
  </si>
  <si>
    <t>IC: Pavimento</t>
  </si>
  <si>
    <t>IC: 1 montacarga Hyunday 45 D9K</t>
  </si>
  <si>
    <t>IC: 1 montacarga Hyunday 30 D7 E</t>
  </si>
  <si>
    <t>IC: 2 barras de izaje multiuso</t>
  </si>
  <si>
    <t>IC: 2 marcos de izaje multiuso</t>
  </si>
  <si>
    <t>IC: 1 minicargador CASE SR250 y 1 Barredor VS Pick Up</t>
  </si>
  <si>
    <t>IC: 4 cargadores frontales Volvo y  1 excavadora Volvo</t>
  </si>
  <si>
    <t>IC: Balanza para camiones HBM-Suminco</t>
  </si>
  <si>
    <t>IC: Central telefónica switch, instalación</t>
  </si>
  <si>
    <t>IC: 2 Jaibas (Grabs nave)</t>
  </si>
  <si>
    <t>IC: 1 grupo electrógeno de 500W N° 1</t>
  </si>
  <si>
    <t>IC: 1 grupo electrógeno de 500W N° 2</t>
  </si>
  <si>
    <t>IC: 1 remontador metálico de graneles</t>
  </si>
  <si>
    <t>IC: Electro hidráulic Motor Grab</t>
  </si>
  <si>
    <t>IC: 2 tolvas</t>
  </si>
  <si>
    <t>IC: Ampliación del comedor</t>
  </si>
  <si>
    <t>IC: Taller de mantenimiento</t>
  </si>
  <si>
    <t>IC: 5 terminal tractor</t>
  </si>
  <si>
    <t>IC: Barredora para pala cargadora industrial</t>
  </si>
  <si>
    <t>IC: Almacén CFS</t>
  </si>
  <si>
    <t>IC: Sistema de Control de acceso Fase 1</t>
  </si>
  <si>
    <t>IC: Tolva de 140 m3 de cuatro bocas</t>
  </si>
  <si>
    <t>IC: 10 ganchos automáticos y dispositivos</t>
  </si>
  <si>
    <t>IC: 3 Sprader telescópico hidráulico para grúas moviles</t>
  </si>
  <si>
    <t>IC: Cargador frontal</t>
  </si>
  <si>
    <t>IC: Balanzas para el pesaje de camiones</t>
  </si>
  <si>
    <t>IC: Bitas de tierra, sur y norte</t>
  </si>
  <si>
    <t>IC: Reubicación de las torres de enfilamiento del Terminal</t>
  </si>
  <si>
    <t>IC: Nueva balanza de ingreso al TPGSM</t>
  </si>
  <si>
    <t>IC: Cerco perimetrico norte</t>
  </si>
  <si>
    <t>IC: Equipamiento para compensación de energía reactiva</t>
  </si>
  <si>
    <t>IC: Sistema de redes, comunicaciones, seguridad y otros</t>
  </si>
  <si>
    <t>a) Inversiones (En USD)</t>
  </si>
  <si>
    <t>b) Ajustes contables de Capital (En USD)</t>
  </si>
  <si>
    <t>Ajustes</t>
  </si>
  <si>
    <t>Bajas</t>
  </si>
  <si>
    <t>c) Inversiones netas de ajustes contables (En USD)</t>
  </si>
  <si>
    <t>d) Depreciación/Amortización anual (En USD)</t>
  </si>
  <si>
    <t>Vida útil</t>
  </si>
  <si>
    <t>Tasa</t>
  </si>
  <si>
    <t>2.2.3.1. Tasas de depreciación</t>
  </si>
  <si>
    <t>%</t>
  </si>
  <si>
    <t>Años de Vida Útil</t>
  </si>
  <si>
    <t>a) Tasación de los Activos iniciales entregados a PDP, 19 de junio 2014 (en USD)</t>
  </si>
  <si>
    <t>USD</t>
  </si>
  <si>
    <t>Maquinaria</t>
  </si>
  <si>
    <t>Edificaciones</t>
  </si>
  <si>
    <t>Obras complementarias</t>
  </si>
  <si>
    <t>b) Estimación del Stock de capital de los Activos iniciales al inicio de la concesión (julio de 2014) (en USD)</t>
  </si>
  <si>
    <t>Tasa de depreciación</t>
  </si>
  <si>
    <t>Inicio de periodo</t>
  </si>
  <si>
    <t>Anual</t>
  </si>
  <si>
    <t>Mensual</t>
  </si>
  <si>
    <t>Obras civiles</t>
  </si>
  <si>
    <t>c) Stock de capital anual de los Activos iniciales (en USD)</t>
  </si>
  <si>
    <t>Obras civiles inciales</t>
  </si>
  <si>
    <t>Proxy</t>
  </si>
  <si>
    <t>IPMC</t>
  </si>
  <si>
    <t>IPME</t>
  </si>
  <si>
    <t>Obras civiles iniciales</t>
  </si>
  <si>
    <t>a) Precio representantivo (proxy) de los activos (en USD)</t>
  </si>
  <si>
    <t>b) Unidades de servicios de capital, a fin de periodo</t>
  </si>
  <si>
    <t>3. Índice de precios de insumos de la empresa</t>
  </si>
  <si>
    <t>a) Índice de Precio de Insumos</t>
  </si>
  <si>
    <t>Índice de Laspeyres</t>
  </si>
  <si>
    <t>Índice de Paasche</t>
  </si>
  <si>
    <t>Índice de Fisher</t>
  </si>
  <si>
    <t>Crecimiento Anual</t>
  </si>
  <si>
    <t>b) Precio de Insumos</t>
  </si>
  <si>
    <t>b.1) Mano de Obra (USD/hora-hombre)</t>
  </si>
  <si>
    <t>b.2) Productos intermedios (materiales)</t>
  </si>
  <si>
    <t>b.3) Capital</t>
  </si>
  <si>
    <t>c) Cantidad de Insumos</t>
  </si>
  <si>
    <t>c.1) Mano de Obra (hora-hombre)</t>
  </si>
  <si>
    <t>a) Índice de Cantidad de Insumos</t>
  </si>
  <si>
    <t>2.1. Índice de Cantidades de productos</t>
  </si>
  <si>
    <t>2. Productividad Total de Factores de la Empresa</t>
  </si>
  <si>
    <t>Índices de Cantidades de Productos</t>
  </si>
  <si>
    <t>Índices de Cantidades de Insumos</t>
  </si>
  <si>
    <t>Diferencia</t>
  </si>
  <si>
    <t>Crecimiento anual</t>
  </si>
  <si>
    <t>1. Factor de Productividad (Factor X)</t>
  </si>
  <si>
    <t>A. Diferencia (We - W)</t>
  </si>
  <si>
    <t>B. Diferencia (T - Te)</t>
  </si>
  <si>
    <t>Promedio de la variación anual del precio de los insumos de la economía (We)</t>
  </si>
  <si>
    <t>Promedio de la variación anual del precio de los insumos de la Entidad Prestadora (W)</t>
  </si>
  <si>
    <t>Promedio de la variación anual de la PTF de la Entidad Prestadora (T)</t>
  </si>
  <si>
    <t>Promedio de la variación anual de la PTF de la economía (Te)</t>
  </si>
  <si>
    <t>Factor X (A + B)</t>
  </si>
  <si>
    <t>IPME a diciembre (Base 2015)</t>
  </si>
  <si>
    <t>IPMC a diciembre (Base 2015)</t>
  </si>
  <si>
    <t>Etapa 4: Almacén de graneles</t>
  </si>
  <si>
    <t>2.1.1. Ingresos</t>
  </si>
  <si>
    <t>a. Ingresos operativos brutos (en USD, sin IGV)</t>
  </si>
  <si>
    <t>b. Pagos por Retribución al Estado y Aporte por Regulación (en USD, sin IGV)</t>
  </si>
  <si>
    <t>c. Ingresos operativos netos (en USD, sin IGV)</t>
  </si>
  <si>
    <t>2.1.2. Cantidades de servicios prestados</t>
  </si>
  <si>
    <t>2.1.3. Precio implicito (USD)</t>
  </si>
  <si>
    <t>3. Índice de cantidades de insumos de la empresa</t>
  </si>
  <si>
    <t>2.2.1. Mano de Obra</t>
  </si>
  <si>
    <t>a. Cantidad del insumo Mano de Obra: Horas-Hombre efectivamente trabajadas en el TPGSM</t>
  </si>
  <si>
    <t>b. Gasto del insumo Mano de Obra (en USD)</t>
  </si>
  <si>
    <t>b.1 Remuneraciones (en USD)</t>
  </si>
  <si>
    <t>b.2 Gastos diversos de personal (en USD)</t>
  </si>
  <si>
    <t>b.3 Gasto total de personal (en USD)</t>
  </si>
  <si>
    <t>c. Precio implícito del insumo Mano de Obra (en USD/Hora-Hombre)</t>
  </si>
  <si>
    <t>2.2.2. Productos intermedios (Materiales)</t>
  </si>
  <si>
    <t>a. Gasto del insumo Materiales (en USD)</t>
  </si>
  <si>
    <t>b. Cantidad del insumo Materiales</t>
  </si>
  <si>
    <t>c. Precio implícito del insumo Materiales (USD)</t>
  </si>
  <si>
    <t>2.2.3.2. Inversión, ajustes y depreciación</t>
  </si>
  <si>
    <t>2.2.3.3.  Activos iniciales del TPGSM</t>
  </si>
  <si>
    <t>2.2.3.3. Stock de Capital total a fin de año (En USD)</t>
  </si>
  <si>
    <t>2.2.3.4. Stock de Capital real a fin de año (En USD)</t>
  </si>
  <si>
    <t>2.2.3.5. Cantidad media de Capital (En USD)</t>
  </si>
  <si>
    <t>2.2.3.7. Costo Promedio Ponderado del Capital (WACC)</t>
  </si>
  <si>
    <t>a. Estimación del beta promedio desapalancado</t>
  </si>
  <si>
    <t>a.1) Muestra de empresas: betas apalancados</t>
  </si>
  <si>
    <t>a.2) Muestra de empresas: Tasas impositivas efectivas</t>
  </si>
  <si>
    <t>a.3) Muestra de empresas: Ratio D/E</t>
  </si>
  <si>
    <t>a.4) Muestra de empresas: betas desapalancados</t>
  </si>
  <si>
    <t>b.1) Estructura de capital</t>
  </si>
  <si>
    <t>b.2) Costo de deuda</t>
  </si>
  <si>
    <t>2.2.3.7. Precio del Stock de Capital</t>
  </si>
  <si>
    <t>4. Productividad Total de Factores (PTF) de la economía</t>
  </si>
  <si>
    <t>5. Variación del precio de insumos de la economía peruana</t>
  </si>
  <si>
    <t>a. Precio del insumo Mano de Obra de la economía</t>
  </si>
  <si>
    <t>b. Precio del insumo Capital de la economía</t>
  </si>
  <si>
    <t>c. Precios de los insumos de la economía</t>
  </si>
  <si>
    <t>IC: Nuevo acceso al TPGSM</t>
  </si>
  <si>
    <t>IC: Balanzas para el pesaje de camiones HBM</t>
  </si>
  <si>
    <t>Obras civiles (E1, E2, E3, E4)</t>
  </si>
  <si>
    <t>b. Información financiera de TPGSM</t>
  </si>
  <si>
    <t>Beta apalancada de TPGSM</t>
  </si>
  <si>
    <t>2017(P1)</t>
  </si>
  <si>
    <t>2019(P2)</t>
  </si>
  <si>
    <t>IC: 1 remontador 9m con pala y 1 marco metálico con uñas para montacarga</t>
  </si>
  <si>
    <t>IC: 2 uñas para pala cargadora</t>
  </si>
  <si>
    <t>IC: 1 manipulador hidráulico de chatarra</t>
  </si>
  <si>
    <t>IC: Oficina de operaciones</t>
  </si>
  <si>
    <t>IC: Boyas de señalización del canal de ingreso al TPGSM</t>
  </si>
  <si>
    <t>Índice</t>
  </si>
  <si>
    <t>Contenido</t>
  </si>
  <si>
    <t>2. Productividad Total de Factores de la empresa</t>
  </si>
  <si>
    <t>2.1. Índice de cantidades de producto</t>
  </si>
  <si>
    <t>2.1.1. Ingresos operativos</t>
  </si>
  <si>
    <t>2.1.2. Cantidades</t>
  </si>
  <si>
    <t>2.1.3. Precio implícito</t>
  </si>
  <si>
    <t>2.2. Índice de cantidades de insumos</t>
  </si>
  <si>
    <t>2.2.1. Mano de obra</t>
  </si>
  <si>
    <t>2.2.3. Capital</t>
  </si>
  <si>
    <t>4. Productividad Total de Factores de la economía peruana</t>
  </si>
  <si>
    <t>2.2.3.3. Activos iniciales</t>
  </si>
  <si>
    <t>2.2.3.4. Stock de Capital a fin de año</t>
  </si>
  <si>
    <t>2.2.3.5. Stock de Capital real a fin de año</t>
  </si>
  <si>
    <t>2.2.3.6. Cantidad media de Capital</t>
  </si>
  <si>
    <t>2.2.3.7. Costo Promedio Ponderado de Capital (WACC)</t>
  </si>
  <si>
    <t>2.2.3.8. Precio del Stock de Capital</t>
  </si>
  <si>
    <t>6. Otras variables macroeconómicas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</si>
</sst>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%"/>
    <numFmt numFmtId="165" formatCode="_-* #,##0.0000_-;\-* #,##0.0000_-;_-* &quot;-&quot;??_-;_-@_-"/>
    <numFmt numFmtId="166" formatCode="0.000"/>
    <numFmt numFmtId="167" formatCode="_-* #,##0.0_-;\-* #,##0.0_-;_-* &quot;-&quot;??_-;_-@_-"/>
    <numFmt numFmtId="168" formatCode="_-* #,##0.000000_-;\-* #,##0.000000_-;_-* &quot;-&quot;??_-;_-@_-"/>
    <numFmt numFmtId="169" formatCode="###\ ###\ ###"/>
    <numFmt numFmtId="170" formatCode="_-* #,##0_-;\-* #,##0_-;_-* &quot;-&quot;??_-;_-@_-"/>
    <numFmt numFmtId="171" formatCode="#,##0.0000"/>
    <numFmt numFmtId="172" formatCode="0.0000"/>
    <numFmt numFmtId="173" formatCode="_-* #,##0.0000000_-;\-* #,##0.0000000_-;_-* &quot;-&quot;??_-;_-@_-"/>
    <numFmt numFmtId="174" formatCode="_-* #,##0.0000000000000000_-;\-* #,##0.0000000000000000_-;_-* &quot;-&quot;??_-;_-@_-"/>
    <numFmt numFmtId="175" formatCode="0.0000000%"/>
    <numFmt numFmtId="176" formatCode="0.000%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9" tint="-0.499984740745262"/>
      <name val="Arial"/>
      <family val="2"/>
    </font>
    <font>
      <i/>
      <sz val="10"/>
      <color theme="0" tint="-0.14999847407452621"/>
      <name val="Arial"/>
      <family val="2"/>
    </font>
    <font>
      <b/>
      <i/>
      <sz val="10"/>
      <color theme="0"/>
      <name val="Arial"/>
      <family val="2"/>
    </font>
    <font>
      <b/>
      <sz val="10"/>
      <name val="Arial"/>
      <family val="2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rial"/>
      <family val="2"/>
    </font>
    <font>
      <sz val="10"/>
      <color theme="10"/>
      <name val="Arial"/>
      <family val="2"/>
    </font>
    <font>
      <sz val="10"/>
      <color theme="4" tint="-0.249977111117893"/>
      <name val="Arial"/>
      <family val="2"/>
    </font>
    <font>
      <b/>
      <sz val="10"/>
      <color theme="3"/>
      <name val="Arial"/>
      <family val="2"/>
    </font>
    <font>
      <b/>
      <sz val="10"/>
      <color theme="7" tint="-0.249977111117893"/>
      <name val="Arial"/>
      <family val="2"/>
    </font>
    <font>
      <sz val="10"/>
      <color theme="7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lightUp">
        <bgColor theme="0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theme="0"/>
      </top>
      <bottom/>
      <diagonal/>
    </border>
    <border>
      <left/>
      <right/>
      <top style="dashed">
        <color rgb="FF00B050"/>
      </top>
      <bottom/>
      <diagonal/>
    </border>
    <border>
      <left/>
      <right/>
      <top/>
      <bottom style="dashed">
        <color rgb="FF00B05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3" fillId="2" borderId="2" xfId="0" applyFont="1" applyFill="1" applyBorder="1"/>
    <xf numFmtId="43" fontId="2" fillId="2" borderId="0" xfId="1" applyFont="1" applyFill="1"/>
    <xf numFmtId="0" fontId="3" fillId="3" borderId="2" xfId="0" applyFont="1" applyFill="1" applyBorder="1"/>
    <xf numFmtId="0" fontId="4" fillId="3" borderId="2" xfId="0" applyFont="1" applyFill="1" applyBorder="1"/>
    <xf numFmtId="0" fontId="2" fillId="2" borderId="3" xfId="0" applyFont="1" applyFill="1" applyBorder="1"/>
    <xf numFmtId="43" fontId="2" fillId="2" borderId="3" xfId="1" applyFont="1" applyFill="1" applyBorder="1"/>
    <xf numFmtId="0" fontId="4" fillId="3" borderId="0" xfId="0" applyFont="1" applyFill="1"/>
    <xf numFmtId="43" fontId="4" fillId="3" borderId="0" xfId="1" applyFont="1" applyFill="1" applyBorder="1"/>
    <xf numFmtId="43" fontId="2" fillId="2" borderId="0" xfId="1" applyFont="1" applyFill="1" applyBorder="1"/>
    <xf numFmtId="0" fontId="5" fillId="2" borderId="0" xfId="0" applyFont="1" applyFill="1"/>
    <xf numFmtId="0" fontId="3" fillId="0" borderId="0" xfId="0" applyFont="1"/>
    <xf numFmtId="0" fontId="4" fillId="3" borderId="0" xfId="0" applyFont="1" applyFill="1" applyAlignment="1">
      <alignment horizontal="center"/>
    </xf>
    <xf numFmtId="10" fontId="2" fillId="2" borderId="0" xfId="2" applyNumberFormat="1" applyFont="1" applyFill="1"/>
    <xf numFmtId="10" fontId="2" fillId="4" borderId="0" xfId="2" applyNumberFormat="1" applyFont="1" applyFill="1"/>
    <xf numFmtId="10" fontId="4" fillId="3" borderId="0" xfId="2" applyNumberFormat="1" applyFont="1" applyFill="1" applyBorder="1"/>
    <xf numFmtId="0" fontId="2" fillId="2" borderId="4" xfId="0" applyFont="1" applyFill="1" applyBorder="1"/>
    <xf numFmtId="43" fontId="2" fillId="2" borderId="4" xfId="1" applyFont="1" applyFill="1" applyBorder="1"/>
    <xf numFmtId="10" fontId="4" fillId="3" borderId="5" xfId="2" applyNumberFormat="1" applyFont="1" applyFill="1" applyBorder="1"/>
    <xf numFmtId="0" fontId="5" fillId="0" borderId="0" xfId="0" applyFont="1"/>
    <xf numFmtId="10" fontId="2" fillId="2" borderId="4" xfId="2" applyNumberFormat="1" applyFont="1" applyFill="1" applyBorder="1"/>
    <xf numFmtId="0" fontId="4" fillId="3" borderId="2" xfId="0" applyFont="1" applyFill="1" applyBorder="1" applyAlignment="1">
      <alignment horizontal="center"/>
    </xf>
    <xf numFmtId="0" fontId="2" fillId="2" borderId="2" xfId="0" applyFont="1" applyFill="1" applyBorder="1"/>
    <xf numFmtId="10" fontId="2" fillId="2" borderId="2" xfId="2" applyNumberFormat="1" applyFont="1" applyFill="1" applyBorder="1"/>
    <xf numFmtId="0" fontId="6" fillId="3" borderId="0" xfId="0" applyFont="1" applyFill="1"/>
    <xf numFmtId="43" fontId="6" fillId="3" borderId="0" xfId="1" applyFont="1" applyFill="1"/>
    <xf numFmtId="10" fontId="4" fillId="3" borderId="0" xfId="2" applyNumberFormat="1" applyFont="1" applyFill="1"/>
    <xf numFmtId="0" fontId="4" fillId="3" borderId="0" xfId="0" applyFont="1" applyFill="1" applyAlignment="1">
      <alignment horizontal="center" vertical="center"/>
    </xf>
    <xf numFmtId="0" fontId="7" fillId="2" borderId="0" xfId="0" applyFont="1" applyFill="1"/>
    <xf numFmtId="0" fontId="2" fillId="2" borderId="6" xfId="0" applyFont="1" applyFill="1" applyBorder="1" applyAlignment="1">
      <alignment horizontal="left" indent="1"/>
    </xf>
    <xf numFmtId="0" fontId="2" fillId="2" borderId="6" xfId="0" applyFont="1" applyFill="1" applyBorder="1"/>
    <xf numFmtId="2" fontId="2" fillId="2" borderId="6" xfId="0" applyNumberFormat="1" applyFont="1" applyFill="1" applyBorder="1" applyAlignment="1">
      <alignment horizontal="right"/>
    </xf>
    <xf numFmtId="43" fontId="2" fillId="2" borderId="6" xfId="1" applyFont="1" applyFill="1" applyBorder="1"/>
    <xf numFmtId="0" fontId="2" fillId="2" borderId="7" xfId="0" applyFont="1" applyFill="1" applyBorder="1" applyAlignment="1">
      <alignment horizontal="left" indent="1"/>
    </xf>
    <xf numFmtId="0" fontId="2" fillId="2" borderId="7" xfId="0" applyFont="1" applyFill="1" applyBorder="1"/>
    <xf numFmtId="2" fontId="2" fillId="2" borderId="7" xfId="0" applyNumberFormat="1" applyFont="1" applyFill="1" applyBorder="1" applyAlignment="1">
      <alignment horizontal="right"/>
    </xf>
    <xf numFmtId="43" fontId="2" fillId="2" borderId="7" xfId="1" applyFont="1" applyFill="1" applyBorder="1"/>
    <xf numFmtId="0" fontId="2" fillId="2" borderId="0" xfId="0" applyFont="1" applyFill="1" applyAlignment="1">
      <alignment horizontal="left" indent="1"/>
    </xf>
    <xf numFmtId="2" fontId="2" fillId="2" borderId="0" xfId="0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right"/>
    </xf>
    <xf numFmtId="43" fontId="4" fillId="3" borderId="0" xfId="1" applyFont="1" applyFill="1"/>
    <xf numFmtId="0" fontId="2" fillId="2" borderId="0" xfId="0" applyFont="1" applyFill="1" applyAlignment="1">
      <alignment horizontal="right"/>
    </xf>
    <xf numFmtId="10" fontId="2" fillId="2" borderId="0" xfId="2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164" fontId="2" fillId="2" borderId="7" xfId="2" applyNumberFormat="1" applyFont="1" applyFill="1" applyBorder="1" applyAlignment="1">
      <alignment horizontal="right"/>
    </xf>
    <xf numFmtId="10" fontId="4" fillId="3" borderId="0" xfId="2" applyNumberFormat="1" applyFont="1" applyFill="1" applyBorder="1" applyAlignment="1">
      <alignment horizontal="right"/>
    </xf>
    <xf numFmtId="10" fontId="2" fillId="2" borderId="0" xfId="0" applyNumberFormat="1" applyFont="1" applyFill="1"/>
    <xf numFmtId="164" fontId="2" fillId="2" borderId="0" xfId="2" applyNumberFormat="1" applyFont="1" applyFill="1"/>
    <xf numFmtId="164" fontId="2" fillId="2" borderId="0" xfId="0" applyNumberFormat="1" applyFont="1" applyFill="1"/>
    <xf numFmtId="165" fontId="2" fillId="2" borderId="0" xfId="1" applyNumberFormat="1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left" indent="2"/>
    </xf>
    <xf numFmtId="166" fontId="2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vertical="center"/>
    </xf>
    <xf numFmtId="9" fontId="2" fillId="2" borderId="0" xfId="2" applyFont="1" applyFill="1"/>
    <xf numFmtId="0" fontId="4" fillId="3" borderId="0" xfId="0" applyFont="1" applyFill="1" applyAlignment="1">
      <alignment horizontal="left" indent="1"/>
    </xf>
    <xf numFmtId="9" fontId="4" fillId="3" borderId="0" xfId="0" applyNumberFormat="1" applyFont="1" applyFill="1"/>
    <xf numFmtId="10" fontId="4" fillId="3" borderId="0" xfId="0" applyNumberFormat="1" applyFont="1" applyFill="1"/>
    <xf numFmtId="0" fontId="2" fillId="2" borderId="4" xfId="0" applyFont="1" applyFill="1" applyBorder="1" applyAlignment="1">
      <alignment horizontal="left" indent="1"/>
    </xf>
    <xf numFmtId="0" fontId="2" fillId="2" borderId="4" xfId="0" applyFont="1" applyFill="1" applyBorder="1" applyAlignment="1">
      <alignment horizontal="center"/>
    </xf>
    <xf numFmtId="3" fontId="2" fillId="2" borderId="4" xfId="0" applyNumberFormat="1" applyFont="1" applyFill="1" applyBorder="1"/>
    <xf numFmtId="4" fontId="2" fillId="2" borderId="0" xfId="0" applyNumberFormat="1" applyFont="1" applyFill="1"/>
    <xf numFmtId="4" fontId="2" fillId="2" borderId="4" xfId="0" applyNumberFormat="1" applyFont="1" applyFill="1" applyBorder="1"/>
    <xf numFmtId="0" fontId="4" fillId="3" borderId="0" xfId="0" applyFont="1" applyFill="1" applyAlignment="1">
      <alignment horizontal="left" vertical="center"/>
    </xf>
    <xf numFmtId="0" fontId="2" fillId="6" borderId="0" xfId="0" applyFont="1" applyFill="1"/>
    <xf numFmtId="3" fontId="2" fillId="6" borderId="0" xfId="0" applyNumberFormat="1" applyFont="1" applyFill="1"/>
    <xf numFmtId="3" fontId="4" fillId="3" borderId="0" xfId="0" applyNumberFormat="1" applyFont="1" applyFill="1"/>
    <xf numFmtId="0" fontId="2" fillId="6" borderId="4" xfId="0" applyFont="1" applyFill="1" applyBorder="1"/>
    <xf numFmtId="4" fontId="2" fillId="6" borderId="4" xfId="0" applyNumberFormat="1" applyFont="1" applyFill="1" applyBorder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3" fontId="3" fillId="6" borderId="0" xfId="0" applyNumberFormat="1" applyFont="1" applyFill="1"/>
    <xf numFmtId="0" fontId="3" fillId="2" borderId="0" xfId="0" applyFont="1" applyFill="1" applyAlignment="1">
      <alignment horizontal="left" indent="1"/>
    </xf>
    <xf numFmtId="2" fontId="2" fillId="2" borderId="0" xfId="0" applyNumberFormat="1" applyFont="1" applyFill="1"/>
    <xf numFmtId="2" fontId="4" fillId="3" borderId="0" xfId="0" applyNumberFormat="1" applyFont="1" applyFill="1"/>
    <xf numFmtId="167" fontId="2" fillId="2" borderId="0" xfId="1" applyNumberFormat="1" applyFont="1" applyFill="1"/>
    <xf numFmtId="168" fontId="2" fillId="2" borderId="0" xfId="1" applyNumberFormat="1" applyFont="1" applyFill="1"/>
    <xf numFmtId="0" fontId="2" fillId="2" borderId="4" xfId="0" applyFont="1" applyFill="1" applyBorder="1" applyAlignment="1">
      <alignment horizontal="left" indent="2"/>
    </xf>
    <xf numFmtId="0" fontId="2" fillId="6" borderId="0" xfId="0" applyFont="1" applyFill="1" applyAlignment="1">
      <alignment horizontal="left"/>
    </xf>
    <xf numFmtId="10" fontId="2" fillId="6" borderId="0" xfId="0" applyNumberFormat="1" applyFont="1" applyFill="1"/>
    <xf numFmtId="0" fontId="2" fillId="2" borderId="0" xfId="0" applyFont="1" applyFill="1" applyAlignment="1">
      <alignment horizontal="left"/>
    </xf>
    <xf numFmtId="166" fontId="2" fillId="2" borderId="0" xfId="0" applyNumberFormat="1" applyFont="1" applyFill="1"/>
    <xf numFmtId="166" fontId="2" fillId="6" borderId="0" xfId="0" applyNumberFormat="1" applyFont="1" applyFill="1"/>
    <xf numFmtId="10" fontId="7" fillId="2" borderId="0" xfId="0" applyNumberFormat="1" applyFont="1" applyFill="1"/>
    <xf numFmtId="0" fontId="8" fillId="0" borderId="0" xfId="0" applyFont="1"/>
    <xf numFmtId="166" fontId="2" fillId="2" borderId="4" xfId="0" applyNumberFormat="1" applyFont="1" applyFill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10" fontId="2" fillId="4" borderId="0" xfId="2" applyNumberFormat="1" applyFont="1" applyFill="1" applyBorder="1"/>
    <xf numFmtId="166" fontId="4" fillId="3" borderId="0" xfId="0" applyNumberFormat="1" applyFont="1" applyFill="1" applyAlignment="1">
      <alignment horizontal="center"/>
    </xf>
    <xf numFmtId="164" fontId="7" fillId="2" borderId="0" xfId="2" applyNumberFormat="1" applyFont="1" applyFill="1"/>
    <xf numFmtId="166" fontId="4" fillId="3" borderId="0" xfId="0" applyNumberFormat="1" applyFont="1" applyFill="1"/>
    <xf numFmtId="0" fontId="3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166" fontId="2" fillId="5" borderId="0" xfId="0" applyNumberFormat="1" applyFont="1" applyFill="1"/>
    <xf numFmtId="43" fontId="9" fillId="2" borderId="0" xfId="1" applyFont="1" applyFill="1" applyBorder="1" applyAlignment="1">
      <alignment horizontal="center"/>
    </xf>
    <xf numFmtId="169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 vertical="top"/>
    </xf>
    <xf numFmtId="164" fontId="2" fillId="6" borderId="0" xfId="2" applyNumberFormat="1" applyFont="1" applyFill="1"/>
    <xf numFmtId="170" fontId="2" fillId="2" borderId="0" xfId="1" applyNumberFormat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8" fillId="2" borderId="0" xfId="0" applyFont="1" applyFill="1"/>
    <xf numFmtId="0" fontId="12" fillId="2" borderId="0" xfId="0" applyFont="1" applyFill="1" applyAlignment="1">
      <alignment horizontal="left" indent="2"/>
    </xf>
    <xf numFmtId="0" fontId="12" fillId="2" borderId="0" xfId="0" applyFont="1" applyFill="1"/>
    <xf numFmtId="3" fontId="5" fillId="2" borderId="0" xfId="0" applyNumberFormat="1" applyFont="1" applyFill="1"/>
    <xf numFmtId="3" fontId="12" fillId="2" borderId="0" xfId="0" applyNumberFormat="1" applyFont="1" applyFill="1"/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horizontal="left" indent="1"/>
    </xf>
    <xf numFmtId="0" fontId="13" fillId="0" borderId="0" xfId="0" applyFont="1"/>
    <xf numFmtId="164" fontId="2" fillId="2" borderId="0" xfId="2" applyNumberFormat="1" applyFont="1" applyFill="1" applyAlignment="1">
      <alignment horizontal="center"/>
    </xf>
    <xf numFmtId="166" fontId="0" fillId="2" borderId="0" xfId="0" applyNumberFormat="1" applyFill="1"/>
    <xf numFmtId="43" fontId="0" fillId="0" borderId="0" xfId="1" applyFont="1" applyBorder="1" applyAlignment="1">
      <alignment horizontal="center"/>
    </xf>
    <xf numFmtId="43" fontId="0" fillId="2" borderId="0" xfId="1" applyFont="1" applyFill="1"/>
    <xf numFmtId="0" fontId="2" fillId="0" borderId="0" xfId="0" applyFont="1"/>
    <xf numFmtId="0" fontId="14" fillId="2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0" fontId="2" fillId="2" borderId="3" xfId="2" applyNumberFormat="1" applyFont="1" applyFill="1" applyBorder="1" applyAlignment="1">
      <alignment horizontal="center"/>
    </xf>
    <xf numFmtId="3" fontId="2" fillId="2" borderId="3" xfId="0" applyNumberFormat="1" applyFont="1" applyFill="1" applyBorder="1"/>
    <xf numFmtId="3" fontId="0" fillId="2" borderId="0" xfId="0" applyNumberFormat="1" applyFill="1"/>
    <xf numFmtId="0" fontId="15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2" fillId="6" borderId="0" xfId="0" applyFont="1" applyFill="1" applyAlignment="1">
      <alignment horizontal="center"/>
    </xf>
    <xf numFmtId="171" fontId="2" fillId="2" borderId="0" xfId="0" applyNumberFormat="1" applyFont="1" applyFill="1"/>
    <xf numFmtId="0" fontId="16" fillId="3" borderId="2" xfId="3" applyFont="1" applyFill="1" applyBorder="1" applyAlignment="1">
      <alignment horizontal="center" vertical="center"/>
    </xf>
    <xf numFmtId="2" fontId="2" fillId="2" borderId="0" xfId="1" applyNumberFormat="1" applyFont="1" applyFill="1"/>
    <xf numFmtId="10" fontId="3" fillId="2" borderId="2" xfId="2" applyNumberFormat="1" applyFont="1" applyFill="1" applyBorder="1"/>
    <xf numFmtId="0" fontId="3" fillId="2" borderId="3" xfId="0" applyFont="1" applyFill="1" applyBorder="1"/>
    <xf numFmtId="10" fontId="3" fillId="2" borderId="2" xfId="0" applyNumberFormat="1" applyFont="1" applyFill="1" applyBorder="1"/>
    <xf numFmtId="0" fontId="7" fillId="0" borderId="0" xfId="0" applyFont="1" applyAlignment="1">
      <alignment horizontal="left" indent="5"/>
    </xf>
    <xf numFmtId="0" fontId="4" fillId="3" borderId="2" xfId="3" applyFont="1" applyFill="1" applyBorder="1" applyAlignment="1">
      <alignment horizontal="center" vertical="center"/>
    </xf>
    <xf numFmtId="0" fontId="2" fillId="8" borderId="0" xfId="0" applyFont="1" applyFill="1"/>
    <xf numFmtId="4" fontId="2" fillId="8" borderId="4" xfId="0" applyNumberFormat="1" applyFont="1" applyFill="1" applyBorder="1"/>
    <xf numFmtId="172" fontId="0" fillId="2" borderId="0" xfId="0" applyNumberFormat="1" applyFill="1"/>
    <xf numFmtId="0" fontId="0" fillId="3" borderId="0" xfId="0" applyFill="1"/>
    <xf numFmtId="0" fontId="7" fillId="2" borderId="0" xfId="0" applyFont="1" applyFill="1" applyAlignment="1">
      <alignment horizontal="left" indent="5"/>
    </xf>
    <xf numFmtId="3" fontId="2" fillId="8" borderId="4" xfId="0" applyNumberFormat="1" applyFont="1" applyFill="1" applyBorder="1"/>
    <xf numFmtId="170" fontId="2" fillId="2" borderId="0" xfId="1" applyNumberFormat="1" applyFont="1" applyFill="1" applyBorder="1"/>
    <xf numFmtId="170" fontId="2" fillId="2" borderId="4" xfId="1" applyNumberFormat="1" applyFont="1" applyFill="1" applyBorder="1"/>
    <xf numFmtId="170" fontId="0" fillId="2" borderId="0" xfId="1" applyNumberFormat="1" applyFont="1" applyFill="1"/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/>
    <xf numFmtId="0" fontId="0" fillId="2" borderId="4" xfId="0" applyFill="1" applyBorder="1"/>
    <xf numFmtId="170" fontId="0" fillId="2" borderId="4" xfId="1" applyNumberFormat="1" applyFont="1" applyFill="1" applyBorder="1"/>
    <xf numFmtId="10" fontId="3" fillId="2" borderId="3" xfId="2" applyNumberFormat="1" applyFont="1" applyFill="1" applyBorder="1"/>
    <xf numFmtId="0" fontId="2" fillId="3" borderId="2" xfId="0" applyFont="1" applyFill="1" applyBorder="1"/>
    <xf numFmtId="2" fontId="2" fillId="2" borderId="3" xfId="1" applyNumberFormat="1" applyFont="1" applyFill="1" applyBorder="1"/>
    <xf numFmtId="173" fontId="0" fillId="2" borderId="0" xfId="1" applyNumberFormat="1" applyFont="1" applyFill="1"/>
    <xf numFmtId="10" fontId="4" fillId="3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10" fontId="0" fillId="2" borderId="0" xfId="2" applyNumberFormat="1" applyFont="1" applyFill="1"/>
    <xf numFmtId="10" fontId="3" fillId="2" borderId="10" xfId="2" applyNumberFormat="1" applyFont="1" applyFill="1" applyBorder="1"/>
    <xf numFmtId="0" fontId="3" fillId="2" borderId="10" xfId="0" applyFont="1" applyFill="1" applyBorder="1"/>
    <xf numFmtId="174" fontId="17" fillId="2" borderId="0" xfId="1" applyNumberFormat="1" applyFont="1" applyFill="1"/>
    <xf numFmtId="43" fontId="0" fillId="2" borderId="0" xfId="1" applyFont="1" applyFill="1" applyBorder="1" applyAlignment="1">
      <alignment horizontal="center"/>
    </xf>
    <xf numFmtId="10" fontId="0" fillId="2" borderId="0" xfId="0" applyNumberFormat="1" applyFill="1"/>
    <xf numFmtId="175" fontId="0" fillId="2" borderId="0" xfId="2" applyNumberFormat="1" applyFont="1" applyFill="1"/>
    <xf numFmtId="164" fontId="2" fillId="2" borderId="4" xfId="2" applyNumberFormat="1" applyFont="1" applyFill="1" applyBorder="1" applyAlignment="1">
      <alignment horizontal="center"/>
    </xf>
    <xf numFmtId="171" fontId="2" fillId="2" borderId="4" xfId="0" applyNumberFormat="1" applyFont="1" applyFill="1" applyBorder="1"/>
    <xf numFmtId="0" fontId="19" fillId="3" borderId="11" xfId="5" applyFont="1" applyFill="1" applyBorder="1" applyAlignment="1">
      <alignment horizontal="center" vertical="center"/>
    </xf>
    <xf numFmtId="0" fontId="20" fillId="2" borderId="0" xfId="5" applyFont="1" applyFill="1" applyAlignment="1">
      <alignment horizontal="left" indent="3"/>
    </xf>
    <xf numFmtId="0" fontId="21" fillId="2" borderId="0" xfId="0" applyFont="1" applyFill="1"/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4" fillId="2" borderId="0" xfId="5" applyFont="1" applyFill="1" applyBorder="1"/>
    <xf numFmtId="0" fontId="24" fillId="2" borderId="0" xfId="5" applyFont="1" applyFill="1" applyBorder="1" applyAlignment="1">
      <alignment horizontal="left" indent="3"/>
    </xf>
    <xf numFmtId="0" fontId="24" fillId="2" borderId="0" xfId="5" applyFont="1" applyFill="1" applyBorder="1" applyAlignment="1">
      <alignment horizontal="left" indent="6"/>
    </xf>
    <xf numFmtId="0" fontId="24" fillId="2" borderId="0" xfId="0" applyFont="1" applyFill="1" applyAlignment="1">
      <alignment horizontal="left" indent="6"/>
    </xf>
    <xf numFmtId="0" fontId="24" fillId="2" borderId="0" xfId="5" applyFont="1" applyFill="1" applyBorder="1" applyAlignment="1">
      <alignment horizontal="left" indent="9"/>
    </xf>
    <xf numFmtId="172" fontId="0" fillId="2" borderId="4" xfId="0" applyNumberFormat="1" applyFill="1" applyBorder="1"/>
    <xf numFmtId="176" fontId="0" fillId="2" borderId="0" xfId="2" applyNumberFormat="1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7">
    <cellStyle name="Hipervínculo" xfId="5" builtinId="8"/>
    <cellStyle name="Millares" xfId="1" builtinId="3"/>
    <cellStyle name="Millares 2" xfId="6" xr:uid="{03A1F507-A5EE-4FA4-B500-1C8B31E9F3EC}"/>
    <cellStyle name="Normal" xfId="0" builtinId="0"/>
    <cellStyle name="Normal 2" xfId="3" xr:uid="{1BCD078F-772A-4626-9F65-E0CFF9645785}"/>
    <cellStyle name="Normal 3" xfId="4" xr:uid="{6E5D6BD3-7C79-41C9-92C6-3E209F0D06BE}"/>
    <cellStyle name="Porcentaje" xfId="2" builtinId="5"/>
  </cellStyles>
  <dxfs count="17">
    <dxf>
      <font>
        <color rgb="FF9C0006"/>
      </font>
      <fill>
        <patternFill>
          <bgColor rgb="FFFFC7CE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F2F2F2"/>
      <color rgb="FFC65911"/>
      <color rgb="FFBF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90B5-EEEE-488D-A76F-1AB223E47817}">
  <sheetPr>
    <tabColor theme="0" tint="-0.14999847407452621"/>
  </sheetPr>
  <dimension ref="A1:C67"/>
  <sheetViews>
    <sheetView topLeftCell="A7" zoomScale="90" zoomScaleNormal="90" workbookViewId="0"/>
  </sheetViews>
  <sheetFormatPr baseColWidth="10" defaultColWidth="0" defaultRowHeight="14.4" zeroHeight="1" x14ac:dyDescent="0.3"/>
  <cols>
    <col min="1" max="1" width="11.5546875" style="1" customWidth="1"/>
    <col min="2" max="2" width="56.88671875" style="1" customWidth="1"/>
    <col min="3" max="3" width="11.5546875" style="1" customWidth="1"/>
    <col min="4" max="16384" width="11.5546875" style="1" hidden="1"/>
  </cols>
  <sheetData>
    <row r="1" spans="1:3" x14ac:dyDescent="0.3">
      <c r="A1" s="166"/>
      <c r="B1" s="166"/>
      <c r="C1" s="166"/>
    </row>
    <row r="2" spans="1:3" x14ac:dyDescent="0.3">
      <c r="A2" s="166"/>
      <c r="B2" s="167" t="s">
        <v>354</v>
      </c>
      <c r="C2" s="166"/>
    </row>
    <row r="3" spans="1:3" x14ac:dyDescent="0.3">
      <c r="A3" s="166"/>
      <c r="B3" s="168"/>
      <c r="C3" s="166"/>
    </row>
    <row r="4" spans="1:3" x14ac:dyDescent="0.3">
      <c r="A4" s="166"/>
      <c r="B4" s="169" t="s">
        <v>293</v>
      </c>
      <c r="C4" s="166"/>
    </row>
    <row r="5" spans="1:3" x14ac:dyDescent="0.3">
      <c r="A5" s="166"/>
      <c r="B5" s="169" t="s">
        <v>355</v>
      </c>
      <c r="C5" s="166"/>
    </row>
    <row r="6" spans="1:3" x14ac:dyDescent="0.3">
      <c r="A6" s="166"/>
      <c r="B6" s="170" t="s">
        <v>356</v>
      </c>
      <c r="C6" s="166"/>
    </row>
    <row r="7" spans="1:3" x14ac:dyDescent="0.3">
      <c r="A7" s="166"/>
      <c r="B7" s="171" t="s">
        <v>357</v>
      </c>
      <c r="C7" s="166"/>
    </row>
    <row r="8" spans="1:3" x14ac:dyDescent="0.3">
      <c r="A8" s="166"/>
      <c r="B8" s="171" t="s">
        <v>358</v>
      </c>
      <c r="C8" s="166"/>
    </row>
    <row r="9" spans="1:3" x14ac:dyDescent="0.3">
      <c r="A9" s="166"/>
      <c r="B9" s="171" t="s">
        <v>359</v>
      </c>
      <c r="C9" s="166"/>
    </row>
    <row r="10" spans="1:3" x14ac:dyDescent="0.3">
      <c r="A10" s="166"/>
      <c r="B10" s="170" t="s">
        <v>360</v>
      </c>
      <c r="C10" s="166"/>
    </row>
    <row r="11" spans="1:3" x14ac:dyDescent="0.3">
      <c r="A11" s="166"/>
      <c r="B11" s="171" t="s">
        <v>361</v>
      </c>
      <c r="C11" s="166"/>
    </row>
    <row r="12" spans="1:3" x14ac:dyDescent="0.3">
      <c r="A12" s="166"/>
      <c r="B12" s="171" t="s">
        <v>318</v>
      </c>
      <c r="C12" s="166"/>
    </row>
    <row r="13" spans="1:3" x14ac:dyDescent="0.3">
      <c r="A13" s="166"/>
      <c r="B13" s="172" t="s">
        <v>362</v>
      </c>
      <c r="C13" s="166"/>
    </row>
    <row r="14" spans="1:3" x14ac:dyDescent="0.3">
      <c r="A14" s="166"/>
      <c r="B14" s="173" t="s">
        <v>252</v>
      </c>
      <c r="C14" s="166"/>
    </row>
    <row r="15" spans="1:3" x14ac:dyDescent="0.3">
      <c r="A15" s="166"/>
      <c r="B15" s="173" t="s">
        <v>322</v>
      </c>
      <c r="C15" s="166"/>
    </row>
    <row r="16" spans="1:3" x14ac:dyDescent="0.3">
      <c r="A16" s="166"/>
      <c r="B16" s="173" t="s">
        <v>364</v>
      </c>
      <c r="C16" s="166"/>
    </row>
    <row r="17" spans="1:3" x14ac:dyDescent="0.3">
      <c r="A17" s="166"/>
      <c r="B17" s="173" t="s">
        <v>365</v>
      </c>
      <c r="C17" s="166"/>
    </row>
    <row r="18" spans="1:3" x14ac:dyDescent="0.3">
      <c r="A18" s="166"/>
      <c r="B18" s="173" t="s">
        <v>366</v>
      </c>
      <c r="C18" s="166"/>
    </row>
    <row r="19" spans="1:3" x14ac:dyDescent="0.3">
      <c r="A19" s="166"/>
      <c r="B19" s="173" t="s">
        <v>367</v>
      </c>
      <c r="C19" s="166"/>
    </row>
    <row r="20" spans="1:3" x14ac:dyDescent="0.3">
      <c r="A20" s="166"/>
      <c r="B20" s="173" t="s">
        <v>368</v>
      </c>
      <c r="C20" s="166"/>
    </row>
    <row r="21" spans="1:3" x14ac:dyDescent="0.3">
      <c r="A21" s="166"/>
      <c r="B21" s="173" t="s">
        <v>369</v>
      </c>
      <c r="C21" s="166"/>
    </row>
    <row r="22" spans="1:3" x14ac:dyDescent="0.3">
      <c r="A22" s="166"/>
      <c r="B22" s="169" t="s">
        <v>274</v>
      </c>
      <c r="C22" s="166"/>
    </row>
    <row r="23" spans="1:3" x14ac:dyDescent="0.3">
      <c r="A23" s="166"/>
      <c r="B23" s="169" t="s">
        <v>363</v>
      </c>
      <c r="C23" s="166"/>
    </row>
    <row r="24" spans="1:3" x14ac:dyDescent="0.3">
      <c r="A24" s="166"/>
      <c r="B24" s="169" t="s">
        <v>337</v>
      </c>
      <c r="C24" s="166"/>
    </row>
    <row r="25" spans="1:3" x14ac:dyDescent="0.3">
      <c r="A25" s="166"/>
      <c r="B25" s="169" t="s">
        <v>370</v>
      </c>
      <c r="C25" s="166"/>
    </row>
    <row r="26" spans="1:3" x14ac:dyDescent="0.3">
      <c r="A26" s="166"/>
      <c r="B26" s="170"/>
      <c r="C26" s="166"/>
    </row>
    <row r="27" spans="1:3" hidden="1" x14ac:dyDescent="0.3">
      <c r="B27" s="165"/>
    </row>
    <row r="28" spans="1:3" hidden="1" x14ac:dyDescent="0.3">
      <c r="B28" s="165"/>
    </row>
    <row r="29" spans="1:3" hidden="1" x14ac:dyDescent="0.3">
      <c r="B29" s="165"/>
    </row>
    <row r="30" spans="1:3" hidden="1" x14ac:dyDescent="0.3">
      <c r="B30" s="165"/>
    </row>
    <row r="33" s="1" customFormat="1" hidden="1" x14ac:dyDescent="0.3"/>
    <row r="34" s="1" customFormat="1" hidden="1" x14ac:dyDescent="0.3"/>
    <row r="35" s="1" customFormat="1" hidden="1" x14ac:dyDescent="0.3"/>
    <row r="36" s="1" customFormat="1" hidden="1" x14ac:dyDescent="0.3"/>
    <row r="37" s="1" customFormat="1" hidden="1" x14ac:dyDescent="0.3"/>
    <row r="38" s="1" customFormat="1" hidden="1" x14ac:dyDescent="0.3"/>
    <row r="39" s="1" customFormat="1" hidden="1" x14ac:dyDescent="0.3"/>
    <row r="40" s="1" customFormat="1" hidden="1" x14ac:dyDescent="0.3"/>
    <row r="41" s="1" customFormat="1" hidden="1" x14ac:dyDescent="0.3"/>
    <row r="42" s="1" customFormat="1" hidden="1" x14ac:dyDescent="0.3"/>
    <row r="43" s="1" customFormat="1" hidden="1" x14ac:dyDescent="0.3"/>
    <row r="44" s="1" customFormat="1" hidden="1" x14ac:dyDescent="0.3"/>
    <row r="45" s="1" customFormat="1" hidden="1" x14ac:dyDescent="0.3"/>
    <row r="46" s="1" customFormat="1" hidden="1" x14ac:dyDescent="0.3"/>
    <row r="47" s="1" customFormat="1" hidden="1" x14ac:dyDescent="0.3"/>
    <row r="48" s="1" customFormat="1" hidden="1" x14ac:dyDescent="0.3"/>
    <row r="49" s="1" customFormat="1" hidden="1" x14ac:dyDescent="0.3"/>
    <row r="50" s="1" customFormat="1" hidden="1" x14ac:dyDescent="0.3"/>
    <row r="51" s="1" customFormat="1" hidden="1" x14ac:dyDescent="0.3"/>
    <row r="52" s="1" customFormat="1" hidden="1" x14ac:dyDescent="0.3"/>
    <row r="53" s="1" customFormat="1" hidden="1" x14ac:dyDescent="0.3"/>
    <row r="54" s="1" customFormat="1" hidden="1" x14ac:dyDescent="0.3"/>
    <row r="55" s="1" customFormat="1" hidden="1" x14ac:dyDescent="0.3"/>
    <row r="56" s="1" customFormat="1" hidden="1" x14ac:dyDescent="0.3"/>
    <row r="57" s="1" customFormat="1" hidden="1" x14ac:dyDescent="0.3"/>
    <row r="58" s="1" customFormat="1" hidden="1" x14ac:dyDescent="0.3"/>
    <row r="59" s="1" customFormat="1" hidden="1" x14ac:dyDescent="0.3"/>
    <row r="60" s="1" customFormat="1" hidden="1" x14ac:dyDescent="0.3"/>
    <row r="61" s="1" customFormat="1" hidden="1" x14ac:dyDescent="0.3"/>
    <row r="62" s="1" customFormat="1" hidden="1" x14ac:dyDescent="0.3"/>
    <row r="63" s="1" customFormat="1" hidden="1" x14ac:dyDescent="0.3"/>
    <row r="64" s="1" customFormat="1" hidden="1" x14ac:dyDescent="0.3"/>
    <row r="65" s="1" customFormat="1" hidden="1" x14ac:dyDescent="0.3"/>
    <row r="66" s="1" customFormat="1" hidden="1" x14ac:dyDescent="0.3"/>
    <row r="67" s="1" customFormat="1" hidden="1" x14ac:dyDescent="0.3"/>
  </sheetData>
  <hyperlinks>
    <hyperlink ref="B4" location="'1. Factor X'!A1" display="1. Factor de Productividad (Factor X)" xr:uid="{24FA4B71-5F0D-45A6-BFCB-78E0A608D1BB}"/>
    <hyperlink ref="B5" location="'2.PTFEmpresa'!B2" display="2. Productividad Total de Factores de la empresa" xr:uid="{EFC65F0F-4634-4816-AB85-2B26D161AA82}"/>
    <hyperlink ref="B6" location="'2.1.índCantProd'!B2" display="2.1. Índice de cantidades de producto" xr:uid="{C104DDD3-0F66-48FF-93D1-FEC28F0DA8EE}"/>
    <hyperlink ref="B7" location="'2.1.1.IngresosServ'!B2" display="2.1.1. Ingresos operativos" xr:uid="{5A73DABB-79CE-40EA-A6C9-4C1648720331}"/>
    <hyperlink ref="B8" location="'2.1.2.CantidadesServ'!A1" display="2.1.2. Cantidades" xr:uid="{C1F72508-95C0-4596-9C40-B91E26A3702D}"/>
    <hyperlink ref="B9" location="'2.1.3.PrecioServ'!A1" display="2.1.3. Precio implícito" xr:uid="{F2FDA7D9-D497-45D8-BE90-C63534A3C8F8}"/>
    <hyperlink ref="B10" location="'2.2.índCantInsum'!A1" display="2.2. Índice de cantidades de insumos" xr:uid="{57616CBA-76FA-43B0-B256-251756A3C087}"/>
    <hyperlink ref="B11" location="'2.2.1.ManoObra'!A1" display="2.2.1. Mano de obra" xr:uid="{0C0D5DD5-9608-46FD-A648-45D0D838D9BE}"/>
    <hyperlink ref="B12" location="'2.2.2.ProdIntermed'!A1" display="2.2.2. Productos intermedios (Materiales)" xr:uid="{A36AF233-65AB-40C3-AB01-65C0C4915267}"/>
    <hyperlink ref="B14" location="'2.2.3.1.TasasDeprec'!A1" display="2.2.3.1. Tasas de depreciación" xr:uid="{DB1A7B0D-044E-474B-8284-6FA04F26C93F}"/>
    <hyperlink ref="B15" location="'2.2.3.2.Inv-Depr'!A1" display="2.2.3.2. Inversión, ajustes y depreciación" xr:uid="{208667EE-390D-4BF8-876A-B5550CD89F17}"/>
    <hyperlink ref="B17" location="'2.2.3.4.StockCap'!A1" display="2.2.3.4. Stock de Capital a fin de año" xr:uid="{83DA9C42-86B8-4553-820F-7F20CE94EC00}"/>
    <hyperlink ref="B18" location="'2.2.3.5.StockCapDef'!A1" display="2.2.3.5. Stock de Capital real a fin de año" xr:uid="{51A4B28A-CC82-41DB-BAB1-854C24A33C83}"/>
    <hyperlink ref="B19" location="'2.2.3.6.CantidadCapital'!A1" display="2.2.3.6. Cantidad media de Capital" xr:uid="{DF2819FD-9440-4D2A-9708-A04DB583B4F0}"/>
    <hyperlink ref="B20" location="'2.2.3.7.WACC'!A1" display="2.2.3.7. Costo Promedio Ponderado de Capital (WACC)" xr:uid="{6574D8F3-6528-4558-91D0-A198001B4898}"/>
    <hyperlink ref="B21" location="'2.2.3.8.PrecioCapital'!A1" display="2.2.3.8. Precio del Stock de Capital" xr:uid="{CF0B1567-62A8-455D-9B01-DDE2B634A5AE}"/>
    <hyperlink ref="B22" location="'3.índPrecioInsumEmp'!A1" display="3. Índice de precios de insumos de la empresa" xr:uid="{F1A9B753-5856-4BF3-8D2C-25A4C3ADFD11}"/>
    <hyperlink ref="B23" location="'4.PTF_Economia'!A1" display="4. Productividad Total de Factores de la economía peruana" xr:uid="{C04C90B7-5773-4E24-B9F4-02B1C38954BB}"/>
    <hyperlink ref="B24" location="'5.PrecioInsum_Economia'!A1" display="5. Variación del precio de insumos de la economía peruana" xr:uid="{ACF588B1-249A-4666-A986-5A63AE528CA3}"/>
    <hyperlink ref="B16" location="'2.2.3.3.ActivosIniciales'!A1" display="2.2.3.3. Activos iniciales" xr:uid="{2EB28413-4A18-4BE6-9920-70D2C0DDD805}"/>
    <hyperlink ref="B25" location="'6.VarMacro'!A1" display="6. Otras variables" xr:uid="{40AD3AFF-E4C6-4D32-ACFF-7B85F65C8B2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40A5-C77D-44EA-BAD3-44D2D136AA79}">
  <sheetPr>
    <tabColor theme="4" tint="-0.249977111117893"/>
  </sheetPr>
  <dimension ref="A1:O115"/>
  <sheetViews>
    <sheetView zoomScale="90" zoomScaleNormal="90" workbookViewId="0">
      <selection activeCell="J104" sqref="J104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5" width="11.33203125" style="1" customWidth="1"/>
    <col min="6" max="14" width="10.77734375" style="1" customWidth="1"/>
    <col min="15" max="15" width="11.5546875" style="1" customWidth="1"/>
    <col min="16" max="16384" width="11.5546875" style="1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x14ac:dyDescent="0.3"/>
    <row r="4" spans="2:14" x14ac:dyDescent="0.3">
      <c r="B4" s="16" t="s">
        <v>318</v>
      </c>
    </row>
    <row r="5" spans="2:14" x14ac:dyDescent="0.3"/>
    <row r="6" spans="2:14" x14ac:dyDescent="0.3">
      <c r="B6" s="16" t="s">
        <v>319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3">
      <c r="B8" s="177" t="s">
        <v>114</v>
      </c>
      <c r="C8" s="177"/>
      <c r="D8" s="177"/>
      <c r="E8" s="177"/>
      <c r="F8" s="32">
        <v>2015</v>
      </c>
      <c r="G8" s="32">
        <v>2016</v>
      </c>
      <c r="H8" s="32">
        <v>2017</v>
      </c>
      <c r="I8" s="32">
        <v>2018</v>
      </c>
      <c r="J8" s="32">
        <v>2019</v>
      </c>
      <c r="K8" s="32">
        <v>2020</v>
      </c>
      <c r="L8" s="32">
        <v>2021</v>
      </c>
      <c r="M8" s="32">
        <v>2022</v>
      </c>
      <c r="N8" s="32">
        <v>2023</v>
      </c>
    </row>
    <row r="9" spans="2:14" x14ac:dyDescent="0.3">
      <c r="B9" s="74" t="s">
        <v>115</v>
      </c>
      <c r="C9" s="75"/>
      <c r="D9" s="74"/>
      <c r="E9" s="74"/>
      <c r="F9" s="76"/>
      <c r="G9" s="76"/>
      <c r="H9" s="76"/>
      <c r="I9" s="76"/>
      <c r="J9" s="76"/>
      <c r="K9" s="76"/>
      <c r="L9" s="76"/>
      <c r="M9" s="76"/>
      <c r="N9" s="76"/>
    </row>
    <row r="10" spans="2:14" x14ac:dyDescent="0.3">
      <c r="B10" s="77" t="s">
        <v>116</v>
      </c>
      <c r="C10" s="2"/>
      <c r="D10" s="2"/>
      <c r="E10" s="2"/>
      <c r="F10" s="55"/>
      <c r="G10" s="55"/>
      <c r="H10" s="55"/>
      <c r="I10" s="55"/>
      <c r="J10" s="55"/>
      <c r="K10" s="55"/>
      <c r="L10" s="55"/>
      <c r="M10" s="55"/>
      <c r="N10" s="55"/>
    </row>
    <row r="11" spans="2:14" x14ac:dyDescent="0.3">
      <c r="B11" s="56" t="s">
        <v>117</v>
      </c>
      <c r="C11" s="2"/>
      <c r="D11" s="2"/>
      <c r="E11" s="2"/>
      <c r="F11" s="55">
        <v>2448120.179703176</v>
      </c>
      <c r="G11" s="55">
        <v>1155408.4329150659</v>
      </c>
      <c r="H11" s="55">
        <v>1281986.24195981</v>
      </c>
      <c r="I11" s="55">
        <v>799939.20767017582</v>
      </c>
      <c r="J11" s="55">
        <v>562009.34978302405</v>
      </c>
      <c r="K11" s="55">
        <v>301095.78962575889</v>
      </c>
      <c r="L11" s="55">
        <v>505433.37790062459</v>
      </c>
      <c r="M11" s="55">
        <v>3091448.7974996697</v>
      </c>
      <c r="N11" s="55">
        <v>3154909.6215611119</v>
      </c>
    </row>
    <row r="12" spans="2:14" x14ac:dyDescent="0.3">
      <c r="B12" s="56" t="s">
        <v>118</v>
      </c>
      <c r="C12" s="2"/>
      <c r="D12" s="2"/>
      <c r="E12" s="2"/>
      <c r="F12" s="55">
        <v>167357.24590367227</v>
      </c>
      <c r="G12" s="55">
        <v>137218.87660554555</v>
      </c>
      <c r="H12" s="55">
        <v>207030.46180299437</v>
      </c>
      <c r="I12" s="55">
        <v>235540.19605559978</v>
      </c>
      <c r="J12" s="55">
        <v>250005.72299156815</v>
      </c>
      <c r="K12" s="55">
        <v>303345.05217731849</v>
      </c>
      <c r="L12" s="55">
        <v>641367.69598721224</v>
      </c>
      <c r="M12" s="55">
        <v>876424.66130572429</v>
      </c>
      <c r="N12" s="55">
        <v>1170774.8041180712</v>
      </c>
    </row>
    <row r="13" spans="2:14" x14ac:dyDescent="0.3">
      <c r="B13" s="56" t="s">
        <v>119</v>
      </c>
      <c r="C13" s="2"/>
      <c r="D13" s="2"/>
      <c r="E13" s="2"/>
      <c r="F13" s="55">
        <v>23992.331657327602</v>
      </c>
      <c r="G13" s="55">
        <v>34054.759141437724</v>
      </c>
      <c r="H13" s="55">
        <v>29587.491554621629</v>
      </c>
      <c r="I13" s="55">
        <v>30272.512259949948</v>
      </c>
      <c r="J13" s="55">
        <v>201244.29783250502</v>
      </c>
      <c r="K13" s="55">
        <v>215487.98173186096</v>
      </c>
      <c r="L13" s="55">
        <v>382053.20629308809</v>
      </c>
      <c r="M13" s="55">
        <v>423675.41784136579</v>
      </c>
      <c r="N13" s="55">
        <v>526493.63955240301</v>
      </c>
    </row>
    <row r="14" spans="2:14" x14ac:dyDescent="0.3">
      <c r="B14" s="56" t="s">
        <v>120</v>
      </c>
      <c r="C14" s="2"/>
      <c r="D14" s="2"/>
      <c r="E14" s="2"/>
      <c r="F14" s="55">
        <v>64241.20377156623</v>
      </c>
      <c r="G14" s="55">
        <v>61726.116958313258</v>
      </c>
      <c r="H14" s="55">
        <v>206275.49700716903</v>
      </c>
      <c r="I14" s="55">
        <v>108554.95876383156</v>
      </c>
      <c r="J14" s="55">
        <v>113146.42050904651</v>
      </c>
      <c r="K14" s="55">
        <v>92211.104848187155</v>
      </c>
      <c r="L14" s="55">
        <v>245475.30095138584</v>
      </c>
      <c r="M14" s="55">
        <v>629036.01574841083</v>
      </c>
      <c r="N14" s="55">
        <v>603669.30655434413</v>
      </c>
    </row>
    <row r="15" spans="2:14" x14ac:dyDescent="0.3">
      <c r="B15" s="56" t="s">
        <v>121</v>
      </c>
      <c r="C15" s="2"/>
      <c r="D15" s="2"/>
      <c r="E15" s="2"/>
      <c r="F15" s="55"/>
      <c r="G15" s="55">
        <v>175020.81999831885</v>
      </c>
      <c r="H15" s="55">
        <v>584270.15506693383</v>
      </c>
      <c r="I15" s="55">
        <v>170117.76434986148</v>
      </c>
      <c r="J15" s="55">
        <v>256920.77256436678</v>
      </c>
      <c r="K15" s="55">
        <v>97672.615756587693</v>
      </c>
      <c r="L15" s="55">
        <v>207755.47349483054</v>
      </c>
      <c r="M15" s="55">
        <v>196129.57480731333</v>
      </c>
      <c r="N15" s="55">
        <v>253826.77524686416</v>
      </c>
    </row>
    <row r="16" spans="2:14" x14ac:dyDescent="0.3">
      <c r="B16" s="77" t="s">
        <v>122</v>
      </c>
      <c r="C16" s="2"/>
      <c r="D16" s="2"/>
      <c r="E16" s="2"/>
      <c r="F16" s="55"/>
      <c r="G16" s="55"/>
      <c r="H16" s="55"/>
      <c r="I16" s="55"/>
      <c r="J16" s="55"/>
      <c r="K16" s="55"/>
      <c r="L16" s="55"/>
      <c r="M16" s="55"/>
      <c r="N16" s="55"/>
    </row>
    <row r="17" spans="2:14" x14ac:dyDescent="0.3">
      <c r="B17" s="56" t="s">
        <v>123</v>
      </c>
      <c r="C17" s="2"/>
      <c r="D17" s="2"/>
      <c r="E17" s="2"/>
      <c r="F17" s="55">
        <v>87486.142111540437</v>
      </c>
      <c r="G17" s="55">
        <v>99567.484123271439</v>
      </c>
      <c r="H17" s="55">
        <v>412792.91687997116</v>
      </c>
      <c r="I17" s="55">
        <v>453423.37577929214</v>
      </c>
      <c r="J17" s="55">
        <v>680047.40031354793</v>
      </c>
      <c r="K17" s="55">
        <v>478598.7862656514</v>
      </c>
      <c r="L17" s="55">
        <v>967901.75483893359</v>
      </c>
      <c r="M17" s="55">
        <v>1393451.0124589391</v>
      </c>
      <c r="N17" s="55">
        <v>1940384.7462292919</v>
      </c>
    </row>
    <row r="18" spans="2:14" x14ac:dyDescent="0.3">
      <c r="B18" s="56" t="s">
        <v>124</v>
      </c>
      <c r="C18" s="2"/>
      <c r="D18" s="2"/>
      <c r="E18" s="2"/>
      <c r="F18" s="55">
        <v>242045.52245029705</v>
      </c>
      <c r="G18" s="55">
        <v>114298.24300253892</v>
      </c>
      <c r="H18" s="55">
        <v>291463.49726714712</v>
      </c>
      <c r="I18" s="55">
        <v>237296.96233548157</v>
      </c>
      <c r="J18" s="55">
        <v>475362.12656420941</v>
      </c>
      <c r="K18" s="55">
        <v>436717.96927412134</v>
      </c>
      <c r="L18" s="55">
        <v>614034.82318636507</v>
      </c>
      <c r="M18" s="55">
        <v>1186827.497465532</v>
      </c>
      <c r="N18" s="55">
        <v>1136715.498658515</v>
      </c>
    </row>
    <row r="19" spans="2:14" x14ac:dyDescent="0.3">
      <c r="B19" s="56" t="s">
        <v>125</v>
      </c>
      <c r="C19" s="2"/>
      <c r="D19" s="2"/>
      <c r="E19" s="2"/>
      <c r="F19" s="55">
        <v>407022.8457662182</v>
      </c>
      <c r="G19" s="55">
        <v>349566.395341489</v>
      </c>
      <c r="H19" s="55">
        <v>334385.10429538524</v>
      </c>
      <c r="I19" s="55">
        <v>610698.64533901098</v>
      </c>
      <c r="J19" s="55">
        <v>540404.26719669078</v>
      </c>
      <c r="K19" s="55">
        <v>974089.91331894079</v>
      </c>
      <c r="L19" s="55">
        <v>1333335.8106698648</v>
      </c>
      <c r="M19" s="55">
        <v>1312610.4150398897</v>
      </c>
      <c r="N19" s="55">
        <v>879853.28897393728</v>
      </c>
    </row>
    <row r="20" spans="2:14" x14ac:dyDescent="0.3">
      <c r="B20" s="56" t="s">
        <v>126</v>
      </c>
      <c r="C20" s="2"/>
      <c r="D20" s="2"/>
      <c r="E20" s="2"/>
      <c r="F20" s="55">
        <v>3579.2777372466294</v>
      </c>
      <c r="G20" s="55">
        <v>666.68552084626822</v>
      </c>
      <c r="H20" s="55">
        <v>4.8551659021835096</v>
      </c>
      <c r="I20" s="55">
        <v>21555.036113131559</v>
      </c>
      <c r="J20" s="55">
        <v>2296.0152991053824</v>
      </c>
      <c r="K20" s="55">
        <v>32457.739233722179</v>
      </c>
      <c r="L20" s="55">
        <v>26645.829666274836</v>
      </c>
      <c r="M20" s="55">
        <v>0</v>
      </c>
      <c r="N20" s="55">
        <v>25765.475493067166</v>
      </c>
    </row>
    <row r="21" spans="2:14" x14ac:dyDescent="0.3">
      <c r="B21" s="74" t="s">
        <v>127</v>
      </c>
      <c r="C21" s="74"/>
      <c r="D21" s="74"/>
      <c r="E21" s="74"/>
      <c r="F21" s="76"/>
      <c r="G21" s="76"/>
      <c r="H21" s="76"/>
      <c r="I21" s="76"/>
      <c r="J21" s="76"/>
      <c r="K21" s="76"/>
      <c r="L21" s="76"/>
      <c r="M21" s="76"/>
      <c r="N21" s="76"/>
    </row>
    <row r="22" spans="2:14" x14ac:dyDescent="0.3">
      <c r="B22" s="77" t="s">
        <v>128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x14ac:dyDescent="0.3">
      <c r="B23" s="56" t="s">
        <v>117</v>
      </c>
      <c r="C23" s="2"/>
      <c r="D23" s="2"/>
      <c r="E23" s="2"/>
      <c r="F23" s="55">
        <v>163703.18783338991</v>
      </c>
      <c r="G23" s="55">
        <v>45233.174326616856</v>
      </c>
      <c r="H23" s="55">
        <v>34148.534861170549</v>
      </c>
      <c r="I23" s="55">
        <v>44559.930233970998</v>
      </c>
      <c r="J23" s="55">
        <v>14236.798013686453</v>
      </c>
      <c r="K23" s="55">
        <v>38277.101498317868</v>
      </c>
      <c r="L23" s="55">
        <v>33130.463562642442</v>
      </c>
      <c r="M23" s="55">
        <v>162182.51895840641</v>
      </c>
      <c r="N23" s="55">
        <v>158979.18442813909</v>
      </c>
    </row>
    <row r="24" spans="2:14" x14ac:dyDescent="0.3">
      <c r="B24" s="56" t="s">
        <v>118</v>
      </c>
      <c r="C24" s="2"/>
      <c r="D24" s="2"/>
      <c r="E24" s="2"/>
      <c r="F24" s="55">
        <v>44298.457661286833</v>
      </c>
      <c r="G24" s="55">
        <v>30109.75712693778</v>
      </c>
      <c r="H24" s="55">
        <v>46132.414509419781</v>
      </c>
      <c r="I24" s="55">
        <v>80752.097372919889</v>
      </c>
      <c r="J24" s="55">
        <v>75482.003710920355</v>
      </c>
      <c r="K24" s="55">
        <v>82312.749279490046</v>
      </c>
      <c r="L24" s="55">
        <v>165024.55568296951</v>
      </c>
      <c r="M24" s="55">
        <v>513281.44138790347</v>
      </c>
      <c r="N24" s="55">
        <v>792846.46698560764</v>
      </c>
    </row>
    <row r="25" spans="2:14" x14ac:dyDescent="0.3">
      <c r="B25" s="56" t="s">
        <v>119</v>
      </c>
      <c r="C25" s="2"/>
      <c r="D25" s="2"/>
      <c r="E25" s="2"/>
      <c r="F25" s="55">
        <v>58852.765356729287</v>
      </c>
      <c r="G25" s="55">
        <v>35419.479763725147</v>
      </c>
      <c r="H25" s="55">
        <v>49638.052686975767</v>
      </c>
      <c r="I25" s="55">
        <v>49016.874900262046</v>
      </c>
      <c r="J25" s="55">
        <v>76168.070202492381</v>
      </c>
      <c r="K25" s="55">
        <v>88521.35336718605</v>
      </c>
      <c r="L25" s="55">
        <v>42158.28282043754</v>
      </c>
      <c r="M25" s="55">
        <v>42264.787914432512</v>
      </c>
      <c r="N25" s="55">
        <v>45871.986425947522</v>
      </c>
    </row>
    <row r="26" spans="2:14" x14ac:dyDescent="0.3">
      <c r="B26" s="56" t="s">
        <v>120</v>
      </c>
      <c r="C26" s="2"/>
      <c r="D26" s="2"/>
      <c r="E26" s="2"/>
      <c r="F26" s="55">
        <v>173734.92117191179</v>
      </c>
      <c r="G26" s="55">
        <v>126545.62437449615</v>
      </c>
      <c r="H26" s="55">
        <v>173260.10821102414</v>
      </c>
      <c r="I26" s="55">
        <v>205801.58510022284</v>
      </c>
      <c r="J26" s="55">
        <v>315698.32501553587</v>
      </c>
      <c r="K26" s="55">
        <v>171477.23494727345</v>
      </c>
      <c r="L26" s="55">
        <v>158755.97707632021</v>
      </c>
      <c r="M26" s="55">
        <v>331339.97331969196</v>
      </c>
      <c r="N26" s="55">
        <v>395736.50075682369</v>
      </c>
    </row>
    <row r="27" spans="2:14" x14ac:dyDescent="0.3">
      <c r="B27" s="56" t="s">
        <v>129</v>
      </c>
      <c r="C27" s="2"/>
      <c r="D27" s="2"/>
      <c r="E27" s="2"/>
      <c r="F27" s="55">
        <v>520584.64608467487</v>
      </c>
      <c r="G27" s="55">
        <v>432762.2345776076</v>
      </c>
      <c r="H27" s="55">
        <v>514143.9340804519</v>
      </c>
      <c r="I27" s="55">
        <v>730906.17714451556</v>
      </c>
      <c r="J27" s="55">
        <v>665876.12142980145</v>
      </c>
      <c r="K27" s="55">
        <f>543726.423403026-297349.621651477</f>
        <v>246376.80175154895</v>
      </c>
      <c r="L27" s="55">
        <v>982958.49117066641</v>
      </c>
      <c r="M27" s="55">
        <v>1282921.8458848842</v>
      </c>
      <c r="N27" s="55">
        <v>1393752.5612575652</v>
      </c>
    </row>
    <row r="28" spans="2:14" x14ac:dyDescent="0.3">
      <c r="B28" s="56" t="s">
        <v>130</v>
      </c>
      <c r="C28" s="2"/>
      <c r="D28" s="2"/>
      <c r="E28" s="2"/>
      <c r="F28" s="55">
        <v>95707.980861701129</v>
      </c>
      <c r="G28" s="55">
        <v>63456.782906083245</v>
      </c>
      <c r="H28" s="55">
        <v>75207.37050261104</v>
      </c>
      <c r="I28" s="55">
        <v>124335.81205556207</v>
      </c>
      <c r="J28" s="55">
        <v>89330.522483109205</v>
      </c>
      <c r="K28" s="55">
        <v>38496.518341981857</v>
      </c>
      <c r="L28" s="55">
        <v>57693.183123744333</v>
      </c>
      <c r="M28" s="55">
        <v>46505.050653474711</v>
      </c>
      <c r="N28" s="55">
        <v>45688.132169185803</v>
      </c>
    </row>
    <row r="29" spans="2:14" x14ac:dyDescent="0.3">
      <c r="B29" s="56" t="s">
        <v>121</v>
      </c>
      <c r="C29" s="2"/>
      <c r="D29" s="2"/>
      <c r="E29" s="2"/>
      <c r="F29" s="55">
        <v>186398.04684000008</v>
      </c>
      <c r="G29" s="55">
        <v>42786.088276958872</v>
      </c>
      <c r="H29" s="55">
        <v>145758.27286560216</v>
      </c>
      <c r="I29" s="55">
        <v>60156.107785507003</v>
      </c>
      <c r="J29" s="55">
        <v>97139.391921194678</v>
      </c>
      <c r="K29" s="55">
        <v>116091.66117668436</v>
      </c>
      <c r="L29" s="55">
        <v>191697.1300946773</v>
      </c>
      <c r="M29" s="55">
        <v>677004.53993938642</v>
      </c>
      <c r="N29" s="55">
        <v>924667.72550105816</v>
      </c>
    </row>
    <row r="30" spans="2:14" x14ac:dyDescent="0.3">
      <c r="B30" s="77" t="s">
        <v>131</v>
      </c>
      <c r="C30" s="2"/>
      <c r="D30" s="2"/>
      <c r="E30" s="2"/>
      <c r="F30" s="55"/>
      <c r="G30" s="55"/>
      <c r="H30" s="55"/>
      <c r="I30" s="55"/>
      <c r="J30" s="55"/>
      <c r="K30" s="55"/>
      <c r="L30" s="55"/>
      <c r="M30" s="55"/>
      <c r="N30" s="55"/>
    </row>
    <row r="31" spans="2:14" x14ac:dyDescent="0.3">
      <c r="B31" s="56" t="s">
        <v>123</v>
      </c>
      <c r="C31" s="2"/>
      <c r="D31" s="2"/>
      <c r="E31" s="2"/>
      <c r="F31" s="55">
        <v>27693.434307531446</v>
      </c>
      <c r="G31" s="55">
        <v>42294.798260988071</v>
      </c>
      <c r="H31" s="55">
        <v>76149.373892692311</v>
      </c>
      <c r="I31" s="55">
        <v>97103.498979400742</v>
      </c>
      <c r="J31" s="55">
        <v>128982.14288939501</v>
      </c>
      <c r="K31" s="55">
        <v>60135.169263653777</v>
      </c>
      <c r="L31" s="55">
        <v>54822.973877659111</v>
      </c>
      <c r="M31" s="55">
        <v>770737.47523013246</v>
      </c>
      <c r="N31" s="55">
        <v>143111.51708384432</v>
      </c>
    </row>
    <row r="32" spans="2:14" x14ac:dyDescent="0.3">
      <c r="B32" s="56" t="s">
        <v>124</v>
      </c>
      <c r="C32" s="2"/>
      <c r="D32" s="2"/>
      <c r="E32" s="2"/>
      <c r="F32" s="55">
        <v>13085.361698224344</v>
      </c>
      <c r="G32" s="55">
        <v>139815.78679839859</v>
      </c>
      <c r="H32" s="55">
        <v>215206.21110906446</v>
      </c>
      <c r="I32" s="55">
        <v>224273.55432864046</v>
      </c>
      <c r="J32" s="55">
        <v>303082.71990878764</v>
      </c>
      <c r="K32" s="55">
        <v>70629.593338980063</v>
      </c>
      <c r="L32" s="55">
        <v>45640.794959510968</v>
      </c>
      <c r="M32" s="55">
        <v>102934.71062031812</v>
      </c>
      <c r="N32" s="55">
        <v>75142.263086641804</v>
      </c>
    </row>
    <row r="33" spans="2:14" x14ac:dyDescent="0.3">
      <c r="B33" s="56" t="s">
        <v>125</v>
      </c>
      <c r="C33" s="2"/>
      <c r="D33" s="2"/>
      <c r="E33" s="2"/>
      <c r="F33" s="55">
        <v>8884.5853927877324</v>
      </c>
      <c r="G33" s="55">
        <v>15733.831276924757</v>
      </c>
      <c r="H33" s="55">
        <v>11797.540950471044</v>
      </c>
      <c r="I33" s="55">
        <v>12181.582822490276</v>
      </c>
      <c r="J33" s="55">
        <v>14207.936180235645</v>
      </c>
      <c r="K33" s="55">
        <v>17353.398450462599</v>
      </c>
      <c r="L33" s="55">
        <v>15608.397581616391</v>
      </c>
      <c r="M33" s="55">
        <v>14691.946096218386</v>
      </c>
      <c r="N33" s="55">
        <v>18752.80637609899</v>
      </c>
    </row>
    <row r="34" spans="2:14" x14ac:dyDescent="0.3">
      <c r="B34" s="56" t="s">
        <v>126</v>
      </c>
      <c r="C34" s="2"/>
      <c r="D34" s="2"/>
      <c r="E34" s="2"/>
      <c r="F34" s="55">
        <v>36784.445079324789</v>
      </c>
      <c r="G34" s="55">
        <v>48415.840930332684</v>
      </c>
      <c r="H34" s="55">
        <v>37595.065728229922</v>
      </c>
      <c r="I34" s="55">
        <v>50894.183998741086</v>
      </c>
      <c r="J34" s="55">
        <v>121626.63891037017</v>
      </c>
      <c r="K34" s="55">
        <v>64182.759479781656</v>
      </c>
      <c r="L34" s="55">
        <v>28436.587880164254</v>
      </c>
      <c r="M34" s="55">
        <v>97627.922383009063</v>
      </c>
      <c r="N34" s="55">
        <v>138510.04743058985</v>
      </c>
    </row>
    <row r="35" spans="2:14" x14ac:dyDescent="0.3">
      <c r="B35" s="74" t="s">
        <v>132</v>
      </c>
      <c r="C35" s="74"/>
      <c r="D35" s="74"/>
      <c r="E35" s="74"/>
      <c r="F35" s="76"/>
      <c r="G35" s="76"/>
      <c r="H35" s="76"/>
      <c r="I35" s="76"/>
      <c r="J35" s="76"/>
      <c r="K35" s="76"/>
      <c r="L35" s="76"/>
      <c r="M35" s="76"/>
      <c r="N35" s="76"/>
    </row>
    <row r="36" spans="2:14" x14ac:dyDescent="0.3">
      <c r="B36" s="56" t="s">
        <v>133</v>
      </c>
      <c r="C36" s="2"/>
      <c r="D36" s="2"/>
      <c r="E36" s="2"/>
      <c r="F36" s="55">
        <v>41000</v>
      </c>
      <c r="G36" s="55">
        <v>26000</v>
      </c>
      <c r="H36" s="55">
        <v>31000</v>
      </c>
      <c r="I36" s="55">
        <v>41000</v>
      </c>
      <c r="J36" s="55">
        <v>23000</v>
      </c>
      <c r="K36" s="55">
        <v>30000</v>
      </c>
      <c r="L36" s="55">
        <v>18000</v>
      </c>
      <c r="M36" s="55">
        <v>81000</v>
      </c>
      <c r="N36" s="55">
        <v>27000</v>
      </c>
    </row>
    <row r="37" spans="2:14" x14ac:dyDescent="0.3">
      <c r="B37" s="56" t="s">
        <v>134</v>
      </c>
      <c r="C37" s="2"/>
      <c r="D37" s="2"/>
      <c r="E37" s="2"/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34260</v>
      </c>
      <c r="L37" s="55">
        <v>47985</v>
      </c>
      <c r="M37" s="55">
        <v>41187</v>
      </c>
      <c r="N37" s="55">
        <v>46631</v>
      </c>
    </row>
    <row r="38" spans="2:14" x14ac:dyDescent="0.3">
      <c r="B38" s="56" t="s">
        <v>135</v>
      </c>
      <c r="C38" s="2"/>
      <c r="D38" s="2"/>
      <c r="E38" s="2"/>
      <c r="F38" s="55">
        <v>265809.95799749932</v>
      </c>
      <c r="G38" s="55">
        <v>299662.65537065628</v>
      </c>
      <c r="H38" s="55">
        <v>278343.0858537372</v>
      </c>
      <c r="I38" s="55">
        <v>310327.88849019859</v>
      </c>
      <c r="J38" s="55">
        <v>326283.58556477632</v>
      </c>
      <c r="K38" s="55">
        <v>330085.32020392118</v>
      </c>
      <c r="L38" s="55">
        <v>314809.73754713079</v>
      </c>
      <c r="M38" s="55">
        <v>419506.6834160919</v>
      </c>
      <c r="N38" s="55">
        <v>503262.13076364103</v>
      </c>
    </row>
    <row r="39" spans="2:14" x14ac:dyDescent="0.3">
      <c r="B39" s="177" t="s">
        <v>98</v>
      </c>
      <c r="C39" s="177"/>
      <c r="D39" s="177"/>
      <c r="E39" s="32"/>
      <c r="F39" s="58">
        <f t="shared" ref="F39:N39" si="0">SUM(F10:F38)</f>
        <v>5080382.5393861057</v>
      </c>
      <c r="G39" s="58">
        <f t="shared" si="0"/>
        <v>3475763.8675965536</v>
      </c>
      <c r="H39" s="58">
        <f t="shared" si="0"/>
        <v>5036176.1862513823</v>
      </c>
      <c r="I39" s="58">
        <f t="shared" si="0"/>
        <v>4698707.9518787665</v>
      </c>
      <c r="J39" s="58">
        <f t="shared" si="0"/>
        <v>5332550.6292843698</v>
      </c>
      <c r="K39" s="58">
        <f t="shared" si="0"/>
        <v>4319876.6133314306</v>
      </c>
      <c r="L39" s="58">
        <f t="shared" si="0"/>
        <v>7080724.8483661171</v>
      </c>
      <c r="M39" s="58">
        <f t="shared" si="0"/>
        <v>13692789.287970796</v>
      </c>
      <c r="N39" s="58">
        <f t="shared" si="0"/>
        <v>14402345.478652749</v>
      </c>
    </row>
    <row r="40" spans="2:14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3">
      <c r="B41" s="16" t="s">
        <v>136</v>
      </c>
      <c r="C41" s="2"/>
      <c r="D41" s="2"/>
      <c r="E41" s="2"/>
      <c r="F41" s="7"/>
      <c r="G41" s="7"/>
      <c r="H41" s="7"/>
      <c r="I41" s="7"/>
      <c r="J41" s="7"/>
      <c r="K41" s="7"/>
      <c r="L41" s="7"/>
      <c r="M41" s="7"/>
      <c r="N41" s="7"/>
    </row>
    <row r="42" spans="2:14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3">
      <c r="B43" s="177" t="s">
        <v>114</v>
      </c>
      <c r="C43" s="177"/>
      <c r="D43" s="177"/>
      <c r="E43" s="177"/>
      <c r="F43" s="32">
        <v>2015</v>
      </c>
      <c r="G43" s="32">
        <v>2016</v>
      </c>
      <c r="H43" s="32">
        <v>2017</v>
      </c>
      <c r="I43" s="32">
        <v>2018</v>
      </c>
      <c r="J43" s="32">
        <v>2019</v>
      </c>
      <c r="K43" s="32">
        <v>2020</v>
      </c>
      <c r="L43" s="32">
        <v>2021</v>
      </c>
      <c r="M43" s="32">
        <v>2022</v>
      </c>
      <c r="N43" s="32">
        <v>2023</v>
      </c>
    </row>
    <row r="44" spans="2:14" x14ac:dyDescent="0.3">
      <c r="B44" s="2" t="s">
        <v>137</v>
      </c>
      <c r="C44" s="2"/>
      <c r="D44" s="2"/>
      <c r="E44" s="2"/>
      <c r="F44" s="78">
        <f>'6.VarMacro'!F109</f>
        <v>1</v>
      </c>
      <c r="G44" s="78">
        <f>'6.VarMacro'!G109</f>
        <v>1.0359308396101168</v>
      </c>
      <c r="H44" s="78">
        <f>'6.VarMacro'!H109</f>
        <v>1.0649765968217078</v>
      </c>
      <c r="I44" s="78">
        <f>'6.VarMacro'!I109</f>
        <v>1.0789992586884138</v>
      </c>
      <c r="J44" s="78">
        <f>'6.VarMacro'!J109</f>
        <v>1.1020450167792997</v>
      </c>
      <c r="K44" s="78">
        <f>'6.VarMacro'!K109</f>
        <v>1.1221827147936558</v>
      </c>
      <c r="L44" s="78">
        <f>'6.VarMacro'!L109</f>
        <v>1.1668345296246623</v>
      </c>
      <c r="M44" s="78">
        <f>'6.VarMacro'!M109</f>
        <v>1.258748839122863</v>
      </c>
      <c r="N44" s="78">
        <f>'6.VarMacro'!N109</f>
        <v>1.3376011542351507</v>
      </c>
    </row>
    <row r="45" spans="2:14" x14ac:dyDescent="0.3">
      <c r="B45" s="2" t="s">
        <v>138</v>
      </c>
      <c r="C45" s="2"/>
      <c r="D45" s="2"/>
      <c r="E45" s="2"/>
      <c r="F45" s="78">
        <f>'6.VarMacro'!F23</f>
        <v>1</v>
      </c>
      <c r="G45" s="78">
        <f>'6.VarMacro'!G23</f>
        <v>1.059960210850871</v>
      </c>
      <c r="H45" s="78">
        <f>'6.VarMacro'!H23</f>
        <v>1.0238732844998659</v>
      </c>
      <c r="I45" s="78">
        <f>'6.VarMacro'!I23</f>
        <v>1.0320239812010046</v>
      </c>
      <c r="J45" s="78">
        <f>'6.VarMacro'!J23</f>
        <v>1.0479125556459559</v>
      </c>
      <c r="K45" s="78">
        <f>'6.VarMacro'!K23</f>
        <v>1.097642692506646</v>
      </c>
      <c r="L45" s="78">
        <f>'6.VarMacro'!L23</f>
        <v>1.2191001071438503</v>
      </c>
      <c r="M45" s="78">
        <f>'6.VarMacro'!M23</f>
        <v>1.2050412120726897</v>
      </c>
      <c r="N45" s="78">
        <f>'6.VarMacro'!N23</f>
        <v>1.1761676366131029</v>
      </c>
    </row>
    <row r="46" spans="2:14" x14ac:dyDescent="0.3">
      <c r="B46" s="12" t="s">
        <v>139</v>
      </c>
      <c r="C46" s="12"/>
      <c r="D46" s="12"/>
      <c r="E46" s="12"/>
      <c r="F46" s="79">
        <f t="shared" ref="F46:N46" si="1">+F44/F45</f>
        <v>1</v>
      </c>
      <c r="G46" s="79">
        <f t="shared" si="1"/>
        <v>0.97732993088347631</v>
      </c>
      <c r="H46" s="79">
        <f t="shared" si="1"/>
        <v>1.0401449211968838</v>
      </c>
      <c r="I46" s="79">
        <f t="shared" si="1"/>
        <v>1.0455176220156652</v>
      </c>
      <c r="J46" s="79">
        <f t="shared" si="1"/>
        <v>1.0516574220259967</v>
      </c>
      <c r="K46" s="79">
        <f t="shared" si="1"/>
        <v>1.022357022421357</v>
      </c>
      <c r="L46" s="79">
        <f t="shared" si="1"/>
        <v>0.95712773937684448</v>
      </c>
      <c r="M46" s="79">
        <f t="shared" si="1"/>
        <v>1.0445691205513175</v>
      </c>
      <c r="N46" s="79">
        <f t="shared" si="1"/>
        <v>1.137253834059669</v>
      </c>
    </row>
    <row r="47" spans="2:14" x14ac:dyDescent="0.3">
      <c r="B47" s="2"/>
      <c r="C47" s="2"/>
      <c r="D47" s="2"/>
      <c r="E47" s="2"/>
      <c r="F47" s="59"/>
      <c r="G47" s="59"/>
      <c r="H47" s="59"/>
      <c r="I47" s="59"/>
      <c r="J47" s="59"/>
      <c r="K47" s="59"/>
      <c r="L47" s="59"/>
      <c r="M47" s="59"/>
      <c r="N47" s="59"/>
    </row>
    <row r="48" spans="2:14" x14ac:dyDescent="0.3">
      <c r="B48" s="16" t="s">
        <v>320</v>
      </c>
      <c r="C48" s="2"/>
      <c r="D48" s="2"/>
      <c r="E48" s="2"/>
      <c r="F48" s="80"/>
      <c r="G48" s="59"/>
      <c r="H48" s="59"/>
      <c r="I48" s="59"/>
      <c r="J48" s="59"/>
      <c r="K48" s="59"/>
      <c r="L48" s="59"/>
      <c r="M48" s="59"/>
      <c r="N48" s="59"/>
    </row>
    <row r="49" spans="2:14" x14ac:dyDescent="0.3">
      <c r="B49" s="2"/>
      <c r="C49" s="2"/>
      <c r="D49" s="2"/>
      <c r="E49" s="2"/>
      <c r="F49" s="81"/>
      <c r="G49" s="81"/>
      <c r="H49" s="81"/>
      <c r="I49" s="81"/>
      <c r="J49" s="81"/>
      <c r="K49" s="81"/>
      <c r="L49" s="81"/>
      <c r="M49" s="81"/>
      <c r="N49" s="81"/>
    </row>
    <row r="50" spans="2:14" x14ac:dyDescent="0.3">
      <c r="B50" s="177" t="s">
        <v>114</v>
      </c>
      <c r="C50" s="177"/>
      <c r="D50" s="177"/>
      <c r="E50" s="177"/>
      <c r="F50" s="32">
        <v>2015</v>
      </c>
      <c r="G50" s="32">
        <v>2016</v>
      </c>
      <c r="H50" s="32">
        <v>2017</v>
      </c>
      <c r="I50" s="32">
        <v>2018</v>
      </c>
      <c r="J50" s="32">
        <v>2019</v>
      </c>
      <c r="K50" s="32">
        <v>2020</v>
      </c>
      <c r="L50" s="32">
        <v>2021</v>
      </c>
      <c r="M50" s="32">
        <v>2022</v>
      </c>
      <c r="N50" s="32">
        <v>2023</v>
      </c>
    </row>
    <row r="51" spans="2:14" x14ac:dyDescent="0.3">
      <c r="B51" s="74" t="s">
        <v>115</v>
      </c>
      <c r="C51" s="75"/>
      <c r="D51" s="74"/>
      <c r="E51" s="74"/>
      <c r="F51" s="76"/>
      <c r="G51" s="76"/>
      <c r="H51" s="76"/>
      <c r="I51" s="76"/>
      <c r="J51" s="76"/>
      <c r="K51" s="76"/>
      <c r="L51" s="76"/>
      <c r="M51" s="76"/>
      <c r="N51" s="76"/>
    </row>
    <row r="52" spans="2:14" x14ac:dyDescent="0.3">
      <c r="B52" s="77" t="s">
        <v>116</v>
      </c>
      <c r="C52" s="2"/>
      <c r="D52" s="2"/>
      <c r="E52" s="2"/>
      <c r="F52" s="55"/>
      <c r="G52" s="55"/>
      <c r="H52" s="55"/>
      <c r="I52" s="55"/>
      <c r="J52" s="55"/>
      <c r="K52" s="55"/>
      <c r="L52" s="55"/>
      <c r="M52" s="55"/>
      <c r="N52" s="55"/>
    </row>
    <row r="53" spans="2:14" x14ac:dyDescent="0.3">
      <c r="B53" s="56" t="s">
        <v>117</v>
      </c>
      <c r="C53" s="2"/>
      <c r="D53" s="2"/>
      <c r="E53" s="2"/>
      <c r="F53" s="55">
        <f t="shared" ref="F53:N62" si="2">F11/F$46</f>
        <v>2448120.179703176</v>
      </c>
      <c r="G53" s="55">
        <f t="shared" si="2"/>
        <v>1182209.1971240584</v>
      </c>
      <c r="H53" s="55">
        <f t="shared" si="2"/>
        <v>1232507.3322327449</v>
      </c>
      <c r="I53" s="55">
        <f t="shared" si="2"/>
        <v>765113.07970875129</v>
      </c>
      <c r="J53" s="55">
        <f t="shared" si="2"/>
        <v>534403.44546832039</v>
      </c>
      <c r="K53" s="55">
        <f t="shared" si="2"/>
        <v>294511.39183515526</v>
      </c>
      <c r="L53" s="55">
        <f t="shared" si="2"/>
        <v>528073.06392529828</v>
      </c>
      <c r="M53" s="55">
        <f t="shared" si="2"/>
        <v>2959544.5018210202</v>
      </c>
      <c r="N53" s="55">
        <f t="shared" si="2"/>
        <v>2774147.2722048271</v>
      </c>
    </row>
    <row r="54" spans="2:14" x14ac:dyDescent="0.3">
      <c r="B54" s="56" t="s">
        <v>118</v>
      </c>
      <c r="C54" s="2"/>
      <c r="D54" s="2"/>
      <c r="E54" s="2"/>
      <c r="F54" s="55">
        <f t="shared" si="2"/>
        <v>167357.24590367227</v>
      </c>
      <c r="G54" s="55">
        <f t="shared" si="2"/>
        <v>140401.79500233242</v>
      </c>
      <c r="H54" s="55">
        <f t="shared" si="2"/>
        <v>199040.01604388608</v>
      </c>
      <c r="I54" s="55">
        <f t="shared" si="2"/>
        <v>225285.72555429451</v>
      </c>
      <c r="J54" s="55">
        <f t="shared" si="2"/>
        <v>237725.43963027163</v>
      </c>
      <c r="K54" s="55">
        <f t="shared" si="2"/>
        <v>296711.46725130727</v>
      </c>
      <c r="L54" s="55">
        <f t="shared" si="2"/>
        <v>670096.23648018646</v>
      </c>
      <c r="M54" s="55">
        <f t="shared" si="2"/>
        <v>839029.83925386623</v>
      </c>
      <c r="N54" s="55">
        <f t="shared" si="2"/>
        <v>1029475.3634188614</v>
      </c>
    </row>
    <row r="55" spans="2:14" x14ac:dyDescent="0.3">
      <c r="B55" s="56" t="s">
        <v>119</v>
      </c>
      <c r="C55" s="2"/>
      <c r="D55" s="2"/>
      <c r="E55" s="2"/>
      <c r="F55" s="55">
        <f t="shared" si="2"/>
        <v>23992.331657327602</v>
      </c>
      <c r="G55" s="55">
        <f t="shared" si="2"/>
        <v>34844.690687671115</v>
      </c>
      <c r="H55" s="55">
        <f t="shared" si="2"/>
        <v>28445.547299866266</v>
      </c>
      <c r="I55" s="55">
        <f t="shared" si="2"/>
        <v>28954.569126809387</v>
      </c>
      <c r="J55" s="55">
        <f t="shared" si="2"/>
        <v>191359.17611346475</v>
      </c>
      <c r="K55" s="55">
        <f t="shared" si="2"/>
        <v>210775.66545344194</v>
      </c>
      <c r="L55" s="55">
        <f t="shared" si="2"/>
        <v>399166.37098181987</v>
      </c>
      <c r="M55" s="55">
        <f t="shared" si="2"/>
        <v>405598.26009192422</v>
      </c>
      <c r="N55" s="55">
        <f t="shared" si="2"/>
        <v>462951.73846367456</v>
      </c>
    </row>
    <row r="56" spans="2:14" x14ac:dyDescent="0.3">
      <c r="B56" s="56" t="s">
        <v>120</v>
      </c>
      <c r="C56" s="2"/>
      <c r="D56" s="2"/>
      <c r="E56" s="2"/>
      <c r="F56" s="55">
        <f t="shared" si="2"/>
        <v>64241.20377156623</v>
      </c>
      <c r="G56" s="55">
        <f t="shared" si="2"/>
        <v>63157.911169787607</v>
      </c>
      <c r="H56" s="55">
        <f t="shared" si="2"/>
        <v>198314.18949756538</v>
      </c>
      <c r="I56" s="55">
        <f t="shared" si="2"/>
        <v>103828.91352375987</v>
      </c>
      <c r="J56" s="55">
        <f t="shared" si="2"/>
        <v>107588.66731627514</v>
      </c>
      <c r="K56" s="55">
        <f t="shared" si="2"/>
        <v>90194.6216692421</v>
      </c>
      <c r="L56" s="55">
        <f t="shared" si="2"/>
        <v>256470.78321145204</v>
      </c>
      <c r="M56" s="55">
        <f t="shared" si="2"/>
        <v>602196.64105751982</v>
      </c>
      <c r="N56" s="55">
        <f t="shared" si="2"/>
        <v>530813.164550449</v>
      </c>
    </row>
    <row r="57" spans="2:14" x14ac:dyDescent="0.3">
      <c r="B57" s="56" t="s">
        <v>121</v>
      </c>
      <c r="C57" s="2"/>
      <c r="D57" s="2"/>
      <c r="E57" s="2"/>
      <c r="F57" s="55">
        <f t="shared" si="2"/>
        <v>0</v>
      </c>
      <c r="G57" s="55">
        <f t="shared" si="2"/>
        <v>179080.58933599363</v>
      </c>
      <c r="H57" s="55">
        <f t="shared" si="2"/>
        <v>561719.95186461159</v>
      </c>
      <c r="I57" s="55">
        <f t="shared" si="2"/>
        <v>162711.52275930991</v>
      </c>
      <c r="J57" s="55">
        <f t="shared" si="2"/>
        <v>244300.82190587703</v>
      </c>
      <c r="K57" s="55">
        <f t="shared" si="2"/>
        <v>95536.699621096399</v>
      </c>
      <c r="L57" s="55">
        <f t="shared" si="2"/>
        <v>217061.38579798507</v>
      </c>
      <c r="M57" s="55">
        <f t="shared" si="2"/>
        <v>187761.22225764944</v>
      </c>
      <c r="N57" s="55">
        <f t="shared" si="2"/>
        <v>223192.71885043959</v>
      </c>
    </row>
    <row r="58" spans="2:14" x14ac:dyDescent="0.3">
      <c r="B58" s="77" t="s">
        <v>122</v>
      </c>
      <c r="C58" s="2"/>
      <c r="D58" s="2"/>
      <c r="E58" s="2"/>
      <c r="F58" s="55">
        <f t="shared" si="2"/>
        <v>0</v>
      </c>
      <c r="G58" s="55">
        <f t="shared" si="2"/>
        <v>0</v>
      </c>
      <c r="H58" s="55">
        <f t="shared" si="2"/>
        <v>0</v>
      </c>
      <c r="I58" s="55">
        <f t="shared" si="2"/>
        <v>0</v>
      </c>
      <c r="J58" s="55">
        <f t="shared" si="2"/>
        <v>0</v>
      </c>
      <c r="K58" s="55">
        <f t="shared" si="2"/>
        <v>0</v>
      </c>
      <c r="L58" s="55">
        <f t="shared" si="2"/>
        <v>0</v>
      </c>
      <c r="M58" s="55">
        <f t="shared" si="2"/>
        <v>0</v>
      </c>
      <c r="N58" s="55">
        <f t="shared" si="2"/>
        <v>0</v>
      </c>
    </row>
    <row r="59" spans="2:14" x14ac:dyDescent="0.3">
      <c r="B59" s="56" t="s">
        <v>123</v>
      </c>
      <c r="C59" s="2"/>
      <c r="D59" s="2"/>
      <c r="E59" s="2"/>
      <c r="F59" s="55">
        <f t="shared" si="2"/>
        <v>87486.142111540437</v>
      </c>
      <c r="G59" s="55">
        <f t="shared" si="2"/>
        <v>101877.04374638919</v>
      </c>
      <c r="H59" s="55">
        <f t="shared" si="2"/>
        <v>396860.96472496801</v>
      </c>
      <c r="I59" s="55">
        <f t="shared" si="2"/>
        <v>433683.15007941436</v>
      </c>
      <c r="J59" s="55">
        <f t="shared" si="2"/>
        <v>646643.46589543426</v>
      </c>
      <c r="K59" s="55">
        <f t="shared" si="2"/>
        <v>468132.73227402981</v>
      </c>
      <c r="L59" s="55">
        <f t="shared" si="2"/>
        <v>1011256.6118594616</v>
      </c>
      <c r="M59" s="55">
        <f t="shared" si="2"/>
        <v>1333995.9846060583</v>
      </c>
      <c r="N59" s="55">
        <f t="shared" si="2"/>
        <v>1706201.9824568774</v>
      </c>
    </row>
    <row r="60" spans="2:14" x14ac:dyDescent="0.3">
      <c r="B60" s="56" t="s">
        <v>124</v>
      </c>
      <c r="C60" s="2"/>
      <c r="D60" s="2"/>
      <c r="E60" s="2"/>
      <c r="F60" s="55">
        <f t="shared" si="2"/>
        <v>242045.52245029705</v>
      </c>
      <c r="G60" s="55">
        <f t="shared" si="2"/>
        <v>116949.49616371292</v>
      </c>
      <c r="H60" s="55">
        <f t="shared" si="2"/>
        <v>280214.31564724958</v>
      </c>
      <c r="I60" s="55">
        <f t="shared" si="2"/>
        <v>226966.00931316114</v>
      </c>
      <c r="J60" s="55">
        <f t="shared" si="2"/>
        <v>452012.33463311079</v>
      </c>
      <c r="K60" s="55">
        <f t="shared" si="2"/>
        <v>427167.76986555604</v>
      </c>
      <c r="L60" s="55">
        <f t="shared" si="2"/>
        <v>641539.05265157577</v>
      </c>
      <c r="M60" s="55">
        <f t="shared" si="2"/>
        <v>1136188.5720297107</v>
      </c>
      <c r="N60" s="55">
        <f t="shared" si="2"/>
        <v>999526.63566828158</v>
      </c>
    </row>
    <row r="61" spans="2:14" x14ac:dyDescent="0.3">
      <c r="B61" s="56" t="s">
        <v>125</v>
      </c>
      <c r="C61" s="2"/>
      <c r="D61" s="2"/>
      <c r="E61" s="2"/>
      <c r="F61" s="55">
        <f t="shared" si="2"/>
        <v>407022.8457662182</v>
      </c>
      <c r="G61" s="55">
        <f t="shared" si="2"/>
        <v>357674.91027875477</v>
      </c>
      <c r="H61" s="55">
        <f t="shared" si="2"/>
        <v>321479.34146581404</v>
      </c>
      <c r="I61" s="55">
        <f t="shared" si="2"/>
        <v>584111.28849424666</v>
      </c>
      <c r="J61" s="55">
        <f t="shared" si="2"/>
        <v>513859.60473289195</v>
      </c>
      <c r="K61" s="55">
        <f t="shared" si="2"/>
        <v>952788.40166021453</v>
      </c>
      <c r="L61" s="55">
        <f t="shared" si="2"/>
        <v>1393059.4170616739</v>
      </c>
      <c r="M61" s="55">
        <f t="shared" si="2"/>
        <v>1256604.650869922</v>
      </c>
      <c r="N61" s="55">
        <f t="shared" si="2"/>
        <v>773664.82540939364</v>
      </c>
    </row>
    <row r="62" spans="2:14" x14ac:dyDescent="0.3">
      <c r="B62" s="56" t="s">
        <v>126</v>
      </c>
      <c r="C62" s="2"/>
      <c r="D62" s="2"/>
      <c r="E62" s="2"/>
      <c r="F62" s="55">
        <f t="shared" si="2"/>
        <v>3579.2777372466294</v>
      </c>
      <c r="G62" s="55">
        <f t="shared" si="2"/>
        <v>682.14990637154119</v>
      </c>
      <c r="H62" s="55">
        <f t="shared" si="2"/>
        <v>4.6677783097731433</v>
      </c>
      <c r="I62" s="55">
        <f t="shared" si="2"/>
        <v>20616.616744895568</v>
      </c>
      <c r="J62" s="55">
        <f t="shared" si="2"/>
        <v>2183.2350069684817</v>
      </c>
      <c r="K62" s="55">
        <f t="shared" si="2"/>
        <v>31747.949612405519</v>
      </c>
      <c r="L62" s="55">
        <f t="shared" si="2"/>
        <v>27839.36623090988</v>
      </c>
      <c r="M62" s="55">
        <f t="shared" si="2"/>
        <v>0</v>
      </c>
      <c r="N62" s="55">
        <f t="shared" si="2"/>
        <v>22655.870414691708</v>
      </c>
    </row>
    <row r="63" spans="2:14" x14ac:dyDescent="0.3">
      <c r="B63" s="74" t="s">
        <v>127</v>
      </c>
      <c r="C63" s="74"/>
      <c r="D63" s="74"/>
      <c r="E63" s="74"/>
      <c r="F63" s="76"/>
      <c r="G63" s="76"/>
      <c r="H63" s="76"/>
      <c r="I63" s="76"/>
      <c r="J63" s="76"/>
      <c r="K63" s="76"/>
      <c r="L63" s="76"/>
      <c r="M63" s="76"/>
      <c r="N63" s="76"/>
    </row>
    <row r="64" spans="2:14" x14ac:dyDescent="0.3">
      <c r="B64" s="77" t="s">
        <v>128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 x14ac:dyDescent="0.3">
      <c r="B65" s="56" t="s">
        <v>117</v>
      </c>
      <c r="C65" s="2"/>
      <c r="D65" s="2"/>
      <c r="E65" s="2"/>
      <c r="F65" s="55">
        <f t="shared" ref="F65:N76" si="3">F23/F$46</f>
        <v>163703.18783338991</v>
      </c>
      <c r="G65" s="55">
        <f t="shared" si="3"/>
        <v>46282.399522674452</v>
      </c>
      <c r="H65" s="55">
        <f t="shared" si="3"/>
        <v>32830.55482487593</v>
      </c>
      <c r="I65" s="55">
        <f t="shared" si="3"/>
        <v>42619.970525282399</v>
      </c>
      <c r="J65" s="55">
        <f t="shared" si="3"/>
        <v>13537.486367242625</v>
      </c>
      <c r="K65" s="55">
        <f t="shared" si="3"/>
        <v>37440.053385325351</v>
      </c>
      <c r="L65" s="55">
        <f t="shared" si="3"/>
        <v>34614.463879411371</v>
      </c>
      <c r="M65" s="55">
        <f t="shared" si="3"/>
        <v>155262.60136122676</v>
      </c>
      <c r="N65" s="55">
        <f t="shared" si="3"/>
        <v>139792.17274707192</v>
      </c>
    </row>
    <row r="66" spans="2:14" x14ac:dyDescent="0.3">
      <c r="B66" s="56" t="s">
        <v>118</v>
      </c>
      <c r="C66" s="2"/>
      <c r="D66" s="2"/>
      <c r="E66" s="2"/>
      <c r="F66" s="55">
        <f t="shared" si="3"/>
        <v>44298.457661286833</v>
      </c>
      <c r="G66" s="55">
        <f t="shared" si="3"/>
        <v>30808.18071305714</v>
      </c>
      <c r="H66" s="55">
        <f t="shared" si="3"/>
        <v>44351.910555248105</v>
      </c>
      <c r="I66" s="55">
        <f t="shared" si="3"/>
        <v>77236.476624121366</v>
      </c>
      <c r="J66" s="55">
        <f t="shared" si="3"/>
        <v>71774.327009936183</v>
      </c>
      <c r="K66" s="55">
        <f t="shared" si="3"/>
        <v>80512.724492799985</v>
      </c>
      <c r="L66" s="55">
        <f t="shared" si="3"/>
        <v>172416.4381552788</v>
      </c>
      <c r="M66" s="55">
        <f t="shared" si="3"/>
        <v>491381.02140813478</v>
      </c>
      <c r="N66" s="55">
        <f t="shared" si="3"/>
        <v>697158.75492402073</v>
      </c>
    </row>
    <row r="67" spans="2:14" x14ac:dyDescent="0.3">
      <c r="B67" s="56" t="s">
        <v>119</v>
      </c>
      <c r="C67" s="2"/>
      <c r="D67" s="2"/>
      <c r="E67" s="2"/>
      <c r="F67" s="55">
        <f t="shared" si="3"/>
        <v>58852.765356729287</v>
      </c>
      <c r="G67" s="55">
        <f t="shared" si="3"/>
        <v>36241.067263444005</v>
      </c>
      <c r="H67" s="55">
        <f t="shared" si="3"/>
        <v>47722.246847927483</v>
      </c>
      <c r="I67" s="55">
        <f t="shared" si="3"/>
        <v>46882.877790009756</v>
      </c>
      <c r="J67" s="55">
        <f t="shared" si="3"/>
        <v>72426.693909273366</v>
      </c>
      <c r="K67" s="55">
        <f t="shared" si="3"/>
        <v>86585.558103304764</v>
      </c>
      <c r="L67" s="55">
        <f t="shared" si="3"/>
        <v>44046.66282881474</v>
      </c>
      <c r="M67" s="55">
        <f t="shared" si="3"/>
        <v>40461.456387036793</v>
      </c>
      <c r="N67" s="55">
        <f t="shared" si="3"/>
        <v>40335.75007806105</v>
      </c>
    </row>
    <row r="68" spans="2:14" x14ac:dyDescent="0.3">
      <c r="B68" s="56" t="s">
        <v>120</v>
      </c>
      <c r="C68" s="2"/>
      <c r="D68" s="2"/>
      <c r="E68" s="2"/>
      <c r="F68" s="55">
        <f t="shared" si="3"/>
        <v>173734.92117191179</v>
      </c>
      <c r="G68" s="55">
        <f t="shared" si="3"/>
        <v>129480.96684208042</v>
      </c>
      <c r="H68" s="55">
        <f t="shared" si="3"/>
        <v>166573.04639016604</v>
      </c>
      <c r="I68" s="55">
        <f t="shared" si="3"/>
        <v>196841.81382180401</v>
      </c>
      <c r="J68" s="55">
        <f t="shared" si="3"/>
        <v>300191.22045214067</v>
      </c>
      <c r="K68" s="55">
        <f t="shared" si="3"/>
        <v>167727.3508046589</v>
      </c>
      <c r="L68" s="55">
        <f t="shared" si="3"/>
        <v>165867.07347932595</v>
      </c>
      <c r="M68" s="55">
        <f t="shared" si="3"/>
        <v>317202.53528537456</v>
      </c>
      <c r="N68" s="55">
        <f t="shared" si="3"/>
        <v>347975.52569610451</v>
      </c>
    </row>
    <row r="69" spans="2:14" x14ac:dyDescent="0.3">
      <c r="B69" s="56" t="s">
        <v>129</v>
      </c>
      <c r="C69" s="2"/>
      <c r="D69" s="2"/>
      <c r="E69" s="2"/>
      <c r="F69" s="55">
        <f t="shared" si="3"/>
        <v>520584.64608467487</v>
      </c>
      <c r="G69" s="55">
        <f t="shared" si="3"/>
        <v>442800.55373562925</v>
      </c>
      <c r="H69" s="55">
        <f t="shared" si="3"/>
        <v>494300.2879722105</v>
      </c>
      <c r="I69" s="55">
        <f t="shared" si="3"/>
        <v>699085.4690094972</v>
      </c>
      <c r="J69" s="55">
        <f t="shared" si="3"/>
        <v>633168.28035787994</v>
      </c>
      <c r="K69" s="55">
        <f t="shared" si="3"/>
        <v>240989.00515988879</v>
      </c>
      <c r="L69" s="55">
        <f t="shared" si="3"/>
        <v>1026987.7788837668</v>
      </c>
      <c r="M69" s="55">
        <f t="shared" si="3"/>
        <v>1228182.8178184759</v>
      </c>
      <c r="N69" s="55">
        <f t="shared" si="3"/>
        <v>1225542.1960480621</v>
      </c>
    </row>
    <row r="70" spans="2:14" x14ac:dyDescent="0.3">
      <c r="B70" s="56" t="s">
        <v>130</v>
      </c>
      <c r="C70" s="2"/>
      <c r="D70" s="2"/>
      <c r="E70" s="2"/>
      <c r="F70" s="55">
        <f t="shared" si="3"/>
        <v>95707.980861701129</v>
      </c>
      <c r="G70" s="55">
        <f t="shared" si="3"/>
        <v>64928.721510370873</v>
      </c>
      <c r="H70" s="55">
        <f t="shared" si="3"/>
        <v>72304.70386383342</v>
      </c>
      <c r="I70" s="55">
        <f t="shared" si="3"/>
        <v>118922.73208734029</v>
      </c>
      <c r="J70" s="55">
        <f t="shared" si="3"/>
        <v>84942.60641551482</v>
      </c>
      <c r="K70" s="55">
        <f t="shared" si="3"/>
        <v>37654.671995900666</v>
      </c>
      <c r="L70" s="55">
        <f t="shared" si="3"/>
        <v>60277.412042520613</v>
      </c>
      <c r="M70" s="55">
        <f t="shared" si="3"/>
        <v>44520.797847182788</v>
      </c>
      <c r="N70" s="55">
        <f t="shared" si="3"/>
        <v>40174.084976343685</v>
      </c>
    </row>
    <row r="71" spans="2:14" x14ac:dyDescent="0.3">
      <c r="B71" s="56" t="s">
        <v>121</v>
      </c>
      <c r="C71" s="2"/>
      <c r="D71" s="2"/>
      <c r="E71" s="2"/>
      <c r="F71" s="55">
        <f t="shared" si="3"/>
        <v>186398.04684000008</v>
      </c>
      <c r="G71" s="55">
        <f t="shared" si="3"/>
        <v>43778.551055201555</v>
      </c>
      <c r="H71" s="55">
        <f t="shared" si="3"/>
        <v>140132.65833945491</v>
      </c>
      <c r="I71" s="55">
        <f t="shared" si="3"/>
        <v>57537.153385833291</v>
      </c>
      <c r="J71" s="55">
        <f t="shared" si="3"/>
        <v>92367.904116587335</v>
      </c>
      <c r="K71" s="55">
        <f t="shared" si="3"/>
        <v>113552.95521102023</v>
      </c>
      <c r="L71" s="55">
        <f t="shared" si="3"/>
        <v>200283.74709888277</v>
      </c>
      <c r="M71" s="55">
        <f t="shared" si="3"/>
        <v>648118.46973043529</v>
      </c>
      <c r="N71" s="55">
        <f t="shared" si="3"/>
        <v>813070.66004803905</v>
      </c>
    </row>
    <row r="72" spans="2:14" x14ac:dyDescent="0.3">
      <c r="B72" s="77" t="s">
        <v>131</v>
      </c>
      <c r="C72" s="2"/>
      <c r="D72" s="2"/>
      <c r="E72" s="2"/>
      <c r="F72" s="55">
        <f t="shared" si="3"/>
        <v>0</v>
      </c>
      <c r="G72" s="55">
        <f t="shared" si="3"/>
        <v>0</v>
      </c>
      <c r="H72" s="55">
        <f t="shared" si="3"/>
        <v>0</v>
      </c>
      <c r="I72" s="55">
        <f t="shared" si="3"/>
        <v>0</v>
      </c>
      <c r="J72" s="55">
        <f t="shared" si="3"/>
        <v>0</v>
      </c>
      <c r="K72" s="55">
        <f t="shared" si="3"/>
        <v>0</v>
      </c>
      <c r="L72" s="55">
        <f t="shared" si="3"/>
        <v>0</v>
      </c>
      <c r="M72" s="55">
        <f t="shared" si="3"/>
        <v>0</v>
      </c>
      <c r="N72" s="55">
        <f t="shared" si="3"/>
        <v>0</v>
      </c>
    </row>
    <row r="73" spans="2:14" x14ac:dyDescent="0.3">
      <c r="B73" s="56" t="s">
        <v>123</v>
      </c>
      <c r="C73" s="2"/>
      <c r="D73" s="2"/>
      <c r="E73" s="2"/>
      <c r="F73" s="55">
        <f t="shared" si="3"/>
        <v>27693.434307531446</v>
      </c>
      <c r="G73" s="55">
        <f t="shared" si="3"/>
        <v>43275.86511420444</v>
      </c>
      <c r="H73" s="55">
        <f t="shared" si="3"/>
        <v>73210.35015492652</v>
      </c>
      <c r="I73" s="55">
        <f t="shared" si="3"/>
        <v>92876.004129125824</v>
      </c>
      <c r="J73" s="55">
        <f t="shared" si="3"/>
        <v>122646.53887091248</v>
      </c>
      <c r="K73" s="55">
        <f t="shared" si="3"/>
        <v>58820.126379363304</v>
      </c>
      <c r="L73" s="55">
        <f t="shared" si="3"/>
        <v>57278.638599851482</v>
      </c>
      <c r="M73" s="55">
        <f t="shared" si="3"/>
        <v>737852.05791201419</v>
      </c>
      <c r="N73" s="55">
        <f t="shared" si="3"/>
        <v>125839.55560121295</v>
      </c>
    </row>
    <row r="74" spans="2:14" x14ac:dyDescent="0.3">
      <c r="B74" s="56" t="s">
        <v>124</v>
      </c>
      <c r="C74" s="2"/>
      <c r="D74" s="2"/>
      <c r="E74" s="2"/>
      <c r="F74" s="55">
        <f t="shared" si="3"/>
        <v>13085.361698224344</v>
      </c>
      <c r="G74" s="55">
        <f t="shared" si="3"/>
        <v>143058.94292218125</v>
      </c>
      <c r="H74" s="55">
        <f t="shared" si="3"/>
        <v>206900.21815559021</v>
      </c>
      <c r="I74" s="55">
        <f t="shared" si="3"/>
        <v>214509.58798404655</v>
      </c>
      <c r="J74" s="55">
        <f t="shared" si="3"/>
        <v>288195.29398167034</v>
      </c>
      <c r="K74" s="55">
        <f t="shared" si="3"/>
        <v>69085.057166918545</v>
      </c>
      <c r="L74" s="55">
        <f t="shared" si="3"/>
        <v>47685.165816243338</v>
      </c>
      <c r="M74" s="55">
        <f t="shared" si="3"/>
        <v>98542.747047691577</v>
      </c>
      <c r="N74" s="55">
        <f t="shared" si="3"/>
        <v>66073.431309882289</v>
      </c>
    </row>
    <row r="75" spans="2:14" x14ac:dyDescent="0.3">
      <c r="B75" s="56" t="s">
        <v>125</v>
      </c>
      <c r="C75" s="2"/>
      <c r="D75" s="2"/>
      <c r="E75" s="2"/>
      <c r="F75" s="55">
        <f t="shared" si="3"/>
        <v>8884.5853927877324</v>
      </c>
      <c r="G75" s="55">
        <f t="shared" si="3"/>
        <v>16098.792004356048</v>
      </c>
      <c r="H75" s="55">
        <f t="shared" si="3"/>
        <v>11342.208869217702</v>
      </c>
      <c r="I75" s="55">
        <f t="shared" si="3"/>
        <v>11651.245819276834</v>
      </c>
      <c r="J75" s="55">
        <f t="shared" si="3"/>
        <v>13510.042227310434</v>
      </c>
      <c r="K75" s="55">
        <f t="shared" si="3"/>
        <v>16973.91231231796</v>
      </c>
      <c r="L75" s="55">
        <f t="shared" si="3"/>
        <v>16307.538627789143</v>
      </c>
      <c r="M75" s="55">
        <f t="shared" si="3"/>
        <v>14065.077941863783</v>
      </c>
      <c r="N75" s="55">
        <f t="shared" si="3"/>
        <v>16489.552125014048</v>
      </c>
    </row>
    <row r="76" spans="2:14" x14ac:dyDescent="0.3">
      <c r="B76" s="56" t="s">
        <v>126</v>
      </c>
      <c r="C76" s="2"/>
      <c r="D76" s="2"/>
      <c r="E76" s="2"/>
      <c r="F76" s="55">
        <f t="shared" si="3"/>
        <v>36784.445079324789</v>
      </c>
      <c r="G76" s="55">
        <f t="shared" si="3"/>
        <v>49538.891013566164</v>
      </c>
      <c r="H76" s="55">
        <f t="shared" si="3"/>
        <v>36144.065083709371</v>
      </c>
      <c r="I76" s="55">
        <f t="shared" si="3"/>
        <v>48678.456419148264</v>
      </c>
      <c r="J76" s="55">
        <f t="shared" si="3"/>
        <v>115652.33731347506</v>
      </c>
      <c r="K76" s="55">
        <f t="shared" si="3"/>
        <v>62779.203421296792</v>
      </c>
      <c r="L76" s="55">
        <f t="shared" si="3"/>
        <v>29710.337199795729</v>
      </c>
      <c r="M76" s="55">
        <f t="shared" si="3"/>
        <v>93462.386032895185</v>
      </c>
      <c r="N76" s="55">
        <f t="shared" si="3"/>
        <v>121793.43193431922</v>
      </c>
    </row>
    <row r="77" spans="2:14" x14ac:dyDescent="0.3">
      <c r="B77" s="74" t="s">
        <v>132</v>
      </c>
      <c r="C77" s="74"/>
      <c r="D77" s="74"/>
      <c r="E77" s="74"/>
      <c r="F77" s="76"/>
      <c r="G77" s="76"/>
      <c r="H77" s="76"/>
      <c r="I77" s="76"/>
      <c r="J77" s="76"/>
      <c r="K77" s="76"/>
      <c r="L77" s="76"/>
      <c r="M77" s="76"/>
      <c r="N77" s="76"/>
    </row>
    <row r="78" spans="2:14" x14ac:dyDescent="0.3">
      <c r="B78" s="56" t="s">
        <v>133</v>
      </c>
      <c r="C78" s="2"/>
      <c r="D78" s="2"/>
      <c r="E78" s="2"/>
      <c r="F78" s="55">
        <f t="shared" ref="F78:N80" si="4">F36/F$46</f>
        <v>41000</v>
      </c>
      <c r="G78" s="55">
        <f t="shared" si="4"/>
        <v>26603.093979222347</v>
      </c>
      <c r="H78" s="55">
        <f t="shared" si="4"/>
        <v>29803.539264825351</v>
      </c>
      <c r="I78" s="55">
        <f t="shared" si="4"/>
        <v>39215.025301013709</v>
      </c>
      <c r="J78" s="55">
        <f t="shared" si="4"/>
        <v>21870.239793193268</v>
      </c>
      <c r="K78" s="55">
        <f t="shared" si="4"/>
        <v>29343.956506453887</v>
      </c>
      <c r="L78" s="55">
        <f t="shared" si="4"/>
        <v>18806.267188243055</v>
      </c>
      <c r="M78" s="55">
        <f t="shared" si="4"/>
        <v>77543.935012408445</v>
      </c>
      <c r="N78" s="55">
        <f t="shared" si="4"/>
        <v>23741.401603912618</v>
      </c>
    </row>
    <row r="79" spans="2:14" x14ac:dyDescent="0.3">
      <c r="B79" s="56" t="s">
        <v>134</v>
      </c>
      <c r="C79" s="2"/>
      <c r="D79" s="2"/>
      <c r="E79" s="2"/>
      <c r="F79" s="55">
        <f t="shared" si="4"/>
        <v>0</v>
      </c>
      <c r="G79" s="55">
        <f t="shared" si="4"/>
        <v>0</v>
      </c>
      <c r="H79" s="55">
        <f t="shared" si="4"/>
        <v>0</v>
      </c>
      <c r="I79" s="55">
        <f t="shared" si="4"/>
        <v>0</v>
      </c>
      <c r="J79" s="55">
        <f t="shared" si="4"/>
        <v>0</v>
      </c>
      <c r="K79" s="55">
        <f t="shared" si="4"/>
        <v>33510.798330370337</v>
      </c>
      <c r="L79" s="55">
        <f t="shared" si="4"/>
        <v>50134.373945991276</v>
      </c>
      <c r="M79" s="55">
        <f t="shared" si="4"/>
        <v>39429.654955013168</v>
      </c>
      <c r="N79" s="55">
        <f t="shared" si="4"/>
        <v>41003.159192298124</v>
      </c>
    </row>
    <row r="80" spans="2:14" x14ac:dyDescent="0.3">
      <c r="B80" s="82" t="s">
        <v>135</v>
      </c>
      <c r="C80" s="21"/>
      <c r="D80" s="21"/>
      <c r="E80" s="21"/>
      <c r="F80" s="65">
        <f t="shared" si="4"/>
        <v>265809.95799749932</v>
      </c>
      <c r="G80" s="65">
        <f t="shared" si="4"/>
        <v>306613.60703418794</v>
      </c>
      <c r="H80" s="65">
        <f t="shared" si="4"/>
        <v>267600.293172081</v>
      </c>
      <c r="I80" s="65">
        <f t="shared" si="4"/>
        <v>296817.46338422678</v>
      </c>
      <c r="J80" s="65">
        <f t="shared" si="4"/>
        <v>310256.53290802403</v>
      </c>
      <c r="K80" s="65">
        <f t="shared" si="4"/>
        <v>322866.97598275892</v>
      </c>
      <c r="L80" s="65">
        <f t="shared" si="4"/>
        <v>328910.89098733407</v>
      </c>
      <c r="M80" s="65">
        <f t="shared" si="4"/>
        <v>401607.39501343743</v>
      </c>
      <c r="N80" s="65">
        <f t="shared" si="4"/>
        <v>442524.0132777922</v>
      </c>
    </row>
    <row r="81" spans="2:14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 x14ac:dyDescent="0.3">
      <c r="B82" s="16" t="s">
        <v>321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 x14ac:dyDescent="0.3">
      <c r="B83" s="2"/>
      <c r="C83" s="2"/>
      <c r="D83" s="2"/>
      <c r="E83" s="2"/>
      <c r="F83" s="7"/>
      <c r="G83" s="7"/>
      <c r="H83" s="7"/>
      <c r="I83" s="7"/>
      <c r="J83" s="7"/>
      <c r="K83" s="7"/>
      <c r="L83" s="7"/>
      <c r="M83" s="7"/>
      <c r="N83" s="7"/>
    </row>
    <row r="84" spans="2:14" x14ac:dyDescent="0.3">
      <c r="B84" s="177" t="s">
        <v>114</v>
      </c>
      <c r="C84" s="177"/>
      <c r="D84" s="177"/>
      <c r="E84" s="177"/>
      <c r="F84" s="32">
        <v>2015</v>
      </c>
      <c r="G84" s="32">
        <v>2016</v>
      </c>
      <c r="H84" s="32">
        <v>2017</v>
      </c>
      <c r="I84" s="32">
        <v>2018</v>
      </c>
      <c r="J84" s="32">
        <v>2019</v>
      </c>
      <c r="K84" s="32">
        <v>2020</v>
      </c>
      <c r="L84" s="32">
        <v>2021</v>
      </c>
      <c r="M84" s="32">
        <v>2022</v>
      </c>
      <c r="N84" s="32">
        <v>2023</v>
      </c>
    </row>
    <row r="85" spans="2:14" x14ac:dyDescent="0.3">
      <c r="B85" s="74" t="s">
        <v>115</v>
      </c>
      <c r="C85" s="75"/>
      <c r="D85" s="74"/>
      <c r="E85" s="74"/>
      <c r="F85" s="76"/>
      <c r="G85" s="76"/>
      <c r="H85" s="76"/>
      <c r="I85" s="76"/>
      <c r="J85" s="76"/>
      <c r="K85" s="76"/>
      <c r="L85" s="76"/>
      <c r="M85" s="76"/>
      <c r="N85" s="76"/>
    </row>
    <row r="86" spans="2:14" x14ac:dyDescent="0.3">
      <c r="B86" s="77" t="s">
        <v>116</v>
      </c>
      <c r="C86" s="2"/>
      <c r="D86" s="2"/>
      <c r="E86" s="2"/>
      <c r="F86" s="55"/>
      <c r="G86" s="55"/>
      <c r="H86" s="55"/>
      <c r="I86" s="55"/>
      <c r="J86" s="55"/>
      <c r="K86" s="55"/>
      <c r="L86" s="55"/>
      <c r="M86" s="55"/>
      <c r="N86" s="55"/>
    </row>
    <row r="87" spans="2:14" x14ac:dyDescent="0.3">
      <c r="B87" s="56" t="s">
        <v>117</v>
      </c>
      <c r="C87" s="2"/>
      <c r="D87" s="2"/>
      <c r="E87" s="2"/>
      <c r="F87" s="7">
        <f>$F$46</f>
        <v>1</v>
      </c>
      <c r="G87" s="7">
        <f>$G$46</f>
        <v>0.97732993088347631</v>
      </c>
      <c r="H87" s="7">
        <f>$H$46</f>
        <v>1.0401449211968838</v>
      </c>
      <c r="I87" s="7">
        <f>$I$46</f>
        <v>1.0455176220156652</v>
      </c>
      <c r="J87" s="7">
        <f>$J$46</f>
        <v>1.0516574220259967</v>
      </c>
      <c r="K87" s="7">
        <f>$K$46</f>
        <v>1.022357022421357</v>
      </c>
      <c r="L87" s="7">
        <f>$L$46</f>
        <v>0.95712773937684448</v>
      </c>
      <c r="M87" s="7">
        <f>$M$46</f>
        <v>1.0445691205513175</v>
      </c>
      <c r="N87" s="7">
        <f>$N$46</f>
        <v>1.137253834059669</v>
      </c>
    </row>
    <row r="88" spans="2:14" x14ac:dyDescent="0.3">
      <c r="B88" s="56" t="s">
        <v>118</v>
      </c>
      <c r="C88" s="2"/>
      <c r="D88" s="2"/>
      <c r="E88" s="2"/>
      <c r="F88" s="7">
        <f t="shared" ref="F88:F96" si="5">$F$46</f>
        <v>1</v>
      </c>
      <c r="G88" s="7">
        <f t="shared" ref="G88:G96" si="6">$G$46</f>
        <v>0.97732993088347631</v>
      </c>
      <c r="H88" s="7">
        <f t="shared" ref="H88:H96" si="7">$H$46</f>
        <v>1.0401449211968838</v>
      </c>
      <c r="I88" s="7">
        <f t="shared" ref="I88:I96" si="8">$I$46</f>
        <v>1.0455176220156652</v>
      </c>
      <c r="J88" s="7">
        <f t="shared" ref="J88:J96" si="9">$J$46</f>
        <v>1.0516574220259967</v>
      </c>
      <c r="K88" s="7">
        <f t="shared" ref="K88:K96" si="10">$K$46</f>
        <v>1.022357022421357</v>
      </c>
      <c r="L88" s="7">
        <f t="shared" ref="L88:L96" si="11">$L$46</f>
        <v>0.95712773937684448</v>
      </c>
      <c r="M88" s="7">
        <f t="shared" ref="M88:M96" si="12">$M$46</f>
        <v>1.0445691205513175</v>
      </c>
      <c r="N88" s="7">
        <f t="shared" ref="N88:N96" si="13">$N$46</f>
        <v>1.137253834059669</v>
      </c>
    </row>
    <row r="89" spans="2:14" x14ac:dyDescent="0.3">
      <c r="B89" s="56" t="s">
        <v>119</v>
      </c>
      <c r="C89" s="2"/>
      <c r="D89" s="2"/>
      <c r="E89" s="2"/>
      <c r="F89" s="7">
        <f t="shared" si="5"/>
        <v>1</v>
      </c>
      <c r="G89" s="7">
        <f t="shared" si="6"/>
        <v>0.97732993088347631</v>
      </c>
      <c r="H89" s="7">
        <f t="shared" si="7"/>
        <v>1.0401449211968838</v>
      </c>
      <c r="I89" s="7">
        <f t="shared" si="8"/>
        <v>1.0455176220156652</v>
      </c>
      <c r="J89" s="7">
        <f t="shared" si="9"/>
        <v>1.0516574220259967</v>
      </c>
      <c r="K89" s="7">
        <f t="shared" si="10"/>
        <v>1.022357022421357</v>
      </c>
      <c r="L89" s="7">
        <f t="shared" si="11"/>
        <v>0.95712773937684448</v>
      </c>
      <c r="M89" s="7">
        <f t="shared" si="12"/>
        <v>1.0445691205513175</v>
      </c>
      <c r="N89" s="7">
        <f t="shared" si="13"/>
        <v>1.137253834059669</v>
      </c>
    </row>
    <row r="90" spans="2:14" x14ac:dyDescent="0.3">
      <c r="B90" s="56" t="s">
        <v>120</v>
      </c>
      <c r="C90" s="2"/>
      <c r="D90" s="2"/>
      <c r="E90" s="2"/>
      <c r="F90" s="7">
        <f t="shared" si="5"/>
        <v>1</v>
      </c>
      <c r="G90" s="7">
        <f t="shared" si="6"/>
        <v>0.97732993088347631</v>
      </c>
      <c r="H90" s="7">
        <f t="shared" si="7"/>
        <v>1.0401449211968838</v>
      </c>
      <c r="I90" s="7">
        <f t="shared" si="8"/>
        <v>1.0455176220156652</v>
      </c>
      <c r="J90" s="7">
        <f t="shared" si="9"/>
        <v>1.0516574220259967</v>
      </c>
      <c r="K90" s="7">
        <f t="shared" si="10"/>
        <v>1.022357022421357</v>
      </c>
      <c r="L90" s="7">
        <f t="shared" si="11"/>
        <v>0.95712773937684448</v>
      </c>
      <c r="M90" s="7">
        <f t="shared" si="12"/>
        <v>1.0445691205513175</v>
      </c>
      <c r="N90" s="7">
        <f t="shared" si="13"/>
        <v>1.137253834059669</v>
      </c>
    </row>
    <row r="91" spans="2:14" x14ac:dyDescent="0.3">
      <c r="B91" s="56" t="s">
        <v>121</v>
      </c>
      <c r="C91" s="2"/>
      <c r="D91" s="2"/>
      <c r="E91" s="2"/>
      <c r="F91" s="7">
        <f t="shared" si="5"/>
        <v>1</v>
      </c>
      <c r="G91" s="7">
        <f t="shared" si="6"/>
        <v>0.97732993088347631</v>
      </c>
      <c r="H91" s="7">
        <f t="shared" si="7"/>
        <v>1.0401449211968838</v>
      </c>
      <c r="I91" s="7">
        <f t="shared" si="8"/>
        <v>1.0455176220156652</v>
      </c>
      <c r="J91" s="7">
        <f t="shared" si="9"/>
        <v>1.0516574220259967</v>
      </c>
      <c r="K91" s="7">
        <f t="shared" si="10"/>
        <v>1.022357022421357</v>
      </c>
      <c r="L91" s="7">
        <f t="shared" si="11"/>
        <v>0.95712773937684448</v>
      </c>
      <c r="M91" s="7">
        <f t="shared" si="12"/>
        <v>1.0445691205513175</v>
      </c>
      <c r="N91" s="7">
        <f t="shared" si="13"/>
        <v>1.137253834059669</v>
      </c>
    </row>
    <row r="92" spans="2:14" x14ac:dyDescent="0.3">
      <c r="B92" s="77" t="s">
        <v>122</v>
      </c>
      <c r="C92" s="2"/>
      <c r="D92" s="2"/>
      <c r="E92" s="2"/>
      <c r="F92" s="7"/>
      <c r="G92" s="7"/>
      <c r="H92" s="7"/>
      <c r="I92" s="7"/>
      <c r="J92" s="7"/>
      <c r="K92" s="7"/>
      <c r="L92" s="7"/>
      <c r="M92" s="7"/>
      <c r="N92" s="7"/>
    </row>
    <row r="93" spans="2:14" x14ac:dyDescent="0.3">
      <c r="B93" s="56" t="s">
        <v>123</v>
      </c>
      <c r="C93" s="2"/>
      <c r="D93" s="2"/>
      <c r="E93" s="2"/>
      <c r="F93" s="7">
        <f t="shared" si="5"/>
        <v>1</v>
      </c>
      <c r="G93" s="7">
        <f t="shared" si="6"/>
        <v>0.97732993088347631</v>
      </c>
      <c r="H93" s="7">
        <f t="shared" si="7"/>
        <v>1.0401449211968838</v>
      </c>
      <c r="I93" s="7">
        <f t="shared" si="8"/>
        <v>1.0455176220156652</v>
      </c>
      <c r="J93" s="7">
        <f t="shared" si="9"/>
        <v>1.0516574220259967</v>
      </c>
      <c r="K93" s="7">
        <f t="shared" si="10"/>
        <v>1.022357022421357</v>
      </c>
      <c r="L93" s="7">
        <f t="shared" si="11"/>
        <v>0.95712773937684448</v>
      </c>
      <c r="M93" s="7">
        <f t="shared" si="12"/>
        <v>1.0445691205513175</v>
      </c>
      <c r="N93" s="7">
        <f t="shared" si="13"/>
        <v>1.137253834059669</v>
      </c>
    </row>
    <row r="94" spans="2:14" x14ac:dyDescent="0.3">
      <c r="B94" s="56" t="s">
        <v>124</v>
      </c>
      <c r="C94" s="2"/>
      <c r="D94" s="2"/>
      <c r="E94" s="2"/>
      <c r="F94" s="7">
        <f t="shared" si="5"/>
        <v>1</v>
      </c>
      <c r="G94" s="7">
        <f t="shared" si="6"/>
        <v>0.97732993088347631</v>
      </c>
      <c r="H94" s="7">
        <f t="shared" si="7"/>
        <v>1.0401449211968838</v>
      </c>
      <c r="I94" s="7">
        <f t="shared" si="8"/>
        <v>1.0455176220156652</v>
      </c>
      <c r="J94" s="7">
        <f t="shared" si="9"/>
        <v>1.0516574220259967</v>
      </c>
      <c r="K94" s="7">
        <f t="shared" si="10"/>
        <v>1.022357022421357</v>
      </c>
      <c r="L94" s="7">
        <f t="shared" si="11"/>
        <v>0.95712773937684448</v>
      </c>
      <c r="M94" s="7">
        <f t="shared" si="12"/>
        <v>1.0445691205513175</v>
      </c>
      <c r="N94" s="7">
        <f t="shared" si="13"/>
        <v>1.137253834059669</v>
      </c>
    </row>
    <row r="95" spans="2:14" x14ac:dyDescent="0.3">
      <c r="B95" s="56" t="s">
        <v>125</v>
      </c>
      <c r="C95" s="2"/>
      <c r="D95" s="2"/>
      <c r="E95" s="2"/>
      <c r="F95" s="7">
        <f t="shared" si="5"/>
        <v>1</v>
      </c>
      <c r="G95" s="7">
        <f t="shared" si="6"/>
        <v>0.97732993088347631</v>
      </c>
      <c r="H95" s="7">
        <f t="shared" si="7"/>
        <v>1.0401449211968838</v>
      </c>
      <c r="I95" s="7">
        <f t="shared" si="8"/>
        <v>1.0455176220156652</v>
      </c>
      <c r="J95" s="7">
        <f t="shared" si="9"/>
        <v>1.0516574220259967</v>
      </c>
      <c r="K95" s="7">
        <f t="shared" si="10"/>
        <v>1.022357022421357</v>
      </c>
      <c r="L95" s="7">
        <f t="shared" si="11"/>
        <v>0.95712773937684448</v>
      </c>
      <c r="M95" s="7">
        <f t="shared" si="12"/>
        <v>1.0445691205513175</v>
      </c>
      <c r="N95" s="7">
        <f t="shared" si="13"/>
        <v>1.137253834059669</v>
      </c>
    </row>
    <row r="96" spans="2:14" x14ac:dyDescent="0.3">
      <c r="B96" s="56" t="s">
        <v>126</v>
      </c>
      <c r="C96" s="2"/>
      <c r="D96" s="2"/>
      <c r="E96" s="2"/>
      <c r="F96" s="7">
        <f t="shared" si="5"/>
        <v>1</v>
      </c>
      <c r="G96" s="7">
        <f t="shared" si="6"/>
        <v>0.97732993088347631</v>
      </c>
      <c r="H96" s="7">
        <f t="shared" si="7"/>
        <v>1.0401449211968838</v>
      </c>
      <c r="I96" s="7">
        <f t="shared" si="8"/>
        <v>1.0455176220156652</v>
      </c>
      <c r="J96" s="7">
        <f t="shared" si="9"/>
        <v>1.0516574220259967</v>
      </c>
      <c r="K96" s="7">
        <f t="shared" si="10"/>
        <v>1.022357022421357</v>
      </c>
      <c r="L96" s="7">
        <f t="shared" si="11"/>
        <v>0.95712773937684448</v>
      </c>
      <c r="M96" s="7">
        <f t="shared" si="12"/>
        <v>1.0445691205513175</v>
      </c>
      <c r="N96" s="7">
        <f t="shared" si="13"/>
        <v>1.137253834059669</v>
      </c>
    </row>
    <row r="97" spans="2:14" x14ac:dyDescent="0.3">
      <c r="B97" s="74" t="s">
        <v>127</v>
      </c>
      <c r="C97" s="74"/>
      <c r="D97" s="74"/>
      <c r="E97" s="74"/>
      <c r="F97" s="76"/>
      <c r="G97" s="76"/>
      <c r="H97" s="76"/>
      <c r="I97" s="76"/>
      <c r="J97" s="76"/>
      <c r="K97" s="76"/>
      <c r="L97" s="76"/>
      <c r="M97" s="76"/>
      <c r="N97" s="76"/>
    </row>
    <row r="98" spans="2:14" x14ac:dyDescent="0.3">
      <c r="B98" s="77" t="s">
        <v>128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 x14ac:dyDescent="0.3">
      <c r="B99" s="56" t="s">
        <v>117</v>
      </c>
      <c r="C99" s="2"/>
      <c r="D99" s="2"/>
      <c r="E99" s="2"/>
      <c r="F99" s="7">
        <f t="shared" ref="F99:F105" si="14">$F$46</f>
        <v>1</v>
      </c>
      <c r="G99" s="7">
        <f t="shared" ref="G99:G105" si="15">$G$46</f>
        <v>0.97732993088347631</v>
      </c>
      <c r="H99" s="7">
        <f t="shared" ref="H99:H105" si="16">$H$46</f>
        <v>1.0401449211968838</v>
      </c>
      <c r="I99" s="7">
        <f t="shared" ref="I99:I105" si="17">$I$46</f>
        <v>1.0455176220156652</v>
      </c>
      <c r="J99" s="7">
        <f t="shared" ref="J99:J105" si="18">$J$46</f>
        <v>1.0516574220259967</v>
      </c>
      <c r="K99" s="7">
        <f t="shared" ref="K99:K105" si="19">$K$46</f>
        <v>1.022357022421357</v>
      </c>
      <c r="L99" s="7">
        <f t="shared" ref="L99:L105" si="20">$L$46</f>
        <v>0.95712773937684448</v>
      </c>
      <c r="M99" s="7">
        <f t="shared" ref="M99:M105" si="21">$M$46</f>
        <v>1.0445691205513175</v>
      </c>
      <c r="N99" s="7">
        <f t="shared" ref="N99:N105" si="22">$N$46</f>
        <v>1.137253834059669</v>
      </c>
    </row>
    <row r="100" spans="2:14" x14ac:dyDescent="0.3">
      <c r="B100" s="56" t="s">
        <v>118</v>
      </c>
      <c r="C100" s="2"/>
      <c r="D100" s="2"/>
      <c r="E100" s="2"/>
      <c r="F100" s="7">
        <f t="shared" si="14"/>
        <v>1</v>
      </c>
      <c r="G100" s="7">
        <f t="shared" si="15"/>
        <v>0.97732993088347631</v>
      </c>
      <c r="H100" s="7">
        <f t="shared" si="16"/>
        <v>1.0401449211968838</v>
      </c>
      <c r="I100" s="7">
        <f t="shared" si="17"/>
        <v>1.0455176220156652</v>
      </c>
      <c r="J100" s="7">
        <f t="shared" si="18"/>
        <v>1.0516574220259967</v>
      </c>
      <c r="K100" s="7">
        <f t="shared" si="19"/>
        <v>1.022357022421357</v>
      </c>
      <c r="L100" s="7">
        <f t="shared" si="20"/>
        <v>0.95712773937684448</v>
      </c>
      <c r="M100" s="7">
        <f t="shared" si="21"/>
        <v>1.0445691205513175</v>
      </c>
      <c r="N100" s="7">
        <f t="shared" si="22"/>
        <v>1.137253834059669</v>
      </c>
    </row>
    <row r="101" spans="2:14" x14ac:dyDescent="0.3">
      <c r="B101" s="56" t="s">
        <v>119</v>
      </c>
      <c r="C101" s="2"/>
      <c r="D101" s="2"/>
      <c r="E101" s="2"/>
      <c r="F101" s="7">
        <f t="shared" si="14"/>
        <v>1</v>
      </c>
      <c r="G101" s="7">
        <f t="shared" si="15"/>
        <v>0.97732993088347631</v>
      </c>
      <c r="H101" s="7">
        <f t="shared" si="16"/>
        <v>1.0401449211968838</v>
      </c>
      <c r="I101" s="7">
        <f t="shared" si="17"/>
        <v>1.0455176220156652</v>
      </c>
      <c r="J101" s="7">
        <f t="shared" si="18"/>
        <v>1.0516574220259967</v>
      </c>
      <c r="K101" s="7">
        <f t="shared" si="19"/>
        <v>1.022357022421357</v>
      </c>
      <c r="L101" s="7">
        <f t="shared" si="20"/>
        <v>0.95712773937684448</v>
      </c>
      <c r="M101" s="7">
        <f t="shared" si="21"/>
        <v>1.0445691205513175</v>
      </c>
      <c r="N101" s="7">
        <f t="shared" si="22"/>
        <v>1.137253834059669</v>
      </c>
    </row>
    <row r="102" spans="2:14" x14ac:dyDescent="0.3">
      <c r="B102" s="56" t="s">
        <v>120</v>
      </c>
      <c r="C102" s="2"/>
      <c r="D102" s="2"/>
      <c r="E102" s="2"/>
      <c r="F102" s="7">
        <f t="shared" si="14"/>
        <v>1</v>
      </c>
      <c r="G102" s="7">
        <f t="shared" si="15"/>
        <v>0.97732993088347631</v>
      </c>
      <c r="H102" s="7">
        <f t="shared" si="16"/>
        <v>1.0401449211968838</v>
      </c>
      <c r="I102" s="7">
        <f t="shared" si="17"/>
        <v>1.0455176220156652</v>
      </c>
      <c r="J102" s="7">
        <f t="shared" si="18"/>
        <v>1.0516574220259967</v>
      </c>
      <c r="K102" s="7">
        <f t="shared" si="19"/>
        <v>1.022357022421357</v>
      </c>
      <c r="L102" s="7">
        <f t="shared" si="20"/>
        <v>0.95712773937684448</v>
      </c>
      <c r="M102" s="7">
        <f t="shared" si="21"/>
        <v>1.0445691205513175</v>
      </c>
      <c r="N102" s="7">
        <f t="shared" si="22"/>
        <v>1.137253834059669</v>
      </c>
    </row>
    <row r="103" spans="2:14" x14ac:dyDescent="0.3">
      <c r="B103" s="56" t="s">
        <v>129</v>
      </c>
      <c r="C103" s="2"/>
      <c r="D103" s="2"/>
      <c r="E103" s="2"/>
      <c r="F103" s="7">
        <f t="shared" si="14"/>
        <v>1</v>
      </c>
      <c r="G103" s="7">
        <f t="shared" si="15"/>
        <v>0.97732993088347631</v>
      </c>
      <c r="H103" s="7">
        <f t="shared" si="16"/>
        <v>1.0401449211968838</v>
      </c>
      <c r="I103" s="7">
        <f t="shared" si="17"/>
        <v>1.0455176220156652</v>
      </c>
      <c r="J103" s="7">
        <f t="shared" si="18"/>
        <v>1.0516574220259967</v>
      </c>
      <c r="K103" s="7">
        <f t="shared" si="19"/>
        <v>1.022357022421357</v>
      </c>
      <c r="L103" s="7">
        <f t="shared" si="20"/>
        <v>0.95712773937684448</v>
      </c>
      <c r="M103" s="7">
        <f t="shared" si="21"/>
        <v>1.0445691205513175</v>
      </c>
      <c r="N103" s="7">
        <f t="shared" si="22"/>
        <v>1.137253834059669</v>
      </c>
    </row>
    <row r="104" spans="2:14" x14ac:dyDescent="0.3">
      <c r="B104" s="56" t="s">
        <v>130</v>
      </c>
      <c r="C104" s="2"/>
      <c r="D104" s="2"/>
      <c r="E104" s="2"/>
      <c r="F104" s="7">
        <f t="shared" si="14"/>
        <v>1</v>
      </c>
      <c r="G104" s="7">
        <f t="shared" si="15"/>
        <v>0.97732993088347631</v>
      </c>
      <c r="H104" s="7">
        <f t="shared" si="16"/>
        <v>1.0401449211968838</v>
      </c>
      <c r="I104" s="7">
        <f t="shared" si="17"/>
        <v>1.0455176220156652</v>
      </c>
      <c r="J104" s="7">
        <f t="shared" si="18"/>
        <v>1.0516574220259967</v>
      </c>
      <c r="K104" s="7">
        <f t="shared" si="19"/>
        <v>1.022357022421357</v>
      </c>
      <c r="L104" s="7">
        <f t="shared" si="20"/>
        <v>0.95712773937684448</v>
      </c>
      <c r="M104" s="7">
        <f t="shared" si="21"/>
        <v>1.0445691205513175</v>
      </c>
      <c r="N104" s="7">
        <f t="shared" si="22"/>
        <v>1.137253834059669</v>
      </c>
    </row>
    <row r="105" spans="2:14" x14ac:dyDescent="0.3">
      <c r="B105" s="56" t="s">
        <v>121</v>
      </c>
      <c r="C105" s="2"/>
      <c r="D105" s="2"/>
      <c r="E105" s="2"/>
      <c r="F105" s="7">
        <f t="shared" si="14"/>
        <v>1</v>
      </c>
      <c r="G105" s="7">
        <f t="shared" si="15"/>
        <v>0.97732993088347631</v>
      </c>
      <c r="H105" s="7">
        <f t="shared" si="16"/>
        <v>1.0401449211968838</v>
      </c>
      <c r="I105" s="7">
        <f t="shared" si="17"/>
        <v>1.0455176220156652</v>
      </c>
      <c r="J105" s="7">
        <f t="shared" si="18"/>
        <v>1.0516574220259967</v>
      </c>
      <c r="K105" s="7">
        <f t="shared" si="19"/>
        <v>1.022357022421357</v>
      </c>
      <c r="L105" s="7">
        <f t="shared" si="20"/>
        <v>0.95712773937684448</v>
      </c>
      <c r="M105" s="7">
        <f t="shared" si="21"/>
        <v>1.0445691205513175</v>
      </c>
      <c r="N105" s="7">
        <f t="shared" si="22"/>
        <v>1.137253834059669</v>
      </c>
    </row>
    <row r="106" spans="2:14" x14ac:dyDescent="0.3">
      <c r="B106" s="77" t="s">
        <v>131</v>
      </c>
      <c r="C106" s="2"/>
      <c r="D106" s="2"/>
      <c r="E106" s="2"/>
      <c r="F106" s="7"/>
      <c r="G106" s="7"/>
      <c r="H106" s="7"/>
      <c r="I106" s="7"/>
      <c r="J106" s="7"/>
      <c r="K106" s="7"/>
      <c r="L106" s="7"/>
      <c r="M106" s="7"/>
      <c r="N106" s="7"/>
    </row>
    <row r="107" spans="2:14" x14ac:dyDescent="0.3">
      <c r="B107" s="56" t="s">
        <v>123</v>
      </c>
      <c r="C107" s="2"/>
      <c r="D107" s="2"/>
      <c r="E107" s="2"/>
      <c r="F107" s="7">
        <v>1</v>
      </c>
      <c r="G107" s="7">
        <v>0.97732993088347631</v>
      </c>
      <c r="H107" s="7">
        <v>1.0401449211968838</v>
      </c>
      <c r="I107" s="7">
        <v>1.0455176220156652</v>
      </c>
      <c r="J107" s="7">
        <v>1.0516574220259967</v>
      </c>
      <c r="K107" s="7">
        <v>1.022357022421357</v>
      </c>
      <c r="L107" s="7">
        <v>0.95712773937684448</v>
      </c>
      <c r="M107" s="7">
        <v>1.0445691205513175</v>
      </c>
      <c r="N107" s="7">
        <v>1.137253834059669</v>
      </c>
    </row>
    <row r="108" spans="2:14" x14ac:dyDescent="0.3">
      <c r="B108" s="56" t="s">
        <v>124</v>
      </c>
      <c r="C108" s="2"/>
      <c r="D108" s="2"/>
      <c r="E108" s="2"/>
      <c r="F108" s="7">
        <v>1</v>
      </c>
      <c r="G108" s="7">
        <v>0.97732993088347631</v>
      </c>
      <c r="H108" s="7">
        <v>1.0401449211968838</v>
      </c>
      <c r="I108" s="7">
        <v>1.0455176220156652</v>
      </c>
      <c r="J108" s="7">
        <v>1.0516574220259967</v>
      </c>
      <c r="K108" s="7">
        <v>1.022357022421357</v>
      </c>
      <c r="L108" s="7">
        <v>0.95712773937684448</v>
      </c>
      <c r="M108" s="7">
        <v>1.0445691205513175</v>
      </c>
      <c r="N108" s="7">
        <v>1.137253834059669</v>
      </c>
    </row>
    <row r="109" spans="2:14" x14ac:dyDescent="0.3">
      <c r="B109" s="56" t="s">
        <v>125</v>
      </c>
      <c r="C109" s="2"/>
      <c r="D109" s="2"/>
      <c r="E109" s="2"/>
      <c r="F109" s="7">
        <v>1</v>
      </c>
      <c r="G109" s="7">
        <v>0.97732993088347631</v>
      </c>
      <c r="H109" s="7">
        <v>1.0401449211968838</v>
      </c>
      <c r="I109" s="7">
        <v>1.0455176220156652</v>
      </c>
      <c r="J109" s="7">
        <v>1.0516574220259967</v>
      </c>
      <c r="K109" s="7">
        <v>1.022357022421357</v>
      </c>
      <c r="L109" s="7">
        <v>0.95712773937684448</v>
      </c>
      <c r="M109" s="7">
        <v>1.0445691205513175</v>
      </c>
      <c r="N109" s="7">
        <v>1.137253834059669</v>
      </c>
    </row>
    <row r="110" spans="2:14" x14ac:dyDescent="0.3">
      <c r="B110" s="56" t="s">
        <v>126</v>
      </c>
      <c r="C110" s="2"/>
      <c r="D110" s="2"/>
      <c r="E110" s="2"/>
      <c r="F110" s="7">
        <v>1</v>
      </c>
      <c r="G110" s="7">
        <v>0.97732993088347631</v>
      </c>
      <c r="H110" s="7">
        <v>1.0401449211968838</v>
      </c>
      <c r="I110" s="7">
        <v>1.0455176220156652</v>
      </c>
      <c r="J110" s="7">
        <v>1.0516574220259967</v>
      </c>
      <c r="K110" s="7">
        <v>1.022357022421357</v>
      </c>
      <c r="L110" s="7">
        <v>0.95712773937684448</v>
      </c>
      <c r="M110" s="7">
        <v>1.0445691205513175</v>
      </c>
      <c r="N110" s="7">
        <v>1.137253834059669</v>
      </c>
    </row>
    <row r="111" spans="2:14" x14ac:dyDescent="0.3">
      <c r="B111" s="74" t="s">
        <v>132</v>
      </c>
      <c r="C111" s="74"/>
      <c r="D111" s="74"/>
      <c r="E111" s="74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2:14" x14ac:dyDescent="0.3">
      <c r="B112" s="56" t="s">
        <v>133</v>
      </c>
      <c r="C112" s="2"/>
      <c r="D112" s="2"/>
      <c r="E112" s="2"/>
      <c r="F112" s="14">
        <v>1</v>
      </c>
      <c r="G112" s="14">
        <v>0.97732993088347631</v>
      </c>
      <c r="H112" s="14">
        <v>1.0401449211968838</v>
      </c>
      <c r="I112" s="14">
        <v>1.0455176220156652</v>
      </c>
      <c r="J112" s="14">
        <v>1.0516574220259967</v>
      </c>
      <c r="K112" s="14">
        <v>1.022357022421357</v>
      </c>
      <c r="L112" s="14">
        <v>0.95712773937684448</v>
      </c>
      <c r="M112" s="14">
        <v>1.0445691205513175</v>
      </c>
      <c r="N112" s="14">
        <v>1.137253834059669</v>
      </c>
    </row>
    <row r="113" spans="2:14" x14ac:dyDescent="0.3">
      <c r="B113" s="56" t="s">
        <v>134</v>
      </c>
      <c r="C113" s="2"/>
      <c r="D113" s="2"/>
      <c r="E113" s="2"/>
      <c r="F113" s="14">
        <v>1</v>
      </c>
      <c r="G113" s="14">
        <v>0.97732993088347631</v>
      </c>
      <c r="H113" s="14">
        <v>1.0401449211968838</v>
      </c>
      <c r="I113" s="14">
        <v>1.0455176220156652</v>
      </c>
      <c r="J113" s="14">
        <v>1.0516574220259967</v>
      </c>
      <c r="K113" s="14">
        <v>1.022357022421357</v>
      </c>
      <c r="L113" s="14">
        <v>0.95712773937684448</v>
      </c>
      <c r="M113" s="14">
        <v>1.0445691205513175</v>
      </c>
      <c r="N113" s="14">
        <v>1.137253834059669</v>
      </c>
    </row>
    <row r="114" spans="2:14" x14ac:dyDescent="0.3">
      <c r="B114" s="82" t="s">
        <v>135</v>
      </c>
      <c r="C114" s="21"/>
      <c r="D114" s="21"/>
      <c r="E114" s="21"/>
      <c r="F114" s="22">
        <v>1</v>
      </c>
      <c r="G114" s="22">
        <v>0.97732993088347631</v>
      </c>
      <c r="H114" s="22">
        <v>1.0401449211968838</v>
      </c>
      <c r="I114" s="22">
        <v>1.0455176220156652</v>
      </c>
      <c r="J114" s="22">
        <v>1.0516574220259967</v>
      </c>
      <c r="K114" s="22">
        <v>1.022357022421357</v>
      </c>
      <c r="L114" s="22">
        <v>0.95712773937684448</v>
      </c>
      <c r="M114" s="22">
        <v>1.0445691205513175</v>
      </c>
      <c r="N114" s="22">
        <v>1.137253834059669</v>
      </c>
    </row>
    <row r="115" spans="2:14" x14ac:dyDescent="0.3"/>
  </sheetData>
  <mergeCells count="5">
    <mergeCell ref="B8:E8"/>
    <mergeCell ref="B39:D39"/>
    <mergeCell ref="B43:E43"/>
    <mergeCell ref="B50:E50"/>
    <mergeCell ref="B84:E84"/>
  </mergeCells>
  <hyperlinks>
    <hyperlink ref="B2" location="Índice!A1" display="Índice" xr:uid="{528D3CDB-962C-4EE5-AC0A-58D8882943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F79A-5C29-4B14-84C8-F9F0C61621CA}">
  <sheetPr>
    <tabColor rgb="FFC65911"/>
  </sheetPr>
  <dimension ref="A1:H63"/>
  <sheetViews>
    <sheetView zoomScale="90" zoomScaleNormal="90" workbookViewId="0">
      <selection activeCell="C21" sqref="C21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4" width="23.44140625" style="1" customWidth="1"/>
    <col min="5" max="5" width="10.77734375" style="1" customWidth="1"/>
    <col min="6" max="6" width="16.33203125" style="1" customWidth="1"/>
    <col min="7" max="7" width="11.5546875" style="1" customWidth="1"/>
    <col min="8" max="8" width="0" style="1" hidden="1" customWidth="1"/>
    <col min="9" max="16384" width="11.5546875" style="1" hidden="1"/>
  </cols>
  <sheetData>
    <row r="1" spans="2:6" ht="15" thickBot="1" x14ac:dyDescent="0.35"/>
    <row r="2" spans="2:6" ht="15" thickBot="1" x14ac:dyDescent="0.35">
      <c r="B2" s="164" t="s">
        <v>353</v>
      </c>
    </row>
    <row r="3" spans="2:6" x14ac:dyDescent="0.3"/>
    <row r="4" spans="2:6" x14ac:dyDescent="0.3">
      <c r="B4" s="16" t="s">
        <v>252</v>
      </c>
    </row>
    <row r="5" spans="2:6" x14ac:dyDescent="0.3"/>
    <row r="6" spans="2:6" x14ac:dyDescent="0.3">
      <c r="B6" s="177" t="s">
        <v>196</v>
      </c>
      <c r="C6" s="177"/>
      <c r="D6" s="177"/>
      <c r="E6" s="32" t="s">
        <v>253</v>
      </c>
      <c r="F6" s="32" t="s">
        <v>254</v>
      </c>
    </row>
    <row r="7" spans="2:6" x14ac:dyDescent="0.3">
      <c r="B7" s="74" t="s">
        <v>197</v>
      </c>
      <c r="C7" s="69"/>
      <c r="D7" s="69"/>
      <c r="E7" s="69"/>
      <c r="F7" s="69"/>
    </row>
    <row r="8" spans="2:6" x14ac:dyDescent="0.3">
      <c r="B8" s="104" t="s">
        <v>198</v>
      </c>
      <c r="C8" s="105"/>
      <c r="D8" s="2"/>
      <c r="E8" s="114">
        <f>1/F8</f>
        <v>0.05</v>
      </c>
      <c r="F8" s="1">
        <v>20</v>
      </c>
    </row>
    <row r="9" spans="2:6" x14ac:dyDescent="0.3">
      <c r="B9" s="104" t="s">
        <v>199</v>
      </c>
      <c r="C9" s="105"/>
      <c r="D9" s="2"/>
      <c r="E9" s="114">
        <f t="shared" ref="E9:E62" si="0">1/F9</f>
        <v>0.1</v>
      </c>
      <c r="F9" s="1">
        <v>10</v>
      </c>
    </row>
    <row r="10" spans="2:6" x14ac:dyDescent="0.3">
      <c r="B10" s="104" t="s">
        <v>200</v>
      </c>
      <c r="C10" s="105"/>
      <c r="D10" s="2"/>
      <c r="E10" s="114">
        <f t="shared" si="0"/>
        <v>0.2</v>
      </c>
      <c r="F10" s="1">
        <v>5</v>
      </c>
    </row>
    <row r="11" spans="2:6" x14ac:dyDescent="0.3">
      <c r="B11" s="104" t="s">
        <v>201</v>
      </c>
      <c r="C11" s="105"/>
      <c r="D11" s="2"/>
      <c r="E11" s="114">
        <f t="shared" si="0"/>
        <v>0.1</v>
      </c>
      <c r="F11" s="1">
        <v>10</v>
      </c>
    </row>
    <row r="12" spans="2:6" x14ac:dyDescent="0.3">
      <c r="B12" s="104" t="s">
        <v>202</v>
      </c>
      <c r="C12" s="105"/>
      <c r="D12" s="2"/>
      <c r="E12" s="114">
        <f t="shared" si="0"/>
        <v>0.1</v>
      </c>
      <c r="F12" s="1">
        <v>10</v>
      </c>
    </row>
    <row r="13" spans="2:6" x14ac:dyDescent="0.3">
      <c r="B13" s="104" t="s">
        <v>203</v>
      </c>
      <c r="C13" s="105"/>
      <c r="D13" s="2"/>
      <c r="E13" s="114">
        <f t="shared" si="0"/>
        <v>0.25</v>
      </c>
      <c r="F13" s="1">
        <v>4</v>
      </c>
    </row>
    <row r="14" spans="2:6" x14ac:dyDescent="0.3">
      <c r="B14" s="74" t="s">
        <v>204</v>
      </c>
      <c r="C14" s="69"/>
      <c r="D14" s="69"/>
      <c r="E14" s="69"/>
      <c r="F14" s="69"/>
    </row>
    <row r="15" spans="2:6" x14ac:dyDescent="0.3">
      <c r="B15" s="104" t="s">
        <v>343</v>
      </c>
      <c r="C15" s="105"/>
      <c r="D15" s="2"/>
      <c r="E15" s="114">
        <f t="shared" si="0"/>
        <v>4.1666666666666664E-2</v>
      </c>
      <c r="F15" s="1">
        <v>24</v>
      </c>
    </row>
    <row r="16" spans="2:6" x14ac:dyDescent="0.3">
      <c r="B16" s="104" t="s">
        <v>205</v>
      </c>
      <c r="C16" s="105"/>
      <c r="D16" s="2"/>
      <c r="E16" s="114">
        <f t="shared" si="0"/>
        <v>0.1</v>
      </c>
      <c r="F16" s="1">
        <v>10</v>
      </c>
    </row>
    <row r="17" spans="2:8" x14ac:dyDescent="0.3">
      <c r="B17" s="104" t="s">
        <v>206</v>
      </c>
      <c r="C17" s="105"/>
      <c r="D17" s="2"/>
      <c r="E17" s="114">
        <f t="shared" si="0"/>
        <v>6.6666666666666666E-2</v>
      </c>
      <c r="F17" s="1">
        <v>15</v>
      </c>
    </row>
    <row r="18" spans="2:8" x14ac:dyDescent="0.3">
      <c r="B18" s="104" t="s">
        <v>207</v>
      </c>
      <c r="C18" s="105"/>
      <c r="D18" s="2"/>
      <c r="E18" s="114">
        <f t="shared" si="0"/>
        <v>0.1</v>
      </c>
      <c r="F18" s="1">
        <v>10</v>
      </c>
    </row>
    <row r="19" spans="2:8" x14ac:dyDescent="0.3">
      <c r="B19" s="104" t="s">
        <v>208</v>
      </c>
      <c r="C19" s="105"/>
      <c r="D19" s="2"/>
      <c r="E19" s="114">
        <f t="shared" si="0"/>
        <v>4.3478260869565216E-2</v>
      </c>
      <c r="F19" s="1">
        <v>23</v>
      </c>
      <c r="G19" s="115"/>
    </row>
    <row r="20" spans="2:8" x14ac:dyDescent="0.3">
      <c r="B20" s="104" t="s">
        <v>209</v>
      </c>
      <c r="C20" s="105"/>
      <c r="D20" s="2"/>
      <c r="E20" s="114">
        <f t="shared" si="0"/>
        <v>0.1</v>
      </c>
      <c r="F20" s="1">
        <v>10</v>
      </c>
    </row>
    <row r="21" spans="2:8" x14ac:dyDescent="0.3">
      <c r="B21" s="104" t="s">
        <v>303</v>
      </c>
      <c r="C21" s="105"/>
      <c r="D21" s="2"/>
      <c r="E21" s="114">
        <f t="shared" si="0"/>
        <v>4.1666666666666664E-2</v>
      </c>
      <c r="F21" s="1">
        <v>24</v>
      </c>
    </row>
    <row r="22" spans="2:8" x14ac:dyDescent="0.3">
      <c r="B22" s="104" t="s">
        <v>210</v>
      </c>
      <c r="C22" s="105"/>
      <c r="D22" s="2"/>
      <c r="E22" s="114">
        <f t="shared" si="0"/>
        <v>0.1</v>
      </c>
      <c r="F22" s="1">
        <v>10</v>
      </c>
    </row>
    <row r="23" spans="2:8" x14ac:dyDescent="0.3">
      <c r="B23" s="104" t="s">
        <v>211</v>
      </c>
      <c r="C23" s="105"/>
      <c r="D23" s="2"/>
      <c r="E23" s="114">
        <f t="shared" si="0"/>
        <v>4.1666666666666664E-2</v>
      </c>
      <c r="F23" s="1">
        <v>24</v>
      </c>
      <c r="G23" s="116"/>
      <c r="H23" s="116"/>
    </row>
    <row r="24" spans="2:8" x14ac:dyDescent="0.3">
      <c r="B24" s="104" t="s">
        <v>212</v>
      </c>
      <c r="C24" s="105"/>
      <c r="D24" s="2"/>
      <c r="E24" s="114">
        <f t="shared" si="0"/>
        <v>4.1666666666666664E-2</v>
      </c>
      <c r="F24" s="1">
        <v>24</v>
      </c>
    </row>
    <row r="25" spans="2:8" x14ac:dyDescent="0.3">
      <c r="B25" s="104" t="s">
        <v>213</v>
      </c>
      <c r="C25" s="105"/>
      <c r="D25" s="2"/>
      <c r="E25" s="114">
        <f t="shared" si="0"/>
        <v>0.1</v>
      </c>
      <c r="F25" s="1">
        <v>10</v>
      </c>
    </row>
    <row r="26" spans="2:8" x14ac:dyDescent="0.3">
      <c r="B26" s="104" t="s">
        <v>214</v>
      </c>
      <c r="C26" s="105"/>
      <c r="D26" s="2"/>
      <c r="E26" s="114">
        <f t="shared" si="0"/>
        <v>0.1</v>
      </c>
      <c r="F26" s="1">
        <v>10</v>
      </c>
    </row>
    <row r="27" spans="2:8" x14ac:dyDescent="0.3">
      <c r="B27" s="104" t="s">
        <v>215</v>
      </c>
      <c r="C27" s="105"/>
      <c r="D27" s="2"/>
      <c r="E27" s="114">
        <f t="shared" si="0"/>
        <v>0.1</v>
      </c>
      <c r="F27" s="1">
        <v>10</v>
      </c>
    </row>
    <row r="28" spans="2:8" x14ac:dyDescent="0.3">
      <c r="B28" s="104" t="s">
        <v>216</v>
      </c>
      <c r="C28" s="105"/>
      <c r="D28" s="2"/>
      <c r="E28" s="114">
        <f t="shared" si="0"/>
        <v>0.1</v>
      </c>
      <c r="F28" s="1">
        <v>10</v>
      </c>
    </row>
    <row r="29" spans="2:8" x14ac:dyDescent="0.3">
      <c r="B29" s="104" t="s">
        <v>217</v>
      </c>
      <c r="C29" s="105"/>
      <c r="D29" s="2"/>
      <c r="E29" s="114">
        <f t="shared" si="0"/>
        <v>0.1</v>
      </c>
      <c r="F29" s="1">
        <v>10</v>
      </c>
    </row>
    <row r="30" spans="2:8" x14ac:dyDescent="0.3">
      <c r="B30" s="104" t="s">
        <v>218</v>
      </c>
      <c r="C30" s="105"/>
      <c r="D30" s="2"/>
      <c r="E30" s="114">
        <f t="shared" si="0"/>
        <v>0.1</v>
      </c>
      <c r="F30" s="1">
        <v>10</v>
      </c>
    </row>
    <row r="31" spans="2:8" x14ac:dyDescent="0.3">
      <c r="B31" s="104" t="s">
        <v>348</v>
      </c>
      <c r="C31" s="105"/>
      <c r="D31" s="2"/>
      <c r="E31" s="114">
        <f t="shared" si="0"/>
        <v>0.1</v>
      </c>
      <c r="F31" s="1">
        <v>10</v>
      </c>
    </row>
    <row r="32" spans="2:8" x14ac:dyDescent="0.3">
      <c r="B32" s="104" t="s">
        <v>219</v>
      </c>
      <c r="C32" s="105"/>
      <c r="D32" s="2"/>
      <c r="E32" s="114">
        <f t="shared" si="0"/>
        <v>0.1</v>
      </c>
      <c r="F32" s="1">
        <v>10</v>
      </c>
    </row>
    <row r="33" spans="2:6" x14ac:dyDescent="0.3">
      <c r="B33" s="104" t="s">
        <v>220</v>
      </c>
      <c r="C33" s="105"/>
      <c r="D33" s="2"/>
      <c r="E33" s="114">
        <f t="shared" si="0"/>
        <v>0.1</v>
      </c>
      <c r="F33" s="1">
        <v>10</v>
      </c>
    </row>
    <row r="34" spans="2:6" x14ac:dyDescent="0.3">
      <c r="B34" s="104" t="s">
        <v>221</v>
      </c>
      <c r="C34" s="105"/>
      <c r="D34" s="2"/>
      <c r="E34" s="114">
        <f t="shared" si="0"/>
        <v>0.1</v>
      </c>
      <c r="F34" s="1">
        <v>10</v>
      </c>
    </row>
    <row r="35" spans="2:6" x14ac:dyDescent="0.3">
      <c r="B35" s="104" t="s">
        <v>222</v>
      </c>
      <c r="C35" s="105"/>
      <c r="D35" s="2"/>
      <c r="E35" s="114">
        <f t="shared" si="0"/>
        <v>0.1</v>
      </c>
      <c r="F35" s="1">
        <v>10</v>
      </c>
    </row>
    <row r="36" spans="2:6" x14ac:dyDescent="0.3">
      <c r="B36" s="104" t="s">
        <v>223</v>
      </c>
      <c r="C36" s="105"/>
      <c r="D36" s="2"/>
      <c r="E36" s="114">
        <f t="shared" si="0"/>
        <v>0.1</v>
      </c>
      <c r="F36" s="1">
        <v>10</v>
      </c>
    </row>
    <row r="37" spans="2:6" x14ac:dyDescent="0.3">
      <c r="B37" s="104" t="s">
        <v>349</v>
      </c>
      <c r="C37" s="105"/>
      <c r="D37" s="2"/>
      <c r="E37" s="114">
        <f t="shared" si="0"/>
        <v>0.1</v>
      </c>
      <c r="F37" s="1">
        <v>10</v>
      </c>
    </row>
    <row r="38" spans="2:6" x14ac:dyDescent="0.3">
      <c r="B38" s="104" t="s">
        <v>224</v>
      </c>
      <c r="C38" s="105"/>
      <c r="D38" s="2"/>
      <c r="E38" s="114">
        <f t="shared" si="0"/>
        <v>0.1</v>
      </c>
      <c r="F38" s="1">
        <v>10</v>
      </c>
    </row>
    <row r="39" spans="2:6" x14ac:dyDescent="0.3">
      <c r="B39" s="104" t="s">
        <v>350</v>
      </c>
      <c r="C39" s="105"/>
      <c r="D39" s="2"/>
      <c r="E39" s="114">
        <f t="shared" si="0"/>
        <v>0.1</v>
      </c>
      <c r="F39" s="1">
        <v>10</v>
      </c>
    </row>
    <row r="40" spans="2:6" x14ac:dyDescent="0.3">
      <c r="B40" s="104" t="s">
        <v>225</v>
      </c>
      <c r="C40" s="105"/>
      <c r="D40" s="2"/>
      <c r="E40" s="114">
        <f t="shared" si="0"/>
        <v>0.1</v>
      </c>
      <c r="F40" s="1">
        <v>10</v>
      </c>
    </row>
    <row r="41" spans="2:6" x14ac:dyDescent="0.3">
      <c r="B41" s="104" t="s">
        <v>226</v>
      </c>
      <c r="C41" s="105"/>
      <c r="D41" s="2"/>
      <c r="E41" s="114">
        <f t="shared" si="0"/>
        <v>0.1</v>
      </c>
      <c r="F41" s="1">
        <v>10</v>
      </c>
    </row>
    <row r="42" spans="2:6" x14ac:dyDescent="0.3">
      <c r="B42" s="104" t="s">
        <v>227</v>
      </c>
      <c r="C42" s="105"/>
      <c r="D42" s="2"/>
      <c r="E42" s="114">
        <f t="shared" si="0"/>
        <v>4.1666666666666664E-2</v>
      </c>
      <c r="F42" s="1">
        <v>24</v>
      </c>
    </row>
    <row r="43" spans="2:6" x14ac:dyDescent="0.3">
      <c r="B43" s="104" t="s">
        <v>228</v>
      </c>
      <c r="C43" s="105"/>
      <c r="D43" s="2"/>
      <c r="E43" s="114">
        <f t="shared" si="0"/>
        <v>4.1666666666666664E-2</v>
      </c>
      <c r="F43" s="1">
        <v>24</v>
      </c>
    </row>
    <row r="44" spans="2:6" x14ac:dyDescent="0.3">
      <c r="B44" s="104" t="s">
        <v>351</v>
      </c>
      <c r="C44" s="105"/>
      <c r="D44" s="2"/>
      <c r="E44" s="114">
        <f t="shared" si="0"/>
        <v>4.1666666666666664E-2</v>
      </c>
      <c r="F44" s="1">
        <v>24</v>
      </c>
    </row>
    <row r="45" spans="2:6" x14ac:dyDescent="0.3">
      <c r="B45" s="104" t="s">
        <v>229</v>
      </c>
      <c r="C45" s="105"/>
      <c r="D45" s="2"/>
      <c r="E45" s="114">
        <f t="shared" si="0"/>
        <v>0.1</v>
      </c>
      <c r="F45" s="1">
        <v>10</v>
      </c>
    </row>
    <row r="46" spans="2:6" x14ac:dyDescent="0.3">
      <c r="B46" s="104" t="s">
        <v>230</v>
      </c>
      <c r="C46" s="105"/>
      <c r="D46" s="2"/>
      <c r="E46" s="114">
        <f t="shared" si="0"/>
        <v>0.1</v>
      </c>
      <c r="F46" s="1">
        <v>10</v>
      </c>
    </row>
    <row r="47" spans="2:6" x14ac:dyDescent="0.3">
      <c r="B47" s="104" t="s">
        <v>231</v>
      </c>
      <c r="C47" s="105"/>
      <c r="D47" s="2"/>
      <c r="E47" s="114">
        <f t="shared" si="0"/>
        <v>4.1666666666666664E-2</v>
      </c>
      <c r="F47" s="1">
        <v>24</v>
      </c>
    </row>
    <row r="48" spans="2:6" x14ac:dyDescent="0.3">
      <c r="B48" s="104" t="s">
        <v>232</v>
      </c>
      <c r="C48" s="105"/>
      <c r="D48" s="2"/>
      <c r="E48" s="114">
        <f t="shared" si="0"/>
        <v>0.1</v>
      </c>
      <c r="F48" s="1">
        <v>10</v>
      </c>
    </row>
    <row r="49" spans="2:7" x14ac:dyDescent="0.3">
      <c r="B49" s="104" t="s">
        <v>233</v>
      </c>
      <c r="C49" s="105"/>
      <c r="D49" s="2"/>
      <c r="E49" s="114">
        <f t="shared" si="0"/>
        <v>0.1</v>
      </c>
      <c r="F49" s="1">
        <v>10</v>
      </c>
    </row>
    <row r="50" spans="2:7" x14ac:dyDescent="0.3">
      <c r="B50" s="104" t="s">
        <v>234</v>
      </c>
      <c r="C50" s="105"/>
      <c r="D50" s="2"/>
      <c r="E50" s="114">
        <f t="shared" si="0"/>
        <v>0.1</v>
      </c>
      <c r="F50" s="1">
        <v>10</v>
      </c>
    </row>
    <row r="51" spans="2:7" x14ac:dyDescent="0.3">
      <c r="B51" s="104" t="s">
        <v>235</v>
      </c>
      <c r="C51" s="105"/>
      <c r="D51" s="2"/>
      <c r="E51" s="114">
        <f t="shared" si="0"/>
        <v>0.1</v>
      </c>
      <c r="F51" s="1">
        <v>10</v>
      </c>
    </row>
    <row r="52" spans="2:7" x14ac:dyDescent="0.3">
      <c r="B52" s="104" t="s">
        <v>236</v>
      </c>
      <c r="C52" s="105"/>
      <c r="D52" s="2"/>
      <c r="E52" s="114">
        <f t="shared" si="0"/>
        <v>0.1</v>
      </c>
      <c r="F52" s="1">
        <v>10</v>
      </c>
    </row>
    <row r="53" spans="2:7" x14ac:dyDescent="0.3">
      <c r="B53" s="104" t="s">
        <v>341</v>
      </c>
      <c r="C53" s="105"/>
      <c r="D53" s="2"/>
      <c r="E53" s="114">
        <f t="shared" si="0"/>
        <v>4.3478260869565216E-2</v>
      </c>
      <c r="F53" s="1">
        <v>23</v>
      </c>
      <c r="G53" s="117"/>
    </row>
    <row r="54" spans="2:7" x14ac:dyDescent="0.3">
      <c r="B54" s="104" t="s">
        <v>342</v>
      </c>
      <c r="C54" s="105"/>
      <c r="D54" s="2"/>
      <c r="E54" s="114">
        <f t="shared" si="0"/>
        <v>0.1</v>
      </c>
      <c r="F54" s="1">
        <v>10</v>
      </c>
      <c r="G54" s="117"/>
    </row>
    <row r="55" spans="2:7" x14ac:dyDescent="0.3">
      <c r="B55" s="104" t="s">
        <v>237</v>
      </c>
      <c r="C55" s="105"/>
      <c r="D55" s="2"/>
      <c r="E55" s="114">
        <f t="shared" si="0"/>
        <v>0.1</v>
      </c>
      <c r="F55" s="1">
        <v>10</v>
      </c>
    </row>
    <row r="56" spans="2:7" x14ac:dyDescent="0.3">
      <c r="B56" s="104" t="s">
        <v>238</v>
      </c>
      <c r="C56" s="105"/>
      <c r="D56" s="2"/>
      <c r="E56" s="114">
        <f t="shared" si="0"/>
        <v>4.3478260869565216E-2</v>
      </c>
      <c r="F56" s="1">
        <v>23</v>
      </c>
      <c r="G56" s="159"/>
    </row>
    <row r="57" spans="2:7" x14ac:dyDescent="0.3">
      <c r="B57" s="104" t="s">
        <v>239</v>
      </c>
      <c r="C57" s="105"/>
      <c r="D57" s="2"/>
      <c r="E57" s="114">
        <f t="shared" si="0"/>
        <v>0.25</v>
      </c>
      <c r="F57" s="1">
        <v>4</v>
      </c>
      <c r="G57" s="159"/>
    </row>
    <row r="58" spans="2:7" x14ac:dyDescent="0.3">
      <c r="B58" s="104" t="s">
        <v>240</v>
      </c>
      <c r="C58" s="105"/>
      <c r="D58" s="2"/>
      <c r="E58" s="114">
        <f t="shared" si="0"/>
        <v>0.1</v>
      </c>
      <c r="F58" s="1">
        <v>10</v>
      </c>
    </row>
    <row r="59" spans="2:7" x14ac:dyDescent="0.3">
      <c r="B59" s="104" t="s">
        <v>352</v>
      </c>
      <c r="C59" s="105"/>
      <c r="D59" s="2"/>
      <c r="E59" s="114">
        <f t="shared" si="0"/>
        <v>0.25</v>
      </c>
      <c r="F59" s="1">
        <v>4</v>
      </c>
    </row>
    <row r="60" spans="2:7" x14ac:dyDescent="0.3">
      <c r="B60" s="104" t="s">
        <v>241</v>
      </c>
      <c r="C60" s="105"/>
      <c r="D60" s="2"/>
      <c r="E60" s="114">
        <f t="shared" si="0"/>
        <v>0.25</v>
      </c>
      <c r="F60" s="1">
        <v>4</v>
      </c>
    </row>
    <row r="61" spans="2:7" x14ac:dyDescent="0.3">
      <c r="B61" s="104" t="s">
        <v>242</v>
      </c>
      <c r="C61" s="105"/>
      <c r="D61" s="2"/>
      <c r="E61" s="114">
        <f t="shared" si="0"/>
        <v>4.5454545454545456E-2</v>
      </c>
      <c r="F61" s="1">
        <v>22</v>
      </c>
    </row>
    <row r="62" spans="2:7" x14ac:dyDescent="0.3">
      <c r="B62" s="145" t="s">
        <v>243</v>
      </c>
      <c r="C62" s="146"/>
      <c r="D62" s="21"/>
      <c r="E62" s="162">
        <f t="shared" si="0"/>
        <v>0.125</v>
      </c>
      <c r="F62" s="147">
        <v>8</v>
      </c>
    </row>
    <row r="63" spans="2:7" x14ac:dyDescent="0.3"/>
  </sheetData>
  <mergeCells count="1">
    <mergeCell ref="B6:D6"/>
  </mergeCells>
  <hyperlinks>
    <hyperlink ref="B2" location="Índice!A1" display="Índice" xr:uid="{BD2FD005-A755-43A3-B01A-EFAC140C5E9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F42B-B4C0-4960-A347-980D900E27C1}">
  <sheetPr>
    <tabColor rgb="FFC65911"/>
  </sheetPr>
  <dimension ref="A1:O797"/>
  <sheetViews>
    <sheetView topLeftCell="B15" zoomScale="90" zoomScaleNormal="90" workbookViewId="0">
      <selection activeCell="G29" sqref="G29:G30"/>
    </sheetView>
  </sheetViews>
  <sheetFormatPr baseColWidth="10" defaultColWidth="0" defaultRowHeight="14.4" zeroHeight="1" outlineLevelRow="1" x14ac:dyDescent="0.3"/>
  <cols>
    <col min="1" max="1" width="1.77734375" style="1" customWidth="1"/>
    <col min="2" max="2" width="10.77734375" style="1" customWidth="1"/>
    <col min="3" max="4" width="23.109375" style="1" customWidth="1"/>
    <col min="5" max="14" width="10.77734375" style="1" customWidth="1"/>
    <col min="15" max="15" width="11.5546875" style="1" customWidth="1"/>
    <col min="16" max="16384" width="11.5546875" style="1" hidden="1"/>
  </cols>
  <sheetData>
    <row r="1" spans="1:14" ht="15" thickBot="1" x14ac:dyDescent="0.35"/>
    <row r="2" spans="1:14" ht="15" thickBot="1" x14ac:dyDescent="0.35">
      <c r="B2" s="164" t="s">
        <v>353</v>
      </c>
    </row>
    <row r="3" spans="1:14" x14ac:dyDescent="0.3"/>
    <row r="4" spans="1:14" s="2" customFormat="1" x14ac:dyDescent="0.3">
      <c r="A4" s="1"/>
      <c r="B4" s="16" t="s">
        <v>322</v>
      </c>
    </row>
    <row r="5" spans="1:14" s="2" customFormat="1" x14ac:dyDescent="0.3">
      <c r="A5" s="1"/>
    </row>
    <row r="6" spans="1:14" s="2" customFormat="1" x14ac:dyDescent="0.3">
      <c r="A6" s="1"/>
      <c r="B6" s="106" t="s">
        <v>244</v>
      </c>
      <c r="J6" s="103"/>
    </row>
    <row r="7" spans="1:14" s="2" customFormat="1" x14ac:dyDescent="0.3">
      <c r="A7" s="1"/>
    </row>
    <row r="8" spans="1:14" s="2" customFormat="1" x14ac:dyDescent="0.3">
      <c r="A8" s="1"/>
      <c r="B8" s="177" t="s">
        <v>196</v>
      </c>
      <c r="C8" s="177"/>
      <c r="D8" s="177"/>
      <c r="E8" s="32">
        <v>2014</v>
      </c>
      <c r="F8" s="32">
        <v>2015</v>
      </c>
      <c r="G8" s="32">
        <v>2016</v>
      </c>
      <c r="H8" s="32">
        <v>2017</v>
      </c>
      <c r="I8" s="32">
        <v>2018</v>
      </c>
      <c r="J8" s="32">
        <v>2019</v>
      </c>
      <c r="K8" s="32">
        <v>2020</v>
      </c>
      <c r="L8" s="32">
        <v>2021</v>
      </c>
      <c r="M8" s="32">
        <v>2022</v>
      </c>
      <c r="N8" s="32">
        <v>2023</v>
      </c>
    </row>
    <row r="9" spans="1:14" s="2" customFormat="1" x14ac:dyDescent="0.3">
      <c r="A9" s="1"/>
      <c r="B9" s="74" t="s">
        <v>197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s="2" customFormat="1" x14ac:dyDescent="0.3">
      <c r="A10" s="1"/>
      <c r="B10" s="104" t="s">
        <v>198</v>
      </c>
      <c r="C10" s="105"/>
      <c r="E10" s="55">
        <v>109000</v>
      </c>
      <c r="F10" s="55">
        <v>2000</v>
      </c>
      <c r="G10" s="55">
        <v>17000</v>
      </c>
      <c r="H10" s="55">
        <v>21000</v>
      </c>
      <c r="I10" s="55">
        <v>212000</v>
      </c>
      <c r="J10" s="55">
        <v>17000</v>
      </c>
      <c r="K10" s="55">
        <v>47000</v>
      </c>
      <c r="L10" s="55">
        <v>85000</v>
      </c>
      <c r="M10" s="55">
        <v>39000</v>
      </c>
      <c r="N10" s="55">
        <v>205000</v>
      </c>
    </row>
    <row r="11" spans="1:14" s="2" customFormat="1" x14ac:dyDescent="0.3">
      <c r="A11" s="1"/>
      <c r="B11" s="104" t="s">
        <v>199</v>
      </c>
      <c r="C11" s="105"/>
      <c r="E11" s="55">
        <v>0</v>
      </c>
      <c r="F11" s="55">
        <v>352000</v>
      </c>
      <c r="G11" s="55">
        <v>0</v>
      </c>
      <c r="H11" s="55">
        <v>564000</v>
      </c>
      <c r="I11" s="55">
        <v>522000</v>
      </c>
      <c r="J11" s="55">
        <v>446000</v>
      </c>
      <c r="K11" s="55">
        <v>85000</v>
      </c>
      <c r="L11" s="55">
        <v>246000</v>
      </c>
      <c r="M11" s="55">
        <v>314000</v>
      </c>
      <c r="N11" s="55">
        <v>1000</v>
      </c>
    </row>
    <row r="12" spans="1:14" s="2" customFormat="1" x14ac:dyDescent="0.3">
      <c r="A12" s="1"/>
      <c r="B12" s="104" t="s">
        <v>200</v>
      </c>
      <c r="C12" s="105"/>
      <c r="E12" s="55">
        <v>34000</v>
      </c>
      <c r="F12" s="55">
        <v>42000</v>
      </c>
      <c r="G12" s="55">
        <v>0</v>
      </c>
      <c r="H12" s="55">
        <v>0</v>
      </c>
      <c r="I12" s="55">
        <v>156000</v>
      </c>
      <c r="J12" s="55">
        <v>64000</v>
      </c>
      <c r="K12" s="55">
        <v>0</v>
      </c>
      <c r="L12" s="55">
        <v>0</v>
      </c>
      <c r="M12" s="55">
        <v>30000</v>
      </c>
      <c r="N12" s="55">
        <v>0</v>
      </c>
    </row>
    <row r="13" spans="1:14" s="2" customFormat="1" x14ac:dyDescent="0.3">
      <c r="A13" s="1"/>
      <c r="B13" s="104" t="s">
        <v>201</v>
      </c>
      <c r="C13" s="105"/>
      <c r="E13" s="55">
        <v>20000</v>
      </c>
      <c r="F13" s="55">
        <v>34000</v>
      </c>
      <c r="G13" s="55">
        <v>6000</v>
      </c>
      <c r="H13" s="55">
        <v>11000</v>
      </c>
      <c r="I13" s="55">
        <v>25000</v>
      </c>
      <c r="J13" s="55">
        <v>31000</v>
      </c>
      <c r="K13" s="55">
        <v>0</v>
      </c>
      <c r="L13" s="55">
        <v>5000</v>
      </c>
      <c r="M13" s="55">
        <v>2000</v>
      </c>
      <c r="N13" s="55">
        <v>0</v>
      </c>
    </row>
    <row r="14" spans="1:14" s="2" customFormat="1" x14ac:dyDescent="0.3">
      <c r="A14" s="1"/>
      <c r="B14" s="104" t="s">
        <v>202</v>
      </c>
      <c r="C14" s="105"/>
      <c r="E14" s="55">
        <v>4000</v>
      </c>
      <c r="F14" s="55">
        <v>187000</v>
      </c>
      <c r="G14" s="55">
        <v>136000</v>
      </c>
      <c r="H14" s="55">
        <v>185000</v>
      </c>
      <c r="I14" s="55">
        <v>114000</v>
      </c>
      <c r="J14" s="55">
        <v>275000</v>
      </c>
      <c r="K14" s="55">
        <v>121000</v>
      </c>
      <c r="L14" s="55">
        <v>86000</v>
      </c>
      <c r="M14" s="55">
        <v>40000</v>
      </c>
      <c r="N14" s="55">
        <v>329000</v>
      </c>
    </row>
    <row r="15" spans="1:14" s="2" customFormat="1" x14ac:dyDescent="0.3">
      <c r="A15" s="1"/>
      <c r="B15" s="104" t="s">
        <v>203</v>
      </c>
      <c r="C15" s="105"/>
      <c r="E15" s="55">
        <v>18000</v>
      </c>
      <c r="F15" s="55">
        <v>33000</v>
      </c>
      <c r="G15" s="55">
        <v>11000</v>
      </c>
      <c r="H15" s="55">
        <v>44000</v>
      </c>
      <c r="I15" s="55">
        <v>27000</v>
      </c>
      <c r="J15" s="55">
        <v>12000</v>
      </c>
      <c r="K15" s="55">
        <v>0</v>
      </c>
      <c r="L15" s="55">
        <v>3000</v>
      </c>
      <c r="M15" s="55">
        <v>12000</v>
      </c>
      <c r="N15" s="55">
        <v>3000</v>
      </c>
    </row>
    <row r="16" spans="1:14" s="2" customFormat="1" collapsed="1" x14ac:dyDescent="0.3">
      <c r="A16" s="1"/>
      <c r="B16" s="74" t="s">
        <v>204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5" s="2" customFormat="1" x14ac:dyDescent="0.3">
      <c r="A17" s="1"/>
      <c r="B17" s="104" t="s">
        <v>343</v>
      </c>
      <c r="C17" s="105"/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f>41319874.3/1.18</f>
        <v>35016842.627118647</v>
      </c>
      <c r="K17" s="55">
        <v>55559383.506243601</v>
      </c>
      <c r="L17" s="55">
        <v>0</v>
      </c>
      <c r="M17" s="55">
        <v>0</v>
      </c>
      <c r="N17" s="55">
        <v>0</v>
      </c>
    </row>
    <row r="18" spans="1:15" s="2" customFormat="1" x14ac:dyDescent="0.3">
      <c r="A18" s="1"/>
      <c r="B18" s="104" t="s">
        <v>205</v>
      </c>
      <c r="C18" s="105"/>
      <c r="E18" s="55">
        <v>0</v>
      </c>
      <c r="F18" s="55">
        <v>1029544.0338983053</v>
      </c>
      <c r="G18" s="55">
        <v>0</v>
      </c>
      <c r="H18" s="55">
        <v>0</v>
      </c>
      <c r="I18" s="55">
        <v>0</v>
      </c>
      <c r="J18" s="55">
        <f>(3100733.32+3882952.39)/3.396</f>
        <v>2056444.5553592462</v>
      </c>
      <c r="K18" s="55">
        <v>0</v>
      </c>
      <c r="L18" s="55">
        <v>0</v>
      </c>
      <c r="M18" s="55">
        <v>0</v>
      </c>
      <c r="N18" s="55">
        <v>0</v>
      </c>
    </row>
    <row r="19" spans="1:15" s="2" customFormat="1" x14ac:dyDescent="0.3">
      <c r="A19" s="1"/>
      <c r="B19" s="104" t="s">
        <v>206</v>
      </c>
      <c r="C19" s="105"/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9036890.8539458197</v>
      </c>
      <c r="K19" s="55">
        <v>0</v>
      </c>
      <c r="L19" s="55">
        <v>0</v>
      </c>
      <c r="M19" s="55">
        <v>0</v>
      </c>
      <c r="N19" s="55">
        <v>0</v>
      </c>
    </row>
    <row r="20" spans="1:15" s="2" customFormat="1" x14ac:dyDescent="0.3">
      <c r="A20" s="1"/>
      <c r="B20" s="104" t="s">
        <v>207</v>
      </c>
      <c r="C20" s="105"/>
      <c r="E20" s="55">
        <v>0</v>
      </c>
      <c r="F20" s="55">
        <v>0</v>
      </c>
      <c r="G20" s="55">
        <v>93644.338983050853</v>
      </c>
      <c r="H20" s="55">
        <v>0</v>
      </c>
      <c r="I20" s="55">
        <v>0</v>
      </c>
      <c r="J20" s="55">
        <f>324328.46/1.18</f>
        <v>274854.62711864407</v>
      </c>
      <c r="K20" s="55">
        <v>0</v>
      </c>
      <c r="L20" s="55">
        <v>0</v>
      </c>
      <c r="M20" s="55">
        <v>0</v>
      </c>
      <c r="N20" s="55">
        <v>0</v>
      </c>
    </row>
    <row r="21" spans="1:15" s="2" customFormat="1" x14ac:dyDescent="0.3">
      <c r="A21" s="1"/>
      <c r="B21" s="104" t="s">
        <v>208</v>
      </c>
      <c r="C21" s="105"/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f>2846595.12/1.18</f>
        <v>2412368.7457627119</v>
      </c>
      <c r="L21" s="55">
        <v>0</v>
      </c>
      <c r="M21" s="55">
        <v>0</v>
      </c>
      <c r="N21" s="55">
        <v>0</v>
      </c>
      <c r="O21" s="55"/>
    </row>
    <row r="22" spans="1:15" s="2" customFormat="1" x14ac:dyDescent="0.3">
      <c r="A22" s="1"/>
      <c r="B22" s="104" t="s">
        <v>209</v>
      </c>
      <c r="C22" s="105"/>
      <c r="E22" s="55">
        <v>0</v>
      </c>
      <c r="F22" s="55">
        <v>0</v>
      </c>
      <c r="G22" s="55">
        <v>463200</v>
      </c>
      <c r="H22" s="55">
        <v>0</v>
      </c>
      <c r="I22" s="55">
        <f>507400/1.18</f>
        <v>430000</v>
      </c>
      <c r="J22" s="55">
        <f>109613.5/1.18</f>
        <v>92892.796610169491</v>
      </c>
      <c r="K22" s="55">
        <v>0</v>
      </c>
      <c r="L22" s="55">
        <v>0</v>
      </c>
      <c r="M22" s="55">
        <v>0</v>
      </c>
      <c r="N22" s="55">
        <v>0</v>
      </c>
    </row>
    <row r="23" spans="1:15" s="2" customFormat="1" x14ac:dyDescent="0.3">
      <c r="A23" s="1"/>
      <c r="B23" s="104" t="s">
        <v>303</v>
      </c>
      <c r="C23" s="105"/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f>(6100827.17/1.18)</f>
        <v>5170192.5169491526</v>
      </c>
      <c r="L23" s="55">
        <v>0</v>
      </c>
      <c r="M23" s="55">
        <v>0</v>
      </c>
      <c r="N23" s="55">
        <v>0</v>
      </c>
    </row>
    <row r="24" spans="1:15" s="2" customFormat="1" x14ac:dyDescent="0.3">
      <c r="A24" s="1"/>
      <c r="B24" s="104" t="s">
        <v>210</v>
      </c>
      <c r="C24" s="105"/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f>203243.2/1.18</f>
        <v>172240.00000000003</v>
      </c>
      <c r="L24" s="55">
        <v>0</v>
      </c>
      <c r="M24" s="55">
        <v>0</v>
      </c>
      <c r="N24" s="55">
        <v>0</v>
      </c>
    </row>
    <row r="25" spans="1:15" s="2" customFormat="1" x14ac:dyDescent="0.3">
      <c r="A25" s="1"/>
      <c r="B25" s="104" t="s">
        <v>211</v>
      </c>
      <c r="C25" s="105"/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f>4918457.3/1.18</f>
        <v>4168184.1525423732</v>
      </c>
      <c r="L25" s="55">
        <f>8859134.03/1.18</f>
        <v>7507740.70338983</v>
      </c>
      <c r="M25" s="55">
        <v>0</v>
      </c>
      <c r="N25" s="55">
        <v>0</v>
      </c>
    </row>
    <row r="26" spans="1:15" s="2" customFormat="1" x14ac:dyDescent="0.3">
      <c r="A26" s="1"/>
      <c r="B26" s="104" t="s">
        <v>212</v>
      </c>
      <c r="C26" s="105"/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f>9282457.23/1.18</f>
        <v>7866489.177966102</v>
      </c>
      <c r="K26" s="55">
        <v>11688517.400536029</v>
      </c>
      <c r="L26" s="55">
        <v>0</v>
      </c>
      <c r="M26" s="55">
        <v>0</v>
      </c>
      <c r="N26" s="55">
        <v>0</v>
      </c>
    </row>
    <row r="27" spans="1:15" s="2" customFormat="1" x14ac:dyDescent="0.3">
      <c r="A27" s="1"/>
      <c r="B27" s="104" t="s">
        <v>213</v>
      </c>
      <c r="C27" s="105"/>
      <c r="E27" s="55">
        <v>0</v>
      </c>
      <c r="F27" s="55">
        <v>46783</v>
      </c>
      <c r="G27" s="66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</row>
    <row r="28" spans="1:15" s="2" customFormat="1" x14ac:dyDescent="0.3">
      <c r="A28" s="1"/>
      <c r="B28" s="104" t="s">
        <v>214</v>
      </c>
      <c r="C28" s="105"/>
      <c r="E28" s="55">
        <v>0</v>
      </c>
      <c r="F28" s="55">
        <v>26500</v>
      </c>
      <c r="G28" s="66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5" s="2" customFormat="1" x14ac:dyDescent="0.3">
      <c r="A29" s="1"/>
      <c r="B29" s="104" t="s">
        <v>215</v>
      </c>
      <c r="C29" s="105"/>
      <c r="E29" s="55">
        <v>0</v>
      </c>
      <c r="F29" s="55">
        <v>0</v>
      </c>
      <c r="G29" s="55">
        <v>15136.92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</row>
    <row r="30" spans="1:15" s="2" customFormat="1" x14ac:dyDescent="0.3">
      <c r="A30" s="1"/>
      <c r="B30" s="104" t="s">
        <v>216</v>
      </c>
      <c r="C30" s="105"/>
      <c r="E30" s="55">
        <v>0</v>
      </c>
      <c r="F30" s="55">
        <v>0</v>
      </c>
      <c r="G30" s="55">
        <v>22276.92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5" s="2" customFormat="1" x14ac:dyDescent="0.3">
      <c r="A31" s="1"/>
      <c r="B31" s="104" t="s">
        <v>217</v>
      </c>
      <c r="C31" s="105"/>
      <c r="E31" s="55">
        <v>0</v>
      </c>
      <c r="F31" s="55">
        <v>0</v>
      </c>
      <c r="G31" s="55">
        <f>54721.57/1.18</f>
        <v>46374.211864406781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</row>
    <row r="32" spans="1:15" s="2" customFormat="1" x14ac:dyDescent="0.3">
      <c r="A32" s="1"/>
      <c r="B32" s="104" t="s">
        <v>218</v>
      </c>
      <c r="C32" s="105"/>
      <c r="E32" s="55">
        <v>0</v>
      </c>
      <c r="F32" s="55">
        <v>0</v>
      </c>
      <c r="G32" s="55">
        <f>1873191.24/1.18</f>
        <v>1587450.2033898307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s="2" customFormat="1" x14ac:dyDescent="0.3">
      <c r="A33" s="1"/>
      <c r="B33" s="104" t="s">
        <v>348</v>
      </c>
      <c r="C33" s="105"/>
      <c r="E33" s="55">
        <v>0</v>
      </c>
      <c r="F33" s="55">
        <v>0</v>
      </c>
      <c r="G33" s="55">
        <v>0</v>
      </c>
      <c r="H33" s="55">
        <f>49221.25/1.18</f>
        <v>41712.923728813563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</row>
    <row r="34" spans="1:14" s="2" customFormat="1" x14ac:dyDescent="0.3">
      <c r="A34" s="1"/>
      <c r="B34" s="104" t="s">
        <v>219</v>
      </c>
      <c r="C34" s="105"/>
      <c r="E34" s="55">
        <v>0</v>
      </c>
      <c r="F34" s="55">
        <v>0</v>
      </c>
      <c r="G34" s="55">
        <v>0</v>
      </c>
      <c r="H34" s="55">
        <f>25687.05/1.18</f>
        <v>21768.686440677968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</row>
    <row r="35" spans="1:14" s="2" customFormat="1" x14ac:dyDescent="0.3">
      <c r="A35" s="1"/>
      <c r="B35" s="104" t="s">
        <v>220</v>
      </c>
      <c r="C35" s="105"/>
      <c r="E35" s="55">
        <v>0</v>
      </c>
      <c r="F35" s="55">
        <v>0</v>
      </c>
      <c r="G35" s="55">
        <v>0</v>
      </c>
      <c r="H35" s="55">
        <f>39160.32/1.18</f>
        <v>33186.711864406781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</row>
    <row r="36" spans="1:14" s="2" customFormat="1" x14ac:dyDescent="0.3">
      <c r="A36" s="1"/>
      <c r="B36" s="104" t="s">
        <v>221</v>
      </c>
      <c r="C36" s="105"/>
      <c r="E36" s="55">
        <v>0</v>
      </c>
      <c r="F36" s="55">
        <v>0</v>
      </c>
      <c r="G36" s="55">
        <v>0</v>
      </c>
      <c r="H36" s="55">
        <f>96537.1/1.18</f>
        <v>81811.101694915269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</row>
    <row r="37" spans="1:14" s="2" customFormat="1" x14ac:dyDescent="0.3">
      <c r="A37" s="1"/>
      <c r="B37" s="104" t="s">
        <v>222</v>
      </c>
      <c r="C37" s="105"/>
      <c r="E37" s="55">
        <v>0</v>
      </c>
      <c r="F37" s="55">
        <v>0</v>
      </c>
      <c r="G37" s="55">
        <v>0</v>
      </c>
      <c r="H37" s="55">
        <f>84396.03/1.18</f>
        <v>71522.059322033907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</row>
    <row r="38" spans="1:14" s="2" customFormat="1" x14ac:dyDescent="0.3">
      <c r="A38" s="1"/>
      <c r="B38" s="104" t="s">
        <v>223</v>
      </c>
      <c r="C38" s="105"/>
      <c r="E38" s="55">
        <v>0</v>
      </c>
      <c r="F38" s="55">
        <v>0</v>
      </c>
      <c r="G38" s="55">
        <v>0</v>
      </c>
      <c r="H38" s="55">
        <f>84295.03/1.18</f>
        <v>71436.466101694925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s="2" customFormat="1" x14ac:dyDescent="0.3">
      <c r="A39" s="1"/>
      <c r="B39" s="104" t="s">
        <v>349</v>
      </c>
      <c r="C39" s="105"/>
      <c r="E39" s="55">
        <v>0</v>
      </c>
      <c r="F39" s="55">
        <v>0</v>
      </c>
      <c r="G39" s="55">
        <v>0</v>
      </c>
      <c r="H39" s="55">
        <f>14660.25/1.18</f>
        <v>12423.940677966102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</row>
    <row r="40" spans="1:14" s="2" customFormat="1" x14ac:dyDescent="0.3">
      <c r="A40" s="1"/>
      <c r="B40" s="104" t="s">
        <v>224</v>
      </c>
      <c r="C40" s="105"/>
      <c r="E40" s="55">
        <v>0</v>
      </c>
      <c r="F40" s="55">
        <v>0</v>
      </c>
      <c r="G40" s="55">
        <v>0</v>
      </c>
      <c r="H40" s="55">
        <v>0</v>
      </c>
      <c r="I40" s="55">
        <f>15186.47/1.18</f>
        <v>12869.889830508475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</row>
    <row r="41" spans="1:14" s="2" customFormat="1" x14ac:dyDescent="0.3">
      <c r="A41" s="1"/>
      <c r="B41" s="104" t="s">
        <v>350</v>
      </c>
      <c r="C41" s="105"/>
      <c r="E41" s="55">
        <v>0</v>
      </c>
      <c r="F41" s="55">
        <v>0</v>
      </c>
      <c r="G41" s="55">
        <v>0</v>
      </c>
      <c r="H41" s="55">
        <v>0</v>
      </c>
      <c r="I41" s="55">
        <f>445491.3/1.18</f>
        <v>377535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</row>
    <row r="42" spans="1:14" s="2" customFormat="1" x14ac:dyDescent="0.3">
      <c r="A42" s="1"/>
      <c r="B42" s="104" t="s">
        <v>225</v>
      </c>
      <c r="C42" s="105"/>
      <c r="E42" s="55">
        <v>0</v>
      </c>
      <c r="F42" s="55">
        <v>0</v>
      </c>
      <c r="G42" s="55">
        <v>0</v>
      </c>
      <c r="H42" s="55">
        <v>0</v>
      </c>
      <c r="I42" s="55">
        <f>366243.56/1.18</f>
        <v>310375.89830508479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</row>
    <row r="43" spans="1:14" s="2" customFormat="1" x14ac:dyDescent="0.3">
      <c r="A43" s="1"/>
      <c r="B43" s="104" t="s">
        <v>226</v>
      </c>
      <c r="C43" s="105"/>
      <c r="E43" s="55">
        <v>0</v>
      </c>
      <c r="F43" s="55">
        <v>0</v>
      </c>
      <c r="G43" s="55">
        <v>0</v>
      </c>
      <c r="H43" s="55">
        <v>0</v>
      </c>
      <c r="I43" s="55">
        <f>35234.35/1.18</f>
        <v>29859.618644067796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</row>
    <row r="44" spans="1:14" s="2" customFormat="1" x14ac:dyDescent="0.3">
      <c r="A44" s="1"/>
      <c r="B44" s="104" t="s">
        <v>227</v>
      </c>
      <c r="C44" s="105"/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f>514907.31/1.18</f>
        <v>436362.12711864407</v>
      </c>
      <c r="K44" s="55">
        <v>0</v>
      </c>
      <c r="L44" s="55">
        <v>0</v>
      </c>
      <c r="M44" s="55">
        <v>0</v>
      </c>
      <c r="N44" s="55">
        <v>0</v>
      </c>
    </row>
    <row r="45" spans="1:14" s="2" customFormat="1" x14ac:dyDescent="0.3">
      <c r="A45" s="1"/>
      <c r="B45" s="104" t="s">
        <v>228</v>
      </c>
      <c r="C45" s="105"/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f>1212181.15/1.18</f>
        <v>1027272.1610169491</v>
      </c>
      <c r="K45" s="55">
        <v>0</v>
      </c>
      <c r="L45" s="55">
        <v>0</v>
      </c>
      <c r="M45" s="55">
        <v>0</v>
      </c>
      <c r="N45" s="55">
        <v>0</v>
      </c>
    </row>
    <row r="46" spans="1:14" s="2" customFormat="1" x14ac:dyDescent="0.3">
      <c r="A46" s="1"/>
      <c r="B46" s="104" t="s">
        <v>351</v>
      </c>
      <c r="C46" s="105"/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f>1175146.76/1.18</f>
        <v>995887.08474576275</v>
      </c>
      <c r="K46" s="55">
        <v>0</v>
      </c>
      <c r="L46" s="55">
        <v>0</v>
      </c>
      <c r="M46" s="55">
        <v>0</v>
      </c>
      <c r="N46" s="55">
        <v>0</v>
      </c>
    </row>
    <row r="47" spans="1:14" s="2" customFormat="1" x14ac:dyDescent="0.3">
      <c r="A47" s="1"/>
      <c r="B47" s="104" t="s">
        <v>229</v>
      </c>
      <c r="C47" s="105"/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f>471300/1.18</f>
        <v>399406.77966101695</v>
      </c>
      <c r="K47" s="55">
        <v>0</v>
      </c>
      <c r="L47" s="55">
        <v>0</v>
      </c>
      <c r="M47" s="55">
        <v>0</v>
      </c>
      <c r="N47" s="55">
        <v>0</v>
      </c>
    </row>
    <row r="48" spans="1:14" s="2" customFormat="1" x14ac:dyDescent="0.3">
      <c r="A48" s="1"/>
      <c r="B48" s="104" t="s">
        <v>230</v>
      </c>
      <c r="C48" s="105"/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f>36984/1.18</f>
        <v>31342.372881355936</v>
      </c>
      <c r="K48" s="55">
        <v>0</v>
      </c>
      <c r="L48" s="55">
        <v>0</v>
      </c>
      <c r="M48" s="55">
        <v>0</v>
      </c>
      <c r="N48" s="55">
        <v>0</v>
      </c>
    </row>
    <row r="49" spans="1:14" s="2" customFormat="1" x14ac:dyDescent="0.3">
      <c r="A49" s="1"/>
      <c r="B49" s="104" t="s">
        <v>231</v>
      </c>
      <c r="C49" s="105"/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f>2454981.74/1.18</f>
        <v>2080493.0000000002</v>
      </c>
      <c r="K49" s="55">
        <v>0</v>
      </c>
      <c r="L49" s="55">
        <v>0</v>
      </c>
      <c r="M49" s="55">
        <v>0</v>
      </c>
      <c r="N49" s="55">
        <v>0</v>
      </c>
    </row>
    <row r="50" spans="1:14" s="2" customFormat="1" x14ac:dyDescent="0.3">
      <c r="A50" s="1"/>
      <c r="B50" s="104" t="s">
        <v>232</v>
      </c>
      <c r="C50" s="105"/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f>35584.61/1.18</f>
        <v>30156.449152542376</v>
      </c>
      <c r="K50" s="55">
        <v>0</v>
      </c>
      <c r="L50" s="55">
        <v>0</v>
      </c>
      <c r="M50" s="55">
        <v>0</v>
      </c>
      <c r="N50" s="55">
        <v>0</v>
      </c>
    </row>
    <row r="51" spans="1:14" s="2" customFormat="1" x14ac:dyDescent="0.3">
      <c r="A51" s="1"/>
      <c r="B51" s="104" t="s">
        <v>233</v>
      </c>
      <c r="C51" s="105"/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f>425549.23/1.18</f>
        <v>360634.94067796611</v>
      </c>
      <c r="K51" s="55">
        <v>0</v>
      </c>
      <c r="L51" s="55">
        <v>0</v>
      </c>
      <c r="M51" s="55">
        <v>0</v>
      </c>
      <c r="N51" s="55">
        <v>0</v>
      </c>
    </row>
    <row r="52" spans="1:14" s="2" customFormat="1" x14ac:dyDescent="0.3">
      <c r="A52" s="1"/>
      <c r="B52" s="104" t="s">
        <v>234</v>
      </c>
      <c r="C52" s="105"/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f>43058.2/1.18</f>
        <v>36490</v>
      </c>
      <c r="K52" s="55">
        <v>0</v>
      </c>
      <c r="L52" s="55">
        <v>0</v>
      </c>
      <c r="M52" s="55">
        <v>0</v>
      </c>
      <c r="N52" s="55">
        <v>0</v>
      </c>
    </row>
    <row r="53" spans="1:14" s="2" customFormat="1" x14ac:dyDescent="0.3">
      <c r="A53" s="1"/>
      <c r="B53" s="104" t="s">
        <v>235</v>
      </c>
      <c r="C53" s="105"/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f>690965.45/1.18</f>
        <v>585563.94067796611</v>
      </c>
      <c r="K53" s="55">
        <v>0</v>
      </c>
      <c r="L53" s="55">
        <v>0</v>
      </c>
      <c r="M53" s="55">
        <v>0</v>
      </c>
      <c r="N53" s="55">
        <v>0</v>
      </c>
    </row>
    <row r="54" spans="1:14" s="2" customFormat="1" x14ac:dyDescent="0.3">
      <c r="A54" s="1"/>
      <c r="B54" s="104" t="s">
        <v>236</v>
      </c>
      <c r="C54" s="105"/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f>297468.56/1.18</f>
        <v>252092</v>
      </c>
      <c r="K54" s="55">
        <v>0</v>
      </c>
      <c r="L54" s="55">
        <v>0</v>
      </c>
      <c r="M54" s="55">
        <v>0</v>
      </c>
      <c r="N54" s="55">
        <v>0</v>
      </c>
    </row>
    <row r="55" spans="1:14" s="2" customFormat="1" x14ac:dyDescent="0.3">
      <c r="A55" s="1"/>
      <c r="B55" s="104" t="s">
        <v>341</v>
      </c>
      <c r="C55" s="105"/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1758784.102018049</v>
      </c>
      <c r="L55" s="55">
        <v>0</v>
      </c>
      <c r="M55" s="55">
        <v>0</v>
      </c>
      <c r="N55" s="55">
        <v>0</v>
      </c>
    </row>
    <row r="56" spans="1:14" s="2" customFormat="1" x14ac:dyDescent="0.3">
      <c r="A56" s="1"/>
      <c r="B56" s="104" t="s">
        <v>342</v>
      </c>
      <c r="C56" s="105"/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143148.3403501689</v>
      </c>
      <c r="L56" s="55">
        <v>0</v>
      </c>
      <c r="M56" s="55">
        <v>0</v>
      </c>
      <c r="N56" s="55">
        <v>0</v>
      </c>
    </row>
    <row r="57" spans="1:14" s="2" customFormat="1" x14ac:dyDescent="0.3">
      <c r="A57" s="1"/>
      <c r="B57" s="104" t="s">
        <v>237</v>
      </c>
      <c r="C57" s="105"/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f>27075/1.18</f>
        <v>22944.91525423729</v>
      </c>
      <c r="L57" s="55">
        <v>0</v>
      </c>
      <c r="M57" s="55">
        <v>0</v>
      </c>
      <c r="N57" s="55">
        <v>0</v>
      </c>
    </row>
    <row r="58" spans="1:14" s="2" customFormat="1" x14ac:dyDescent="0.3">
      <c r="A58" s="1"/>
      <c r="B58" s="104" t="s">
        <v>238</v>
      </c>
      <c r="C58" s="105"/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f>39507/1.18</f>
        <v>33480.508474576272</v>
      </c>
      <c r="L58" s="55">
        <v>0</v>
      </c>
      <c r="M58" s="55">
        <v>0</v>
      </c>
      <c r="N58" s="55">
        <v>0</v>
      </c>
    </row>
    <row r="59" spans="1:14" s="2" customFormat="1" x14ac:dyDescent="0.3">
      <c r="A59" s="1"/>
      <c r="B59" s="104" t="s">
        <v>239</v>
      </c>
      <c r="C59" s="105"/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f>15906/1.18</f>
        <v>13479.661016949154</v>
      </c>
      <c r="M59" s="55">
        <v>0</v>
      </c>
      <c r="N59" s="55">
        <v>0</v>
      </c>
    </row>
    <row r="60" spans="1:14" s="2" customFormat="1" x14ac:dyDescent="0.3">
      <c r="A60" s="1"/>
      <c r="B60" s="104" t="s">
        <v>240</v>
      </c>
      <c r="C60" s="105"/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f>58976.03/1.18</f>
        <v>49979.686440677964</v>
      </c>
      <c r="M60" s="55">
        <v>0</v>
      </c>
      <c r="N60" s="55">
        <v>0</v>
      </c>
    </row>
    <row r="61" spans="1:14" s="2" customFormat="1" x14ac:dyDescent="0.3">
      <c r="A61" s="1"/>
      <c r="B61" s="104" t="s">
        <v>352</v>
      </c>
      <c r="C61" s="105"/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f>78520.4/1.18</f>
        <v>66542.711864406781</v>
      </c>
      <c r="M61" s="55">
        <v>0</v>
      </c>
      <c r="N61" s="55">
        <v>0</v>
      </c>
    </row>
    <row r="62" spans="1:14" s="2" customFormat="1" x14ac:dyDescent="0.3">
      <c r="A62" s="1"/>
      <c r="B62" s="104" t="s">
        <v>241</v>
      </c>
      <c r="C62" s="105"/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f>50786.81/1.18</f>
        <v>43039.669491525427</v>
      </c>
      <c r="M62" s="55">
        <v>0</v>
      </c>
      <c r="N62" s="55">
        <v>0</v>
      </c>
    </row>
    <row r="63" spans="1:14" s="2" customFormat="1" x14ac:dyDescent="0.3">
      <c r="A63" s="1"/>
      <c r="B63" s="104" t="s">
        <v>242</v>
      </c>
      <c r="C63" s="105"/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f>175230/1.18</f>
        <v>148500</v>
      </c>
      <c r="N63" s="55">
        <v>0</v>
      </c>
    </row>
    <row r="64" spans="1:14" s="2" customFormat="1" x14ac:dyDescent="0.3">
      <c r="A64" s="1"/>
      <c r="B64" s="145" t="s">
        <v>243</v>
      </c>
      <c r="C64" s="146"/>
      <c r="D64" s="21"/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f>3335767/1.18</f>
        <v>2826921.1864406783</v>
      </c>
    </row>
    <row r="65" spans="1:14" s="2" customFormat="1" x14ac:dyDescent="0.3">
      <c r="A65" s="1"/>
      <c r="B65" s="104"/>
      <c r="C65" s="10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s="2" customFormat="1" x14ac:dyDescent="0.3">
      <c r="A66" s="1"/>
      <c r="B66" s="89" t="s">
        <v>245</v>
      </c>
    </row>
    <row r="67" spans="1:14" s="2" customFormat="1" x14ac:dyDescent="0.3">
      <c r="A67" s="1"/>
    </row>
    <row r="68" spans="1:14" s="2" customFormat="1" x14ac:dyDescent="0.3">
      <c r="A68" s="1"/>
      <c r="B68" s="177" t="s">
        <v>196</v>
      </c>
      <c r="C68" s="177"/>
      <c r="D68" s="177"/>
      <c r="E68" s="32">
        <v>2014</v>
      </c>
      <c r="F68" s="32">
        <v>2015</v>
      </c>
      <c r="G68" s="32">
        <v>2016</v>
      </c>
      <c r="H68" s="32">
        <v>2017</v>
      </c>
      <c r="I68" s="32">
        <v>2018</v>
      </c>
      <c r="J68" s="32">
        <v>2019</v>
      </c>
      <c r="K68" s="32">
        <v>2020</v>
      </c>
      <c r="L68" s="32">
        <v>2021</v>
      </c>
      <c r="M68" s="32">
        <v>2022</v>
      </c>
      <c r="N68" s="32">
        <v>2023</v>
      </c>
    </row>
    <row r="69" spans="1:14" s="2" customFormat="1" x14ac:dyDescent="0.3">
      <c r="A69" s="1"/>
      <c r="B69" s="74" t="s">
        <v>197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</row>
    <row r="70" spans="1:14" s="2" customFormat="1" x14ac:dyDescent="0.3">
      <c r="A70" s="1"/>
      <c r="B70" s="104" t="s">
        <v>198</v>
      </c>
      <c r="C70" s="105"/>
      <c r="E70" s="55">
        <f>SUM(E71:E72)</f>
        <v>0</v>
      </c>
      <c r="F70" s="55">
        <f t="shared" ref="F70:N70" si="0">SUM(F71:F72)</f>
        <v>0</v>
      </c>
      <c r="G70" s="55">
        <f t="shared" si="0"/>
        <v>31000</v>
      </c>
      <c r="H70" s="55">
        <f t="shared" si="0"/>
        <v>0</v>
      </c>
      <c r="I70" s="55">
        <f t="shared" si="0"/>
        <v>0</v>
      </c>
      <c r="J70" s="55">
        <f t="shared" si="0"/>
        <v>0</v>
      </c>
      <c r="K70" s="55">
        <f t="shared" si="0"/>
        <v>0</v>
      </c>
      <c r="L70" s="55">
        <f t="shared" si="0"/>
        <v>0</v>
      </c>
      <c r="M70" s="55">
        <f t="shared" si="0"/>
        <v>0</v>
      </c>
      <c r="N70" s="55">
        <f t="shared" si="0"/>
        <v>0</v>
      </c>
    </row>
    <row r="71" spans="1:14" s="2" customFormat="1" hidden="1" outlineLevel="1" x14ac:dyDescent="0.3">
      <c r="A71" s="1"/>
      <c r="B71" s="107" t="s">
        <v>246</v>
      </c>
      <c r="C71" s="108"/>
      <c r="D71" s="108"/>
      <c r="E71" s="109">
        <v>0</v>
      </c>
      <c r="F71" s="109">
        <v>0</v>
      </c>
      <c r="G71" s="109">
        <v>31000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</row>
    <row r="72" spans="1:14" s="2" customFormat="1" hidden="1" outlineLevel="1" x14ac:dyDescent="0.3">
      <c r="A72" s="1"/>
      <c r="B72" s="107" t="s">
        <v>247</v>
      </c>
      <c r="C72" s="108"/>
      <c r="D72" s="108"/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</row>
    <row r="73" spans="1:14" s="2" customFormat="1" collapsed="1" x14ac:dyDescent="0.3">
      <c r="A73" s="1"/>
      <c r="B73" s="104" t="s">
        <v>199</v>
      </c>
      <c r="C73" s="105"/>
      <c r="E73" s="55">
        <f>SUM(E74:E75)</f>
        <v>0</v>
      </c>
      <c r="F73" s="55">
        <f t="shared" ref="F73:N73" si="1">SUM(F74:F75)</f>
        <v>0</v>
      </c>
      <c r="G73" s="55">
        <f t="shared" si="1"/>
        <v>20000</v>
      </c>
      <c r="H73" s="55">
        <f t="shared" si="1"/>
        <v>0</v>
      </c>
      <c r="I73" s="55">
        <f t="shared" si="1"/>
        <v>0</v>
      </c>
      <c r="J73" s="55">
        <f t="shared" si="1"/>
        <v>0</v>
      </c>
      <c r="K73" s="55">
        <f t="shared" si="1"/>
        <v>-38000</v>
      </c>
      <c r="L73" s="55">
        <f t="shared" si="1"/>
        <v>0</v>
      </c>
      <c r="M73" s="55">
        <f t="shared" si="1"/>
        <v>0</v>
      </c>
      <c r="N73" s="55">
        <f t="shared" si="1"/>
        <v>-41000</v>
      </c>
    </row>
    <row r="74" spans="1:14" s="2" customFormat="1" hidden="1" outlineLevel="1" x14ac:dyDescent="0.3">
      <c r="A74" s="1"/>
      <c r="B74" s="107" t="s">
        <v>246</v>
      </c>
      <c r="C74" s="108"/>
      <c r="D74" s="108"/>
      <c r="E74" s="109">
        <v>0</v>
      </c>
      <c r="F74" s="109">
        <v>0</v>
      </c>
      <c r="G74" s="109">
        <v>20000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</row>
    <row r="75" spans="1:14" s="2" customFormat="1" hidden="1" outlineLevel="1" x14ac:dyDescent="0.3">
      <c r="A75" s="1"/>
      <c r="B75" s="107" t="s">
        <v>247</v>
      </c>
      <c r="C75" s="108"/>
      <c r="D75" s="108"/>
      <c r="E75" s="109">
        <v>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09">
        <v>-38000</v>
      </c>
      <c r="L75" s="109">
        <v>0</v>
      </c>
      <c r="M75" s="109">
        <v>0</v>
      </c>
      <c r="N75" s="109">
        <v>-41000</v>
      </c>
    </row>
    <row r="76" spans="1:14" s="2" customFormat="1" collapsed="1" x14ac:dyDescent="0.3">
      <c r="A76" s="1"/>
      <c r="B76" s="104" t="s">
        <v>200</v>
      </c>
      <c r="C76" s="105"/>
      <c r="E76" s="55">
        <f>SUM(E77:E78)</f>
        <v>0</v>
      </c>
      <c r="F76" s="55">
        <f t="shared" ref="F76:N76" si="2">SUM(F77:F78)</f>
        <v>24000</v>
      </c>
      <c r="G76" s="55">
        <f t="shared" si="2"/>
        <v>0</v>
      </c>
      <c r="H76" s="55">
        <f t="shared" si="2"/>
        <v>0</v>
      </c>
      <c r="I76" s="55">
        <f t="shared" si="2"/>
        <v>-49000</v>
      </c>
      <c r="J76" s="55">
        <f t="shared" si="2"/>
        <v>-32000</v>
      </c>
      <c r="K76" s="55">
        <f t="shared" si="2"/>
        <v>0</v>
      </c>
      <c r="L76" s="55">
        <f t="shared" si="2"/>
        <v>0</v>
      </c>
      <c r="M76" s="55">
        <f t="shared" si="2"/>
        <v>0</v>
      </c>
      <c r="N76" s="55">
        <f t="shared" si="2"/>
        <v>0</v>
      </c>
    </row>
    <row r="77" spans="1:14" s="2" customFormat="1" hidden="1" outlineLevel="1" x14ac:dyDescent="0.3">
      <c r="A77" s="1"/>
      <c r="B77" s="107" t="s">
        <v>246</v>
      </c>
      <c r="C77" s="108"/>
      <c r="D77" s="108"/>
      <c r="E77" s="109">
        <v>0</v>
      </c>
      <c r="F77" s="109">
        <v>24000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0</v>
      </c>
    </row>
    <row r="78" spans="1:14" s="2" customFormat="1" hidden="1" outlineLevel="1" x14ac:dyDescent="0.3">
      <c r="A78" s="1"/>
      <c r="B78" s="107" t="s">
        <v>247</v>
      </c>
      <c r="C78" s="108"/>
      <c r="D78" s="108"/>
      <c r="E78" s="109">
        <v>0</v>
      </c>
      <c r="F78" s="109">
        <v>0</v>
      </c>
      <c r="G78" s="109">
        <v>0</v>
      </c>
      <c r="H78" s="109">
        <v>0</v>
      </c>
      <c r="I78" s="109">
        <v>-49000</v>
      </c>
      <c r="J78" s="109">
        <v>-32000</v>
      </c>
      <c r="K78" s="109">
        <v>0</v>
      </c>
      <c r="L78" s="109">
        <v>0</v>
      </c>
      <c r="M78" s="109">
        <v>0</v>
      </c>
      <c r="N78" s="109">
        <v>0</v>
      </c>
    </row>
    <row r="79" spans="1:14" s="2" customFormat="1" collapsed="1" x14ac:dyDescent="0.3">
      <c r="A79" s="1"/>
      <c r="B79" s="104" t="s">
        <v>201</v>
      </c>
      <c r="C79" s="105"/>
      <c r="E79" s="55">
        <f>SUM(E80:E81)</f>
        <v>0</v>
      </c>
      <c r="F79" s="55">
        <f t="shared" ref="F79:N79" si="3">SUM(F80:F81)</f>
        <v>47000</v>
      </c>
      <c r="G79" s="55">
        <f t="shared" si="3"/>
        <v>0</v>
      </c>
      <c r="H79" s="55">
        <f t="shared" si="3"/>
        <v>0</v>
      </c>
      <c r="I79" s="55">
        <f t="shared" si="3"/>
        <v>0</v>
      </c>
      <c r="J79" s="55">
        <f t="shared" si="3"/>
        <v>0</v>
      </c>
      <c r="K79" s="55">
        <f t="shared" si="3"/>
        <v>0</v>
      </c>
      <c r="L79" s="55">
        <f t="shared" si="3"/>
        <v>0</v>
      </c>
      <c r="M79" s="55">
        <f t="shared" si="3"/>
        <v>0</v>
      </c>
      <c r="N79" s="55">
        <f t="shared" si="3"/>
        <v>0</v>
      </c>
    </row>
    <row r="80" spans="1:14" s="2" customFormat="1" hidden="1" outlineLevel="1" x14ac:dyDescent="0.3">
      <c r="A80" s="1"/>
      <c r="B80" s="107" t="s">
        <v>246</v>
      </c>
      <c r="C80" s="108"/>
      <c r="D80" s="108"/>
      <c r="E80" s="109">
        <v>0</v>
      </c>
      <c r="F80" s="109">
        <v>47000</v>
      </c>
      <c r="G80" s="109">
        <v>0</v>
      </c>
      <c r="H80" s="109">
        <v>0</v>
      </c>
      <c r="I80" s="109">
        <v>0</v>
      </c>
      <c r="J80" s="109">
        <v>0</v>
      </c>
      <c r="K80" s="109">
        <v>0</v>
      </c>
      <c r="L80" s="109">
        <v>0</v>
      </c>
      <c r="M80" s="109">
        <v>0</v>
      </c>
      <c r="N80" s="109">
        <v>0</v>
      </c>
    </row>
    <row r="81" spans="1:14" s="2" customFormat="1" hidden="1" outlineLevel="1" x14ac:dyDescent="0.3">
      <c r="A81" s="1"/>
      <c r="B81" s="107" t="s">
        <v>247</v>
      </c>
      <c r="C81" s="108"/>
      <c r="D81" s="108"/>
      <c r="E81" s="109">
        <v>0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09">
        <v>0</v>
      </c>
    </row>
    <row r="82" spans="1:14" s="2" customFormat="1" collapsed="1" x14ac:dyDescent="0.3">
      <c r="A82" s="1"/>
      <c r="B82" s="104" t="s">
        <v>202</v>
      </c>
      <c r="C82" s="105"/>
      <c r="E82" s="55">
        <f>SUM(E83:E84)</f>
        <v>0</v>
      </c>
      <c r="F82" s="55">
        <f t="shared" ref="F82:N82" si="4">SUM(F83:F84)</f>
        <v>1000</v>
      </c>
      <c r="G82" s="55">
        <f t="shared" si="4"/>
        <v>0</v>
      </c>
      <c r="H82" s="55">
        <f t="shared" si="4"/>
        <v>0</v>
      </c>
      <c r="I82" s="55">
        <f t="shared" si="4"/>
        <v>0</v>
      </c>
      <c r="J82" s="55">
        <f t="shared" si="4"/>
        <v>-20000</v>
      </c>
      <c r="K82" s="55">
        <f t="shared" si="4"/>
        <v>0</v>
      </c>
      <c r="L82" s="55">
        <f t="shared" si="4"/>
        <v>0</v>
      </c>
      <c r="M82" s="55">
        <f t="shared" si="4"/>
        <v>0</v>
      </c>
      <c r="N82" s="55">
        <f t="shared" si="4"/>
        <v>-1000</v>
      </c>
    </row>
    <row r="83" spans="1:14" s="2" customFormat="1" hidden="1" outlineLevel="1" x14ac:dyDescent="0.3">
      <c r="A83" s="1"/>
      <c r="B83" s="107" t="s">
        <v>246</v>
      </c>
      <c r="C83" s="108"/>
      <c r="D83" s="108"/>
      <c r="E83" s="109">
        <v>0</v>
      </c>
      <c r="F83" s="109">
        <v>1000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v>0</v>
      </c>
    </row>
    <row r="84" spans="1:14" s="2" customFormat="1" hidden="1" outlineLevel="1" x14ac:dyDescent="0.3">
      <c r="A84" s="1"/>
      <c r="B84" s="107" t="s">
        <v>247</v>
      </c>
      <c r="C84" s="108"/>
      <c r="D84" s="108"/>
      <c r="E84" s="109">
        <v>0</v>
      </c>
      <c r="F84" s="109">
        <v>0</v>
      </c>
      <c r="G84" s="109">
        <v>0</v>
      </c>
      <c r="H84" s="109">
        <v>0</v>
      </c>
      <c r="I84" s="109">
        <v>0</v>
      </c>
      <c r="J84" s="109">
        <v>-20000</v>
      </c>
      <c r="K84" s="109">
        <v>0</v>
      </c>
      <c r="L84" s="109">
        <v>0</v>
      </c>
      <c r="M84" s="109">
        <v>0</v>
      </c>
      <c r="N84" s="109">
        <v>-1000</v>
      </c>
    </row>
    <row r="85" spans="1:14" s="2" customFormat="1" collapsed="1" x14ac:dyDescent="0.3">
      <c r="A85" s="1"/>
      <c r="B85" s="104" t="s">
        <v>203</v>
      </c>
      <c r="C85" s="105"/>
      <c r="E85" s="55">
        <f>SUM(E86:E87)</f>
        <v>0</v>
      </c>
      <c r="F85" s="55">
        <f t="shared" ref="F85:N85" si="5">SUM(F86:F87)</f>
        <v>9000</v>
      </c>
      <c r="G85" s="55">
        <f t="shared" si="5"/>
        <v>0</v>
      </c>
      <c r="H85" s="55">
        <f t="shared" si="5"/>
        <v>0</v>
      </c>
      <c r="I85" s="55">
        <f t="shared" si="5"/>
        <v>0</v>
      </c>
      <c r="J85" s="55">
        <f t="shared" si="5"/>
        <v>0</v>
      </c>
      <c r="K85" s="55">
        <f t="shared" si="5"/>
        <v>0</v>
      </c>
      <c r="L85" s="55">
        <f t="shared" si="5"/>
        <v>0</v>
      </c>
      <c r="M85" s="55">
        <f t="shared" si="5"/>
        <v>-3000</v>
      </c>
      <c r="N85" s="55">
        <f t="shared" si="5"/>
        <v>-7000</v>
      </c>
    </row>
    <row r="86" spans="1:14" s="2" customFormat="1" hidden="1" outlineLevel="1" x14ac:dyDescent="0.3">
      <c r="A86" s="1"/>
      <c r="B86" s="107" t="s">
        <v>246</v>
      </c>
      <c r="C86" s="108"/>
      <c r="D86" s="108"/>
      <c r="E86" s="109">
        <v>0</v>
      </c>
      <c r="F86" s="109">
        <v>9000</v>
      </c>
      <c r="G86" s="109">
        <v>0</v>
      </c>
      <c r="H86" s="109">
        <v>0</v>
      </c>
      <c r="I86" s="109">
        <v>0</v>
      </c>
      <c r="J86" s="109">
        <v>0</v>
      </c>
      <c r="K86" s="109">
        <v>0</v>
      </c>
      <c r="L86" s="109">
        <v>0</v>
      </c>
      <c r="M86" s="109">
        <v>0</v>
      </c>
      <c r="N86" s="109">
        <v>0</v>
      </c>
    </row>
    <row r="87" spans="1:14" s="2" customFormat="1" hidden="1" outlineLevel="1" x14ac:dyDescent="0.3">
      <c r="A87" s="1"/>
      <c r="B87" s="107" t="s">
        <v>247</v>
      </c>
      <c r="C87" s="108"/>
      <c r="D87" s="108"/>
      <c r="E87" s="109">
        <v>0</v>
      </c>
      <c r="F87" s="109">
        <v>0</v>
      </c>
      <c r="G87" s="109">
        <v>0</v>
      </c>
      <c r="H87" s="109">
        <v>0</v>
      </c>
      <c r="I87" s="109">
        <v>0</v>
      </c>
      <c r="J87" s="109">
        <v>0</v>
      </c>
      <c r="K87" s="109">
        <v>0</v>
      </c>
      <c r="L87" s="109">
        <v>0</v>
      </c>
      <c r="M87" s="109">
        <v>-3000</v>
      </c>
      <c r="N87" s="109">
        <v>-7000</v>
      </c>
    </row>
    <row r="88" spans="1:14" s="2" customFormat="1" collapsed="1" x14ac:dyDescent="0.3">
      <c r="A88" s="1"/>
      <c r="B88" s="74" t="s">
        <v>204</v>
      </c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</row>
    <row r="89" spans="1:14" s="2" customFormat="1" x14ac:dyDescent="0.3">
      <c r="A89" s="1"/>
      <c r="B89" s="104" t="s">
        <v>343</v>
      </c>
      <c r="C89" s="105"/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s="2" customFormat="1" x14ac:dyDescent="0.3">
      <c r="A90" s="1"/>
      <c r="B90" s="104" t="s">
        <v>205</v>
      </c>
      <c r="C90" s="105"/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</row>
    <row r="91" spans="1:14" s="2" customFormat="1" x14ac:dyDescent="0.3">
      <c r="A91" s="1"/>
      <c r="B91" s="104" t="s">
        <v>206</v>
      </c>
      <c r="C91" s="105"/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s="2" customFormat="1" x14ac:dyDescent="0.3">
      <c r="A92" s="1"/>
      <c r="B92" s="104" t="s">
        <v>207</v>
      </c>
      <c r="C92" s="105"/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s="2" customFormat="1" x14ac:dyDescent="0.3">
      <c r="A93" s="1"/>
      <c r="B93" s="104" t="s">
        <v>208</v>
      </c>
      <c r="C93" s="105"/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s="2" customFormat="1" x14ac:dyDescent="0.3">
      <c r="A94" s="1"/>
      <c r="B94" s="104" t="s">
        <v>209</v>
      </c>
      <c r="C94" s="105"/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</row>
    <row r="95" spans="1:14" s="2" customFormat="1" x14ac:dyDescent="0.3">
      <c r="A95" s="1"/>
      <c r="B95" s="104" t="s">
        <v>303</v>
      </c>
      <c r="C95" s="105"/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</row>
    <row r="96" spans="1:14" s="2" customFormat="1" x14ac:dyDescent="0.3">
      <c r="A96" s="1"/>
      <c r="B96" s="104" t="s">
        <v>210</v>
      </c>
      <c r="C96" s="105"/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</row>
    <row r="97" spans="1:14" s="2" customFormat="1" x14ac:dyDescent="0.3">
      <c r="A97" s="1"/>
      <c r="B97" s="104" t="s">
        <v>211</v>
      </c>
      <c r="C97" s="105"/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</row>
    <row r="98" spans="1:14" s="2" customFormat="1" x14ac:dyDescent="0.3">
      <c r="A98" s="1"/>
      <c r="B98" s="104" t="s">
        <v>212</v>
      </c>
      <c r="C98" s="105"/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</row>
    <row r="99" spans="1:14" s="2" customFormat="1" x14ac:dyDescent="0.3">
      <c r="A99" s="1"/>
      <c r="B99" s="104" t="s">
        <v>213</v>
      </c>
      <c r="C99" s="105"/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</row>
    <row r="100" spans="1:14" s="2" customFormat="1" x14ac:dyDescent="0.3">
      <c r="A100" s="1"/>
      <c r="B100" s="104" t="s">
        <v>214</v>
      </c>
      <c r="C100" s="105"/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</row>
    <row r="101" spans="1:14" s="2" customFormat="1" x14ac:dyDescent="0.3">
      <c r="A101" s="1"/>
      <c r="B101" s="104" t="s">
        <v>215</v>
      </c>
      <c r="C101" s="105"/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</row>
    <row r="102" spans="1:14" s="2" customFormat="1" x14ac:dyDescent="0.3">
      <c r="A102" s="1"/>
      <c r="B102" s="104" t="s">
        <v>216</v>
      </c>
      <c r="C102" s="105"/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</row>
    <row r="103" spans="1:14" s="2" customFormat="1" x14ac:dyDescent="0.3">
      <c r="A103" s="1"/>
      <c r="B103" s="104" t="s">
        <v>217</v>
      </c>
      <c r="C103" s="105"/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</row>
    <row r="104" spans="1:14" s="2" customFormat="1" x14ac:dyDescent="0.3">
      <c r="A104" s="1"/>
      <c r="B104" s="104" t="s">
        <v>218</v>
      </c>
      <c r="C104" s="105"/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</row>
    <row r="105" spans="1:14" s="2" customFormat="1" x14ac:dyDescent="0.3">
      <c r="A105" s="1"/>
      <c r="B105" s="104" t="s">
        <v>348</v>
      </c>
      <c r="C105" s="105"/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</row>
    <row r="106" spans="1:14" s="2" customFormat="1" x14ac:dyDescent="0.3">
      <c r="A106" s="1"/>
      <c r="B106" s="104" t="s">
        <v>219</v>
      </c>
      <c r="C106" s="105"/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</row>
    <row r="107" spans="1:14" s="2" customFormat="1" x14ac:dyDescent="0.3">
      <c r="A107" s="1"/>
      <c r="B107" s="104" t="s">
        <v>220</v>
      </c>
      <c r="C107" s="105"/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</row>
    <row r="108" spans="1:14" s="2" customFormat="1" x14ac:dyDescent="0.3">
      <c r="A108" s="1"/>
      <c r="B108" s="104" t="s">
        <v>221</v>
      </c>
      <c r="C108" s="105"/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</row>
    <row r="109" spans="1:14" s="2" customFormat="1" x14ac:dyDescent="0.3">
      <c r="A109" s="1"/>
      <c r="B109" s="104" t="s">
        <v>222</v>
      </c>
      <c r="C109" s="105"/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</row>
    <row r="110" spans="1:14" s="2" customFormat="1" x14ac:dyDescent="0.3">
      <c r="A110" s="1"/>
      <c r="B110" s="104" t="s">
        <v>223</v>
      </c>
      <c r="C110" s="105"/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</row>
    <row r="111" spans="1:14" s="2" customFormat="1" x14ac:dyDescent="0.3">
      <c r="A111" s="1"/>
      <c r="B111" s="104" t="s">
        <v>349</v>
      </c>
      <c r="C111" s="105"/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</row>
    <row r="112" spans="1:14" s="2" customFormat="1" x14ac:dyDescent="0.3">
      <c r="A112" s="1"/>
      <c r="B112" s="104" t="s">
        <v>224</v>
      </c>
      <c r="C112" s="105"/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</row>
    <row r="113" spans="1:14" s="2" customFormat="1" x14ac:dyDescent="0.3">
      <c r="A113" s="1"/>
      <c r="B113" s="104" t="s">
        <v>350</v>
      </c>
      <c r="C113" s="105"/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</row>
    <row r="114" spans="1:14" s="2" customFormat="1" x14ac:dyDescent="0.3">
      <c r="A114" s="1"/>
      <c r="B114" s="104" t="s">
        <v>225</v>
      </c>
      <c r="C114" s="105"/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</row>
    <row r="115" spans="1:14" s="2" customFormat="1" x14ac:dyDescent="0.3">
      <c r="A115" s="1"/>
      <c r="B115" s="104" t="s">
        <v>226</v>
      </c>
      <c r="C115" s="105"/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</row>
    <row r="116" spans="1:14" s="2" customFormat="1" x14ac:dyDescent="0.3">
      <c r="A116" s="1"/>
      <c r="B116" s="104" t="s">
        <v>227</v>
      </c>
      <c r="C116" s="105"/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</row>
    <row r="117" spans="1:14" s="2" customFormat="1" x14ac:dyDescent="0.3">
      <c r="A117" s="1"/>
      <c r="B117" s="104" t="s">
        <v>228</v>
      </c>
      <c r="C117" s="105"/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</row>
    <row r="118" spans="1:14" s="2" customFormat="1" x14ac:dyDescent="0.3">
      <c r="A118" s="1"/>
      <c r="B118" s="104" t="s">
        <v>351</v>
      </c>
      <c r="C118" s="105"/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</row>
    <row r="119" spans="1:14" s="2" customFormat="1" x14ac:dyDescent="0.3">
      <c r="A119" s="1"/>
      <c r="B119" s="104" t="s">
        <v>229</v>
      </c>
      <c r="C119" s="105"/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</row>
    <row r="120" spans="1:14" s="2" customFormat="1" x14ac:dyDescent="0.3">
      <c r="A120" s="1"/>
      <c r="B120" s="104" t="s">
        <v>230</v>
      </c>
      <c r="C120" s="105"/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</row>
    <row r="121" spans="1:14" s="2" customFormat="1" x14ac:dyDescent="0.3">
      <c r="A121" s="1"/>
      <c r="B121" s="104" t="s">
        <v>231</v>
      </c>
      <c r="C121" s="105"/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</row>
    <row r="122" spans="1:14" s="2" customFormat="1" x14ac:dyDescent="0.3">
      <c r="A122" s="1"/>
      <c r="B122" s="104" t="s">
        <v>232</v>
      </c>
      <c r="C122" s="105"/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</row>
    <row r="123" spans="1:14" s="2" customFormat="1" x14ac:dyDescent="0.3">
      <c r="A123" s="1"/>
      <c r="B123" s="104" t="s">
        <v>233</v>
      </c>
      <c r="C123" s="105"/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</row>
    <row r="124" spans="1:14" s="2" customFormat="1" x14ac:dyDescent="0.3">
      <c r="A124" s="1"/>
      <c r="B124" s="104" t="s">
        <v>234</v>
      </c>
      <c r="C124" s="105"/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</row>
    <row r="125" spans="1:14" s="2" customFormat="1" x14ac:dyDescent="0.3">
      <c r="A125" s="1"/>
      <c r="B125" s="104" t="s">
        <v>235</v>
      </c>
      <c r="C125" s="105"/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</row>
    <row r="126" spans="1:14" s="2" customFormat="1" x14ac:dyDescent="0.3">
      <c r="A126" s="1"/>
      <c r="B126" s="104" t="s">
        <v>236</v>
      </c>
      <c r="C126" s="105"/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</row>
    <row r="127" spans="1:14" s="2" customFormat="1" x14ac:dyDescent="0.3">
      <c r="A127" s="1"/>
      <c r="B127" s="104" t="s">
        <v>341</v>
      </c>
      <c r="C127" s="105"/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</row>
    <row r="128" spans="1:14" s="2" customFormat="1" x14ac:dyDescent="0.3">
      <c r="A128" s="1"/>
      <c r="B128" s="104" t="s">
        <v>342</v>
      </c>
      <c r="C128" s="105"/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</row>
    <row r="129" spans="1:14" s="2" customFormat="1" x14ac:dyDescent="0.3">
      <c r="A129" s="1"/>
      <c r="B129" s="104" t="s">
        <v>237</v>
      </c>
      <c r="C129" s="105"/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</row>
    <row r="130" spans="1:14" s="2" customFormat="1" x14ac:dyDescent="0.3">
      <c r="A130" s="1"/>
      <c r="B130" s="104" t="s">
        <v>238</v>
      </c>
      <c r="C130" s="105"/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</row>
    <row r="131" spans="1:14" s="2" customFormat="1" x14ac:dyDescent="0.3">
      <c r="A131" s="1"/>
      <c r="B131" s="104" t="s">
        <v>239</v>
      </c>
      <c r="C131" s="105"/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</row>
    <row r="132" spans="1:14" s="2" customFormat="1" x14ac:dyDescent="0.3">
      <c r="A132" s="1"/>
      <c r="B132" s="104" t="s">
        <v>240</v>
      </c>
      <c r="C132" s="105"/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</row>
    <row r="133" spans="1:14" s="2" customFormat="1" x14ac:dyDescent="0.3">
      <c r="A133" s="1"/>
      <c r="B133" s="104" t="s">
        <v>352</v>
      </c>
      <c r="C133" s="105"/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</row>
    <row r="134" spans="1:14" s="2" customFormat="1" x14ac:dyDescent="0.3">
      <c r="A134" s="1"/>
      <c r="B134" s="104" t="s">
        <v>241</v>
      </c>
      <c r="C134" s="105"/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</row>
    <row r="135" spans="1:14" s="2" customFormat="1" x14ac:dyDescent="0.3">
      <c r="A135" s="1"/>
      <c r="B135" s="104" t="s">
        <v>242</v>
      </c>
      <c r="C135" s="105"/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</row>
    <row r="136" spans="1:14" s="2" customFormat="1" x14ac:dyDescent="0.3">
      <c r="A136" s="1"/>
      <c r="B136" s="145" t="s">
        <v>243</v>
      </c>
      <c r="C136" s="146"/>
      <c r="D136" s="2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</row>
    <row r="137" spans="1:14" s="2" customFormat="1" x14ac:dyDescent="0.3">
      <c r="A137" s="1"/>
      <c r="B137" s="107"/>
      <c r="C137" s="108"/>
      <c r="D137" s="10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</row>
    <row r="138" spans="1:14" s="2" customFormat="1" x14ac:dyDescent="0.3">
      <c r="A138" s="1"/>
      <c r="B138" s="89" t="s">
        <v>248</v>
      </c>
    </row>
    <row r="139" spans="1:14" s="2" customFormat="1" x14ac:dyDescent="0.3">
      <c r="A139" s="1"/>
    </row>
    <row r="140" spans="1:14" s="2" customFormat="1" x14ac:dyDescent="0.3">
      <c r="A140" s="1"/>
      <c r="B140" s="177" t="s">
        <v>196</v>
      </c>
      <c r="C140" s="177"/>
      <c r="D140" s="177"/>
      <c r="E140" s="32">
        <v>2014</v>
      </c>
      <c r="F140" s="32">
        <v>2015</v>
      </c>
      <c r="G140" s="32">
        <v>2016</v>
      </c>
      <c r="H140" s="32">
        <v>2017</v>
      </c>
      <c r="I140" s="32">
        <v>2018</v>
      </c>
      <c r="J140" s="32">
        <v>2019</v>
      </c>
      <c r="K140" s="32">
        <v>2020</v>
      </c>
      <c r="L140" s="32">
        <v>2021</v>
      </c>
      <c r="M140" s="32">
        <v>2022</v>
      </c>
      <c r="N140" s="32">
        <v>2023</v>
      </c>
    </row>
    <row r="141" spans="1:14" s="2" customFormat="1" x14ac:dyDescent="0.3">
      <c r="A141" s="1"/>
      <c r="B141" s="74" t="s">
        <v>197</v>
      </c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</row>
    <row r="142" spans="1:14" s="2" customFormat="1" x14ac:dyDescent="0.3">
      <c r="A142" s="1"/>
      <c r="B142" s="104" t="s">
        <v>198</v>
      </c>
      <c r="C142" s="105"/>
      <c r="E142" s="55">
        <f t="shared" ref="E142:N142" si="6">+E10+E70</f>
        <v>109000</v>
      </c>
      <c r="F142" s="55">
        <f t="shared" si="6"/>
        <v>2000</v>
      </c>
      <c r="G142" s="55">
        <f t="shared" si="6"/>
        <v>48000</v>
      </c>
      <c r="H142" s="55">
        <f t="shared" si="6"/>
        <v>21000</v>
      </c>
      <c r="I142" s="55">
        <f t="shared" si="6"/>
        <v>212000</v>
      </c>
      <c r="J142" s="55">
        <f t="shared" si="6"/>
        <v>17000</v>
      </c>
      <c r="K142" s="55">
        <f t="shared" si="6"/>
        <v>47000</v>
      </c>
      <c r="L142" s="55">
        <f t="shared" si="6"/>
        <v>85000</v>
      </c>
      <c r="M142" s="55">
        <f t="shared" si="6"/>
        <v>39000</v>
      </c>
      <c r="N142" s="55">
        <f t="shared" si="6"/>
        <v>205000</v>
      </c>
    </row>
    <row r="143" spans="1:14" s="2" customFormat="1" x14ac:dyDescent="0.3">
      <c r="A143" s="1"/>
      <c r="B143" s="104" t="s">
        <v>199</v>
      </c>
      <c r="C143" s="105"/>
      <c r="E143" s="55">
        <f t="shared" ref="E143:N143" si="7">+E11+E73</f>
        <v>0</v>
      </c>
      <c r="F143" s="55">
        <f t="shared" si="7"/>
        <v>352000</v>
      </c>
      <c r="G143" s="55">
        <f t="shared" si="7"/>
        <v>20000</v>
      </c>
      <c r="H143" s="55">
        <f t="shared" si="7"/>
        <v>564000</v>
      </c>
      <c r="I143" s="55">
        <f t="shared" si="7"/>
        <v>522000</v>
      </c>
      <c r="J143" s="55">
        <f t="shared" si="7"/>
        <v>446000</v>
      </c>
      <c r="K143" s="55">
        <f t="shared" si="7"/>
        <v>47000</v>
      </c>
      <c r="L143" s="55">
        <f t="shared" si="7"/>
        <v>246000</v>
      </c>
      <c r="M143" s="55">
        <f t="shared" si="7"/>
        <v>314000</v>
      </c>
      <c r="N143" s="55">
        <f t="shared" si="7"/>
        <v>-40000</v>
      </c>
    </row>
    <row r="144" spans="1:14" s="2" customFormat="1" x14ac:dyDescent="0.3">
      <c r="A144" s="1"/>
      <c r="B144" s="104" t="s">
        <v>200</v>
      </c>
      <c r="C144" s="105"/>
      <c r="E144" s="55">
        <f t="shared" ref="E144:N144" si="8">+E12+E76</f>
        <v>34000</v>
      </c>
      <c r="F144" s="55">
        <f t="shared" si="8"/>
        <v>66000</v>
      </c>
      <c r="G144" s="55">
        <f t="shared" si="8"/>
        <v>0</v>
      </c>
      <c r="H144" s="55">
        <f t="shared" si="8"/>
        <v>0</v>
      </c>
      <c r="I144" s="55">
        <f t="shared" si="8"/>
        <v>107000</v>
      </c>
      <c r="J144" s="55">
        <f t="shared" si="8"/>
        <v>32000</v>
      </c>
      <c r="K144" s="55">
        <f t="shared" si="8"/>
        <v>0</v>
      </c>
      <c r="L144" s="55">
        <f t="shared" si="8"/>
        <v>0</v>
      </c>
      <c r="M144" s="55">
        <f t="shared" si="8"/>
        <v>30000</v>
      </c>
      <c r="N144" s="55">
        <f t="shared" si="8"/>
        <v>0</v>
      </c>
    </row>
    <row r="145" spans="1:14" s="2" customFormat="1" x14ac:dyDescent="0.3">
      <c r="A145" s="1"/>
      <c r="B145" s="104" t="s">
        <v>201</v>
      </c>
      <c r="C145" s="105"/>
      <c r="E145" s="55">
        <f t="shared" ref="E145:N145" si="9">E13+E79</f>
        <v>20000</v>
      </c>
      <c r="F145" s="55">
        <f t="shared" si="9"/>
        <v>81000</v>
      </c>
      <c r="G145" s="55">
        <f t="shared" si="9"/>
        <v>6000</v>
      </c>
      <c r="H145" s="55">
        <f t="shared" si="9"/>
        <v>11000</v>
      </c>
      <c r="I145" s="55">
        <f t="shared" si="9"/>
        <v>25000</v>
      </c>
      <c r="J145" s="55">
        <f t="shared" si="9"/>
        <v>31000</v>
      </c>
      <c r="K145" s="55">
        <f t="shared" si="9"/>
        <v>0</v>
      </c>
      <c r="L145" s="55">
        <f t="shared" si="9"/>
        <v>5000</v>
      </c>
      <c r="M145" s="55">
        <f t="shared" si="9"/>
        <v>2000</v>
      </c>
      <c r="N145" s="55">
        <f t="shared" si="9"/>
        <v>0</v>
      </c>
    </row>
    <row r="146" spans="1:14" s="2" customFormat="1" x14ac:dyDescent="0.3">
      <c r="A146" s="1"/>
      <c r="B146" s="104" t="s">
        <v>202</v>
      </c>
      <c r="C146" s="105"/>
      <c r="E146" s="55">
        <f t="shared" ref="E146:N146" si="10">+E14+E82</f>
        <v>4000</v>
      </c>
      <c r="F146" s="55">
        <f t="shared" si="10"/>
        <v>188000</v>
      </c>
      <c r="G146" s="55">
        <f t="shared" si="10"/>
        <v>136000</v>
      </c>
      <c r="H146" s="55">
        <f t="shared" si="10"/>
        <v>185000</v>
      </c>
      <c r="I146" s="55">
        <f t="shared" si="10"/>
        <v>114000</v>
      </c>
      <c r="J146" s="55">
        <f t="shared" si="10"/>
        <v>255000</v>
      </c>
      <c r="K146" s="55">
        <f t="shared" si="10"/>
        <v>121000</v>
      </c>
      <c r="L146" s="55">
        <f t="shared" si="10"/>
        <v>86000</v>
      </c>
      <c r="M146" s="55">
        <f t="shared" si="10"/>
        <v>40000</v>
      </c>
      <c r="N146" s="55">
        <f t="shared" si="10"/>
        <v>328000</v>
      </c>
    </row>
    <row r="147" spans="1:14" s="2" customFormat="1" x14ac:dyDescent="0.3">
      <c r="A147" s="1"/>
      <c r="B147" s="104" t="s">
        <v>203</v>
      </c>
      <c r="C147" s="105"/>
      <c r="E147" s="55">
        <f t="shared" ref="E147:N147" si="11">+E15+E85</f>
        <v>18000</v>
      </c>
      <c r="F147" s="55">
        <f t="shared" si="11"/>
        <v>42000</v>
      </c>
      <c r="G147" s="55">
        <f t="shared" si="11"/>
        <v>11000</v>
      </c>
      <c r="H147" s="55">
        <f t="shared" si="11"/>
        <v>44000</v>
      </c>
      <c r="I147" s="55">
        <f t="shared" si="11"/>
        <v>27000</v>
      </c>
      <c r="J147" s="55">
        <f t="shared" si="11"/>
        <v>12000</v>
      </c>
      <c r="K147" s="55">
        <f t="shared" si="11"/>
        <v>0</v>
      </c>
      <c r="L147" s="55">
        <f t="shared" si="11"/>
        <v>3000</v>
      </c>
      <c r="M147" s="55">
        <f t="shared" si="11"/>
        <v>9000</v>
      </c>
      <c r="N147" s="55">
        <f t="shared" si="11"/>
        <v>-4000</v>
      </c>
    </row>
    <row r="148" spans="1:14" s="2" customFormat="1" collapsed="1" x14ac:dyDescent="0.3">
      <c r="A148" s="1"/>
      <c r="B148" s="74" t="s">
        <v>204</v>
      </c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</row>
    <row r="149" spans="1:14" s="2" customFormat="1" collapsed="1" x14ac:dyDescent="0.3">
      <c r="A149" s="1"/>
      <c r="B149" s="104" t="s">
        <v>343</v>
      </c>
      <c r="C149" s="105"/>
      <c r="E149" s="55">
        <f t="shared" ref="E149:N149" si="12">E17+E89</f>
        <v>0</v>
      </c>
      <c r="F149" s="55">
        <f t="shared" si="12"/>
        <v>0</v>
      </c>
      <c r="G149" s="55">
        <f t="shared" si="12"/>
        <v>0</v>
      </c>
      <c r="H149" s="55">
        <f t="shared" si="12"/>
        <v>0</v>
      </c>
      <c r="I149" s="55">
        <f t="shared" si="12"/>
        <v>0</v>
      </c>
      <c r="J149" s="55">
        <f t="shared" si="12"/>
        <v>35016842.627118647</v>
      </c>
      <c r="K149" s="55">
        <f t="shared" si="12"/>
        <v>55559383.506243601</v>
      </c>
      <c r="L149" s="55">
        <f t="shared" si="12"/>
        <v>0</v>
      </c>
      <c r="M149" s="55">
        <f t="shared" si="12"/>
        <v>0</v>
      </c>
      <c r="N149" s="55">
        <f t="shared" si="12"/>
        <v>0</v>
      </c>
    </row>
    <row r="150" spans="1:14" s="2" customFormat="1" x14ac:dyDescent="0.3">
      <c r="A150" s="1"/>
      <c r="B150" s="104" t="s">
        <v>205</v>
      </c>
      <c r="C150" s="105"/>
      <c r="E150" s="55">
        <f t="shared" ref="E150:N150" si="13">E18+E90</f>
        <v>0</v>
      </c>
      <c r="F150" s="55">
        <f t="shared" si="13"/>
        <v>1029544.0338983053</v>
      </c>
      <c r="G150" s="55">
        <f t="shared" si="13"/>
        <v>0</v>
      </c>
      <c r="H150" s="55">
        <f t="shared" si="13"/>
        <v>0</v>
      </c>
      <c r="I150" s="55">
        <f t="shared" si="13"/>
        <v>0</v>
      </c>
      <c r="J150" s="55">
        <f t="shared" si="13"/>
        <v>2056444.5553592462</v>
      </c>
      <c r="K150" s="55">
        <f t="shared" si="13"/>
        <v>0</v>
      </c>
      <c r="L150" s="55">
        <f t="shared" si="13"/>
        <v>0</v>
      </c>
      <c r="M150" s="55">
        <f t="shared" si="13"/>
        <v>0</v>
      </c>
      <c r="N150" s="55">
        <f t="shared" si="13"/>
        <v>0</v>
      </c>
    </row>
    <row r="151" spans="1:14" s="2" customFormat="1" x14ac:dyDescent="0.3">
      <c r="A151" s="1"/>
      <c r="B151" s="104" t="s">
        <v>206</v>
      </c>
      <c r="C151" s="105"/>
      <c r="E151" s="55">
        <f t="shared" ref="E151:N151" si="14">E19+E91</f>
        <v>0</v>
      </c>
      <c r="F151" s="55">
        <f t="shared" si="14"/>
        <v>0</v>
      </c>
      <c r="G151" s="55">
        <f t="shared" si="14"/>
        <v>0</v>
      </c>
      <c r="H151" s="55">
        <f t="shared" si="14"/>
        <v>0</v>
      </c>
      <c r="I151" s="55">
        <f t="shared" si="14"/>
        <v>0</v>
      </c>
      <c r="J151" s="55">
        <f t="shared" si="14"/>
        <v>9036890.8539458197</v>
      </c>
      <c r="K151" s="55">
        <f t="shared" si="14"/>
        <v>0</v>
      </c>
      <c r="L151" s="55">
        <f t="shared" si="14"/>
        <v>0</v>
      </c>
      <c r="M151" s="55">
        <f t="shared" si="14"/>
        <v>0</v>
      </c>
      <c r="N151" s="55">
        <f t="shared" si="14"/>
        <v>0</v>
      </c>
    </row>
    <row r="152" spans="1:14" s="2" customFormat="1" x14ac:dyDescent="0.3">
      <c r="A152" s="1"/>
      <c r="B152" s="104" t="s">
        <v>207</v>
      </c>
      <c r="C152" s="105"/>
      <c r="E152" s="55">
        <f t="shared" ref="E152:N152" si="15">E20+E92</f>
        <v>0</v>
      </c>
      <c r="F152" s="55">
        <f t="shared" si="15"/>
        <v>0</v>
      </c>
      <c r="G152" s="55">
        <f t="shared" si="15"/>
        <v>93644.338983050853</v>
      </c>
      <c r="H152" s="55">
        <f t="shared" si="15"/>
        <v>0</v>
      </c>
      <c r="I152" s="55">
        <f t="shared" si="15"/>
        <v>0</v>
      </c>
      <c r="J152" s="55">
        <f t="shared" si="15"/>
        <v>274854.62711864407</v>
      </c>
      <c r="K152" s="55">
        <f t="shared" si="15"/>
        <v>0</v>
      </c>
      <c r="L152" s="55">
        <f t="shared" si="15"/>
        <v>0</v>
      </c>
      <c r="M152" s="55">
        <f t="shared" si="15"/>
        <v>0</v>
      </c>
      <c r="N152" s="55">
        <f t="shared" si="15"/>
        <v>0</v>
      </c>
    </row>
    <row r="153" spans="1:14" s="2" customFormat="1" x14ac:dyDescent="0.3">
      <c r="A153" s="1"/>
      <c r="B153" s="104" t="s">
        <v>208</v>
      </c>
      <c r="C153" s="105"/>
      <c r="E153" s="55">
        <f t="shared" ref="E153:N153" si="16">E21+E93</f>
        <v>0</v>
      </c>
      <c r="F153" s="55">
        <f t="shared" si="16"/>
        <v>0</v>
      </c>
      <c r="G153" s="55">
        <f t="shared" si="16"/>
        <v>0</v>
      </c>
      <c r="H153" s="55">
        <f t="shared" si="16"/>
        <v>0</v>
      </c>
      <c r="I153" s="55">
        <f t="shared" si="16"/>
        <v>0</v>
      </c>
      <c r="J153" s="55">
        <f t="shared" si="16"/>
        <v>0</v>
      </c>
      <c r="K153" s="55">
        <f t="shared" si="16"/>
        <v>2412368.7457627119</v>
      </c>
      <c r="L153" s="55">
        <f t="shared" si="16"/>
        <v>0</v>
      </c>
      <c r="M153" s="55">
        <f t="shared" si="16"/>
        <v>0</v>
      </c>
      <c r="N153" s="55">
        <f t="shared" si="16"/>
        <v>0</v>
      </c>
    </row>
    <row r="154" spans="1:14" s="2" customFormat="1" x14ac:dyDescent="0.3">
      <c r="A154" s="1"/>
      <c r="B154" s="104" t="s">
        <v>209</v>
      </c>
      <c r="C154" s="105"/>
      <c r="E154" s="55">
        <f t="shared" ref="E154:N154" si="17">E22+E94</f>
        <v>0</v>
      </c>
      <c r="F154" s="55">
        <f t="shared" si="17"/>
        <v>0</v>
      </c>
      <c r="G154" s="55">
        <f t="shared" si="17"/>
        <v>463200</v>
      </c>
      <c r="H154" s="55">
        <f t="shared" si="17"/>
        <v>0</v>
      </c>
      <c r="I154" s="55">
        <f t="shared" si="17"/>
        <v>430000</v>
      </c>
      <c r="J154" s="55">
        <f t="shared" si="17"/>
        <v>92892.796610169491</v>
      </c>
      <c r="K154" s="55">
        <f t="shared" si="17"/>
        <v>0</v>
      </c>
      <c r="L154" s="55">
        <f t="shared" si="17"/>
        <v>0</v>
      </c>
      <c r="M154" s="55">
        <f t="shared" si="17"/>
        <v>0</v>
      </c>
      <c r="N154" s="55">
        <f t="shared" si="17"/>
        <v>0</v>
      </c>
    </row>
    <row r="155" spans="1:14" s="2" customFormat="1" x14ac:dyDescent="0.3">
      <c r="A155" s="1"/>
      <c r="B155" s="104" t="s">
        <v>303</v>
      </c>
      <c r="C155" s="105"/>
      <c r="E155" s="55">
        <f t="shared" ref="E155:N155" si="18">E23+E95</f>
        <v>0</v>
      </c>
      <c r="F155" s="55">
        <f t="shared" si="18"/>
        <v>0</v>
      </c>
      <c r="G155" s="55">
        <f t="shared" si="18"/>
        <v>0</v>
      </c>
      <c r="H155" s="55">
        <f t="shared" si="18"/>
        <v>0</v>
      </c>
      <c r="I155" s="55">
        <f t="shared" si="18"/>
        <v>0</v>
      </c>
      <c r="J155" s="55">
        <f t="shared" si="18"/>
        <v>0</v>
      </c>
      <c r="K155" s="55">
        <f t="shared" si="18"/>
        <v>5170192.5169491526</v>
      </c>
      <c r="L155" s="55">
        <f t="shared" si="18"/>
        <v>0</v>
      </c>
      <c r="M155" s="55">
        <f t="shared" si="18"/>
        <v>0</v>
      </c>
      <c r="N155" s="55">
        <f t="shared" si="18"/>
        <v>0</v>
      </c>
    </row>
    <row r="156" spans="1:14" s="2" customFormat="1" x14ac:dyDescent="0.3">
      <c r="A156" s="1"/>
      <c r="B156" s="104" t="s">
        <v>210</v>
      </c>
      <c r="C156" s="105"/>
      <c r="E156" s="55">
        <f t="shared" ref="E156:N156" si="19">E24+E96</f>
        <v>0</v>
      </c>
      <c r="F156" s="55">
        <f t="shared" si="19"/>
        <v>0</v>
      </c>
      <c r="G156" s="55">
        <f t="shared" si="19"/>
        <v>0</v>
      </c>
      <c r="H156" s="55">
        <f t="shared" si="19"/>
        <v>0</v>
      </c>
      <c r="I156" s="55">
        <f t="shared" si="19"/>
        <v>0</v>
      </c>
      <c r="J156" s="55">
        <f t="shared" si="19"/>
        <v>0</v>
      </c>
      <c r="K156" s="55">
        <f t="shared" si="19"/>
        <v>172240.00000000003</v>
      </c>
      <c r="L156" s="55">
        <f t="shared" si="19"/>
        <v>0</v>
      </c>
      <c r="M156" s="55">
        <f t="shared" si="19"/>
        <v>0</v>
      </c>
      <c r="N156" s="55">
        <f t="shared" si="19"/>
        <v>0</v>
      </c>
    </row>
    <row r="157" spans="1:14" s="2" customFormat="1" x14ac:dyDescent="0.3">
      <c r="A157" s="1"/>
      <c r="B157" s="104" t="s">
        <v>211</v>
      </c>
      <c r="C157" s="105"/>
      <c r="E157" s="55">
        <f t="shared" ref="E157:N157" si="20">E25+E97</f>
        <v>0</v>
      </c>
      <c r="F157" s="55">
        <f t="shared" si="20"/>
        <v>0</v>
      </c>
      <c r="G157" s="55">
        <f t="shared" si="20"/>
        <v>0</v>
      </c>
      <c r="H157" s="55">
        <f t="shared" si="20"/>
        <v>0</v>
      </c>
      <c r="I157" s="55">
        <f t="shared" si="20"/>
        <v>0</v>
      </c>
      <c r="J157" s="55">
        <f t="shared" si="20"/>
        <v>0</v>
      </c>
      <c r="K157" s="55">
        <f t="shared" si="20"/>
        <v>4168184.1525423732</v>
      </c>
      <c r="L157" s="55">
        <f t="shared" si="20"/>
        <v>7507740.70338983</v>
      </c>
      <c r="M157" s="55">
        <f t="shared" si="20"/>
        <v>0</v>
      </c>
      <c r="N157" s="55">
        <f t="shared" si="20"/>
        <v>0</v>
      </c>
    </row>
    <row r="158" spans="1:14" s="2" customFormat="1" x14ac:dyDescent="0.3">
      <c r="A158" s="1"/>
      <c r="B158" s="104" t="s">
        <v>212</v>
      </c>
      <c r="C158" s="105"/>
      <c r="E158" s="55">
        <f t="shared" ref="E158:N158" si="21">E26+E98</f>
        <v>0</v>
      </c>
      <c r="F158" s="55">
        <f t="shared" si="21"/>
        <v>0</v>
      </c>
      <c r="G158" s="55">
        <f t="shared" si="21"/>
        <v>0</v>
      </c>
      <c r="H158" s="55">
        <f t="shared" si="21"/>
        <v>0</v>
      </c>
      <c r="I158" s="55">
        <f t="shared" si="21"/>
        <v>0</v>
      </c>
      <c r="J158" s="55">
        <f t="shared" si="21"/>
        <v>7866489.177966102</v>
      </c>
      <c r="K158" s="55">
        <f t="shared" si="21"/>
        <v>11688517.400536029</v>
      </c>
      <c r="L158" s="55">
        <f t="shared" si="21"/>
        <v>0</v>
      </c>
      <c r="M158" s="55">
        <f t="shared" si="21"/>
        <v>0</v>
      </c>
      <c r="N158" s="55">
        <f t="shared" si="21"/>
        <v>0</v>
      </c>
    </row>
    <row r="159" spans="1:14" s="2" customFormat="1" x14ac:dyDescent="0.3">
      <c r="A159" s="1"/>
      <c r="B159" s="104" t="s">
        <v>213</v>
      </c>
      <c r="C159" s="105"/>
      <c r="E159" s="55">
        <f t="shared" ref="E159:N159" si="22">E27+E99</f>
        <v>0</v>
      </c>
      <c r="F159" s="55">
        <f t="shared" si="22"/>
        <v>46783</v>
      </c>
      <c r="G159" s="55">
        <f t="shared" si="22"/>
        <v>0</v>
      </c>
      <c r="H159" s="55">
        <f t="shared" si="22"/>
        <v>0</v>
      </c>
      <c r="I159" s="55">
        <f t="shared" si="22"/>
        <v>0</v>
      </c>
      <c r="J159" s="55">
        <f t="shared" si="22"/>
        <v>0</v>
      </c>
      <c r="K159" s="55">
        <f t="shared" si="22"/>
        <v>0</v>
      </c>
      <c r="L159" s="55">
        <f t="shared" si="22"/>
        <v>0</v>
      </c>
      <c r="M159" s="55">
        <f t="shared" si="22"/>
        <v>0</v>
      </c>
      <c r="N159" s="55">
        <f t="shared" si="22"/>
        <v>0</v>
      </c>
    </row>
    <row r="160" spans="1:14" s="2" customFormat="1" x14ac:dyDescent="0.3">
      <c r="A160" s="1"/>
      <c r="B160" s="104" t="s">
        <v>214</v>
      </c>
      <c r="C160" s="105"/>
      <c r="E160" s="55">
        <f t="shared" ref="E160:N160" si="23">E28+E100</f>
        <v>0</v>
      </c>
      <c r="F160" s="55">
        <f t="shared" si="23"/>
        <v>26500</v>
      </c>
      <c r="G160" s="55">
        <f t="shared" si="23"/>
        <v>0</v>
      </c>
      <c r="H160" s="55">
        <f t="shared" si="23"/>
        <v>0</v>
      </c>
      <c r="I160" s="55">
        <f t="shared" si="23"/>
        <v>0</v>
      </c>
      <c r="J160" s="55">
        <f t="shared" si="23"/>
        <v>0</v>
      </c>
      <c r="K160" s="55">
        <f t="shared" si="23"/>
        <v>0</v>
      </c>
      <c r="L160" s="55">
        <f t="shared" si="23"/>
        <v>0</v>
      </c>
      <c r="M160" s="55">
        <f t="shared" si="23"/>
        <v>0</v>
      </c>
      <c r="N160" s="55">
        <f t="shared" si="23"/>
        <v>0</v>
      </c>
    </row>
    <row r="161" spans="1:14" s="2" customFormat="1" x14ac:dyDescent="0.3">
      <c r="A161" s="1"/>
      <c r="B161" s="104" t="s">
        <v>215</v>
      </c>
      <c r="C161" s="105"/>
      <c r="E161" s="55">
        <f t="shared" ref="E161:N161" si="24">E29+E101</f>
        <v>0</v>
      </c>
      <c r="F161" s="55">
        <f t="shared" si="24"/>
        <v>0</v>
      </c>
      <c r="G161" s="55">
        <f t="shared" si="24"/>
        <v>15136.92</v>
      </c>
      <c r="H161" s="55">
        <f t="shared" si="24"/>
        <v>0</v>
      </c>
      <c r="I161" s="55">
        <f t="shared" si="24"/>
        <v>0</v>
      </c>
      <c r="J161" s="55">
        <f t="shared" si="24"/>
        <v>0</v>
      </c>
      <c r="K161" s="55">
        <f t="shared" si="24"/>
        <v>0</v>
      </c>
      <c r="L161" s="55">
        <f t="shared" si="24"/>
        <v>0</v>
      </c>
      <c r="M161" s="55">
        <f t="shared" si="24"/>
        <v>0</v>
      </c>
      <c r="N161" s="55">
        <f t="shared" si="24"/>
        <v>0</v>
      </c>
    </row>
    <row r="162" spans="1:14" s="2" customFormat="1" x14ac:dyDescent="0.3">
      <c r="A162" s="1"/>
      <c r="B162" s="104" t="s">
        <v>216</v>
      </c>
      <c r="C162" s="105"/>
      <c r="E162" s="55">
        <f t="shared" ref="E162:N162" si="25">E30+E102</f>
        <v>0</v>
      </c>
      <c r="F162" s="55">
        <f t="shared" si="25"/>
        <v>0</v>
      </c>
      <c r="G162" s="55">
        <f t="shared" si="25"/>
        <v>22276.92</v>
      </c>
      <c r="H162" s="55">
        <f t="shared" si="25"/>
        <v>0</v>
      </c>
      <c r="I162" s="55">
        <f t="shared" si="25"/>
        <v>0</v>
      </c>
      <c r="J162" s="55">
        <f t="shared" si="25"/>
        <v>0</v>
      </c>
      <c r="K162" s="55">
        <f t="shared" si="25"/>
        <v>0</v>
      </c>
      <c r="L162" s="55">
        <f t="shared" si="25"/>
        <v>0</v>
      </c>
      <c r="M162" s="55">
        <f t="shared" si="25"/>
        <v>0</v>
      </c>
      <c r="N162" s="55">
        <f t="shared" si="25"/>
        <v>0</v>
      </c>
    </row>
    <row r="163" spans="1:14" s="2" customFormat="1" x14ac:dyDescent="0.3">
      <c r="A163" s="1"/>
      <c r="B163" s="104" t="s">
        <v>217</v>
      </c>
      <c r="C163" s="105"/>
      <c r="E163" s="55">
        <f t="shared" ref="E163:N163" si="26">E31+E103</f>
        <v>0</v>
      </c>
      <c r="F163" s="55">
        <f t="shared" si="26"/>
        <v>0</v>
      </c>
      <c r="G163" s="55">
        <f t="shared" si="26"/>
        <v>46374.211864406781</v>
      </c>
      <c r="H163" s="55">
        <f t="shared" si="26"/>
        <v>0</v>
      </c>
      <c r="I163" s="55">
        <f t="shared" si="26"/>
        <v>0</v>
      </c>
      <c r="J163" s="55">
        <f t="shared" si="26"/>
        <v>0</v>
      </c>
      <c r="K163" s="55">
        <f t="shared" si="26"/>
        <v>0</v>
      </c>
      <c r="L163" s="55">
        <f t="shared" si="26"/>
        <v>0</v>
      </c>
      <c r="M163" s="55">
        <f t="shared" si="26"/>
        <v>0</v>
      </c>
      <c r="N163" s="55">
        <f t="shared" si="26"/>
        <v>0</v>
      </c>
    </row>
    <row r="164" spans="1:14" s="2" customFormat="1" x14ac:dyDescent="0.3">
      <c r="A164" s="1"/>
      <c r="B164" s="104" t="s">
        <v>218</v>
      </c>
      <c r="C164" s="105"/>
      <c r="E164" s="55">
        <f t="shared" ref="E164:N164" si="27">E32+E104</f>
        <v>0</v>
      </c>
      <c r="F164" s="55">
        <f t="shared" si="27"/>
        <v>0</v>
      </c>
      <c r="G164" s="55">
        <f t="shared" si="27"/>
        <v>1587450.2033898307</v>
      </c>
      <c r="H164" s="55">
        <f t="shared" si="27"/>
        <v>0</v>
      </c>
      <c r="I164" s="55">
        <f t="shared" si="27"/>
        <v>0</v>
      </c>
      <c r="J164" s="55">
        <f t="shared" si="27"/>
        <v>0</v>
      </c>
      <c r="K164" s="55">
        <f t="shared" si="27"/>
        <v>0</v>
      </c>
      <c r="L164" s="55">
        <f t="shared" si="27"/>
        <v>0</v>
      </c>
      <c r="M164" s="55">
        <f t="shared" si="27"/>
        <v>0</v>
      </c>
      <c r="N164" s="55">
        <f t="shared" si="27"/>
        <v>0</v>
      </c>
    </row>
    <row r="165" spans="1:14" s="2" customFormat="1" x14ac:dyDescent="0.3">
      <c r="A165" s="1"/>
      <c r="B165" s="104" t="s">
        <v>348</v>
      </c>
      <c r="C165" s="105"/>
      <c r="E165" s="55">
        <f t="shared" ref="E165:N165" si="28">E33+E105</f>
        <v>0</v>
      </c>
      <c r="F165" s="55">
        <f t="shared" si="28"/>
        <v>0</v>
      </c>
      <c r="G165" s="55">
        <f t="shared" si="28"/>
        <v>0</v>
      </c>
      <c r="H165" s="55">
        <f t="shared" si="28"/>
        <v>41712.923728813563</v>
      </c>
      <c r="I165" s="55">
        <f t="shared" si="28"/>
        <v>0</v>
      </c>
      <c r="J165" s="55">
        <f t="shared" si="28"/>
        <v>0</v>
      </c>
      <c r="K165" s="55">
        <f t="shared" si="28"/>
        <v>0</v>
      </c>
      <c r="L165" s="55">
        <f t="shared" si="28"/>
        <v>0</v>
      </c>
      <c r="M165" s="55">
        <f t="shared" si="28"/>
        <v>0</v>
      </c>
      <c r="N165" s="55">
        <f t="shared" si="28"/>
        <v>0</v>
      </c>
    </row>
    <row r="166" spans="1:14" s="2" customFormat="1" x14ac:dyDescent="0.3">
      <c r="A166" s="1"/>
      <c r="B166" s="104" t="s">
        <v>219</v>
      </c>
      <c r="C166" s="105"/>
      <c r="E166" s="55">
        <f t="shared" ref="E166:N166" si="29">E34+E106</f>
        <v>0</v>
      </c>
      <c r="F166" s="55">
        <f t="shared" si="29"/>
        <v>0</v>
      </c>
      <c r="G166" s="55">
        <f t="shared" si="29"/>
        <v>0</v>
      </c>
      <c r="H166" s="55">
        <f t="shared" si="29"/>
        <v>21768.686440677968</v>
      </c>
      <c r="I166" s="55">
        <f t="shared" si="29"/>
        <v>0</v>
      </c>
      <c r="J166" s="55">
        <f t="shared" si="29"/>
        <v>0</v>
      </c>
      <c r="K166" s="55">
        <f t="shared" si="29"/>
        <v>0</v>
      </c>
      <c r="L166" s="55">
        <f t="shared" si="29"/>
        <v>0</v>
      </c>
      <c r="M166" s="55">
        <f t="shared" si="29"/>
        <v>0</v>
      </c>
      <c r="N166" s="55">
        <f t="shared" si="29"/>
        <v>0</v>
      </c>
    </row>
    <row r="167" spans="1:14" s="2" customFormat="1" x14ac:dyDescent="0.3">
      <c r="A167" s="1"/>
      <c r="B167" s="104" t="s">
        <v>220</v>
      </c>
      <c r="C167" s="105"/>
      <c r="E167" s="55">
        <f t="shared" ref="E167:N167" si="30">E35+E107</f>
        <v>0</v>
      </c>
      <c r="F167" s="55">
        <f t="shared" si="30"/>
        <v>0</v>
      </c>
      <c r="G167" s="55">
        <f t="shared" si="30"/>
        <v>0</v>
      </c>
      <c r="H167" s="55">
        <f t="shared" si="30"/>
        <v>33186.711864406781</v>
      </c>
      <c r="I167" s="55">
        <f t="shared" si="30"/>
        <v>0</v>
      </c>
      <c r="J167" s="55">
        <f t="shared" si="30"/>
        <v>0</v>
      </c>
      <c r="K167" s="55">
        <f t="shared" si="30"/>
        <v>0</v>
      </c>
      <c r="L167" s="55">
        <f t="shared" si="30"/>
        <v>0</v>
      </c>
      <c r="M167" s="55">
        <f t="shared" si="30"/>
        <v>0</v>
      </c>
      <c r="N167" s="55">
        <f t="shared" si="30"/>
        <v>0</v>
      </c>
    </row>
    <row r="168" spans="1:14" s="2" customFormat="1" x14ac:dyDescent="0.3">
      <c r="A168" s="1"/>
      <c r="B168" s="104" t="s">
        <v>221</v>
      </c>
      <c r="C168" s="105"/>
      <c r="E168" s="55">
        <f t="shared" ref="E168:N168" si="31">E36+E108</f>
        <v>0</v>
      </c>
      <c r="F168" s="55">
        <f t="shared" si="31"/>
        <v>0</v>
      </c>
      <c r="G168" s="55">
        <f t="shared" si="31"/>
        <v>0</v>
      </c>
      <c r="H168" s="55">
        <f t="shared" si="31"/>
        <v>81811.101694915269</v>
      </c>
      <c r="I168" s="55">
        <f t="shared" si="31"/>
        <v>0</v>
      </c>
      <c r="J168" s="55">
        <f t="shared" si="31"/>
        <v>0</v>
      </c>
      <c r="K168" s="55">
        <f t="shared" si="31"/>
        <v>0</v>
      </c>
      <c r="L168" s="55">
        <f t="shared" si="31"/>
        <v>0</v>
      </c>
      <c r="M168" s="55">
        <f t="shared" si="31"/>
        <v>0</v>
      </c>
      <c r="N168" s="55">
        <f t="shared" si="31"/>
        <v>0</v>
      </c>
    </row>
    <row r="169" spans="1:14" s="2" customFormat="1" x14ac:dyDescent="0.3">
      <c r="A169" s="1"/>
      <c r="B169" s="104" t="s">
        <v>222</v>
      </c>
      <c r="C169" s="105"/>
      <c r="E169" s="55">
        <f t="shared" ref="E169:N169" si="32">E37+E109</f>
        <v>0</v>
      </c>
      <c r="F169" s="55">
        <f t="shared" si="32"/>
        <v>0</v>
      </c>
      <c r="G169" s="55">
        <f t="shared" si="32"/>
        <v>0</v>
      </c>
      <c r="H169" s="55">
        <f t="shared" si="32"/>
        <v>71522.059322033907</v>
      </c>
      <c r="I169" s="55">
        <f t="shared" si="32"/>
        <v>0</v>
      </c>
      <c r="J169" s="55">
        <f t="shared" si="32"/>
        <v>0</v>
      </c>
      <c r="K169" s="55">
        <f t="shared" si="32"/>
        <v>0</v>
      </c>
      <c r="L169" s="55">
        <f t="shared" si="32"/>
        <v>0</v>
      </c>
      <c r="M169" s="55">
        <f t="shared" si="32"/>
        <v>0</v>
      </c>
      <c r="N169" s="55">
        <f t="shared" si="32"/>
        <v>0</v>
      </c>
    </row>
    <row r="170" spans="1:14" s="2" customFormat="1" x14ac:dyDescent="0.3">
      <c r="A170" s="1"/>
      <c r="B170" s="104" t="s">
        <v>223</v>
      </c>
      <c r="C170" s="105"/>
      <c r="E170" s="55">
        <f t="shared" ref="E170:N170" si="33">E38+E110</f>
        <v>0</v>
      </c>
      <c r="F170" s="55">
        <f t="shared" si="33"/>
        <v>0</v>
      </c>
      <c r="G170" s="55">
        <f t="shared" si="33"/>
        <v>0</v>
      </c>
      <c r="H170" s="55">
        <f t="shared" si="33"/>
        <v>71436.466101694925</v>
      </c>
      <c r="I170" s="55">
        <f t="shared" si="33"/>
        <v>0</v>
      </c>
      <c r="J170" s="55">
        <f t="shared" si="33"/>
        <v>0</v>
      </c>
      <c r="K170" s="55">
        <f t="shared" si="33"/>
        <v>0</v>
      </c>
      <c r="L170" s="55">
        <f t="shared" si="33"/>
        <v>0</v>
      </c>
      <c r="M170" s="55">
        <f t="shared" si="33"/>
        <v>0</v>
      </c>
      <c r="N170" s="55">
        <f t="shared" si="33"/>
        <v>0</v>
      </c>
    </row>
    <row r="171" spans="1:14" s="2" customFormat="1" x14ac:dyDescent="0.3">
      <c r="A171" s="1"/>
      <c r="B171" s="104" t="s">
        <v>349</v>
      </c>
      <c r="C171" s="105"/>
      <c r="E171" s="55">
        <f t="shared" ref="E171:N171" si="34">E39+E111</f>
        <v>0</v>
      </c>
      <c r="F171" s="55">
        <f t="shared" si="34"/>
        <v>0</v>
      </c>
      <c r="G171" s="55">
        <f t="shared" si="34"/>
        <v>0</v>
      </c>
      <c r="H171" s="55">
        <f t="shared" si="34"/>
        <v>12423.940677966102</v>
      </c>
      <c r="I171" s="55">
        <f t="shared" si="34"/>
        <v>0</v>
      </c>
      <c r="J171" s="55">
        <f t="shared" si="34"/>
        <v>0</v>
      </c>
      <c r="K171" s="55">
        <f t="shared" si="34"/>
        <v>0</v>
      </c>
      <c r="L171" s="55">
        <f t="shared" si="34"/>
        <v>0</v>
      </c>
      <c r="M171" s="55">
        <f t="shared" si="34"/>
        <v>0</v>
      </c>
      <c r="N171" s="55">
        <f t="shared" si="34"/>
        <v>0</v>
      </c>
    </row>
    <row r="172" spans="1:14" s="2" customFormat="1" x14ac:dyDescent="0.3">
      <c r="A172" s="1"/>
      <c r="B172" s="104" t="s">
        <v>224</v>
      </c>
      <c r="C172" s="105"/>
      <c r="E172" s="55">
        <f t="shared" ref="E172:N172" si="35">E40+E112</f>
        <v>0</v>
      </c>
      <c r="F172" s="55">
        <f t="shared" si="35"/>
        <v>0</v>
      </c>
      <c r="G172" s="55">
        <f t="shared" si="35"/>
        <v>0</v>
      </c>
      <c r="H172" s="55">
        <f t="shared" si="35"/>
        <v>0</v>
      </c>
      <c r="I172" s="55">
        <f t="shared" si="35"/>
        <v>12869.889830508475</v>
      </c>
      <c r="J172" s="55">
        <f t="shared" si="35"/>
        <v>0</v>
      </c>
      <c r="K172" s="55">
        <f t="shared" si="35"/>
        <v>0</v>
      </c>
      <c r="L172" s="55">
        <f t="shared" si="35"/>
        <v>0</v>
      </c>
      <c r="M172" s="55">
        <f t="shared" si="35"/>
        <v>0</v>
      </c>
      <c r="N172" s="55">
        <f t="shared" si="35"/>
        <v>0</v>
      </c>
    </row>
    <row r="173" spans="1:14" s="2" customFormat="1" x14ac:dyDescent="0.3">
      <c r="A173" s="1"/>
      <c r="B173" s="104" t="s">
        <v>350</v>
      </c>
      <c r="C173" s="105"/>
      <c r="E173" s="55">
        <f t="shared" ref="E173:N173" si="36">E41+E113</f>
        <v>0</v>
      </c>
      <c r="F173" s="55">
        <f t="shared" si="36"/>
        <v>0</v>
      </c>
      <c r="G173" s="55">
        <f t="shared" si="36"/>
        <v>0</v>
      </c>
      <c r="H173" s="55">
        <f t="shared" si="36"/>
        <v>0</v>
      </c>
      <c r="I173" s="55">
        <f t="shared" si="36"/>
        <v>377535</v>
      </c>
      <c r="J173" s="55">
        <f t="shared" si="36"/>
        <v>0</v>
      </c>
      <c r="K173" s="55">
        <f t="shared" si="36"/>
        <v>0</v>
      </c>
      <c r="L173" s="55">
        <f t="shared" si="36"/>
        <v>0</v>
      </c>
      <c r="M173" s="55">
        <f t="shared" si="36"/>
        <v>0</v>
      </c>
      <c r="N173" s="55">
        <f t="shared" si="36"/>
        <v>0</v>
      </c>
    </row>
    <row r="174" spans="1:14" s="2" customFormat="1" x14ac:dyDescent="0.3">
      <c r="A174" s="1"/>
      <c r="B174" s="104" t="s">
        <v>225</v>
      </c>
      <c r="C174" s="105"/>
      <c r="E174" s="55">
        <f t="shared" ref="E174:N174" si="37">E42+E114</f>
        <v>0</v>
      </c>
      <c r="F174" s="55">
        <f t="shared" si="37"/>
        <v>0</v>
      </c>
      <c r="G174" s="55">
        <f t="shared" si="37"/>
        <v>0</v>
      </c>
      <c r="H174" s="55">
        <f t="shared" si="37"/>
        <v>0</v>
      </c>
      <c r="I174" s="55">
        <f t="shared" si="37"/>
        <v>310375.89830508479</v>
      </c>
      <c r="J174" s="55">
        <f t="shared" si="37"/>
        <v>0</v>
      </c>
      <c r="K174" s="55">
        <f t="shared" si="37"/>
        <v>0</v>
      </c>
      <c r="L174" s="55">
        <f t="shared" si="37"/>
        <v>0</v>
      </c>
      <c r="M174" s="55">
        <f t="shared" si="37"/>
        <v>0</v>
      </c>
      <c r="N174" s="55">
        <f t="shared" si="37"/>
        <v>0</v>
      </c>
    </row>
    <row r="175" spans="1:14" s="2" customFormat="1" x14ac:dyDescent="0.3">
      <c r="A175" s="1"/>
      <c r="B175" s="104" t="s">
        <v>226</v>
      </c>
      <c r="C175" s="105"/>
      <c r="E175" s="55">
        <f t="shared" ref="E175:N175" si="38">E43+E115</f>
        <v>0</v>
      </c>
      <c r="F175" s="55">
        <f t="shared" si="38"/>
        <v>0</v>
      </c>
      <c r="G175" s="55">
        <f t="shared" si="38"/>
        <v>0</v>
      </c>
      <c r="H175" s="55">
        <f t="shared" si="38"/>
        <v>0</v>
      </c>
      <c r="I175" s="55">
        <f t="shared" si="38"/>
        <v>29859.618644067796</v>
      </c>
      <c r="J175" s="55">
        <f t="shared" si="38"/>
        <v>0</v>
      </c>
      <c r="K175" s="55">
        <f t="shared" si="38"/>
        <v>0</v>
      </c>
      <c r="L175" s="55">
        <f t="shared" si="38"/>
        <v>0</v>
      </c>
      <c r="M175" s="55">
        <f t="shared" si="38"/>
        <v>0</v>
      </c>
      <c r="N175" s="55">
        <f t="shared" si="38"/>
        <v>0</v>
      </c>
    </row>
    <row r="176" spans="1:14" s="2" customFormat="1" x14ac:dyDescent="0.3">
      <c r="A176" s="1"/>
      <c r="B176" s="104" t="s">
        <v>227</v>
      </c>
      <c r="C176" s="105"/>
      <c r="E176" s="55">
        <f t="shared" ref="E176:N176" si="39">E44+E116</f>
        <v>0</v>
      </c>
      <c r="F176" s="55">
        <f t="shared" si="39"/>
        <v>0</v>
      </c>
      <c r="G176" s="55">
        <f t="shared" si="39"/>
        <v>0</v>
      </c>
      <c r="H176" s="55">
        <f t="shared" si="39"/>
        <v>0</v>
      </c>
      <c r="I176" s="55">
        <f t="shared" si="39"/>
        <v>0</v>
      </c>
      <c r="J176" s="55">
        <f t="shared" si="39"/>
        <v>436362.12711864407</v>
      </c>
      <c r="K176" s="55">
        <f t="shared" si="39"/>
        <v>0</v>
      </c>
      <c r="L176" s="55">
        <f t="shared" si="39"/>
        <v>0</v>
      </c>
      <c r="M176" s="55">
        <f t="shared" si="39"/>
        <v>0</v>
      </c>
      <c r="N176" s="55">
        <f t="shared" si="39"/>
        <v>0</v>
      </c>
    </row>
    <row r="177" spans="1:14" s="2" customFormat="1" x14ac:dyDescent="0.3">
      <c r="A177" s="1"/>
      <c r="B177" s="104" t="s">
        <v>228</v>
      </c>
      <c r="C177" s="105"/>
      <c r="E177" s="55">
        <f t="shared" ref="E177:N177" si="40">E45+E117</f>
        <v>0</v>
      </c>
      <c r="F177" s="55">
        <f t="shared" si="40"/>
        <v>0</v>
      </c>
      <c r="G177" s="55">
        <f t="shared" si="40"/>
        <v>0</v>
      </c>
      <c r="H177" s="55">
        <f t="shared" si="40"/>
        <v>0</v>
      </c>
      <c r="I177" s="55">
        <f t="shared" si="40"/>
        <v>0</v>
      </c>
      <c r="J177" s="55">
        <f t="shared" si="40"/>
        <v>1027272.1610169491</v>
      </c>
      <c r="K177" s="55">
        <f t="shared" si="40"/>
        <v>0</v>
      </c>
      <c r="L177" s="55">
        <f t="shared" si="40"/>
        <v>0</v>
      </c>
      <c r="M177" s="55">
        <f t="shared" si="40"/>
        <v>0</v>
      </c>
      <c r="N177" s="55">
        <f t="shared" si="40"/>
        <v>0</v>
      </c>
    </row>
    <row r="178" spans="1:14" s="2" customFormat="1" x14ac:dyDescent="0.3">
      <c r="A178" s="1"/>
      <c r="B178" s="104" t="s">
        <v>351</v>
      </c>
      <c r="C178" s="105"/>
      <c r="E178" s="55">
        <f t="shared" ref="E178:N178" si="41">E46+E118</f>
        <v>0</v>
      </c>
      <c r="F178" s="55">
        <f t="shared" si="41"/>
        <v>0</v>
      </c>
      <c r="G178" s="55">
        <f t="shared" si="41"/>
        <v>0</v>
      </c>
      <c r="H178" s="55">
        <f t="shared" si="41"/>
        <v>0</v>
      </c>
      <c r="I178" s="55">
        <f t="shared" si="41"/>
        <v>0</v>
      </c>
      <c r="J178" s="55">
        <f t="shared" si="41"/>
        <v>995887.08474576275</v>
      </c>
      <c r="K178" s="55">
        <f t="shared" si="41"/>
        <v>0</v>
      </c>
      <c r="L178" s="55">
        <f t="shared" si="41"/>
        <v>0</v>
      </c>
      <c r="M178" s="55">
        <f t="shared" si="41"/>
        <v>0</v>
      </c>
      <c r="N178" s="55">
        <f t="shared" si="41"/>
        <v>0</v>
      </c>
    </row>
    <row r="179" spans="1:14" s="2" customFormat="1" x14ac:dyDescent="0.3">
      <c r="A179" s="1"/>
      <c r="B179" s="104" t="s">
        <v>229</v>
      </c>
      <c r="C179" s="105"/>
      <c r="E179" s="55">
        <f t="shared" ref="E179:N179" si="42">E47+E119</f>
        <v>0</v>
      </c>
      <c r="F179" s="55">
        <f t="shared" si="42"/>
        <v>0</v>
      </c>
      <c r="G179" s="55">
        <f t="shared" si="42"/>
        <v>0</v>
      </c>
      <c r="H179" s="55">
        <f t="shared" si="42"/>
        <v>0</v>
      </c>
      <c r="I179" s="55">
        <f t="shared" si="42"/>
        <v>0</v>
      </c>
      <c r="J179" s="55">
        <f t="shared" si="42"/>
        <v>399406.77966101695</v>
      </c>
      <c r="K179" s="55">
        <f t="shared" si="42"/>
        <v>0</v>
      </c>
      <c r="L179" s="55">
        <f t="shared" si="42"/>
        <v>0</v>
      </c>
      <c r="M179" s="55">
        <f t="shared" si="42"/>
        <v>0</v>
      </c>
      <c r="N179" s="55">
        <f t="shared" si="42"/>
        <v>0</v>
      </c>
    </row>
    <row r="180" spans="1:14" s="2" customFormat="1" x14ac:dyDescent="0.3">
      <c r="A180" s="1"/>
      <c r="B180" s="104" t="s">
        <v>230</v>
      </c>
      <c r="C180" s="105"/>
      <c r="E180" s="55">
        <f t="shared" ref="E180:N180" si="43">E48+E120</f>
        <v>0</v>
      </c>
      <c r="F180" s="55">
        <f t="shared" si="43"/>
        <v>0</v>
      </c>
      <c r="G180" s="55">
        <f t="shared" si="43"/>
        <v>0</v>
      </c>
      <c r="H180" s="55">
        <f t="shared" si="43"/>
        <v>0</v>
      </c>
      <c r="I180" s="55">
        <f t="shared" si="43"/>
        <v>0</v>
      </c>
      <c r="J180" s="55">
        <f t="shared" si="43"/>
        <v>31342.372881355936</v>
      </c>
      <c r="K180" s="55">
        <f t="shared" si="43"/>
        <v>0</v>
      </c>
      <c r="L180" s="55">
        <f t="shared" si="43"/>
        <v>0</v>
      </c>
      <c r="M180" s="55">
        <f t="shared" si="43"/>
        <v>0</v>
      </c>
      <c r="N180" s="55">
        <f t="shared" si="43"/>
        <v>0</v>
      </c>
    </row>
    <row r="181" spans="1:14" s="2" customFormat="1" x14ac:dyDescent="0.3">
      <c r="A181" s="1"/>
      <c r="B181" s="104" t="s">
        <v>231</v>
      </c>
      <c r="C181" s="105"/>
      <c r="E181" s="55">
        <f t="shared" ref="E181:N181" si="44">E49+E121</f>
        <v>0</v>
      </c>
      <c r="F181" s="55">
        <f t="shared" si="44"/>
        <v>0</v>
      </c>
      <c r="G181" s="55">
        <f t="shared" si="44"/>
        <v>0</v>
      </c>
      <c r="H181" s="55">
        <f t="shared" si="44"/>
        <v>0</v>
      </c>
      <c r="I181" s="55">
        <f t="shared" si="44"/>
        <v>0</v>
      </c>
      <c r="J181" s="55">
        <f t="shared" si="44"/>
        <v>2080493.0000000002</v>
      </c>
      <c r="K181" s="55">
        <f t="shared" si="44"/>
        <v>0</v>
      </c>
      <c r="L181" s="55">
        <f t="shared" si="44"/>
        <v>0</v>
      </c>
      <c r="M181" s="55">
        <f t="shared" si="44"/>
        <v>0</v>
      </c>
      <c r="N181" s="55">
        <f t="shared" si="44"/>
        <v>0</v>
      </c>
    </row>
    <row r="182" spans="1:14" s="2" customFormat="1" x14ac:dyDescent="0.3">
      <c r="A182" s="1"/>
      <c r="B182" s="104" t="s">
        <v>232</v>
      </c>
      <c r="C182" s="105"/>
      <c r="E182" s="55">
        <f t="shared" ref="E182:N182" si="45">E50+E122</f>
        <v>0</v>
      </c>
      <c r="F182" s="55">
        <f t="shared" si="45"/>
        <v>0</v>
      </c>
      <c r="G182" s="55">
        <f t="shared" si="45"/>
        <v>0</v>
      </c>
      <c r="H182" s="55">
        <f t="shared" si="45"/>
        <v>0</v>
      </c>
      <c r="I182" s="55">
        <f t="shared" si="45"/>
        <v>0</v>
      </c>
      <c r="J182" s="55">
        <f t="shared" si="45"/>
        <v>30156.449152542376</v>
      </c>
      <c r="K182" s="55">
        <f t="shared" si="45"/>
        <v>0</v>
      </c>
      <c r="L182" s="55">
        <f t="shared" si="45"/>
        <v>0</v>
      </c>
      <c r="M182" s="55">
        <f t="shared" si="45"/>
        <v>0</v>
      </c>
      <c r="N182" s="55">
        <f t="shared" si="45"/>
        <v>0</v>
      </c>
    </row>
    <row r="183" spans="1:14" s="2" customFormat="1" x14ac:dyDescent="0.3">
      <c r="A183" s="1"/>
      <c r="B183" s="104" t="s">
        <v>233</v>
      </c>
      <c r="C183" s="105"/>
      <c r="E183" s="55">
        <f t="shared" ref="E183:N183" si="46">E51+E123</f>
        <v>0</v>
      </c>
      <c r="F183" s="55">
        <f t="shared" si="46"/>
        <v>0</v>
      </c>
      <c r="G183" s="55">
        <f t="shared" si="46"/>
        <v>0</v>
      </c>
      <c r="H183" s="55">
        <f t="shared" si="46"/>
        <v>0</v>
      </c>
      <c r="I183" s="55">
        <f t="shared" si="46"/>
        <v>0</v>
      </c>
      <c r="J183" s="55">
        <f t="shared" si="46"/>
        <v>360634.94067796611</v>
      </c>
      <c r="K183" s="55">
        <f t="shared" si="46"/>
        <v>0</v>
      </c>
      <c r="L183" s="55">
        <f t="shared" si="46"/>
        <v>0</v>
      </c>
      <c r="M183" s="55">
        <f t="shared" si="46"/>
        <v>0</v>
      </c>
      <c r="N183" s="55">
        <f t="shared" si="46"/>
        <v>0</v>
      </c>
    </row>
    <row r="184" spans="1:14" s="2" customFormat="1" x14ac:dyDescent="0.3">
      <c r="A184" s="1"/>
      <c r="B184" s="104" t="s">
        <v>234</v>
      </c>
      <c r="C184" s="105"/>
      <c r="E184" s="55">
        <f t="shared" ref="E184:N184" si="47">E52+E124</f>
        <v>0</v>
      </c>
      <c r="F184" s="55">
        <f t="shared" si="47"/>
        <v>0</v>
      </c>
      <c r="G184" s="55">
        <f t="shared" si="47"/>
        <v>0</v>
      </c>
      <c r="H184" s="55">
        <f t="shared" si="47"/>
        <v>0</v>
      </c>
      <c r="I184" s="55">
        <f t="shared" si="47"/>
        <v>0</v>
      </c>
      <c r="J184" s="55">
        <f t="shared" si="47"/>
        <v>36490</v>
      </c>
      <c r="K184" s="55">
        <f t="shared" si="47"/>
        <v>0</v>
      </c>
      <c r="L184" s="55">
        <f t="shared" si="47"/>
        <v>0</v>
      </c>
      <c r="M184" s="55">
        <f t="shared" si="47"/>
        <v>0</v>
      </c>
      <c r="N184" s="55">
        <f t="shared" si="47"/>
        <v>0</v>
      </c>
    </row>
    <row r="185" spans="1:14" s="2" customFormat="1" x14ac:dyDescent="0.3">
      <c r="A185" s="1"/>
      <c r="B185" s="104" t="s">
        <v>235</v>
      </c>
      <c r="C185" s="105"/>
      <c r="E185" s="55">
        <f t="shared" ref="E185:N185" si="48">E53+E125</f>
        <v>0</v>
      </c>
      <c r="F185" s="55">
        <f t="shared" si="48"/>
        <v>0</v>
      </c>
      <c r="G185" s="55">
        <f t="shared" si="48"/>
        <v>0</v>
      </c>
      <c r="H185" s="55">
        <f t="shared" si="48"/>
        <v>0</v>
      </c>
      <c r="I185" s="55">
        <f t="shared" si="48"/>
        <v>0</v>
      </c>
      <c r="J185" s="55">
        <f t="shared" si="48"/>
        <v>585563.94067796611</v>
      </c>
      <c r="K185" s="55">
        <f t="shared" si="48"/>
        <v>0</v>
      </c>
      <c r="L185" s="55">
        <f t="shared" si="48"/>
        <v>0</v>
      </c>
      <c r="M185" s="55">
        <f t="shared" si="48"/>
        <v>0</v>
      </c>
      <c r="N185" s="55">
        <f t="shared" si="48"/>
        <v>0</v>
      </c>
    </row>
    <row r="186" spans="1:14" s="2" customFormat="1" x14ac:dyDescent="0.3">
      <c r="A186" s="1"/>
      <c r="B186" s="104" t="s">
        <v>236</v>
      </c>
      <c r="C186" s="105"/>
      <c r="E186" s="55">
        <f t="shared" ref="E186:N186" si="49">E54+E126</f>
        <v>0</v>
      </c>
      <c r="F186" s="55">
        <f t="shared" si="49"/>
        <v>0</v>
      </c>
      <c r="G186" s="55">
        <f t="shared" si="49"/>
        <v>0</v>
      </c>
      <c r="H186" s="55">
        <f t="shared" si="49"/>
        <v>0</v>
      </c>
      <c r="I186" s="55">
        <f t="shared" si="49"/>
        <v>0</v>
      </c>
      <c r="J186" s="55">
        <f t="shared" si="49"/>
        <v>252092</v>
      </c>
      <c r="K186" s="55">
        <f t="shared" si="49"/>
        <v>0</v>
      </c>
      <c r="L186" s="55">
        <f t="shared" si="49"/>
        <v>0</v>
      </c>
      <c r="M186" s="55">
        <f t="shared" si="49"/>
        <v>0</v>
      </c>
      <c r="N186" s="55">
        <f t="shared" si="49"/>
        <v>0</v>
      </c>
    </row>
    <row r="187" spans="1:14" s="2" customFormat="1" x14ac:dyDescent="0.3">
      <c r="A187" s="1"/>
      <c r="B187" s="104" t="s">
        <v>341</v>
      </c>
      <c r="C187" s="105"/>
      <c r="E187" s="55">
        <f t="shared" ref="E187:N187" si="50">E55+E127</f>
        <v>0</v>
      </c>
      <c r="F187" s="55">
        <f t="shared" si="50"/>
        <v>0</v>
      </c>
      <c r="G187" s="55">
        <f t="shared" si="50"/>
        <v>0</v>
      </c>
      <c r="H187" s="55">
        <f t="shared" si="50"/>
        <v>0</v>
      </c>
      <c r="I187" s="55">
        <f t="shared" si="50"/>
        <v>0</v>
      </c>
      <c r="J187" s="55">
        <f t="shared" si="50"/>
        <v>0</v>
      </c>
      <c r="K187" s="55">
        <f t="shared" si="50"/>
        <v>1758784.102018049</v>
      </c>
      <c r="L187" s="55">
        <f t="shared" si="50"/>
        <v>0</v>
      </c>
      <c r="M187" s="55">
        <f t="shared" si="50"/>
        <v>0</v>
      </c>
      <c r="N187" s="55">
        <f t="shared" si="50"/>
        <v>0</v>
      </c>
    </row>
    <row r="188" spans="1:14" s="2" customFormat="1" x14ac:dyDescent="0.3">
      <c r="A188" s="1"/>
      <c r="B188" s="104" t="s">
        <v>342</v>
      </c>
      <c r="C188" s="105"/>
      <c r="E188" s="55">
        <f t="shared" ref="E188:N188" si="51">E56+E128</f>
        <v>0</v>
      </c>
      <c r="F188" s="55">
        <f t="shared" si="51"/>
        <v>0</v>
      </c>
      <c r="G188" s="55">
        <f t="shared" si="51"/>
        <v>0</v>
      </c>
      <c r="H188" s="55">
        <f t="shared" si="51"/>
        <v>0</v>
      </c>
      <c r="I188" s="55">
        <f t="shared" si="51"/>
        <v>0</v>
      </c>
      <c r="J188" s="55">
        <f t="shared" si="51"/>
        <v>0</v>
      </c>
      <c r="K188" s="55">
        <f t="shared" si="51"/>
        <v>143148.3403501689</v>
      </c>
      <c r="L188" s="55">
        <f t="shared" si="51"/>
        <v>0</v>
      </c>
      <c r="M188" s="55">
        <f t="shared" si="51"/>
        <v>0</v>
      </c>
      <c r="N188" s="55">
        <f t="shared" si="51"/>
        <v>0</v>
      </c>
    </row>
    <row r="189" spans="1:14" s="2" customFormat="1" x14ac:dyDescent="0.3">
      <c r="A189" s="1"/>
      <c r="B189" s="104" t="s">
        <v>237</v>
      </c>
      <c r="C189" s="105"/>
      <c r="E189" s="55">
        <f t="shared" ref="E189:N189" si="52">E57+E129</f>
        <v>0</v>
      </c>
      <c r="F189" s="55">
        <f t="shared" si="52"/>
        <v>0</v>
      </c>
      <c r="G189" s="55">
        <f t="shared" si="52"/>
        <v>0</v>
      </c>
      <c r="H189" s="55">
        <f t="shared" si="52"/>
        <v>0</v>
      </c>
      <c r="I189" s="55">
        <f t="shared" si="52"/>
        <v>0</v>
      </c>
      <c r="J189" s="55">
        <f t="shared" si="52"/>
        <v>0</v>
      </c>
      <c r="K189" s="55">
        <f t="shared" si="52"/>
        <v>22944.91525423729</v>
      </c>
      <c r="L189" s="55">
        <f t="shared" si="52"/>
        <v>0</v>
      </c>
      <c r="M189" s="55">
        <f t="shared" si="52"/>
        <v>0</v>
      </c>
      <c r="N189" s="55">
        <f t="shared" si="52"/>
        <v>0</v>
      </c>
    </row>
    <row r="190" spans="1:14" s="2" customFormat="1" x14ac:dyDescent="0.3">
      <c r="A190" s="1"/>
      <c r="B190" s="104" t="s">
        <v>238</v>
      </c>
      <c r="C190" s="105"/>
      <c r="E190" s="55">
        <f t="shared" ref="E190:N190" si="53">E58+E130</f>
        <v>0</v>
      </c>
      <c r="F190" s="55">
        <f t="shared" si="53"/>
        <v>0</v>
      </c>
      <c r="G190" s="55">
        <f t="shared" si="53"/>
        <v>0</v>
      </c>
      <c r="H190" s="55">
        <f t="shared" si="53"/>
        <v>0</v>
      </c>
      <c r="I190" s="55">
        <f t="shared" si="53"/>
        <v>0</v>
      </c>
      <c r="J190" s="55">
        <f t="shared" si="53"/>
        <v>0</v>
      </c>
      <c r="K190" s="55">
        <f t="shared" si="53"/>
        <v>33480.508474576272</v>
      </c>
      <c r="L190" s="55">
        <f t="shared" si="53"/>
        <v>0</v>
      </c>
      <c r="M190" s="55">
        <f t="shared" si="53"/>
        <v>0</v>
      </c>
      <c r="N190" s="55">
        <f t="shared" si="53"/>
        <v>0</v>
      </c>
    </row>
    <row r="191" spans="1:14" s="2" customFormat="1" x14ac:dyDescent="0.3">
      <c r="A191" s="1"/>
      <c r="B191" s="104" t="s">
        <v>239</v>
      </c>
      <c r="C191" s="105"/>
      <c r="E191" s="55">
        <f t="shared" ref="E191:N191" si="54">E59+E131</f>
        <v>0</v>
      </c>
      <c r="F191" s="55">
        <f t="shared" si="54"/>
        <v>0</v>
      </c>
      <c r="G191" s="55">
        <f t="shared" si="54"/>
        <v>0</v>
      </c>
      <c r="H191" s="55">
        <f t="shared" si="54"/>
        <v>0</v>
      </c>
      <c r="I191" s="55">
        <f t="shared" si="54"/>
        <v>0</v>
      </c>
      <c r="J191" s="55">
        <f t="shared" si="54"/>
        <v>0</v>
      </c>
      <c r="K191" s="55">
        <f t="shared" si="54"/>
        <v>0</v>
      </c>
      <c r="L191" s="55">
        <f t="shared" si="54"/>
        <v>13479.661016949154</v>
      </c>
      <c r="M191" s="55">
        <f t="shared" si="54"/>
        <v>0</v>
      </c>
      <c r="N191" s="55">
        <f t="shared" si="54"/>
        <v>0</v>
      </c>
    </row>
    <row r="192" spans="1:14" s="2" customFormat="1" x14ac:dyDescent="0.3">
      <c r="A192" s="1"/>
      <c r="B192" s="104" t="s">
        <v>240</v>
      </c>
      <c r="C192" s="105"/>
      <c r="E192" s="55">
        <f t="shared" ref="E192:N192" si="55">E60+E132</f>
        <v>0</v>
      </c>
      <c r="F192" s="55">
        <f t="shared" si="55"/>
        <v>0</v>
      </c>
      <c r="G192" s="55">
        <f t="shared" si="55"/>
        <v>0</v>
      </c>
      <c r="H192" s="55">
        <f t="shared" si="55"/>
        <v>0</v>
      </c>
      <c r="I192" s="55">
        <f t="shared" si="55"/>
        <v>0</v>
      </c>
      <c r="J192" s="55">
        <f t="shared" si="55"/>
        <v>0</v>
      </c>
      <c r="K192" s="55">
        <f t="shared" si="55"/>
        <v>0</v>
      </c>
      <c r="L192" s="55">
        <f t="shared" si="55"/>
        <v>49979.686440677964</v>
      </c>
      <c r="M192" s="55">
        <f t="shared" si="55"/>
        <v>0</v>
      </c>
      <c r="N192" s="55">
        <f t="shared" si="55"/>
        <v>0</v>
      </c>
    </row>
    <row r="193" spans="1:14" s="2" customFormat="1" x14ac:dyDescent="0.3">
      <c r="A193" s="1"/>
      <c r="B193" s="104" t="s">
        <v>352</v>
      </c>
      <c r="C193" s="105"/>
      <c r="E193" s="55">
        <f t="shared" ref="E193:N193" si="56">E61+E133</f>
        <v>0</v>
      </c>
      <c r="F193" s="55">
        <f t="shared" si="56"/>
        <v>0</v>
      </c>
      <c r="G193" s="55">
        <f t="shared" si="56"/>
        <v>0</v>
      </c>
      <c r="H193" s="55">
        <f t="shared" si="56"/>
        <v>0</v>
      </c>
      <c r="I193" s="55">
        <f t="shared" si="56"/>
        <v>0</v>
      </c>
      <c r="J193" s="55">
        <f t="shared" si="56"/>
        <v>0</v>
      </c>
      <c r="K193" s="55">
        <f t="shared" si="56"/>
        <v>0</v>
      </c>
      <c r="L193" s="55">
        <f t="shared" si="56"/>
        <v>66542.711864406781</v>
      </c>
      <c r="M193" s="55">
        <f t="shared" si="56"/>
        <v>0</v>
      </c>
      <c r="N193" s="55">
        <f t="shared" si="56"/>
        <v>0</v>
      </c>
    </row>
    <row r="194" spans="1:14" s="2" customFormat="1" x14ac:dyDescent="0.3">
      <c r="A194" s="1"/>
      <c r="B194" s="104" t="s">
        <v>241</v>
      </c>
      <c r="C194" s="105"/>
      <c r="E194" s="55">
        <f t="shared" ref="E194:N194" si="57">E62+E134</f>
        <v>0</v>
      </c>
      <c r="F194" s="55">
        <f t="shared" si="57"/>
        <v>0</v>
      </c>
      <c r="G194" s="55">
        <f t="shared" si="57"/>
        <v>0</v>
      </c>
      <c r="H194" s="55">
        <f t="shared" si="57"/>
        <v>0</v>
      </c>
      <c r="I194" s="55">
        <f t="shared" si="57"/>
        <v>0</v>
      </c>
      <c r="J194" s="55">
        <f t="shared" si="57"/>
        <v>0</v>
      </c>
      <c r="K194" s="55">
        <f t="shared" si="57"/>
        <v>0</v>
      </c>
      <c r="L194" s="55">
        <f t="shared" si="57"/>
        <v>43039.669491525427</v>
      </c>
      <c r="M194" s="55">
        <f t="shared" si="57"/>
        <v>0</v>
      </c>
      <c r="N194" s="55">
        <f t="shared" si="57"/>
        <v>0</v>
      </c>
    </row>
    <row r="195" spans="1:14" s="2" customFormat="1" x14ac:dyDescent="0.3">
      <c r="A195" s="1"/>
      <c r="B195" s="104" t="s">
        <v>242</v>
      </c>
      <c r="C195" s="105"/>
      <c r="E195" s="55">
        <f t="shared" ref="E195:N195" si="58">E63+E135</f>
        <v>0</v>
      </c>
      <c r="F195" s="55">
        <f t="shared" si="58"/>
        <v>0</v>
      </c>
      <c r="G195" s="55">
        <f t="shared" si="58"/>
        <v>0</v>
      </c>
      <c r="H195" s="55">
        <f t="shared" si="58"/>
        <v>0</v>
      </c>
      <c r="I195" s="55">
        <f t="shared" si="58"/>
        <v>0</v>
      </c>
      <c r="J195" s="55">
        <f t="shared" si="58"/>
        <v>0</v>
      </c>
      <c r="K195" s="55">
        <f t="shared" si="58"/>
        <v>0</v>
      </c>
      <c r="L195" s="55">
        <f t="shared" si="58"/>
        <v>0</v>
      </c>
      <c r="M195" s="55">
        <f t="shared" si="58"/>
        <v>148500</v>
      </c>
      <c r="N195" s="55">
        <f t="shared" si="58"/>
        <v>0</v>
      </c>
    </row>
    <row r="196" spans="1:14" s="2" customFormat="1" x14ac:dyDescent="0.3">
      <c r="A196" s="1"/>
      <c r="B196" s="145" t="s">
        <v>243</v>
      </c>
      <c r="C196" s="146"/>
      <c r="D196" s="21"/>
      <c r="E196" s="65">
        <f t="shared" ref="E196:N196" si="59">E64+E136</f>
        <v>0</v>
      </c>
      <c r="F196" s="65">
        <f t="shared" si="59"/>
        <v>0</v>
      </c>
      <c r="G196" s="65">
        <f t="shared" si="59"/>
        <v>0</v>
      </c>
      <c r="H196" s="65">
        <f t="shared" si="59"/>
        <v>0</v>
      </c>
      <c r="I196" s="65">
        <f t="shared" si="59"/>
        <v>0</v>
      </c>
      <c r="J196" s="65">
        <f t="shared" si="59"/>
        <v>0</v>
      </c>
      <c r="K196" s="65">
        <f t="shared" si="59"/>
        <v>0</v>
      </c>
      <c r="L196" s="65">
        <f t="shared" si="59"/>
        <v>0</v>
      </c>
      <c r="M196" s="65">
        <f t="shared" si="59"/>
        <v>0</v>
      </c>
      <c r="N196" s="65">
        <f t="shared" si="59"/>
        <v>2826921.1864406783</v>
      </c>
    </row>
    <row r="197" spans="1:14" s="2" customFormat="1" x14ac:dyDescent="0.3">
      <c r="A197" s="1"/>
    </row>
    <row r="198" spans="1:14" s="2" customFormat="1" x14ac:dyDescent="0.3">
      <c r="A198" s="1"/>
      <c r="B198" s="89" t="s">
        <v>249</v>
      </c>
    </row>
    <row r="199" spans="1:14" s="2" customFormat="1" x14ac:dyDescent="0.3">
      <c r="A199" s="1"/>
    </row>
    <row r="200" spans="1:14" s="2" customFormat="1" x14ac:dyDescent="0.3">
      <c r="A200" s="1"/>
      <c r="B200" s="111" t="s">
        <v>196</v>
      </c>
      <c r="C200" s="111"/>
      <c r="D200" s="111" t="s">
        <v>250</v>
      </c>
      <c r="E200" s="32" t="s">
        <v>251</v>
      </c>
      <c r="F200" s="32">
        <v>2015</v>
      </c>
      <c r="G200" s="32">
        <v>2016</v>
      </c>
      <c r="H200" s="32">
        <v>2017</v>
      </c>
      <c r="I200" s="32">
        <v>2018</v>
      </c>
      <c r="J200" s="32">
        <v>2019</v>
      </c>
      <c r="K200" s="32">
        <v>2020</v>
      </c>
      <c r="L200" s="32">
        <v>2021</v>
      </c>
      <c r="M200" s="32">
        <v>2022</v>
      </c>
      <c r="N200" s="32">
        <v>2023</v>
      </c>
    </row>
    <row r="201" spans="1:14" s="2" customFormat="1" x14ac:dyDescent="0.3">
      <c r="A201" s="1"/>
      <c r="B201" s="74" t="s">
        <v>197</v>
      </c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</row>
    <row r="202" spans="1:14" s="2" customFormat="1" x14ac:dyDescent="0.3">
      <c r="A202" s="1"/>
      <c r="B202" s="104" t="s">
        <v>198</v>
      </c>
      <c r="C202" s="105"/>
      <c r="D202" s="2">
        <f>VLOOKUP(B202,'2.2.3.1.TasasDeprec'!$B$6:$F$62,5,FALSE)</f>
        <v>20</v>
      </c>
      <c r="E202" s="18">
        <f>1/D202</f>
        <v>0.05</v>
      </c>
      <c r="F202" s="55">
        <f>SUM(F203:F211)</f>
        <v>-5450</v>
      </c>
      <c r="G202" s="55">
        <f t="shared" ref="G202:N202" si="60">SUM(G203:G211)</f>
        <v>-5550</v>
      </c>
      <c r="H202" s="55">
        <f t="shared" si="60"/>
        <v>-7950</v>
      </c>
      <c r="I202" s="55">
        <f t="shared" si="60"/>
        <v>-9000</v>
      </c>
      <c r="J202" s="55">
        <f t="shared" si="60"/>
        <v>-19600</v>
      </c>
      <c r="K202" s="55">
        <f t="shared" si="60"/>
        <v>-20450</v>
      </c>
      <c r="L202" s="55">
        <f t="shared" si="60"/>
        <v>-22800</v>
      </c>
      <c r="M202" s="55">
        <f t="shared" si="60"/>
        <v>-27050</v>
      </c>
      <c r="N202" s="55">
        <f t="shared" si="60"/>
        <v>-29000</v>
      </c>
    </row>
    <row r="203" spans="1:14" s="2" customFormat="1" hidden="1" outlineLevel="1" x14ac:dyDescent="0.3">
      <c r="A203" s="1">
        <v>4</v>
      </c>
      <c r="B203" s="112">
        <v>2014</v>
      </c>
      <c r="C203" s="105"/>
      <c r="E203" s="109"/>
      <c r="F203" s="109">
        <f>-IF($B203&gt;=F$200,0,IF(COUNTIF($E203:E203,"&lt;&gt;0")&lt;=$D$202,VLOOKUP($B$202,$B$142:$N$196,$A203,FALSE)*$E$202,0))</f>
        <v>-5450</v>
      </c>
      <c r="G203" s="109">
        <f>-IF($B203&gt;=G$200,0,IF(COUNTIF($E203:F203,"&lt;&gt;0")&lt;=$D$202,VLOOKUP($B$202,$B$142:$N$196,$A203,FALSE)*$E$202,0))</f>
        <v>-5450</v>
      </c>
      <c r="H203" s="109">
        <f>-IF($B203&gt;=H$200,0,IF(COUNTIF($E203:G203,"&lt;&gt;0")&lt;=$D$202,VLOOKUP($B$202,$B$142:$N$196,$A203,FALSE)*$E$202,0))</f>
        <v>-5450</v>
      </c>
      <c r="I203" s="109">
        <f>-IF($B203&gt;=I$200,0,IF(COUNTIF($E203:H203,"&lt;&gt;0")&lt;=$D$202,VLOOKUP($B$202,$B$142:$N$196,$A203,FALSE)*$E$202,0))</f>
        <v>-5450</v>
      </c>
      <c r="J203" s="109">
        <f>-IF($B203&gt;=J$200,0,IF(COUNTIF($E203:I203,"&lt;&gt;0")&lt;=$D$202,VLOOKUP($B$202,$B$142:$N$196,$A203,FALSE)*$E$202,0))</f>
        <v>-5450</v>
      </c>
      <c r="K203" s="109">
        <f>-IF($B203&gt;=K$200,0,IF(COUNTIF($E203:J203,"&lt;&gt;0")&lt;=$D$202,VLOOKUP($B$202,$B$142:$N$196,$A203,FALSE)*$E$202,0))</f>
        <v>-5450</v>
      </c>
      <c r="L203" s="109">
        <f>-IF($B203&gt;=L$200,0,IF(COUNTIF($E203:K203,"&lt;&gt;0")&lt;=$D$202,VLOOKUP($B$202,$B$142:$N$196,$A203,FALSE)*$E$202,0))</f>
        <v>-5450</v>
      </c>
      <c r="M203" s="109">
        <f>-IF($B203&gt;=M$200,0,IF(COUNTIF($E203:L203,"&lt;&gt;0")&lt;=$D$202,VLOOKUP($B$202,$B$142:$N$196,$A203,FALSE)*$E$202,0))</f>
        <v>-5450</v>
      </c>
      <c r="N203" s="109">
        <f>-IF($B203&gt;=N$200,0,IF(COUNTIF($E203:M203,"&lt;&gt;0")&lt;=$D$202,VLOOKUP($B$202,$B$142:$N$196,$A203,FALSE)*$E$202,0))</f>
        <v>-5450</v>
      </c>
    </row>
    <row r="204" spans="1:14" s="2" customFormat="1" hidden="1" outlineLevel="1" x14ac:dyDescent="0.3">
      <c r="A204" s="1">
        <f t="shared" ref="A204:A211" si="61">+A203+1</f>
        <v>5</v>
      </c>
      <c r="B204" s="112">
        <v>2015</v>
      </c>
      <c r="C204" s="105"/>
      <c r="E204" s="109"/>
      <c r="F204" s="109">
        <f>-IF($B204&gt;=F$200,0,IF(COUNTIF($E204:E204,"&lt;&gt;0")&lt;=$D$202,VLOOKUP($B$202,$B$142:$N$196,$A204,FALSE)*$E$202,0))</f>
        <v>0</v>
      </c>
      <c r="G204" s="109">
        <f>-IF($B204&gt;=G$200,0,IF(COUNTIF($E204:F204,"&lt;&gt;0")&lt;=$D$202,VLOOKUP($B$202,$B$142:$N$196,$A204,FALSE)*$E$202,0))</f>
        <v>-100</v>
      </c>
      <c r="H204" s="109">
        <f>-IF($B204&gt;=H$200,0,IF(COUNTIF($E204:G204,"&lt;&gt;0")&lt;=$D$202,VLOOKUP($B$202,$B$142:$N$196,$A204,FALSE)*$E$202,0))</f>
        <v>-100</v>
      </c>
      <c r="I204" s="109">
        <f>-IF($B204&gt;=I$200,0,IF(COUNTIF($E204:H204,"&lt;&gt;0")&lt;=$D$202,VLOOKUP($B$202,$B$142:$N$196,$A204,FALSE)*$E$202,0))</f>
        <v>-100</v>
      </c>
      <c r="J204" s="109">
        <f>-IF($B204&gt;=J$200,0,IF(COUNTIF($E204:I204,"&lt;&gt;0")&lt;=$D$202,VLOOKUP($B$202,$B$142:$N$196,$A204,FALSE)*$E$202,0))</f>
        <v>-100</v>
      </c>
      <c r="K204" s="109">
        <f>-IF($B204&gt;=K$200,0,IF(COUNTIF($E204:J204,"&lt;&gt;0")&lt;=$D$202,VLOOKUP($B$202,$B$142:$N$196,$A204,FALSE)*$E$202,0))</f>
        <v>-100</v>
      </c>
      <c r="L204" s="109">
        <f>-IF($B204&gt;=L$200,0,IF(COUNTIF($E204:K204,"&lt;&gt;0")&lt;=$D$202,VLOOKUP($B$202,$B$142:$N$196,$A204,FALSE)*$E$202,0))</f>
        <v>-100</v>
      </c>
      <c r="M204" s="109">
        <f>-IF($B204&gt;=M$200,0,IF(COUNTIF($E204:L204,"&lt;&gt;0")&lt;=$D$202,VLOOKUP($B$202,$B$142:$N$196,$A204,FALSE)*$E$202,0))</f>
        <v>-100</v>
      </c>
      <c r="N204" s="109">
        <f>-IF($B204&gt;=N$200,0,IF(COUNTIF($E204:M204,"&lt;&gt;0")&lt;=$D$202,VLOOKUP($B$202,$B$142:$N$196,$A204,FALSE)*$E$202,0))</f>
        <v>-100</v>
      </c>
    </row>
    <row r="205" spans="1:14" s="2" customFormat="1" hidden="1" outlineLevel="1" x14ac:dyDescent="0.3">
      <c r="A205" s="1">
        <f t="shared" si="61"/>
        <v>6</v>
      </c>
      <c r="B205" s="112">
        <v>2016</v>
      </c>
      <c r="C205" s="105"/>
      <c r="E205" s="109"/>
      <c r="F205" s="109">
        <f>-IF($B205&gt;=F$200,0,IF(COUNTIF($E205:E205,"&lt;&gt;0")&lt;=$D$202,VLOOKUP($B$202,$B$142:$N$196,$A205,FALSE)*$E$202,0))</f>
        <v>0</v>
      </c>
      <c r="G205" s="109">
        <f>-IF($B205&gt;=G$200,0,IF(COUNTIF($E205:F205,"&lt;&gt;0")&lt;=$D$202,VLOOKUP($B$202,$B$142:$N$196,$A205,FALSE)*$E$202,0))</f>
        <v>0</v>
      </c>
      <c r="H205" s="109">
        <f>-IF($B205&gt;=H$200,0,IF(COUNTIF($E205:G205,"&lt;&gt;0")&lt;=$D$202,VLOOKUP($B$202,$B$142:$N$196,$A205,FALSE)*$E$202,0))</f>
        <v>-2400</v>
      </c>
      <c r="I205" s="109">
        <f>-IF($B205&gt;=I$200,0,IF(COUNTIF($E205:H205,"&lt;&gt;0")&lt;=$D$202,VLOOKUP($B$202,$B$142:$N$196,$A205,FALSE)*$E$202,0))</f>
        <v>-2400</v>
      </c>
      <c r="J205" s="109">
        <f>-IF($B205&gt;=J$200,0,IF(COUNTIF($E205:I205,"&lt;&gt;0")&lt;=$D$202,VLOOKUP($B$202,$B$142:$N$196,$A205,FALSE)*$E$202,0))</f>
        <v>-2400</v>
      </c>
      <c r="K205" s="109">
        <f>-IF($B205&gt;=K$200,0,IF(COUNTIF($E205:J205,"&lt;&gt;0")&lt;=$D$202,VLOOKUP($B$202,$B$142:$N$196,$A205,FALSE)*$E$202,0))</f>
        <v>-2400</v>
      </c>
      <c r="L205" s="109">
        <f>-IF($B205&gt;=L$200,0,IF(COUNTIF($E205:K205,"&lt;&gt;0")&lt;=$D$202,VLOOKUP($B$202,$B$142:$N$196,$A205,FALSE)*$E$202,0))</f>
        <v>-2400</v>
      </c>
      <c r="M205" s="109">
        <f>-IF($B205&gt;=M$200,0,IF(COUNTIF($E205:L205,"&lt;&gt;0")&lt;=$D$202,VLOOKUP($B$202,$B$142:$N$196,$A205,FALSE)*$E$202,0))</f>
        <v>-2400</v>
      </c>
      <c r="N205" s="109">
        <f>-IF($B205&gt;=N$200,0,IF(COUNTIF($E205:M205,"&lt;&gt;0")&lt;=$D$202,VLOOKUP($B$202,$B$142:$N$196,$A205,FALSE)*$E$202,0))</f>
        <v>-2400</v>
      </c>
    </row>
    <row r="206" spans="1:14" s="2" customFormat="1" hidden="1" outlineLevel="1" x14ac:dyDescent="0.3">
      <c r="A206" s="1">
        <f t="shared" si="61"/>
        <v>7</v>
      </c>
      <c r="B206" s="112">
        <v>2017</v>
      </c>
      <c r="C206" s="105"/>
      <c r="E206" s="109"/>
      <c r="F206" s="109">
        <f>-IF($B206&gt;=F$200,0,IF(COUNTIF($E206:E206,"&lt;&gt;0")&lt;=$D$202,VLOOKUP($B$202,$B$142:$N$196,$A206,FALSE)*$E$202,0))</f>
        <v>0</v>
      </c>
      <c r="G206" s="109">
        <f>-IF($B206&gt;=G$200,0,IF(COUNTIF($E206:F206,"&lt;&gt;0")&lt;=$D$202,VLOOKUP($B$202,$B$142:$N$196,$A206,FALSE)*$E$202,0))</f>
        <v>0</v>
      </c>
      <c r="H206" s="109">
        <f>-IF($B206&gt;=H$200,0,IF(COUNTIF($E206:G206,"&lt;&gt;0")&lt;=$D$202,VLOOKUP($B$202,$B$142:$N$196,$A206,FALSE)*$E$202,0))</f>
        <v>0</v>
      </c>
      <c r="I206" s="109">
        <f>-IF($B206&gt;=I$200,0,IF(COUNTIF($E206:H206,"&lt;&gt;0")&lt;=$D$202,VLOOKUP($B$202,$B$142:$N$196,$A206,FALSE)*$E$202,0))</f>
        <v>-1050</v>
      </c>
      <c r="J206" s="109">
        <f>-IF($B206&gt;=J$200,0,IF(COUNTIF($E206:I206,"&lt;&gt;0")&lt;=$D$202,VLOOKUP($B$202,$B$142:$N$196,$A206,FALSE)*$E$202,0))</f>
        <v>-1050</v>
      </c>
      <c r="K206" s="109">
        <f>-IF($B206&gt;=K$200,0,IF(COUNTIF($E206:J206,"&lt;&gt;0")&lt;=$D$202,VLOOKUP($B$202,$B$142:$N$196,$A206,FALSE)*$E$202,0))</f>
        <v>-1050</v>
      </c>
      <c r="L206" s="109">
        <f>-IF($B206&gt;=L$200,0,IF(COUNTIF($E206:K206,"&lt;&gt;0")&lt;=$D$202,VLOOKUP($B$202,$B$142:$N$196,$A206,FALSE)*$E$202,0))</f>
        <v>-1050</v>
      </c>
      <c r="M206" s="109">
        <f>-IF($B206&gt;=M$200,0,IF(COUNTIF($E206:L206,"&lt;&gt;0")&lt;=$D$202,VLOOKUP($B$202,$B$142:$N$196,$A206,FALSE)*$E$202,0))</f>
        <v>-1050</v>
      </c>
      <c r="N206" s="109">
        <f>-IF($B206&gt;=N$200,0,IF(COUNTIF($E206:M206,"&lt;&gt;0")&lt;=$D$202,VLOOKUP($B$202,$B$142:$N$196,$A206,FALSE)*$E$202,0))</f>
        <v>-1050</v>
      </c>
    </row>
    <row r="207" spans="1:14" s="2" customFormat="1" hidden="1" outlineLevel="1" x14ac:dyDescent="0.3">
      <c r="A207" s="1">
        <f t="shared" si="61"/>
        <v>8</v>
      </c>
      <c r="B207" s="112">
        <v>2018</v>
      </c>
      <c r="C207" s="105"/>
      <c r="E207" s="109"/>
      <c r="F207" s="109">
        <f>-IF($B207&gt;=F$200,0,IF(COUNTIF($E207:E207,"&lt;&gt;0")&lt;=$D$202,VLOOKUP($B$202,$B$142:$N$196,$A207,FALSE)*$E$202,0))</f>
        <v>0</v>
      </c>
      <c r="G207" s="109">
        <f>-IF($B207&gt;=G$200,0,IF(COUNTIF($E207:F207,"&lt;&gt;0")&lt;=$D$202,VLOOKUP($B$202,$B$142:$N$196,$A207,FALSE)*$E$202,0))</f>
        <v>0</v>
      </c>
      <c r="H207" s="109">
        <f>-IF($B207&gt;=H$200,0,IF(COUNTIF($E207:G207,"&lt;&gt;0")&lt;=$D$202,VLOOKUP($B$202,$B$142:$N$196,$A207,FALSE)*$E$202,0))</f>
        <v>0</v>
      </c>
      <c r="I207" s="109">
        <f>-IF($B207&gt;=I$200,0,IF(COUNTIF($E207:H207,"&lt;&gt;0")&lt;=$D$202,VLOOKUP($B$202,$B$142:$N$196,$A207,FALSE)*$E$202,0))</f>
        <v>0</v>
      </c>
      <c r="J207" s="109">
        <f>-IF($B207&gt;=J$200,0,IF(COUNTIF($E207:I207,"&lt;&gt;0")&lt;=$D$202,VLOOKUP($B$202,$B$142:$N$196,$A207,FALSE)*$E$202,0))</f>
        <v>-10600</v>
      </c>
      <c r="K207" s="109">
        <f>-IF($B207&gt;=K$200,0,IF(COUNTIF($E207:J207,"&lt;&gt;0")&lt;=$D$202,VLOOKUP($B$202,$B$142:$N$196,$A207,FALSE)*$E$202,0))</f>
        <v>-10600</v>
      </c>
      <c r="L207" s="109">
        <f>-IF($B207&gt;=L$200,0,IF(COUNTIF($E207:K207,"&lt;&gt;0")&lt;=$D$202,VLOOKUP($B$202,$B$142:$N$196,$A207,FALSE)*$E$202,0))</f>
        <v>-10600</v>
      </c>
      <c r="M207" s="109">
        <f>-IF($B207&gt;=M$200,0,IF(COUNTIF($E207:L207,"&lt;&gt;0")&lt;=$D$202,VLOOKUP($B$202,$B$142:$N$196,$A207,FALSE)*$E$202,0))</f>
        <v>-10600</v>
      </c>
      <c r="N207" s="109">
        <f>-IF($B207&gt;=N$200,0,IF(COUNTIF($E207:M207,"&lt;&gt;0")&lt;=$D$202,VLOOKUP($B$202,$B$142:$N$196,$A207,FALSE)*$E$202,0))</f>
        <v>-10600</v>
      </c>
    </row>
    <row r="208" spans="1:14" s="2" customFormat="1" hidden="1" outlineLevel="1" x14ac:dyDescent="0.3">
      <c r="A208" s="1">
        <f t="shared" si="61"/>
        <v>9</v>
      </c>
      <c r="B208" s="112">
        <v>2019</v>
      </c>
      <c r="C208" s="105"/>
      <c r="E208" s="109"/>
      <c r="F208" s="109">
        <f>-IF($B208&gt;=F$200,0,IF(COUNTIF($E208:E208,"&lt;&gt;0")&lt;=$D$202,VLOOKUP($B$202,$B$142:$N$196,$A208,FALSE)*$E$202,0))</f>
        <v>0</v>
      </c>
      <c r="G208" s="109">
        <f>-IF($B208&gt;=G$200,0,IF(COUNTIF($E208:F208,"&lt;&gt;0")&lt;=$D$202,VLOOKUP($B$202,$B$142:$N$196,$A208,FALSE)*$E$202,0))</f>
        <v>0</v>
      </c>
      <c r="H208" s="109">
        <f>-IF($B208&gt;=H$200,0,IF(COUNTIF($E208:G208,"&lt;&gt;0")&lt;=$D$202,VLOOKUP($B$202,$B$142:$N$196,$A208,FALSE)*$E$202,0))</f>
        <v>0</v>
      </c>
      <c r="I208" s="109">
        <f>-IF($B208&gt;=I$200,0,IF(COUNTIF($E208:H208,"&lt;&gt;0")&lt;=$D$202,VLOOKUP($B$202,$B$142:$N$196,$A208,FALSE)*$E$202,0))</f>
        <v>0</v>
      </c>
      <c r="J208" s="109">
        <f>-IF($B208&gt;=J$200,0,IF(COUNTIF($E208:I208,"&lt;&gt;0")&lt;=$D$202,VLOOKUP($B$202,$B$142:$N$196,$A208,FALSE)*$E$202,0))</f>
        <v>0</v>
      </c>
      <c r="K208" s="109">
        <f>-IF($B208&gt;=K$200,0,IF(COUNTIF($E208:J208,"&lt;&gt;0")&lt;=$D$202,VLOOKUP($B$202,$B$142:$N$196,$A208,FALSE)*$E$202,0))</f>
        <v>-850</v>
      </c>
      <c r="L208" s="109">
        <f>-IF($B208&gt;=L$200,0,IF(COUNTIF($E208:K208,"&lt;&gt;0")&lt;=$D$202,VLOOKUP($B$202,$B$142:$N$196,$A208,FALSE)*$E$202,0))</f>
        <v>-850</v>
      </c>
      <c r="M208" s="109">
        <f>-IF($B208&gt;=M$200,0,IF(COUNTIF($E208:L208,"&lt;&gt;0")&lt;=$D$202,VLOOKUP($B$202,$B$142:$N$196,$A208,FALSE)*$E$202,0))</f>
        <v>-850</v>
      </c>
      <c r="N208" s="109">
        <f>-IF($B208&gt;=N$200,0,IF(COUNTIF($E208:M208,"&lt;&gt;0")&lt;=$D$202,VLOOKUP($B$202,$B$142:$N$196,$A208,FALSE)*$E$202,0))</f>
        <v>-850</v>
      </c>
    </row>
    <row r="209" spans="1:14" s="2" customFormat="1" hidden="1" outlineLevel="1" x14ac:dyDescent="0.3">
      <c r="A209" s="1">
        <f t="shared" si="61"/>
        <v>10</v>
      </c>
      <c r="B209" s="112">
        <v>2020</v>
      </c>
      <c r="C209" s="105"/>
      <c r="E209" s="109"/>
      <c r="F209" s="109">
        <f>-IF($B209&gt;=F$200,0,IF(COUNTIF($E209:E209,"&lt;&gt;0")&lt;=$D$202,VLOOKUP($B$202,$B$142:$N$196,$A209,FALSE)*$E$202,0))</f>
        <v>0</v>
      </c>
      <c r="G209" s="109">
        <f>-IF($B209&gt;=G$200,0,IF(COUNTIF($E209:F209,"&lt;&gt;0")&lt;=$D$202,VLOOKUP($B$202,$B$142:$N$196,$A209,FALSE)*$E$202,0))</f>
        <v>0</v>
      </c>
      <c r="H209" s="109">
        <f>-IF($B209&gt;=H$200,0,IF(COUNTIF($E209:G209,"&lt;&gt;0")&lt;=$D$202,VLOOKUP($B$202,$B$142:$N$196,$A209,FALSE)*$E$202,0))</f>
        <v>0</v>
      </c>
      <c r="I209" s="109">
        <f>-IF($B209&gt;=I$200,0,IF(COUNTIF($E209:H209,"&lt;&gt;0")&lt;=$D$202,VLOOKUP($B$202,$B$142:$N$196,$A209,FALSE)*$E$202,0))</f>
        <v>0</v>
      </c>
      <c r="J209" s="109">
        <f>-IF($B209&gt;=J$200,0,IF(COUNTIF($E209:I209,"&lt;&gt;0")&lt;=$D$202,VLOOKUP($B$202,$B$142:$N$196,$A209,FALSE)*$E$202,0))</f>
        <v>0</v>
      </c>
      <c r="K209" s="109">
        <f>-IF($B209&gt;=K$200,0,IF(COUNTIF($E209:J209,"&lt;&gt;0")&lt;=$D$202,VLOOKUP($B$202,$B$142:$N$196,$A209,FALSE)*$E$202,0))</f>
        <v>0</v>
      </c>
      <c r="L209" s="109">
        <f>-IF($B209&gt;=L$200,0,IF(COUNTIF($E209:K209,"&lt;&gt;0")&lt;=$D$202,VLOOKUP($B$202,$B$142:$N$196,$A209,FALSE)*$E$202,0))</f>
        <v>-2350</v>
      </c>
      <c r="M209" s="109">
        <f>-IF($B209&gt;=M$200,0,IF(COUNTIF($E209:L209,"&lt;&gt;0")&lt;=$D$202,VLOOKUP($B$202,$B$142:$N$196,$A209,FALSE)*$E$202,0))</f>
        <v>-2350</v>
      </c>
      <c r="N209" s="109">
        <f>-IF($B209&gt;=N$200,0,IF(COUNTIF($E209:M209,"&lt;&gt;0")&lt;=$D$202,VLOOKUP($B$202,$B$142:$N$196,$A209,FALSE)*$E$202,0))</f>
        <v>-2350</v>
      </c>
    </row>
    <row r="210" spans="1:14" s="2" customFormat="1" hidden="1" outlineLevel="1" x14ac:dyDescent="0.3">
      <c r="A210" s="1">
        <f t="shared" si="61"/>
        <v>11</v>
      </c>
      <c r="B210" s="112">
        <v>2021</v>
      </c>
      <c r="C210" s="105"/>
      <c r="E210" s="109"/>
      <c r="F210" s="109">
        <f>-IF($B210&gt;=F$200,0,IF(COUNTIF($E210:E210,"&lt;&gt;0")&lt;=$D$202,VLOOKUP($B$202,$B$142:$N$196,$A210,FALSE)*$E$202,0))</f>
        <v>0</v>
      </c>
      <c r="G210" s="109">
        <f>-IF($B210&gt;=G$200,0,IF(COUNTIF($E210:F210,"&lt;&gt;0")&lt;=$D$202,VLOOKUP($B$202,$B$142:$N$196,$A210,FALSE)*$E$202,0))</f>
        <v>0</v>
      </c>
      <c r="H210" s="109">
        <f>-IF($B210&gt;=H$200,0,IF(COUNTIF($E210:G210,"&lt;&gt;0")&lt;=$D$202,VLOOKUP($B$202,$B$142:$N$196,$A210,FALSE)*$E$202,0))</f>
        <v>0</v>
      </c>
      <c r="I210" s="109">
        <f>-IF($B210&gt;=I$200,0,IF(COUNTIF($E210:H210,"&lt;&gt;0")&lt;=$D$202,VLOOKUP($B$202,$B$142:$N$196,$A210,FALSE)*$E$202,0))</f>
        <v>0</v>
      </c>
      <c r="J210" s="109">
        <f>-IF($B210&gt;=J$200,0,IF(COUNTIF($E210:I210,"&lt;&gt;0")&lt;=$D$202,VLOOKUP($B$202,$B$142:$N$196,$A210,FALSE)*$E$202,0))</f>
        <v>0</v>
      </c>
      <c r="K210" s="109">
        <f>-IF($B210&gt;=K$200,0,IF(COUNTIF($E210:J210,"&lt;&gt;0")&lt;=$D$202,VLOOKUP($B$202,$B$142:$N$196,$A210,FALSE)*$E$202,0))</f>
        <v>0</v>
      </c>
      <c r="L210" s="109">
        <f>-IF($B210&gt;=L$200,0,IF(COUNTIF($E210:K210,"&lt;&gt;0")&lt;=$D$202,VLOOKUP($B$202,$B$142:$N$196,$A210,FALSE)*$E$202,0))</f>
        <v>0</v>
      </c>
      <c r="M210" s="109">
        <f>-IF($B210&gt;=M$200,0,IF(COUNTIF($E210:L210,"&lt;&gt;0")&lt;=$D$202,VLOOKUP($B$202,$B$142:$N$196,$A210,FALSE)*$E$202,0))</f>
        <v>-4250</v>
      </c>
      <c r="N210" s="109">
        <f>-IF($B210&gt;=N$200,0,IF(COUNTIF($E210:M210,"&lt;&gt;0")&lt;=$D$202,VLOOKUP($B$202,$B$142:$N$196,$A210,FALSE)*$E$202,0))</f>
        <v>-4250</v>
      </c>
    </row>
    <row r="211" spans="1:14" s="2" customFormat="1" hidden="1" outlineLevel="1" x14ac:dyDescent="0.3">
      <c r="A211" s="1">
        <f t="shared" si="61"/>
        <v>12</v>
      </c>
      <c r="B211" s="112">
        <v>2022</v>
      </c>
      <c r="C211" s="105"/>
      <c r="E211" s="109"/>
      <c r="F211" s="109">
        <f>-IF($B211&gt;=F$200,0,IF(COUNTIF($E211:E211,"&lt;&gt;0")&lt;=$D$202,VLOOKUP($B$202,$B$142:$N$196,$A211,FALSE)*$E$202,0))</f>
        <v>0</v>
      </c>
      <c r="G211" s="109">
        <f>-IF($B211&gt;=G$200,0,IF(COUNTIF($E211:F211,"&lt;&gt;0")&lt;=$D$202,VLOOKUP($B$202,$B$142:$N$196,$A211,FALSE)*$E$202,0))</f>
        <v>0</v>
      </c>
      <c r="H211" s="109">
        <f>-IF($B211&gt;=H$200,0,IF(COUNTIF($E211:G211,"&lt;&gt;0")&lt;=$D$202,VLOOKUP($B$202,$B$142:$N$196,$A211,FALSE)*$E$202,0))</f>
        <v>0</v>
      </c>
      <c r="I211" s="109">
        <f>-IF($B211&gt;=I$200,0,IF(COUNTIF($E211:H211,"&lt;&gt;0")&lt;=$D$202,VLOOKUP($B$202,$B$142:$N$196,$A211,FALSE)*$E$202,0))</f>
        <v>0</v>
      </c>
      <c r="J211" s="109">
        <f>-IF($B211&gt;=J$200,0,IF(COUNTIF($E211:I211,"&lt;&gt;0")&lt;=$D$202,VLOOKUP($B$202,$B$142:$N$196,$A211,FALSE)*$E$202,0))</f>
        <v>0</v>
      </c>
      <c r="K211" s="109">
        <f>-IF($B211&gt;=K$200,0,IF(COUNTIF($E211:J211,"&lt;&gt;0")&lt;=$D$202,VLOOKUP($B$202,$B$142:$N$196,$A211,FALSE)*$E$202,0))</f>
        <v>0</v>
      </c>
      <c r="L211" s="109">
        <f>-IF($B211&gt;=L$200,0,IF(COUNTIF($E211:K211,"&lt;&gt;0")&lt;=$D$202,VLOOKUP($B$202,$B$142:$N$196,$A211,FALSE)*$E$202,0))</f>
        <v>0</v>
      </c>
      <c r="M211" s="109">
        <f>-IF($B211&gt;=M$200,0,IF(COUNTIF($E211:L211,"&lt;&gt;0")&lt;=$D$202,VLOOKUP($B$202,$B$142:$N$196,$A211,FALSE)*$E$202,0))</f>
        <v>0</v>
      </c>
      <c r="N211" s="109">
        <f>-IF($B211&gt;=N$200,0,IF(COUNTIF($E211:M211,"&lt;&gt;0")&lt;=$D$202,VLOOKUP($B$202,$B$142:$N$196,$A211,FALSE)*$E$202,0))</f>
        <v>-1950</v>
      </c>
    </row>
    <row r="212" spans="1:14" s="2" customFormat="1" hidden="1" outlineLevel="1" x14ac:dyDescent="0.3">
      <c r="A212" s="1"/>
      <c r="B212" s="104"/>
      <c r="C212" s="105"/>
      <c r="E212" s="55"/>
      <c r="F212" s="55"/>
      <c r="G212" s="55"/>
      <c r="H212" s="55"/>
      <c r="I212" s="55"/>
      <c r="J212" s="55"/>
      <c r="K212" s="55"/>
      <c r="L212" s="55"/>
      <c r="M212" s="55"/>
      <c r="N212" s="55"/>
    </row>
    <row r="213" spans="1:14" s="2" customFormat="1" collapsed="1" x14ac:dyDescent="0.3">
      <c r="A213" s="1"/>
      <c r="B213" s="104" t="s">
        <v>199</v>
      </c>
      <c r="C213" s="105"/>
      <c r="D213" s="2">
        <f>VLOOKUP(B213,'2.2.3.1.TasasDeprec'!$B$6:$F$62,5,FALSE)</f>
        <v>10</v>
      </c>
      <c r="E213" s="18">
        <f>1/D213</f>
        <v>0.1</v>
      </c>
      <c r="F213" s="55">
        <f>SUM(F214:F222)</f>
        <v>0</v>
      </c>
      <c r="G213" s="55">
        <f t="shared" ref="G213:N213" si="62">SUM(G214:G222)</f>
        <v>-35200</v>
      </c>
      <c r="H213" s="55">
        <f t="shared" si="62"/>
        <v>-37200</v>
      </c>
      <c r="I213" s="55">
        <f t="shared" si="62"/>
        <v>-93600</v>
      </c>
      <c r="J213" s="55">
        <f t="shared" si="62"/>
        <v>-145800</v>
      </c>
      <c r="K213" s="55">
        <f t="shared" si="62"/>
        <v>-190400</v>
      </c>
      <c r="L213" s="55">
        <f t="shared" si="62"/>
        <v>-195100</v>
      </c>
      <c r="M213" s="55">
        <f t="shared" si="62"/>
        <v>-219700</v>
      </c>
      <c r="N213" s="55">
        <f t="shared" si="62"/>
        <v>-251100</v>
      </c>
    </row>
    <row r="214" spans="1:14" s="2" customFormat="1" hidden="1" outlineLevel="1" x14ac:dyDescent="0.3">
      <c r="A214" s="1">
        <v>4</v>
      </c>
      <c r="B214" s="112">
        <v>2014</v>
      </c>
      <c r="C214" s="105"/>
      <c r="E214" s="109"/>
      <c r="F214" s="109">
        <f>-IF($B214&gt;=F$200,0,IF(COUNTIF($E214:E214,"&lt;&gt;0")&lt;=$D$213,VLOOKUP($B$213,$B$142:$N$196,$A214,FALSE)*$E$213,0))</f>
        <v>0</v>
      </c>
      <c r="G214" s="109">
        <f>-IF($B214&gt;=G$200,0,IF(COUNTIF($E214:F214,"&lt;&gt;0")&lt;=$D$213,VLOOKUP($B$213,$B$142:$N$196,$A214,FALSE)*$E$213,0))</f>
        <v>0</v>
      </c>
      <c r="H214" s="109">
        <f>-IF($B214&gt;=H$200,0,IF(COUNTIF($E214:G214,"&lt;&gt;0")&lt;=$D$213,VLOOKUP($B$213,$B$142:$N$196,$A214,FALSE)*$E$213,0))</f>
        <v>0</v>
      </c>
      <c r="I214" s="109">
        <f>-IF($B214&gt;=I$200,0,IF(COUNTIF($E214:H214,"&lt;&gt;0")&lt;=$D$213,VLOOKUP($B$213,$B$142:$N$196,$A214,FALSE)*$E$213,0))</f>
        <v>0</v>
      </c>
      <c r="J214" s="109">
        <f>-IF($B214&gt;=J$200,0,IF(COUNTIF($E214:I214,"&lt;&gt;0")&lt;=$D$213,VLOOKUP($B$213,$B$142:$N$196,$A214,FALSE)*$E$213,0))</f>
        <v>0</v>
      </c>
      <c r="K214" s="109">
        <f>-IF($B214&gt;=K$200,0,IF(COUNTIF($E214:J214,"&lt;&gt;0")&lt;=$D$213,VLOOKUP($B$213,$B$142:$N$196,$A214,FALSE)*$E$213,0))</f>
        <v>0</v>
      </c>
      <c r="L214" s="109">
        <f>-IF($B214&gt;=L$200,0,IF(COUNTIF($E214:K214,"&lt;&gt;0")&lt;=$D$213,VLOOKUP($B$213,$B$142:$N$196,$A214,FALSE)*$E$213,0))</f>
        <v>0</v>
      </c>
      <c r="M214" s="109">
        <f>-IF($B214&gt;=M$200,0,IF(COUNTIF($E214:L214,"&lt;&gt;0")&lt;=$D$213,VLOOKUP($B$213,$B$142:$N$196,$A214,FALSE)*$E$213,0))</f>
        <v>0</v>
      </c>
      <c r="N214" s="109">
        <f>-IF($B214&gt;=N$200,0,IF(COUNTIF($E214:M214,"&lt;&gt;0")&lt;=$D$213,VLOOKUP($B$213,$B$142:$N$196,$A214,FALSE)*$E$213,0))</f>
        <v>0</v>
      </c>
    </row>
    <row r="215" spans="1:14" s="2" customFormat="1" hidden="1" outlineLevel="1" x14ac:dyDescent="0.3">
      <c r="A215" s="1">
        <f t="shared" ref="A215:A222" si="63">+A214+1</f>
        <v>5</v>
      </c>
      <c r="B215" s="112">
        <v>2015</v>
      </c>
      <c r="C215" s="105"/>
      <c r="E215" s="109"/>
      <c r="F215" s="109">
        <f>-IF($B215&gt;=F$200,0,IF(COUNTIF($E215:E215,"&lt;&gt;0")&lt;=$D$213,VLOOKUP($B$213,$B$142:$N$196,$A215,FALSE)*$E$213,0))</f>
        <v>0</v>
      </c>
      <c r="G215" s="109">
        <f>-IF($B215&gt;=G$200,0,IF(COUNTIF($E215:F215,"&lt;&gt;0")&lt;=$D$213,VLOOKUP($B$213,$B$142:$N$196,$A215,FALSE)*$E$213,0))</f>
        <v>-35200</v>
      </c>
      <c r="H215" s="109">
        <f>-IF($B215&gt;=H$200,0,IF(COUNTIF($E215:G215,"&lt;&gt;0")&lt;=$D$213,VLOOKUP($B$213,$B$142:$N$196,$A215,FALSE)*$E$213,0))</f>
        <v>-35200</v>
      </c>
      <c r="I215" s="109">
        <f>-IF($B215&gt;=I$200,0,IF(COUNTIF($E215:H215,"&lt;&gt;0")&lt;=$D$213,VLOOKUP($B$213,$B$142:$N$196,$A215,FALSE)*$E$213,0))</f>
        <v>-35200</v>
      </c>
      <c r="J215" s="109">
        <f>-IF($B215&gt;=J$200,0,IF(COUNTIF($E215:I215,"&lt;&gt;0")&lt;=$D$213,VLOOKUP($B$213,$B$142:$N$196,$A215,FALSE)*$E$213,0))</f>
        <v>-35200</v>
      </c>
      <c r="K215" s="109">
        <f>-IF($B215&gt;=K$200,0,IF(COUNTIF($E215:J215,"&lt;&gt;0")&lt;=$D$213,VLOOKUP($B$213,$B$142:$N$196,$A215,FALSE)*$E$213,0))</f>
        <v>-35200</v>
      </c>
      <c r="L215" s="109">
        <f>-IF($B215&gt;=L$200,0,IF(COUNTIF($E215:K215,"&lt;&gt;0")&lt;=$D$213,VLOOKUP($B$213,$B$142:$N$196,$A215,FALSE)*$E$213,0))</f>
        <v>-35200</v>
      </c>
      <c r="M215" s="109">
        <f>-IF($B215&gt;=M$200,0,IF(COUNTIF($E215:L215,"&lt;&gt;0")&lt;=$D$213,VLOOKUP($B$213,$B$142:$N$196,$A215,FALSE)*$E$213,0))</f>
        <v>-35200</v>
      </c>
      <c r="N215" s="109">
        <f>-IF($B215&gt;=N$200,0,IF(COUNTIF($E215:M215,"&lt;&gt;0")&lt;=$D$213,VLOOKUP($B$213,$B$142:$N$196,$A215,FALSE)*$E$213,0))</f>
        <v>-35200</v>
      </c>
    </row>
    <row r="216" spans="1:14" s="2" customFormat="1" hidden="1" outlineLevel="1" x14ac:dyDescent="0.3">
      <c r="A216" s="1">
        <f t="shared" si="63"/>
        <v>6</v>
      </c>
      <c r="B216" s="112">
        <v>2016</v>
      </c>
      <c r="C216" s="105"/>
      <c r="E216" s="109"/>
      <c r="F216" s="109">
        <f>-IF($B216&gt;=F$200,0,IF(COUNTIF($E216:E216,"&lt;&gt;0")&lt;=$D$213,VLOOKUP($B$213,$B$142:$N$196,$A216,FALSE)*$E$213,0))</f>
        <v>0</v>
      </c>
      <c r="G216" s="109">
        <f>-IF($B216&gt;=G$200,0,IF(COUNTIF($E216:F216,"&lt;&gt;0")&lt;=$D$213,VLOOKUP($B$213,$B$142:$N$196,$A216,FALSE)*$E$213,0))</f>
        <v>0</v>
      </c>
      <c r="H216" s="109">
        <f>-IF($B216&gt;=H$200,0,IF(COUNTIF($E216:G216,"&lt;&gt;0")&lt;=$D$213,VLOOKUP($B$213,$B$142:$N$196,$A216,FALSE)*$E$213,0))</f>
        <v>-2000</v>
      </c>
      <c r="I216" s="109">
        <f>-IF($B216&gt;=I$200,0,IF(COUNTIF($E216:H216,"&lt;&gt;0")&lt;=$D$213,VLOOKUP($B$213,$B$142:$N$196,$A216,FALSE)*$E$213,0))</f>
        <v>-2000</v>
      </c>
      <c r="J216" s="109">
        <f>-IF($B216&gt;=J$200,0,IF(COUNTIF($E216:I216,"&lt;&gt;0")&lt;=$D$213,VLOOKUP($B$213,$B$142:$N$196,$A216,FALSE)*$E$213,0))</f>
        <v>-2000</v>
      </c>
      <c r="K216" s="109">
        <f>-IF($B216&gt;=K$200,0,IF(COUNTIF($E216:J216,"&lt;&gt;0")&lt;=$D$213,VLOOKUP($B$213,$B$142:$N$196,$A216,FALSE)*$E$213,0))</f>
        <v>-2000</v>
      </c>
      <c r="L216" s="109">
        <f>-IF($B216&gt;=L$200,0,IF(COUNTIF($E216:K216,"&lt;&gt;0")&lt;=$D$213,VLOOKUP($B$213,$B$142:$N$196,$A216,FALSE)*$E$213,0))</f>
        <v>-2000</v>
      </c>
      <c r="M216" s="109">
        <f>-IF($B216&gt;=M$200,0,IF(COUNTIF($E216:L216,"&lt;&gt;0")&lt;=$D$213,VLOOKUP($B$213,$B$142:$N$196,$A216,FALSE)*$E$213,0))</f>
        <v>-2000</v>
      </c>
      <c r="N216" s="109">
        <f>-IF($B216&gt;=N$200,0,IF(COUNTIF($E216:M216,"&lt;&gt;0")&lt;=$D$213,VLOOKUP($B$213,$B$142:$N$196,$A216,FALSE)*$E$213,0))</f>
        <v>-2000</v>
      </c>
    </row>
    <row r="217" spans="1:14" s="2" customFormat="1" hidden="1" outlineLevel="1" x14ac:dyDescent="0.3">
      <c r="A217" s="1">
        <f t="shared" si="63"/>
        <v>7</v>
      </c>
      <c r="B217" s="112">
        <v>2017</v>
      </c>
      <c r="C217" s="105"/>
      <c r="E217" s="109"/>
      <c r="F217" s="109">
        <f>-IF($B217&gt;=F$200,0,IF(COUNTIF($E217:E217,"&lt;&gt;0")&lt;=$D$213,VLOOKUP($B$213,$B$142:$N$196,$A217,FALSE)*$E$213,0))</f>
        <v>0</v>
      </c>
      <c r="G217" s="109">
        <f>-IF($B217&gt;=G$200,0,IF(COUNTIF($E217:F217,"&lt;&gt;0")&lt;=$D$213,VLOOKUP($B$213,$B$142:$N$196,$A217,FALSE)*$E$213,0))</f>
        <v>0</v>
      </c>
      <c r="H217" s="109">
        <f>-IF($B217&gt;=H$200,0,IF(COUNTIF($E217:G217,"&lt;&gt;0")&lt;=$D$213,VLOOKUP($B$213,$B$142:$N$196,$A217,FALSE)*$E$213,0))</f>
        <v>0</v>
      </c>
      <c r="I217" s="109">
        <f>-IF($B217&gt;=I$200,0,IF(COUNTIF($E217:H217,"&lt;&gt;0")&lt;=$D$213,VLOOKUP($B$213,$B$142:$N$196,$A217,FALSE)*$E$213,0))</f>
        <v>-56400</v>
      </c>
      <c r="J217" s="109">
        <f>-IF($B217&gt;=J$200,0,IF(COUNTIF($E217:I217,"&lt;&gt;0")&lt;=$D$213,VLOOKUP($B$213,$B$142:$N$196,$A217,FALSE)*$E$213,0))</f>
        <v>-56400</v>
      </c>
      <c r="K217" s="109">
        <f>-IF($B217&gt;=K$200,0,IF(COUNTIF($E217:J217,"&lt;&gt;0")&lt;=$D$213,VLOOKUP($B$213,$B$142:$N$196,$A217,FALSE)*$E$213,0))</f>
        <v>-56400</v>
      </c>
      <c r="L217" s="109">
        <f>-IF($B217&gt;=L$200,0,IF(COUNTIF($E217:K217,"&lt;&gt;0")&lt;=$D$213,VLOOKUP($B$213,$B$142:$N$196,$A217,FALSE)*$E$213,0))</f>
        <v>-56400</v>
      </c>
      <c r="M217" s="109">
        <f>-IF($B217&gt;=M$200,0,IF(COUNTIF($E217:L217,"&lt;&gt;0")&lt;=$D$213,VLOOKUP($B$213,$B$142:$N$196,$A217,FALSE)*$E$213,0))</f>
        <v>-56400</v>
      </c>
      <c r="N217" s="109">
        <f>-IF($B217&gt;=N$200,0,IF(COUNTIF($E217:M217,"&lt;&gt;0")&lt;=$D$213,VLOOKUP($B$213,$B$142:$N$196,$A217,FALSE)*$E$213,0))</f>
        <v>-56400</v>
      </c>
    </row>
    <row r="218" spans="1:14" s="2" customFormat="1" hidden="1" outlineLevel="1" x14ac:dyDescent="0.3">
      <c r="A218" s="1">
        <f t="shared" si="63"/>
        <v>8</v>
      </c>
      <c r="B218" s="112">
        <v>2018</v>
      </c>
      <c r="C218" s="105"/>
      <c r="E218" s="109"/>
      <c r="F218" s="109">
        <f>-IF($B218&gt;=F$200,0,IF(COUNTIF($E218:E218,"&lt;&gt;0")&lt;=$D$213,VLOOKUP($B$213,$B$142:$N$196,$A218,FALSE)*$E$213,0))</f>
        <v>0</v>
      </c>
      <c r="G218" s="109">
        <f>-IF($B218&gt;=G$200,0,IF(COUNTIF($E218:F218,"&lt;&gt;0")&lt;=$D$213,VLOOKUP($B$213,$B$142:$N$196,$A218,FALSE)*$E$213,0))</f>
        <v>0</v>
      </c>
      <c r="H218" s="109">
        <f>-IF($B218&gt;=H$200,0,IF(COUNTIF($E218:G218,"&lt;&gt;0")&lt;=$D$213,VLOOKUP($B$213,$B$142:$N$196,$A218,FALSE)*$E$213,0))</f>
        <v>0</v>
      </c>
      <c r="I218" s="109">
        <f>-IF($B218&gt;=I$200,0,IF(COUNTIF($E218:H218,"&lt;&gt;0")&lt;=$D$213,VLOOKUP($B$213,$B$142:$N$196,$A218,FALSE)*$E$213,0))</f>
        <v>0</v>
      </c>
      <c r="J218" s="109">
        <f>-IF($B218&gt;=J$200,0,IF(COUNTIF($E218:I218,"&lt;&gt;0")&lt;=$D$213,VLOOKUP($B$213,$B$142:$N$196,$A218,FALSE)*$E$213,0))</f>
        <v>-52200</v>
      </c>
      <c r="K218" s="109">
        <f>-IF($B218&gt;=K$200,0,IF(COUNTIF($E218:J218,"&lt;&gt;0")&lt;=$D$213,VLOOKUP($B$213,$B$142:$N$196,$A218,FALSE)*$E$213,0))</f>
        <v>-52200</v>
      </c>
      <c r="L218" s="109">
        <f>-IF($B218&gt;=L$200,0,IF(COUNTIF($E218:K218,"&lt;&gt;0")&lt;=$D$213,VLOOKUP($B$213,$B$142:$N$196,$A218,FALSE)*$E$213,0))</f>
        <v>-52200</v>
      </c>
      <c r="M218" s="109">
        <f>-IF($B218&gt;=M$200,0,IF(COUNTIF($E218:L218,"&lt;&gt;0")&lt;=$D$213,VLOOKUP($B$213,$B$142:$N$196,$A218,FALSE)*$E$213,0))</f>
        <v>-52200</v>
      </c>
      <c r="N218" s="109">
        <f>-IF($B218&gt;=N$200,0,IF(COUNTIF($E218:M218,"&lt;&gt;0")&lt;=$D$213,VLOOKUP($B$213,$B$142:$N$196,$A218,FALSE)*$E$213,0))</f>
        <v>-52200</v>
      </c>
    </row>
    <row r="219" spans="1:14" s="2" customFormat="1" hidden="1" outlineLevel="1" x14ac:dyDescent="0.3">
      <c r="A219" s="1">
        <f t="shared" si="63"/>
        <v>9</v>
      </c>
      <c r="B219" s="112">
        <v>2019</v>
      </c>
      <c r="C219" s="105"/>
      <c r="E219" s="109"/>
      <c r="F219" s="109">
        <f>-IF($B219&gt;=F$200,0,IF(COUNTIF($E219:E219,"&lt;&gt;0")&lt;=$D$213,VLOOKUP($B$213,$B$142:$N$196,$A219,FALSE)*$E$213,0))</f>
        <v>0</v>
      </c>
      <c r="G219" s="109">
        <f>-IF($B219&gt;=G$200,0,IF(COUNTIF($E219:F219,"&lt;&gt;0")&lt;=$D$213,VLOOKUP($B$213,$B$142:$N$196,$A219,FALSE)*$E$213,0))</f>
        <v>0</v>
      </c>
      <c r="H219" s="109">
        <f>-IF($B219&gt;=H$200,0,IF(COUNTIF($E219:G219,"&lt;&gt;0")&lt;=$D$213,VLOOKUP($B$213,$B$142:$N$196,$A219,FALSE)*$E$213,0))</f>
        <v>0</v>
      </c>
      <c r="I219" s="109">
        <f>-IF($B219&gt;=I$200,0,IF(COUNTIF($E219:H219,"&lt;&gt;0")&lt;=$D$213,VLOOKUP($B$213,$B$142:$N$196,$A219,FALSE)*$E$213,0))</f>
        <v>0</v>
      </c>
      <c r="J219" s="109">
        <f>-IF($B219&gt;=J$200,0,IF(COUNTIF($E219:I219,"&lt;&gt;0")&lt;=$D$213,VLOOKUP($B$213,$B$142:$N$196,$A219,FALSE)*$E$213,0))</f>
        <v>0</v>
      </c>
      <c r="K219" s="109">
        <f>-IF($B219&gt;=K$200,0,IF(COUNTIF($E219:J219,"&lt;&gt;0")&lt;=$D$213,VLOOKUP($B$213,$B$142:$N$196,$A219,FALSE)*$E$213,0))</f>
        <v>-44600</v>
      </c>
      <c r="L219" s="109">
        <f>-IF($B219&gt;=L$200,0,IF(COUNTIF($E219:K219,"&lt;&gt;0")&lt;=$D$213,VLOOKUP($B$213,$B$142:$N$196,$A219,FALSE)*$E$213,0))</f>
        <v>-44600</v>
      </c>
      <c r="M219" s="109">
        <f>-IF($B219&gt;=M$200,0,IF(COUNTIF($E219:L219,"&lt;&gt;0")&lt;=$D$213,VLOOKUP($B$213,$B$142:$N$196,$A219,FALSE)*$E$213,0))</f>
        <v>-44600</v>
      </c>
      <c r="N219" s="109">
        <f>-IF($B219&gt;=N$200,0,IF(COUNTIF($E219:M219,"&lt;&gt;0")&lt;=$D$213,VLOOKUP($B$213,$B$142:$N$196,$A219,FALSE)*$E$213,0))</f>
        <v>-44600</v>
      </c>
    </row>
    <row r="220" spans="1:14" s="2" customFormat="1" hidden="1" outlineLevel="1" x14ac:dyDescent="0.3">
      <c r="A220" s="1">
        <f t="shared" si="63"/>
        <v>10</v>
      </c>
      <c r="B220" s="112">
        <v>2020</v>
      </c>
      <c r="C220" s="105"/>
      <c r="E220" s="109"/>
      <c r="F220" s="109">
        <f>-IF($B220&gt;=F$200,0,IF(COUNTIF($E220:E220,"&lt;&gt;0")&lt;=$D$213,VLOOKUP($B$213,$B$142:$N$196,$A220,FALSE)*$E$213,0))</f>
        <v>0</v>
      </c>
      <c r="G220" s="109">
        <f>-IF($B220&gt;=G$200,0,IF(COUNTIF($E220:F220,"&lt;&gt;0")&lt;=$D$213,VLOOKUP($B$213,$B$142:$N$196,$A220,FALSE)*$E$213,0))</f>
        <v>0</v>
      </c>
      <c r="H220" s="109">
        <f>-IF($B220&gt;=H$200,0,IF(COUNTIF($E220:G220,"&lt;&gt;0")&lt;=$D$213,VLOOKUP($B$213,$B$142:$N$196,$A220,FALSE)*$E$213,0))</f>
        <v>0</v>
      </c>
      <c r="I220" s="109">
        <f>-IF($B220&gt;=I$200,0,IF(COUNTIF($E220:H220,"&lt;&gt;0")&lt;=$D$213,VLOOKUP($B$213,$B$142:$N$196,$A220,FALSE)*$E$213,0))</f>
        <v>0</v>
      </c>
      <c r="J220" s="109">
        <f>-IF($B220&gt;=J$200,0,IF(COUNTIF($E220:I220,"&lt;&gt;0")&lt;=$D$213,VLOOKUP($B$213,$B$142:$N$196,$A220,FALSE)*$E$213,0))</f>
        <v>0</v>
      </c>
      <c r="K220" s="109">
        <f>-IF($B220&gt;=K$200,0,IF(COUNTIF($E220:J220,"&lt;&gt;0")&lt;=$D$213,VLOOKUP($B$213,$B$142:$N$196,$A220,FALSE)*$E$213,0))</f>
        <v>0</v>
      </c>
      <c r="L220" s="109">
        <f>-IF($B220&gt;=L$200,0,IF(COUNTIF($E220:K220,"&lt;&gt;0")&lt;=$D$213,VLOOKUP($B$213,$B$142:$N$196,$A220,FALSE)*$E$213,0))</f>
        <v>-4700</v>
      </c>
      <c r="M220" s="109">
        <f>-IF($B220&gt;=M$200,0,IF(COUNTIF($E220:L220,"&lt;&gt;0")&lt;=$D$213,VLOOKUP($B$213,$B$142:$N$196,$A220,FALSE)*$E$213,0))</f>
        <v>-4700</v>
      </c>
      <c r="N220" s="109">
        <f>-IF($B220&gt;=N$200,0,IF(COUNTIF($E220:M220,"&lt;&gt;0")&lt;=$D$213,VLOOKUP($B$213,$B$142:$N$196,$A220,FALSE)*$E$213,0))</f>
        <v>-4700</v>
      </c>
    </row>
    <row r="221" spans="1:14" s="2" customFormat="1" hidden="1" outlineLevel="1" x14ac:dyDescent="0.3">
      <c r="A221" s="1">
        <f t="shared" si="63"/>
        <v>11</v>
      </c>
      <c r="B221" s="112">
        <v>2021</v>
      </c>
      <c r="C221" s="105"/>
      <c r="E221" s="109"/>
      <c r="F221" s="109">
        <f>-IF($B221&gt;=F$200,0,IF(COUNTIF($E221:E221,"&lt;&gt;0")&lt;=$D$213,VLOOKUP($B$213,$B$142:$N$196,$A221,FALSE)*$E$213,0))</f>
        <v>0</v>
      </c>
      <c r="G221" s="109">
        <f>-IF($B221&gt;=G$200,0,IF(COUNTIF($E221:F221,"&lt;&gt;0")&lt;=$D$213,VLOOKUP($B$213,$B$142:$N$196,$A221,FALSE)*$E$213,0))</f>
        <v>0</v>
      </c>
      <c r="H221" s="109">
        <f>-IF($B221&gt;=H$200,0,IF(COUNTIF($E221:G221,"&lt;&gt;0")&lt;=$D$213,VLOOKUP($B$213,$B$142:$N$196,$A221,FALSE)*$E$213,0))</f>
        <v>0</v>
      </c>
      <c r="I221" s="109">
        <f>-IF($B221&gt;=I$200,0,IF(COUNTIF($E221:H221,"&lt;&gt;0")&lt;=$D$213,VLOOKUP($B$213,$B$142:$N$196,$A221,FALSE)*$E$213,0))</f>
        <v>0</v>
      </c>
      <c r="J221" s="109">
        <f>-IF($B221&gt;=J$200,0,IF(COUNTIF($E221:I221,"&lt;&gt;0")&lt;=$D$213,VLOOKUP($B$213,$B$142:$N$196,$A221,FALSE)*$E$213,0))</f>
        <v>0</v>
      </c>
      <c r="K221" s="109">
        <f>-IF($B221&gt;=K$200,0,IF(COUNTIF($E221:J221,"&lt;&gt;0")&lt;=$D$213,VLOOKUP($B$213,$B$142:$N$196,$A221,FALSE)*$E$213,0))</f>
        <v>0</v>
      </c>
      <c r="L221" s="109">
        <f>-IF($B221&gt;=L$200,0,IF(COUNTIF($E221:K221,"&lt;&gt;0")&lt;=$D$213,VLOOKUP($B$213,$B$142:$N$196,$A221,FALSE)*$E$213,0))</f>
        <v>0</v>
      </c>
      <c r="M221" s="109">
        <f>-IF($B221&gt;=M$200,0,IF(COUNTIF($E221:L221,"&lt;&gt;0")&lt;=$D$213,VLOOKUP($B$213,$B$142:$N$196,$A221,FALSE)*$E$213,0))</f>
        <v>-24600</v>
      </c>
      <c r="N221" s="109">
        <f>-IF($B221&gt;=N$200,0,IF(COUNTIF($E221:M221,"&lt;&gt;0")&lt;=$D$213,VLOOKUP($B$213,$B$142:$N$196,$A221,FALSE)*$E$213,0))</f>
        <v>-24600</v>
      </c>
    </row>
    <row r="222" spans="1:14" s="2" customFormat="1" hidden="1" outlineLevel="1" x14ac:dyDescent="0.3">
      <c r="A222" s="1">
        <f t="shared" si="63"/>
        <v>12</v>
      </c>
      <c r="B222" s="112">
        <v>2022</v>
      </c>
      <c r="C222" s="105"/>
      <c r="E222" s="109"/>
      <c r="F222" s="109">
        <f>-IF($B222&gt;=F$200,0,IF(COUNTIF($E222:E222,"&lt;&gt;0")&lt;=$D$213,VLOOKUP($B$213,$B$142:$N$196,$A222,FALSE)*$E$213,0))</f>
        <v>0</v>
      </c>
      <c r="G222" s="109">
        <f>-IF($B222&gt;=G$200,0,IF(COUNTIF($E222:F222,"&lt;&gt;0")&lt;=$D$213,VLOOKUP($B$213,$B$142:$N$196,$A222,FALSE)*$E$213,0))</f>
        <v>0</v>
      </c>
      <c r="H222" s="109">
        <f>-IF($B222&gt;=H$200,0,IF(COUNTIF($E222:G222,"&lt;&gt;0")&lt;=$D$213,VLOOKUP($B$213,$B$142:$N$196,$A222,FALSE)*$E$213,0))</f>
        <v>0</v>
      </c>
      <c r="I222" s="109">
        <f>-IF($B222&gt;=I$200,0,IF(COUNTIF($E222:H222,"&lt;&gt;0")&lt;=$D$213,VLOOKUP($B$213,$B$142:$N$196,$A222,FALSE)*$E$213,0))</f>
        <v>0</v>
      </c>
      <c r="J222" s="109">
        <f>-IF($B222&gt;=J$200,0,IF(COUNTIF($E222:I222,"&lt;&gt;0")&lt;=$D$213,VLOOKUP($B$213,$B$142:$N$196,$A222,FALSE)*$E$213,0))</f>
        <v>0</v>
      </c>
      <c r="K222" s="109">
        <f>-IF($B222&gt;=K$200,0,IF(COUNTIF($E222:J222,"&lt;&gt;0")&lt;=$D$213,VLOOKUP($B$213,$B$142:$N$196,$A222,FALSE)*$E$213,0))</f>
        <v>0</v>
      </c>
      <c r="L222" s="109">
        <f>-IF($B222&gt;=L$200,0,IF(COUNTIF($E222:K222,"&lt;&gt;0")&lt;=$D$213,VLOOKUP($B$213,$B$142:$N$196,$A222,FALSE)*$E$213,0))</f>
        <v>0</v>
      </c>
      <c r="M222" s="109">
        <f>-IF($B222&gt;=M$200,0,IF(COUNTIF($E222:L222,"&lt;&gt;0")&lt;=$D$213,VLOOKUP($B$213,$B$142:$N$196,$A222,FALSE)*$E$213,0))</f>
        <v>0</v>
      </c>
      <c r="N222" s="109">
        <f>-IF($B222&gt;=N$200,0,IF(COUNTIF($E222:M222,"&lt;&gt;0")&lt;=$D$213,VLOOKUP($B$213,$B$142:$N$196,$A222,FALSE)*$E$213,0))</f>
        <v>-31400</v>
      </c>
    </row>
    <row r="223" spans="1:14" s="2" customFormat="1" hidden="1" outlineLevel="1" x14ac:dyDescent="0.3">
      <c r="A223" s="1"/>
      <c r="B223" s="112"/>
      <c r="C223" s="105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</row>
    <row r="224" spans="1:14" s="2" customFormat="1" collapsed="1" x14ac:dyDescent="0.3">
      <c r="A224" s="1"/>
      <c r="B224" s="104" t="s">
        <v>200</v>
      </c>
      <c r="C224" s="105"/>
      <c r="D224" s="2">
        <f>VLOOKUP(B224,'2.2.3.1.TasasDeprec'!$B$6:$F$62,5,FALSE)</f>
        <v>5</v>
      </c>
      <c r="E224" s="18">
        <f>1/D224</f>
        <v>0.2</v>
      </c>
      <c r="F224" s="55">
        <f>SUM(F225:F233)</f>
        <v>-6800</v>
      </c>
      <c r="G224" s="55">
        <f t="shared" ref="G224:N224" si="64">SUM(G225:G233)</f>
        <v>-20000</v>
      </c>
      <c r="H224" s="55">
        <f t="shared" si="64"/>
        <v>-20000</v>
      </c>
      <c r="I224" s="55">
        <f t="shared" si="64"/>
        <v>-20000</v>
      </c>
      <c r="J224" s="55">
        <f t="shared" si="64"/>
        <v>-41400</v>
      </c>
      <c r="K224" s="55">
        <f t="shared" si="64"/>
        <v>-41000</v>
      </c>
      <c r="L224" s="55">
        <f t="shared" si="64"/>
        <v>-27800</v>
      </c>
      <c r="M224" s="55">
        <f t="shared" si="64"/>
        <v>-27800</v>
      </c>
      <c r="N224" s="55">
        <f t="shared" si="64"/>
        <v>-33800</v>
      </c>
    </row>
    <row r="225" spans="1:14" s="2" customFormat="1" hidden="1" outlineLevel="1" x14ac:dyDescent="0.3">
      <c r="A225" s="1">
        <v>4</v>
      </c>
      <c r="B225" s="112">
        <v>2014</v>
      </c>
      <c r="C225" s="105"/>
      <c r="E225" s="109"/>
      <c r="F225" s="109">
        <f>-IF($B225&gt;=F$200,0,IF(COUNTIF($E225:E225,"&lt;&gt;0")&lt;=$D$224,VLOOKUP($B$224,$B$142:$N$196,$A225,FALSE)*$E$224,0))</f>
        <v>-6800</v>
      </c>
      <c r="G225" s="109">
        <f>-IF($B225&gt;=G$200,0,IF(COUNTIF($E225:F225,"&lt;&gt;0")&lt;=$D$224,VLOOKUP($B$224,$B$142:$N$196,$A225,FALSE)*$E$224,0))</f>
        <v>-6800</v>
      </c>
      <c r="H225" s="109">
        <f>-IF($B225&gt;=H$200,0,IF(COUNTIF($E225:G225,"&lt;&gt;0")&lt;=$D$224,VLOOKUP($B$224,$B$142:$N$196,$A225,FALSE)*$E$224,0))</f>
        <v>-6800</v>
      </c>
      <c r="I225" s="109">
        <f>-IF($B225&gt;=I$200,0,IF(COUNTIF($E225:H225,"&lt;&gt;0")&lt;=$D$224,VLOOKUP($B$224,$B$142:$N$196,$A225,FALSE)*$E$224,0))</f>
        <v>-6800</v>
      </c>
      <c r="J225" s="109">
        <f>-IF($B225&gt;=J$200,0,IF(COUNTIF($E225:I225,"&lt;&gt;0")&lt;=$D$224,VLOOKUP($B$224,$B$142:$N$196,$A225,FALSE)*$E$224,0))</f>
        <v>-6800</v>
      </c>
      <c r="K225" s="109">
        <f>-IF($B225&gt;=K$200,0,IF(COUNTIF($E225:J225,"&lt;&gt;0")&lt;=$D$224,VLOOKUP($B$224,$B$142:$N$196,$A225,FALSE)*$E$224,0))</f>
        <v>0</v>
      </c>
      <c r="L225" s="109">
        <f>-IF($B225&gt;=L$200,0,IF(COUNTIF($E225:K225,"&lt;&gt;0")&lt;=$D$224,VLOOKUP($B$224,$B$142:$N$196,$A225,FALSE)*$E$224,0))</f>
        <v>0</v>
      </c>
      <c r="M225" s="109">
        <f>-IF($B225&gt;=M$200,0,IF(COUNTIF($E225:L225,"&lt;&gt;0")&lt;=$D$224,VLOOKUP($B$224,$B$142:$N$196,$A225,FALSE)*$E$224,0))</f>
        <v>0</v>
      </c>
      <c r="N225" s="109">
        <f>-IF($B225&gt;=N$200,0,IF(COUNTIF($E225:M225,"&lt;&gt;0")&lt;=$D$224,VLOOKUP($B$224,$B$142:$N$196,$A225,FALSE)*$E$224,0))</f>
        <v>0</v>
      </c>
    </row>
    <row r="226" spans="1:14" s="2" customFormat="1" hidden="1" outlineLevel="1" x14ac:dyDescent="0.3">
      <c r="A226" s="1">
        <f t="shared" ref="A226:A233" si="65">+A225+1</f>
        <v>5</v>
      </c>
      <c r="B226" s="112">
        <v>2015</v>
      </c>
      <c r="C226" s="105"/>
      <c r="E226" s="109"/>
      <c r="F226" s="109">
        <f>-IF($B226&gt;=F$200,0,IF(COUNTIF($E226:E226,"&lt;&gt;0")&lt;=$D$224,VLOOKUP($B$224,$B$142:$N$196,$A226,FALSE)*$E$224,0))</f>
        <v>0</v>
      </c>
      <c r="G226" s="109">
        <f>-IF($B226&gt;=G$200,0,IF(COUNTIF($E226:F226,"&lt;&gt;0")&lt;=$D$224,VLOOKUP($B$224,$B$142:$N$196,$A226,FALSE)*$E$224,0))</f>
        <v>-13200</v>
      </c>
      <c r="H226" s="109">
        <f>-IF($B226&gt;=H$200,0,IF(COUNTIF($E226:G226,"&lt;&gt;0")&lt;=$D$224,VLOOKUP($B$224,$B$142:$N$196,$A226,FALSE)*$E$224,0))</f>
        <v>-13200</v>
      </c>
      <c r="I226" s="109">
        <f>-IF($B226&gt;=I$200,0,IF(COUNTIF($E226:H226,"&lt;&gt;0")&lt;=$D$224,VLOOKUP($B$224,$B$142:$N$196,$A226,FALSE)*$E$224,0))</f>
        <v>-13200</v>
      </c>
      <c r="J226" s="109">
        <f>-IF($B226&gt;=J$200,0,IF(COUNTIF($E226:I226,"&lt;&gt;0")&lt;=$D$224,VLOOKUP($B$224,$B$142:$N$196,$A226,FALSE)*$E$224,0))</f>
        <v>-13200</v>
      </c>
      <c r="K226" s="109">
        <f>-IF($B226&gt;=K$200,0,IF(COUNTIF($E226:J226,"&lt;&gt;0")&lt;=$D$224,VLOOKUP($B$224,$B$142:$N$196,$A226,FALSE)*$E$224,0))</f>
        <v>-13200</v>
      </c>
      <c r="L226" s="109">
        <f>-IF($B226&gt;=L$200,0,IF(COUNTIF($E226:K226,"&lt;&gt;0")&lt;=$D$224,VLOOKUP($B$224,$B$142:$N$196,$A226,FALSE)*$E$224,0))</f>
        <v>0</v>
      </c>
      <c r="M226" s="109">
        <f>-IF($B226&gt;=M$200,0,IF(COUNTIF($E226:L226,"&lt;&gt;0")&lt;=$D$224,VLOOKUP($B$224,$B$142:$N$196,$A226,FALSE)*$E$224,0))</f>
        <v>0</v>
      </c>
      <c r="N226" s="109">
        <f>-IF($B226&gt;=N$200,0,IF(COUNTIF($E226:M226,"&lt;&gt;0")&lt;=$D$224,VLOOKUP($B$224,$B$142:$N$196,$A226,FALSE)*$E$224,0))</f>
        <v>0</v>
      </c>
    </row>
    <row r="227" spans="1:14" s="2" customFormat="1" hidden="1" outlineLevel="1" x14ac:dyDescent="0.3">
      <c r="A227" s="1">
        <f t="shared" si="65"/>
        <v>6</v>
      </c>
      <c r="B227" s="112">
        <v>2016</v>
      </c>
      <c r="C227" s="105"/>
      <c r="E227" s="109"/>
      <c r="F227" s="109">
        <f>-IF($B227&gt;=F$200,0,IF(COUNTIF($E227:E227,"&lt;&gt;0")&lt;=$D$224,VLOOKUP($B$224,$B$142:$N$196,$A227,FALSE)*$E$224,0))</f>
        <v>0</v>
      </c>
      <c r="G227" s="109">
        <f>-IF($B227&gt;=G$200,0,IF(COUNTIF($E227:F227,"&lt;&gt;0")&lt;=$D$224,VLOOKUP($B$224,$B$142:$N$196,$A227,FALSE)*$E$224,0))</f>
        <v>0</v>
      </c>
      <c r="H227" s="109">
        <f>-IF($B227&gt;=H$200,0,IF(COUNTIF($E227:G227,"&lt;&gt;0")&lt;=$D$224,VLOOKUP($B$224,$B$142:$N$196,$A227,FALSE)*$E$224,0))</f>
        <v>0</v>
      </c>
      <c r="I227" s="109">
        <f>-IF($B227&gt;=I$200,0,IF(COUNTIF($E227:H227,"&lt;&gt;0")&lt;=$D$224,VLOOKUP($B$224,$B$142:$N$196,$A227,FALSE)*$E$224,0))</f>
        <v>0</v>
      </c>
      <c r="J227" s="109">
        <f>-IF($B227&gt;=J$200,0,IF(COUNTIF($E227:I227,"&lt;&gt;0")&lt;=$D$224,VLOOKUP($B$224,$B$142:$N$196,$A227,FALSE)*$E$224,0))</f>
        <v>0</v>
      </c>
      <c r="K227" s="109">
        <f>-IF($B227&gt;=K$200,0,IF(COUNTIF($E227:J227,"&lt;&gt;0")&lt;=$D$224,VLOOKUP($B$224,$B$142:$N$196,$A227,FALSE)*$E$224,0))</f>
        <v>0</v>
      </c>
      <c r="L227" s="109">
        <f>-IF($B227&gt;=L$200,0,IF(COUNTIF($E227:K227,"&lt;&gt;0")&lt;=$D$224,VLOOKUP($B$224,$B$142:$N$196,$A227,FALSE)*$E$224,0))</f>
        <v>0</v>
      </c>
      <c r="M227" s="109">
        <f>-IF($B227&gt;=M$200,0,IF(COUNTIF($E227:L227,"&lt;&gt;0")&lt;=$D$224,VLOOKUP($B$224,$B$142:$N$196,$A227,FALSE)*$E$224,0))</f>
        <v>0</v>
      </c>
      <c r="N227" s="109">
        <f>-IF($B227&gt;=N$200,0,IF(COUNTIF($E227:M227,"&lt;&gt;0")&lt;=$D$224,VLOOKUP($B$224,$B$142:$N$196,$A227,FALSE)*$E$224,0))</f>
        <v>0</v>
      </c>
    </row>
    <row r="228" spans="1:14" s="2" customFormat="1" hidden="1" outlineLevel="1" x14ac:dyDescent="0.3">
      <c r="A228" s="1">
        <f t="shared" si="65"/>
        <v>7</v>
      </c>
      <c r="B228" s="112">
        <v>2017</v>
      </c>
      <c r="C228" s="105"/>
      <c r="E228" s="109"/>
      <c r="F228" s="109">
        <f>-IF($B228&gt;=F$200,0,IF(COUNTIF($E228:E228,"&lt;&gt;0")&lt;=$D$224,VLOOKUP($B$224,$B$142:$N$196,$A228,FALSE)*$E$224,0))</f>
        <v>0</v>
      </c>
      <c r="G228" s="109">
        <f>-IF($B228&gt;=G$200,0,IF(COUNTIF($E228:F228,"&lt;&gt;0")&lt;=$D$224,VLOOKUP($B$224,$B$142:$N$196,$A228,FALSE)*$E$224,0))</f>
        <v>0</v>
      </c>
      <c r="H228" s="109">
        <f>-IF($B228&gt;=H$200,0,IF(COUNTIF($E228:G228,"&lt;&gt;0")&lt;=$D$224,VLOOKUP($B$224,$B$142:$N$196,$A228,FALSE)*$E$224,0))</f>
        <v>0</v>
      </c>
      <c r="I228" s="109">
        <f>-IF($B228&gt;=I$200,0,IF(COUNTIF($E228:H228,"&lt;&gt;0")&lt;=$D$224,VLOOKUP($B$224,$B$142:$N$196,$A228,FALSE)*$E$224,0))</f>
        <v>0</v>
      </c>
      <c r="J228" s="109">
        <f>-IF($B228&gt;=J$200,0,IF(COUNTIF($E228:I228,"&lt;&gt;0")&lt;=$D$224,VLOOKUP($B$224,$B$142:$N$196,$A228,FALSE)*$E$224,0))</f>
        <v>0</v>
      </c>
      <c r="K228" s="109">
        <f>-IF($B228&gt;=K$200,0,IF(COUNTIF($E228:J228,"&lt;&gt;0")&lt;=$D$224,VLOOKUP($B$224,$B$142:$N$196,$A228,FALSE)*$E$224,0))</f>
        <v>0</v>
      </c>
      <c r="L228" s="109">
        <f>-IF($B228&gt;=L$200,0,IF(COUNTIF($E228:K228,"&lt;&gt;0")&lt;=$D$224,VLOOKUP($B$224,$B$142:$N$196,$A228,FALSE)*$E$224,0))</f>
        <v>0</v>
      </c>
      <c r="M228" s="109">
        <f>-IF($B228&gt;=M$200,0,IF(COUNTIF($E228:L228,"&lt;&gt;0")&lt;=$D$224,VLOOKUP($B$224,$B$142:$N$196,$A228,FALSE)*$E$224,0))</f>
        <v>0</v>
      </c>
      <c r="N228" s="109">
        <f>-IF($B228&gt;=N$200,0,IF(COUNTIF($E228:M228,"&lt;&gt;0")&lt;=$D$224,VLOOKUP($B$224,$B$142:$N$196,$A228,FALSE)*$E$224,0))</f>
        <v>0</v>
      </c>
    </row>
    <row r="229" spans="1:14" s="2" customFormat="1" hidden="1" outlineLevel="1" x14ac:dyDescent="0.3">
      <c r="A229" s="1">
        <f t="shared" si="65"/>
        <v>8</v>
      </c>
      <c r="B229" s="112">
        <v>2018</v>
      </c>
      <c r="C229" s="105"/>
      <c r="E229" s="109"/>
      <c r="F229" s="109">
        <f>-IF($B229&gt;=F$200,0,IF(COUNTIF($E229:E229,"&lt;&gt;0")&lt;=$D$224,VLOOKUP($B$224,$B$142:$N$196,$A229,FALSE)*$E$224,0))</f>
        <v>0</v>
      </c>
      <c r="G229" s="109">
        <f>-IF($B229&gt;=G$200,0,IF(COUNTIF($E229:F229,"&lt;&gt;0")&lt;=$D$224,VLOOKUP($B$224,$B$142:$N$196,$A229,FALSE)*$E$224,0))</f>
        <v>0</v>
      </c>
      <c r="H229" s="109">
        <f>-IF($B229&gt;=H$200,0,IF(COUNTIF($E229:G229,"&lt;&gt;0")&lt;=$D$224,VLOOKUP($B$224,$B$142:$N$196,$A229,FALSE)*$E$224,0))</f>
        <v>0</v>
      </c>
      <c r="I229" s="109">
        <f>-IF($B229&gt;=I$200,0,IF(COUNTIF($E229:H229,"&lt;&gt;0")&lt;=$D$224,VLOOKUP($B$224,$B$142:$N$196,$A229,FALSE)*$E$224,0))</f>
        <v>0</v>
      </c>
      <c r="J229" s="109">
        <f>-IF($B229&gt;=J$200,0,IF(COUNTIF($E229:I229,"&lt;&gt;0")&lt;=$D$224,VLOOKUP($B$224,$B$142:$N$196,$A229,FALSE)*$E$224,0))</f>
        <v>-21400</v>
      </c>
      <c r="K229" s="109">
        <f>-IF($B229&gt;=K$200,0,IF(COUNTIF($E229:J229,"&lt;&gt;0")&lt;=$D$224,VLOOKUP($B$224,$B$142:$N$196,$A229,FALSE)*$E$224,0))</f>
        <v>-21400</v>
      </c>
      <c r="L229" s="109">
        <f>-IF($B229&gt;=L$200,0,IF(COUNTIF($E229:K229,"&lt;&gt;0")&lt;=$D$224,VLOOKUP($B$224,$B$142:$N$196,$A229,FALSE)*$E$224,0))</f>
        <v>-21400</v>
      </c>
      <c r="M229" s="109">
        <f>-IF($B229&gt;=M$200,0,IF(COUNTIF($E229:L229,"&lt;&gt;0")&lt;=$D$224,VLOOKUP($B$224,$B$142:$N$196,$A229,FALSE)*$E$224,0))</f>
        <v>-21400</v>
      </c>
      <c r="N229" s="109">
        <f>-IF($B229&gt;=N$200,0,IF(COUNTIF($E229:M229,"&lt;&gt;0")&lt;=$D$224,VLOOKUP($B$224,$B$142:$N$196,$A229,FALSE)*$E$224,0))</f>
        <v>-21400</v>
      </c>
    </row>
    <row r="230" spans="1:14" s="2" customFormat="1" hidden="1" outlineLevel="1" x14ac:dyDescent="0.3">
      <c r="A230" s="1">
        <f t="shared" si="65"/>
        <v>9</v>
      </c>
      <c r="B230" s="112">
        <v>2019</v>
      </c>
      <c r="C230" s="105"/>
      <c r="E230" s="109"/>
      <c r="F230" s="109">
        <f>-IF($B230&gt;=F$200,0,IF(COUNTIF($E230:E230,"&lt;&gt;0")&lt;=$D$224,VLOOKUP($B$224,$B$142:$N$196,$A230,FALSE)*$E$224,0))</f>
        <v>0</v>
      </c>
      <c r="G230" s="109">
        <f>-IF($B230&gt;=G$200,0,IF(COUNTIF($E230:F230,"&lt;&gt;0")&lt;=$D$224,VLOOKUP($B$224,$B$142:$N$196,$A230,FALSE)*$E$224,0))</f>
        <v>0</v>
      </c>
      <c r="H230" s="109">
        <f>-IF($B230&gt;=H$200,0,IF(COUNTIF($E230:G230,"&lt;&gt;0")&lt;=$D$224,VLOOKUP($B$224,$B$142:$N$196,$A230,FALSE)*$E$224,0))</f>
        <v>0</v>
      </c>
      <c r="I230" s="109">
        <f>-IF($B230&gt;=I$200,0,IF(COUNTIF($E230:H230,"&lt;&gt;0")&lt;=$D$224,VLOOKUP($B$224,$B$142:$N$196,$A230,FALSE)*$E$224,0))</f>
        <v>0</v>
      </c>
      <c r="J230" s="109">
        <f>-IF($B230&gt;=J$200,0,IF(COUNTIF($E230:I230,"&lt;&gt;0")&lt;=$D$224,VLOOKUP($B$224,$B$142:$N$196,$A230,FALSE)*$E$224,0))</f>
        <v>0</v>
      </c>
      <c r="K230" s="109">
        <f>-IF($B230&gt;=K$200,0,IF(COUNTIF($E230:J230,"&lt;&gt;0")&lt;=$D$224,VLOOKUP($B$224,$B$142:$N$196,$A230,FALSE)*$E$224,0))</f>
        <v>-6400</v>
      </c>
      <c r="L230" s="109">
        <f>-IF($B230&gt;=L$200,0,IF(COUNTIF($E230:K230,"&lt;&gt;0")&lt;=$D$224,VLOOKUP($B$224,$B$142:$N$196,$A230,FALSE)*$E$224,0))</f>
        <v>-6400</v>
      </c>
      <c r="M230" s="109">
        <f>-IF($B230&gt;=M$200,0,IF(COUNTIF($E230:L230,"&lt;&gt;0")&lt;=$D$224,VLOOKUP($B$224,$B$142:$N$196,$A230,FALSE)*$E$224,0))</f>
        <v>-6400</v>
      </c>
      <c r="N230" s="109">
        <f>-IF($B230&gt;=N$200,0,IF(COUNTIF($E230:M230,"&lt;&gt;0")&lt;=$D$224,VLOOKUP($B$224,$B$142:$N$196,$A230,FALSE)*$E$224,0))</f>
        <v>-6400</v>
      </c>
    </row>
    <row r="231" spans="1:14" s="2" customFormat="1" hidden="1" outlineLevel="1" x14ac:dyDescent="0.3">
      <c r="A231" s="1">
        <f t="shared" si="65"/>
        <v>10</v>
      </c>
      <c r="B231" s="112">
        <v>2020</v>
      </c>
      <c r="C231" s="105"/>
      <c r="E231" s="109"/>
      <c r="F231" s="109">
        <f>-IF($B231&gt;=F$200,0,IF(COUNTIF($E231:E231,"&lt;&gt;0")&lt;=$D$224,VLOOKUP($B$224,$B$142:$N$196,$A231,FALSE)*$E$224,0))</f>
        <v>0</v>
      </c>
      <c r="G231" s="109">
        <f>-IF($B231&gt;=G$200,0,IF(COUNTIF($E231:F231,"&lt;&gt;0")&lt;=$D$224,VLOOKUP($B$224,$B$142:$N$196,$A231,FALSE)*$E$224,0))</f>
        <v>0</v>
      </c>
      <c r="H231" s="109">
        <f>-IF($B231&gt;=H$200,0,IF(COUNTIF($E231:G231,"&lt;&gt;0")&lt;=$D$224,VLOOKUP($B$224,$B$142:$N$196,$A231,FALSE)*$E$224,0))</f>
        <v>0</v>
      </c>
      <c r="I231" s="109">
        <f>-IF($B231&gt;=I$200,0,IF(COUNTIF($E231:H231,"&lt;&gt;0")&lt;=$D$224,VLOOKUP($B$224,$B$142:$N$196,$A231,FALSE)*$E$224,0))</f>
        <v>0</v>
      </c>
      <c r="J231" s="109">
        <f>-IF($B231&gt;=J$200,0,IF(COUNTIF($E231:I231,"&lt;&gt;0")&lt;=$D$224,VLOOKUP($B$224,$B$142:$N$196,$A231,FALSE)*$E$224,0))</f>
        <v>0</v>
      </c>
      <c r="K231" s="109">
        <f>-IF($B231&gt;=K$200,0,IF(COUNTIF($E231:J231,"&lt;&gt;0")&lt;=$D$224,VLOOKUP($B$224,$B$142:$N$196,$A231,FALSE)*$E$224,0))</f>
        <v>0</v>
      </c>
      <c r="L231" s="109">
        <f>-IF($B231&gt;=L$200,0,IF(COUNTIF($E231:K231,"&lt;&gt;0")&lt;=$D$224,VLOOKUP($B$224,$B$142:$N$196,$A231,FALSE)*$E$224,0))</f>
        <v>0</v>
      </c>
      <c r="M231" s="109">
        <f>-IF($B231&gt;=M$200,0,IF(COUNTIF($E231:L231,"&lt;&gt;0")&lt;=$D$224,VLOOKUP($B$224,$B$142:$N$196,$A231,FALSE)*$E$224,0))</f>
        <v>0</v>
      </c>
      <c r="N231" s="109">
        <f>-IF($B231&gt;=N$200,0,IF(COUNTIF($E231:M231,"&lt;&gt;0")&lt;=$D$224,VLOOKUP($B$224,$B$142:$N$196,$A231,FALSE)*$E$224,0))</f>
        <v>0</v>
      </c>
    </row>
    <row r="232" spans="1:14" s="2" customFormat="1" hidden="1" outlineLevel="1" x14ac:dyDescent="0.3">
      <c r="A232" s="1">
        <f t="shared" si="65"/>
        <v>11</v>
      </c>
      <c r="B232" s="112">
        <v>2021</v>
      </c>
      <c r="C232" s="105"/>
      <c r="E232" s="109"/>
      <c r="F232" s="109">
        <f>-IF($B232&gt;=F$200,0,IF(COUNTIF($E232:E232,"&lt;&gt;0")&lt;=$D$224,VLOOKUP($B$224,$B$142:$N$196,$A232,FALSE)*$E$224,0))</f>
        <v>0</v>
      </c>
      <c r="G232" s="109">
        <f>-IF($B232&gt;=G$200,0,IF(COUNTIF($E232:F232,"&lt;&gt;0")&lt;=$D$224,VLOOKUP($B$224,$B$142:$N$196,$A232,FALSE)*$E$224,0))</f>
        <v>0</v>
      </c>
      <c r="H232" s="109">
        <f>-IF($B232&gt;=H$200,0,IF(COUNTIF($E232:G232,"&lt;&gt;0")&lt;=$D$224,VLOOKUP($B$224,$B$142:$N$196,$A232,FALSE)*$E$224,0))</f>
        <v>0</v>
      </c>
      <c r="I232" s="109">
        <f>-IF($B232&gt;=I$200,0,IF(COUNTIF($E232:H232,"&lt;&gt;0")&lt;=$D$224,VLOOKUP($B$224,$B$142:$N$196,$A232,FALSE)*$E$224,0))</f>
        <v>0</v>
      </c>
      <c r="J232" s="109">
        <f>-IF($B232&gt;=J$200,0,IF(COUNTIF($E232:I232,"&lt;&gt;0")&lt;=$D$224,VLOOKUP($B$224,$B$142:$N$196,$A232,FALSE)*$E$224,0))</f>
        <v>0</v>
      </c>
      <c r="K232" s="109">
        <f>-IF($B232&gt;=K$200,0,IF(COUNTIF($E232:J232,"&lt;&gt;0")&lt;=$D$224,VLOOKUP($B$224,$B$142:$N$196,$A232,FALSE)*$E$224,0))</f>
        <v>0</v>
      </c>
      <c r="L232" s="109">
        <f>-IF($B232&gt;=L$200,0,IF(COUNTIF($E232:K232,"&lt;&gt;0")&lt;=$D$224,VLOOKUP($B$224,$B$142:$N$196,$A232,FALSE)*$E$224,0))</f>
        <v>0</v>
      </c>
      <c r="M232" s="109">
        <f>-IF($B232&gt;=M$200,0,IF(COUNTIF($E232:L232,"&lt;&gt;0")&lt;=$D$224,VLOOKUP($B$224,$B$142:$N$196,$A232,FALSE)*$E$224,0))</f>
        <v>0</v>
      </c>
      <c r="N232" s="109">
        <f>-IF($B232&gt;=N$200,0,IF(COUNTIF($E232:M232,"&lt;&gt;0")&lt;=$D$224,VLOOKUP($B$224,$B$142:$N$196,$A232,FALSE)*$E$224,0))</f>
        <v>0</v>
      </c>
    </row>
    <row r="233" spans="1:14" s="2" customFormat="1" hidden="1" outlineLevel="1" x14ac:dyDescent="0.3">
      <c r="A233" s="1">
        <f t="shared" si="65"/>
        <v>12</v>
      </c>
      <c r="B233" s="112">
        <v>2022</v>
      </c>
      <c r="C233" s="105"/>
      <c r="E233" s="109"/>
      <c r="F233" s="109">
        <f>-IF($B233&gt;=F$200,0,IF(COUNTIF($E233:E233,"&lt;&gt;0")&lt;=$D$224,VLOOKUP($B$224,$B$142:$N$196,$A233,FALSE)*$E$224,0))</f>
        <v>0</v>
      </c>
      <c r="G233" s="109">
        <f>-IF($B233&gt;=G$200,0,IF(COUNTIF($E233:F233,"&lt;&gt;0")&lt;=$D$224,VLOOKUP($B$224,$B$142:$N$196,$A233,FALSE)*$E$224,0))</f>
        <v>0</v>
      </c>
      <c r="H233" s="109">
        <f>-IF($B233&gt;=H$200,0,IF(COUNTIF($E233:G233,"&lt;&gt;0")&lt;=$D$224,VLOOKUP($B$224,$B$142:$N$196,$A233,FALSE)*$E$224,0))</f>
        <v>0</v>
      </c>
      <c r="I233" s="109">
        <f>-IF($B233&gt;=I$200,0,IF(COUNTIF($E233:H233,"&lt;&gt;0")&lt;=$D$224,VLOOKUP($B$224,$B$142:$N$196,$A233,FALSE)*$E$224,0))</f>
        <v>0</v>
      </c>
      <c r="J233" s="109">
        <f>-IF($B233&gt;=J$200,0,IF(COUNTIF($E233:I233,"&lt;&gt;0")&lt;=$D$224,VLOOKUP($B$224,$B$142:$N$196,$A233,FALSE)*$E$224,0))</f>
        <v>0</v>
      </c>
      <c r="K233" s="109">
        <f>-IF($B233&gt;=K$200,0,IF(COUNTIF($E233:J233,"&lt;&gt;0")&lt;=$D$224,VLOOKUP($B$224,$B$142:$N$196,$A233,FALSE)*$E$224,0))</f>
        <v>0</v>
      </c>
      <c r="L233" s="109">
        <f>-IF($B233&gt;=L$200,0,IF(COUNTIF($E233:K233,"&lt;&gt;0")&lt;=$D$224,VLOOKUP($B$224,$B$142:$N$196,$A233,FALSE)*$E$224,0))</f>
        <v>0</v>
      </c>
      <c r="M233" s="109">
        <f>-IF($B233&gt;=M$200,0,IF(COUNTIF($E233:L233,"&lt;&gt;0")&lt;=$D$224,VLOOKUP($B$224,$B$142:$N$196,$A233,FALSE)*$E$224,0))</f>
        <v>0</v>
      </c>
      <c r="N233" s="109">
        <f>-IF($B233&gt;=N$200,0,IF(COUNTIF($E233:M233,"&lt;&gt;0")&lt;=$D$224,VLOOKUP($B$224,$B$142:$N$196,$A233,FALSE)*$E$224,0))</f>
        <v>-6000</v>
      </c>
    </row>
    <row r="234" spans="1:14" s="2" customFormat="1" hidden="1" outlineLevel="1" x14ac:dyDescent="0.3">
      <c r="A234" s="1"/>
      <c r="B234" s="112"/>
      <c r="C234" s="105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</row>
    <row r="235" spans="1:14" s="2" customFormat="1" collapsed="1" x14ac:dyDescent="0.3">
      <c r="A235" s="1"/>
      <c r="B235" s="104" t="s">
        <v>201</v>
      </c>
      <c r="C235" s="105"/>
      <c r="D235" s="2">
        <f>VLOOKUP(B235,'2.2.3.1.TasasDeprec'!$B$6:$F$62,5,FALSE)</f>
        <v>10</v>
      </c>
      <c r="E235" s="18">
        <f>1/D235</f>
        <v>0.1</v>
      </c>
      <c r="F235" s="55">
        <f>SUM(F236:F244)</f>
        <v>-2000</v>
      </c>
      <c r="G235" s="55">
        <f t="shared" ref="G235:N235" si="66">SUM(G236:G244)</f>
        <v>-10100</v>
      </c>
      <c r="H235" s="55">
        <f t="shared" si="66"/>
        <v>-10700</v>
      </c>
      <c r="I235" s="55">
        <f t="shared" si="66"/>
        <v>-11800</v>
      </c>
      <c r="J235" s="55">
        <f t="shared" si="66"/>
        <v>-14300</v>
      </c>
      <c r="K235" s="55">
        <f t="shared" si="66"/>
        <v>-17400</v>
      </c>
      <c r="L235" s="55">
        <f t="shared" si="66"/>
        <v>-17400</v>
      </c>
      <c r="M235" s="55">
        <f t="shared" si="66"/>
        <v>-17900</v>
      </c>
      <c r="N235" s="55">
        <f t="shared" si="66"/>
        <v>-18100</v>
      </c>
    </row>
    <row r="236" spans="1:14" s="2" customFormat="1" hidden="1" outlineLevel="1" x14ac:dyDescent="0.3">
      <c r="A236" s="1">
        <v>4</v>
      </c>
      <c r="B236" s="112">
        <v>2014</v>
      </c>
      <c r="C236" s="105"/>
      <c r="E236" s="109"/>
      <c r="F236" s="109">
        <f>-IF($B236&gt;=F$200,0,IF(COUNTIF($E236:E236,"&lt;&gt;0")&lt;=$D$235,VLOOKUP($B$235,$B$142:$N$196,$A236,FALSE)*$E$235,0))</f>
        <v>-2000</v>
      </c>
      <c r="G236" s="109">
        <f>-IF($B236&gt;=G$200,0,IF(COUNTIF($E236:F236,"&lt;&gt;0")&lt;=$D$235,VLOOKUP($B$235,$B$142:$N$196,$A236,FALSE)*$E$235,0))</f>
        <v>-2000</v>
      </c>
      <c r="H236" s="109">
        <f>-IF($B236&gt;=H$200,0,IF(COUNTIF($E236:G236,"&lt;&gt;0")&lt;=$D$235,VLOOKUP($B$235,$B$142:$N$196,$A236,FALSE)*$E$235,0))</f>
        <v>-2000</v>
      </c>
      <c r="I236" s="109">
        <f>-IF($B236&gt;=I$200,0,IF(COUNTIF($E236:H236,"&lt;&gt;0")&lt;=$D$235,VLOOKUP($B$235,$B$142:$N$196,$A236,FALSE)*$E$235,0))</f>
        <v>-2000</v>
      </c>
      <c r="J236" s="109">
        <f>-IF($B236&gt;=J$200,0,IF(COUNTIF($E236:I236,"&lt;&gt;0")&lt;=$D$235,VLOOKUP($B$235,$B$142:$N$196,$A236,FALSE)*$E$235,0))</f>
        <v>-2000</v>
      </c>
      <c r="K236" s="109">
        <f>-IF($B236&gt;=K$200,0,IF(COUNTIF($E236:J236,"&lt;&gt;0")&lt;=$D$235,VLOOKUP($B$235,$B$142:$N$196,$A236,FALSE)*$E$235,0))</f>
        <v>-2000</v>
      </c>
      <c r="L236" s="109">
        <f>-IF($B236&gt;=L$200,0,IF(COUNTIF($E236:K236,"&lt;&gt;0")&lt;=$D$235,VLOOKUP($B$235,$B$142:$N$196,$A236,FALSE)*$E$235,0))</f>
        <v>-2000</v>
      </c>
      <c r="M236" s="109">
        <f>-IF($B236&gt;=M$200,0,IF(COUNTIF($E236:L236,"&lt;&gt;0")&lt;=$D$235,VLOOKUP($B$235,$B$142:$N$196,$A236,FALSE)*$E$235,0))</f>
        <v>-2000</v>
      </c>
      <c r="N236" s="109">
        <f>-IF($B236&gt;=N$200,0,IF(COUNTIF($E236:M236,"&lt;&gt;0")&lt;=$D$235,VLOOKUP($B$235,$B$142:$N$196,$A236,FALSE)*$E$235,0))</f>
        <v>-2000</v>
      </c>
    </row>
    <row r="237" spans="1:14" s="2" customFormat="1" hidden="1" outlineLevel="1" x14ac:dyDescent="0.3">
      <c r="A237" s="1">
        <f t="shared" ref="A237:A244" si="67">+A236+1</f>
        <v>5</v>
      </c>
      <c r="B237" s="112">
        <v>2015</v>
      </c>
      <c r="C237" s="105"/>
      <c r="E237" s="109"/>
      <c r="F237" s="109">
        <f>-IF($B237&gt;=F$200,0,IF(COUNTIF($E237:E237,"&lt;&gt;0")&lt;=$D$235,VLOOKUP($B$235,$B$142:$N$196,$A237,FALSE)*$E$235,0))</f>
        <v>0</v>
      </c>
      <c r="G237" s="109">
        <f>-IF($B237&gt;=G$200,0,IF(COUNTIF($E237:F237,"&lt;&gt;0")&lt;=$D$235,VLOOKUP($B$235,$B$142:$N$196,$A237,FALSE)*$E$235,0))</f>
        <v>-8100</v>
      </c>
      <c r="H237" s="109">
        <f>-IF($B237&gt;=H$200,0,IF(COUNTIF($E237:G237,"&lt;&gt;0")&lt;=$D$235,VLOOKUP($B$235,$B$142:$N$196,$A237,FALSE)*$E$235,0))</f>
        <v>-8100</v>
      </c>
      <c r="I237" s="109">
        <f>-IF($B237&gt;=I$200,0,IF(COUNTIF($E237:H237,"&lt;&gt;0")&lt;=$D$235,VLOOKUP($B$235,$B$142:$N$196,$A237,FALSE)*$E$235,0))</f>
        <v>-8100</v>
      </c>
      <c r="J237" s="109">
        <f>-IF($B237&gt;=J$200,0,IF(COUNTIF($E237:I237,"&lt;&gt;0")&lt;=$D$235,VLOOKUP($B$235,$B$142:$N$196,$A237,FALSE)*$E$235,0))</f>
        <v>-8100</v>
      </c>
      <c r="K237" s="109">
        <f>-IF($B237&gt;=K$200,0,IF(COUNTIF($E237:J237,"&lt;&gt;0")&lt;=$D$235,VLOOKUP($B$235,$B$142:$N$196,$A237,FALSE)*$E$235,0))</f>
        <v>-8100</v>
      </c>
      <c r="L237" s="109">
        <f>-IF($B237&gt;=L$200,0,IF(COUNTIF($E237:K237,"&lt;&gt;0")&lt;=$D$235,VLOOKUP($B$235,$B$142:$N$196,$A237,FALSE)*$E$235,0))</f>
        <v>-8100</v>
      </c>
      <c r="M237" s="109">
        <f>-IF($B237&gt;=M$200,0,IF(COUNTIF($E237:L237,"&lt;&gt;0")&lt;=$D$235,VLOOKUP($B$235,$B$142:$N$196,$A237,FALSE)*$E$235,0))</f>
        <v>-8100</v>
      </c>
      <c r="N237" s="109">
        <f>-IF($B237&gt;=N$200,0,IF(COUNTIF($E237:M237,"&lt;&gt;0")&lt;=$D$235,VLOOKUP($B$235,$B$142:$N$196,$A237,FALSE)*$E$235,0))</f>
        <v>-8100</v>
      </c>
    </row>
    <row r="238" spans="1:14" s="2" customFormat="1" hidden="1" outlineLevel="1" x14ac:dyDescent="0.3">
      <c r="A238" s="1">
        <f t="shared" si="67"/>
        <v>6</v>
      </c>
      <c r="B238" s="112">
        <v>2016</v>
      </c>
      <c r="C238" s="105"/>
      <c r="E238" s="109"/>
      <c r="F238" s="109">
        <f>-IF($B238&gt;=F$200,0,IF(COUNTIF($E238:E238,"&lt;&gt;0")&lt;=$D$235,VLOOKUP($B$235,$B$142:$N$196,$A238,FALSE)*$E$235,0))</f>
        <v>0</v>
      </c>
      <c r="G238" s="109">
        <f>-IF($B238&gt;=G$200,0,IF(COUNTIF($E238:F238,"&lt;&gt;0")&lt;=$D$235,VLOOKUP($B$235,$B$142:$N$196,$A238,FALSE)*$E$235,0))</f>
        <v>0</v>
      </c>
      <c r="H238" s="109">
        <f>-IF($B238&gt;=H$200,0,IF(COUNTIF($E238:G238,"&lt;&gt;0")&lt;=$D$235,VLOOKUP($B$235,$B$142:$N$196,$A238,FALSE)*$E$235,0))</f>
        <v>-600</v>
      </c>
      <c r="I238" s="109">
        <f>-IF($B238&gt;=I$200,0,IF(COUNTIF($E238:H238,"&lt;&gt;0")&lt;=$D$235,VLOOKUP($B$235,$B$142:$N$196,$A238,FALSE)*$E$235,0))</f>
        <v>-600</v>
      </c>
      <c r="J238" s="109">
        <f>-IF($B238&gt;=J$200,0,IF(COUNTIF($E238:I238,"&lt;&gt;0")&lt;=$D$235,VLOOKUP($B$235,$B$142:$N$196,$A238,FALSE)*$E$235,0))</f>
        <v>-600</v>
      </c>
      <c r="K238" s="109">
        <f>-IF($B238&gt;=K$200,0,IF(COUNTIF($E238:J238,"&lt;&gt;0")&lt;=$D$235,VLOOKUP($B$235,$B$142:$N$196,$A238,FALSE)*$E$235,0))</f>
        <v>-600</v>
      </c>
      <c r="L238" s="109">
        <f>-IF($B238&gt;=L$200,0,IF(COUNTIF($E238:K238,"&lt;&gt;0")&lt;=$D$235,VLOOKUP($B$235,$B$142:$N$196,$A238,FALSE)*$E$235,0))</f>
        <v>-600</v>
      </c>
      <c r="M238" s="109">
        <f>-IF($B238&gt;=M$200,0,IF(COUNTIF($E238:L238,"&lt;&gt;0")&lt;=$D$235,VLOOKUP($B$235,$B$142:$N$196,$A238,FALSE)*$E$235,0))</f>
        <v>-600</v>
      </c>
      <c r="N238" s="109">
        <f>-IF($B238&gt;=N$200,0,IF(COUNTIF($E238:M238,"&lt;&gt;0")&lt;=$D$235,VLOOKUP($B$235,$B$142:$N$196,$A238,FALSE)*$E$235,0))</f>
        <v>-600</v>
      </c>
    </row>
    <row r="239" spans="1:14" s="2" customFormat="1" hidden="1" outlineLevel="1" x14ac:dyDescent="0.3">
      <c r="A239" s="1">
        <f t="shared" si="67"/>
        <v>7</v>
      </c>
      <c r="B239" s="112">
        <v>2017</v>
      </c>
      <c r="C239" s="105"/>
      <c r="E239" s="109"/>
      <c r="F239" s="109">
        <f>-IF($B239&gt;=F$200,0,IF(COUNTIF($E239:E239,"&lt;&gt;0")&lt;=$D$235,VLOOKUP($B$235,$B$142:$N$196,$A239,FALSE)*$E$235,0))</f>
        <v>0</v>
      </c>
      <c r="G239" s="109">
        <f>-IF($B239&gt;=G$200,0,IF(COUNTIF($E239:F239,"&lt;&gt;0")&lt;=$D$235,VLOOKUP($B$235,$B$142:$N$196,$A239,FALSE)*$E$235,0))</f>
        <v>0</v>
      </c>
      <c r="H239" s="109">
        <f>-IF($B239&gt;=H$200,0,IF(COUNTIF($E239:G239,"&lt;&gt;0")&lt;=$D$235,VLOOKUP($B$235,$B$142:$N$196,$A239,FALSE)*$E$235,0))</f>
        <v>0</v>
      </c>
      <c r="I239" s="109">
        <f>-IF($B239&gt;=I$200,0,IF(COUNTIF($E239:H239,"&lt;&gt;0")&lt;=$D$235,VLOOKUP($B$235,$B$142:$N$196,$A239,FALSE)*$E$235,0))</f>
        <v>-1100</v>
      </c>
      <c r="J239" s="109">
        <f>-IF($B239&gt;=J$200,0,IF(COUNTIF($E239:I239,"&lt;&gt;0")&lt;=$D$235,VLOOKUP($B$235,$B$142:$N$196,$A239,FALSE)*$E$235,0))</f>
        <v>-1100</v>
      </c>
      <c r="K239" s="109">
        <f>-IF($B239&gt;=K$200,0,IF(COUNTIF($E239:J239,"&lt;&gt;0")&lt;=$D$235,VLOOKUP($B$235,$B$142:$N$196,$A239,FALSE)*$E$235,0))</f>
        <v>-1100</v>
      </c>
      <c r="L239" s="109">
        <f>-IF($B239&gt;=L$200,0,IF(COUNTIF($E239:K239,"&lt;&gt;0")&lt;=$D$235,VLOOKUP($B$235,$B$142:$N$196,$A239,FALSE)*$E$235,0))</f>
        <v>-1100</v>
      </c>
      <c r="M239" s="109">
        <f>-IF($B239&gt;=M$200,0,IF(COUNTIF($E239:L239,"&lt;&gt;0")&lt;=$D$235,VLOOKUP($B$235,$B$142:$N$196,$A239,FALSE)*$E$235,0))</f>
        <v>-1100</v>
      </c>
      <c r="N239" s="109">
        <f>-IF($B239&gt;=N$200,0,IF(COUNTIF($E239:M239,"&lt;&gt;0")&lt;=$D$235,VLOOKUP($B$235,$B$142:$N$196,$A239,FALSE)*$E$235,0))</f>
        <v>-1100</v>
      </c>
    </row>
    <row r="240" spans="1:14" s="2" customFormat="1" hidden="1" outlineLevel="1" x14ac:dyDescent="0.3">
      <c r="A240" s="1">
        <f t="shared" si="67"/>
        <v>8</v>
      </c>
      <c r="B240" s="112">
        <v>2018</v>
      </c>
      <c r="C240" s="105"/>
      <c r="E240" s="109"/>
      <c r="F240" s="109">
        <f>-IF($B240&gt;=F$200,0,IF(COUNTIF($E240:E240,"&lt;&gt;0")&lt;=$D$235,VLOOKUP($B$235,$B$142:$N$196,$A240,FALSE)*$E$235,0))</f>
        <v>0</v>
      </c>
      <c r="G240" s="109">
        <f>-IF($B240&gt;=G$200,0,IF(COUNTIF($E240:F240,"&lt;&gt;0")&lt;=$D$235,VLOOKUP($B$235,$B$142:$N$196,$A240,FALSE)*$E$235,0))</f>
        <v>0</v>
      </c>
      <c r="H240" s="109">
        <f>-IF($B240&gt;=H$200,0,IF(COUNTIF($E240:G240,"&lt;&gt;0")&lt;=$D$235,VLOOKUP($B$235,$B$142:$N$196,$A240,FALSE)*$E$235,0))</f>
        <v>0</v>
      </c>
      <c r="I240" s="109">
        <f>-IF($B240&gt;=I$200,0,IF(COUNTIF($E240:H240,"&lt;&gt;0")&lt;=$D$235,VLOOKUP($B$235,$B$142:$N$196,$A240,FALSE)*$E$235,0))</f>
        <v>0</v>
      </c>
      <c r="J240" s="109">
        <f>-IF($B240&gt;=J$200,0,IF(COUNTIF($E240:I240,"&lt;&gt;0")&lt;=$D$235,VLOOKUP($B$235,$B$142:$N$196,$A240,FALSE)*$E$235,0))</f>
        <v>-2500</v>
      </c>
      <c r="K240" s="109">
        <f>-IF($B240&gt;=K$200,0,IF(COUNTIF($E240:J240,"&lt;&gt;0")&lt;=$D$235,VLOOKUP($B$235,$B$142:$N$196,$A240,FALSE)*$E$235,0))</f>
        <v>-2500</v>
      </c>
      <c r="L240" s="109">
        <f>-IF($B240&gt;=L$200,0,IF(COUNTIF($E240:K240,"&lt;&gt;0")&lt;=$D$235,VLOOKUP($B$235,$B$142:$N$196,$A240,FALSE)*$E$235,0))</f>
        <v>-2500</v>
      </c>
      <c r="M240" s="109">
        <f>-IF($B240&gt;=M$200,0,IF(COUNTIF($E240:L240,"&lt;&gt;0")&lt;=$D$235,VLOOKUP($B$235,$B$142:$N$196,$A240,FALSE)*$E$235,0))</f>
        <v>-2500</v>
      </c>
      <c r="N240" s="109">
        <f>-IF($B240&gt;=N$200,0,IF(COUNTIF($E240:M240,"&lt;&gt;0")&lt;=$D$235,VLOOKUP($B$235,$B$142:$N$196,$A240,FALSE)*$E$235,0))</f>
        <v>-2500</v>
      </c>
    </row>
    <row r="241" spans="1:14" s="2" customFormat="1" hidden="1" outlineLevel="1" x14ac:dyDescent="0.3">
      <c r="A241" s="1">
        <f t="shared" si="67"/>
        <v>9</v>
      </c>
      <c r="B241" s="112">
        <v>2019</v>
      </c>
      <c r="C241" s="105"/>
      <c r="E241" s="109"/>
      <c r="F241" s="109">
        <f>-IF($B241&gt;=F$200,0,IF(COUNTIF($E241:E241,"&lt;&gt;0")&lt;=$D$235,VLOOKUP($B$235,$B$142:$N$196,$A241,FALSE)*$E$235,0))</f>
        <v>0</v>
      </c>
      <c r="G241" s="109">
        <f>-IF($B241&gt;=G$200,0,IF(COUNTIF($E241:F241,"&lt;&gt;0")&lt;=$D$235,VLOOKUP($B$235,$B$142:$N$196,$A241,FALSE)*$E$235,0))</f>
        <v>0</v>
      </c>
      <c r="H241" s="109">
        <f>-IF($B241&gt;=H$200,0,IF(COUNTIF($E241:G241,"&lt;&gt;0")&lt;=$D$235,VLOOKUP($B$235,$B$142:$N$196,$A241,FALSE)*$E$235,0))</f>
        <v>0</v>
      </c>
      <c r="I241" s="109">
        <f>-IF($B241&gt;=I$200,0,IF(COUNTIF($E241:H241,"&lt;&gt;0")&lt;=$D$235,VLOOKUP($B$235,$B$142:$N$196,$A241,FALSE)*$E$235,0))</f>
        <v>0</v>
      </c>
      <c r="J241" s="109">
        <f>-IF($B241&gt;=J$200,0,IF(COUNTIF($E241:I241,"&lt;&gt;0")&lt;=$D$235,VLOOKUP($B$235,$B$142:$N$196,$A241,FALSE)*$E$235,0))</f>
        <v>0</v>
      </c>
      <c r="K241" s="109">
        <f>-IF($B241&gt;=K$200,0,IF(COUNTIF($E241:J241,"&lt;&gt;0")&lt;=$D$235,VLOOKUP($B$235,$B$142:$N$196,$A241,FALSE)*$E$235,0))</f>
        <v>-3100</v>
      </c>
      <c r="L241" s="109">
        <f>-IF($B241&gt;=L$200,0,IF(COUNTIF($E241:K241,"&lt;&gt;0")&lt;=$D$235,VLOOKUP($B$235,$B$142:$N$196,$A241,FALSE)*$E$235,0))</f>
        <v>-3100</v>
      </c>
      <c r="M241" s="109">
        <f>-IF($B241&gt;=M$200,0,IF(COUNTIF($E241:L241,"&lt;&gt;0")&lt;=$D$235,VLOOKUP($B$235,$B$142:$N$196,$A241,FALSE)*$E$235,0))</f>
        <v>-3100</v>
      </c>
      <c r="N241" s="109">
        <f>-IF($B241&gt;=N$200,0,IF(COUNTIF($E241:M241,"&lt;&gt;0")&lt;=$D$235,VLOOKUP($B$235,$B$142:$N$196,$A241,FALSE)*$E$235,0))</f>
        <v>-3100</v>
      </c>
    </row>
    <row r="242" spans="1:14" s="2" customFormat="1" hidden="1" outlineLevel="1" x14ac:dyDescent="0.3">
      <c r="A242" s="1">
        <f t="shared" si="67"/>
        <v>10</v>
      </c>
      <c r="B242" s="112">
        <v>2020</v>
      </c>
      <c r="C242" s="105"/>
      <c r="E242" s="109"/>
      <c r="F242" s="109">
        <f>-IF($B242&gt;=F$200,0,IF(COUNTIF($E242:E242,"&lt;&gt;0")&lt;=$D$235,VLOOKUP($B$235,$B$142:$N$196,$A242,FALSE)*$E$235,0))</f>
        <v>0</v>
      </c>
      <c r="G242" s="109">
        <f>-IF($B242&gt;=G$200,0,IF(COUNTIF($E242:F242,"&lt;&gt;0")&lt;=$D$235,VLOOKUP($B$235,$B$142:$N$196,$A242,FALSE)*$E$235,0))</f>
        <v>0</v>
      </c>
      <c r="H242" s="109">
        <f>-IF($B242&gt;=H$200,0,IF(COUNTIF($E242:G242,"&lt;&gt;0")&lt;=$D$235,VLOOKUP($B$235,$B$142:$N$196,$A242,FALSE)*$E$235,0))</f>
        <v>0</v>
      </c>
      <c r="I242" s="109">
        <f>-IF($B242&gt;=I$200,0,IF(COUNTIF($E242:H242,"&lt;&gt;0")&lt;=$D$235,VLOOKUP($B$235,$B$142:$N$196,$A242,FALSE)*$E$235,0))</f>
        <v>0</v>
      </c>
      <c r="J242" s="109">
        <f>-IF($B242&gt;=J$200,0,IF(COUNTIF($E242:I242,"&lt;&gt;0")&lt;=$D$235,VLOOKUP($B$235,$B$142:$N$196,$A242,FALSE)*$E$235,0))</f>
        <v>0</v>
      </c>
      <c r="K242" s="109">
        <f>-IF($B242&gt;=K$200,0,IF(COUNTIF($E242:J242,"&lt;&gt;0")&lt;=$D$235,VLOOKUP($B$235,$B$142:$N$196,$A242,FALSE)*$E$235,0))</f>
        <v>0</v>
      </c>
      <c r="L242" s="109">
        <f>-IF($B242&gt;=L$200,0,IF(COUNTIF($E242:K242,"&lt;&gt;0")&lt;=$D$235,VLOOKUP($B$235,$B$142:$N$196,$A242,FALSE)*$E$235,0))</f>
        <v>0</v>
      </c>
      <c r="M242" s="109">
        <f>-IF($B242&gt;=M$200,0,IF(COUNTIF($E242:L242,"&lt;&gt;0")&lt;=$D$235,VLOOKUP($B$235,$B$142:$N$196,$A242,FALSE)*$E$235,0))</f>
        <v>0</v>
      </c>
      <c r="N242" s="109">
        <f>-IF($B242&gt;=N$200,0,IF(COUNTIF($E242:M242,"&lt;&gt;0")&lt;=$D$235,VLOOKUP($B$235,$B$142:$N$196,$A242,FALSE)*$E$235,0))</f>
        <v>0</v>
      </c>
    </row>
    <row r="243" spans="1:14" s="2" customFormat="1" hidden="1" outlineLevel="1" x14ac:dyDescent="0.3">
      <c r="A243" s="1">
        <f t="shared" si="67"/>
        <v>11</v>
      </c>
      <c r="B243" s="112">
        <v>2021</v>
      </c>
      <c r="C243" s="105"/>
      <c r="E243" s="109"/>
      <c r="F243" s="109">
        <f>-IF($B243&gt;=F$200,0,IF(COUNTIF($E243:E243,"&lt;&gt;0")&lt;=$D$235,VLOOKUP($B$235,$B$142:$N$196,$A243,FALSE)*$E$235,0))</f>
        <v>0</v>
      </c>
      <c r="G243" s="109">
        <f>-IF($B243&gt;=G$200,0,IF(COUNTIF($E243:F243,"&lt;&gt;0")&lt;=$D$235,VLOOKUP($B$235,$B$142:$N$196,$A243,FALSE)*$E$235,0))</f>
        <v>0</v>
      </c>
      <c r="H243" s="109">
        <f>-IF($B243&gt;=H$200,0,IF(COUNTIF($E243:G243,"&lt;&gt;0")&lt;=$D$235,VLOOKUP($B$235,$B$142:$N$196,$A243,FALSE)*$E$235,0))</f>
        <v>0</v>
      </c>
      <c r="I243" s="109">
        <f>-IF($B243&gt;=I$200,0,IF(COUNTIF($E243:H243,"&lt;&gt;0")&lt;=$D$235,VLOOKUP($B$235,$B$142:$N$196,$A243,FALSE)*$E$235,0))</f>
        <v>0</v>
      </c>
      <c r="J243" s="109">
        <f>-IF($B243&gt;=J$200,0,IF(COUNTIF($E243:I243,"&lt;&gt;0")&lt;=$D$235,VLOOKUP($B$235,$B$142:$N$196,$A243,FALSE)*$E$235,0))</f>
        <v>0</v>
      </c>
      <c r="K243" s="109">
        <f>-IF($B243&gt;=K$200,0,IF(COUNTIF($E243:J243,"&lt;&gt;0")&lt;=$D$235,VLOOKUP($B$235,$B$142:$N$196,$A243,FALSE)*$E$235,0))</f>
        <v>0</v>
      </c>
      <c r="L243" s="109">
        <f>-IF($B243&gt;=L$200,0,IF(COUNTIF($E243:K243,"&lt;&gt;0")&lt;=$D$235,VLOOKUP($B$235,$B$142:$N$196,$A243,FALSE)*$E$235,0))</f>
        <v>0</v>
      </c>
      <c r="M243" s="109">
        <f>-IF($B243&gt;=M$200,0,IF(COUNTIF($E243:L243,"&lt;&gt;0")&lt;=$D$235,VLOOKUP($B$235,$B$142:$N$196,$A243,FALSE)*$E$235,0))</f>
        <v>-500</v>
      </c>
      <c r="N243" s="109">
        <f>-IF($B243&gt;=N$200,0,IF(COUNTIF($E243:M243,"&lt;&gt;0")&lt;=$D$235,VLOOKUP($B$235,$B$142:$N$196,$A243,FALSE)*$E$235,0))</f>
        <v>-500</v>
      </c>
    </row>
    <row r="244" spans="1:14" s="2" customFormat="1" hidden="1" outlineLevel="1" x14ac:dyDescent="0.3">
      <c r="A244" s="1">
        <f t="shared" si="67"/>
        <v>12</v>
      </c>
      <c r="B244" s="112">
        <v>2022</v>
      </c>
      <c r="C244" s="105"/>
      <c r="E244" s="109"/>
      <c r="F244" s="109">
        <f>-IF($B244&gt;=F$200,0,IF(COUNTIF($E244:E244,"&lt;&gt;0")&lt;=$D$235,VLOOKUP($B$235,$B$142:$N$196,$A244,FALSE)*$E$235,0))</f>
        <v>0</v>
      </c>
      <c r="G244" s="109">
        <f>-IF($B244&gt;=G$200,0,IF(COUNTIF($E244:F244,"&lt;&gt;0")&lt;=$D$235,VLOOKUP($B$235,$B$142:$N$196,$A244,FALSE)*$E$235,0))</f>
        <v>0</v>
      </c>
      <c r="H244" s="109">
        <f>-IF($B244&gt;=H$200,0,IF(COUNTIF($E244:G244,"&lt;&gt;0")&lt;=$D$235,VLOOKUP($B$235,$B$142:$N$196,$A244,FALSE)*$E$235,0))</f>
        <v>0</v>
      </c>
      <c r="I244" s="109">
        <f>-IF($B244&gt;=I$200,0,IF(COUNTIF($E244:H244,"&lt;&gt;0")&lt;=$D$235,VLOOKUP($B$235,$B$142:$N$196,$A244,FALSE)*$E$235,0))</f>
        <v>0</v>
      </c>
      <c r="J244" s="109">
        <f>-IF($B244&gt;=J$200,0,IF(COUNTIF($E244:I244,"&lt;&gt;0")&lt;=$D$235,VLOOKUP($B$235,$B$142:$N$196,$A244,FALSE)*$E$235,0))</f>
        <v>0</v>
      </c>
      <c r="K244" s="109">
        <f>-IF($B244&gt;=K$200,0,IF(COUNTIF($E244:J244,"&lt;&gt;0")&lt;=$D$235,VLOOKUP($B$235,$B$142:$N$196,$A244,FALSE)*$E$235,0))</f>
        <v>0</v>
      </c>
      <c r="L244" s="109">
        <f>-IF($B244&gt;=L$200,0,IF(COUNTIF($E244:K244,"&lt;&gt;0")&lt;=$D$235,VLOOKUP($B$235,$B$142:$N$196,$A244,FALSE)*$E$235,0))</f>
        <v>0</v>
      </c>
      <c r="M244" s="109">
        <f>-IF($B244&gt;=M$200,0,IF(COUNTIF($E244:L244,"&lt;&gt;0")&lt;=$D$235,VLOOKUP($B$235,$B$142:$N$196,$A244,FALSE)*$E$235,0))</f>
        <v>0</v>
      </c>
      <c r="N244" s="109">
        <f>-IF($B244&gt;=N$200,0,IF(COUNTIF($E244:M244,"&lt;&gt;0")&lt;=$D$235,VLOOKUP($B$235,$B$142:$N$196,$A244,FALSE)*$E$235,0))</f>
        <v>-200</v>
      </c>
    </row>
    <row r="245" spans="1:14" s="2" customFormat="1" hidden="1" outlineLevel="1" x14ac:dyDescent="0.3">
      <c r="A245" s="1"/>
      <c r="B245" s="112"/>
      <c r="C245" s="105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</row>
    <row r="246" spans="1:14" s="2" customFormat="1" collapsed="1" x14ac:dyDescent="0.3">
      <c r="A246" s="1"/>
      <c r="B246" s="104" t="s">
        <v>202</v>
      </c>
      <c r="C246" s="105"/>
      <c r="D246" s="2">
        <f>VLOOKUP(B246,'2.2.3.1.TasasDeprec'!$B$6:$F$62,5,FALSE)</f>
        <v>10</v>
      </c>
      <c r="E246" s="18">
        <f>1/D246</f>
        <v>0.1</v>
      </c>
      <c r="F246" s="55">
        <f>SUM(F247:F255)</f>
        <v>-400</v>
      </c>
      <c r="G246" s="55">
        <f t="shared" ref="G246:N246" si="68">SUM(G247:G255)</f>
        <v>-19200</v>
      </c>
      <c r="H246" s="55">
        <f t="shared" si="68"/>
        <v>-32800</v>
      </c>
      <c r="I246" s="55">
        <f t="shared" si="68"/>
        <v>-51300</v>
      </c>
      <c r="J246" s="55">
        <f t="shared" si="68"/>
        <v>-62700</v>
      </c>
      <c r="K246" s="55">
        <f t="shared" si="68"/>
        <v>-88200</v>
      </c>
      <c r="L246" s="55">
        <f t="shared" si="68"/>
        <v>-100300</v>
      </c>
      <c r="M246" s="55">
        <f t="shared" si="68"/>
        <v>-108900</v>
      </c>
      <c r="N246" s="55">
        <f t="shared" si="68"/>
        <v>-112900</v>
      </c>
    </row>
    <row r="247" spans="1:14" s="2" customFormat="1" hidden="1" outlineLevel="1" x14ac:dyDescent="0.3">
      <c r="A247" s="1">
        <v>4</v>
      </c>
      <c r="B247" s="112">
        <v>2014</v>
      </c>
      <c r="C247" s="105"/>
      <c r="E247" s="109"/>
      <c r="F247" s="109">
        <f>-IF($B247&gt;=F$200,0,IF(COUNTIF($E247:E247,"&lt;&gt;0")&lt;=$D$246,VLOOKUP($B$246,$B$142:$N$196,$A247,FALSE)*$E$246,0))</f>
        <v>-400</v>
      </c>
      <c r="G247" s="109">
        <f>-IF($B247&gt;=G$200,0,IF(COUNTIF($E247:F247,"&lt;&gt;0")&lt;=$D$246,VLOOKUP($B$246,$B$142:$N$196,$A247,FALSE)*$E$246,0))</f>
        <v>-400</v>
      </c>
      <c r="H247" s="109">
        <f>-IF($B247&gt;=H$200,0,IF(COUNTIF($E247:G247,"&lt;&gt;0")&lt;=$D$246,VLOOKUP($B$246,$B$142:$N$196,$A247,FALSE)*$E$246,0))</f>
        <v>-400</v>
      </c>
      <c r="I247" s="109">
        <f>-IF($B247&gt;=I$200,0,IF(COUNTIF($E247:H247,"&lt;&gt;0")&lt;=$D$246,VLOOKUP($B$246,$B$142:$N$196,$A247,FALSE)*$E$246,0))</f>
        <v>-400</v>
      </c>
      <c r="J247" s="109">
        <f>-IF($B247&gt;=J$200,0,IF(COUNTIF($E247:I247,"&lt;&gt;0")&lt;=$D$246,VLOOKUP($B$246,$B$142:$N$196,$A247,FALSE)*$E$246,0))</f>
        <v>-400</v>
      </c>
      <c r="K247" s="109">
        <f>-IF($B247&gt;=K$200,0,IF(COUNTIF($E247:J247,"&lt;&gt;0")&lt;=$D$246,VLOOKUP($B$246,$B$142:$N$196,$A247,FALSE)*$E$246,0))</f>
        <v>-400</v>
      </c>
      <c r="L247" s="109">
        <f>-IF($B247&gt;=L$200,0,IF(COUNTIF($E247:K247,"&lt;&gt;0")&lt;=$D$246,VLOOKUP($B$246,$B$142:$N$196,$A247,FALSE)*$E$246,0))</f>
        <v>-400</v>
      </c>
      <c r="M247" s="109">
        <f>-IF($B247&gt;=M$200,0,IF(COUNTIF($E247:L247,"&lt;&gt;0")&lt;=$D$246,VLOOKUP($B$246,$B$142:$N$196,$A247,FALSE)*$E$246,0))</f>
        <v>-400</v>
      </c>
      <c r="N247" s="109">
        <f>-IF($B247&gt;=N$200,0,IF(COUNTIF($E247:M247,"&lt;&gt;0")&lt;=$D$246,VLOOKUP($B$246,$B$142:$N$196,$A247,FALSE)*$E$246,0))</f>
        <v>-400</v>
      </c>
    </row>
    <row r="248" spans="1:14" s="2" customFormat="1" hidden="1" outlineLevel="1" x14ac:dyDescent="0.3">
      <c r="A248" s="1">
        <f t="shared" ref="A248:A255" si="69">+A247+1</f>
        <v>5</v>
      </c>
      <c r="B248" s="112">
        <v>2015</v>
      </c>
      <c r="C248" s="105"/>
      <c r="E248" s="109"/>
      <c r="F248" s="109">
        <f>-IF($B248&gt;=F$200,0,IF(COUNTIF($E248:E248,"&lt;&gt;0")&lt;=$D$246,VLOOKUP($B$246,$B$142:$N$196,$A248,FALSE)*$E$246,0))</f>
        <v>0</v>
      </c>
      <c r="G248" s="109">
        <f>-IF($B248&gt;=G$200,0,IF(COUNTIF($E248:F248,"&lt;&gt;0")&lt;=$D$246,VLOOKUP($B$246,$B$142:$N$196,$A248,FALSE)*$E$246,0))</f>
        <v>-18800</v>
      </c>
      <c r="H248" s="109">
        <f>-IF($B248&gt;=H$200,0,IF(COUNTIF($E248:G248,"&lt;&gt;0")&lt;=$D$246,VLOOKUP($B$246,$B$142:$N$196,$A248,FALSE)*$E$246,0))</f>
        <v>-18800</v>
      </c>
      <c r="I248" s="109">
        <f>-IF($B248&gt;=I$200,0,IF(COUNTIF($E248:H248,"&lt;&gt;0")&lt;=$D$246,VLOOKUP($B$246,$B$142:$N$196,$A248,FALSE)*$E$246,0))</f>
        <v>-18800</v>
      </c>
      <c r="J248" s="109">
        <f>-IF($B248&gt;=J$200,0,IF(COUNTIF($E248:I248,"&lt;&gt;0")&lt;=$D$246,VLOOKUP($B$246,$B$142:$N$196,$A248,FALSE)*$E$246,0))</f>
        <v>-18800</v>
      </c>
      <c r="K248" s="109">
        <f>-IF($B248&gt;=K$200,0,IF(COUNTIF($E248:J248,"&lt;&gt;0")&lt;=$D$246,VLOOKUP($B$246,$B$142:$N$196,$A248,FALSE)*$E$246,0))</f>
        <v>-18800</v>
      </c>
      <c r="L248" s="109">
        <f>-IF($B248&gt;=L$200,0,IF(COUNTIF($E248:K248,"&lt;&gt;0")&lt;=$D$246,VLOOKUP($B$246,$B$142:$N$196,$A248,FALSE)*$E$246,0))</f>
        <v>-18800</v>
      </c>
      <c r="M248" s="109">
        <f>-IF($B248&gt;=M$200,0,IF(COUNTIF($E248:L248,"&lt;&gt;0")&lt;=$D$246,VLOOKUP($B$246,$B$142:$N$196,$A248,FALSE)*$E$246,0))</f>
        <v>-18800</v>
      </c>
      <c r="N248" s="109">
        <f>-IF($B248&gt;=N$200,0,IF(COUNTIF($E248:M248,"&lt;&gt;0")&lt;=$D$246,VLOOKUP($B$246,$B$142:$N$196,$A248,FALSE)*$E$246,0))</f>
        <v>-18800</v>
      </c>
    </row>
    <row r="249" spans="1:14" s="2" customFormat="1" hidden="1" outlineLevel="1" x14ac:dyDescent="0.3">
      <c r="A249" s="1">
        <f t="shared" si="69"/>
        <v>6</v>
      </c>
      <c r="B249" s="112">
        <v>2016</v>
      </c>
      <c r="C249" s="105"/>
      <c r="E249" s="109"/>
      <c r="F249" s="109">
        <f>-IF($B249&gt;=F$200,0,IF(COUNTIF($E249:E249,"&lt;&gt;0")&lt;=$D$246,VLOOKUP($B$246,$B$142:$N$196,$A249,FALSE)*$E$246,0))</f>
        <v>0</v>
      </c>
      <c r="G249" s="109">
        <f>-IF($B249&gt;=G$200,0,IF(COUNTIF($E249:F249,"&lt;&gt;0")&lt;=$D$246,VLOOKUP($B$246,$B$142:$N$196,$A249,FALSE)*$E$246,0))</f>
        <v>0</v>
      </c>
      <c r="H249" s="109">
        <f>-IF($B249&gt;=H$200,0,IF(COUNTIF($E249:G249,"&lt;&gt;0")&lt;=$D$246,VLOOKUP($B$246,$B$142:$N$196,$A249,FALSE)*$E$246,0))</f>
        <v>-13600</v>
      </c>
      <c r="I249" s="109">
        <f>-IF($B249&gt;=I$200,0,IF(COUNTIF($E249:H249,"&lt;&gt;0")&lt;=$D$246,VLOOKUP($B$246,$B$142:$N$196,$A249,FALSE)*$E$246,0))</f>
        <v>-13600</v>
      </c>
      <c r="J249" s="109">
        <f>-IF($B249&gt;=J$200,0,IF(COUNTIF($E249:I249,"&lt;&gt;0")&lt;=$D$246,VLOOKUP($B$246,$B$142:$N$196,$A249,FALSE)*$E$246,0))</f>
        <v>-13600</v>
      </c>
      <c r="K249" s="109">
        <f>-IF($B249&gt;=K$200,0,IF(COUNTIF($E249:J249,"&lt;&gt;0")&lt;=$D$246,VLOOKUP($B$246,$B$142:$N$196,$A249,FALSE)*$E$246,0))</f>
        <v>-13600</v>
      </c>
      <c r="L249" s="109">
        <f>-IF($B249&gt;=L$200,0,IF(COUNTIF($E249:K249,"&lt;&gt;0")&lt;=$D$246,VLOOKUP($B$246,$B$142:$N$196,$A249,FALSE)*$E$246,0))</f>
        <v>-13600</v>
      </c>
      <c r="M249" s="109">
        <f>-IF($B249&gt;=M$200,0,IF(COUNTIF($E249:L249,"&lt;&gt;0")&lt;=$D$246,VLOOKUP($B$246,$B$142:$N$196,$A249,FALSE)*$E$246,0))</f>
        <v>-13600</v>
      </c>
      <c r="N249" s="109">
        <f>-IF($B249&gt;=N$200,0,IF(COUNTIF($E249:M249,"&lt;&gt;0")&lt;=$D$246,VLOOKUP($B$246,$B$142:$N$196,$A249,FALSE)*$E$246,0))</f>
        <v>-13600</v>
      </c>
    </row>
    <row r="250" spans="1:14" s="2" customFormat="1" hidden="1" outlineLevel="1" x14ac:dyDescent="0.3">
      <c r="A250" s="1">
        <f t="shared" si="69"/>
        <v>7</v>
      </c>
      <c r="B250" s="112">
        <v>2017</v>
      </c>
      <c r="C250" s="105"/>
      <c r="E250" s="109"/>
      <c r="F250" s="109">
        <f>-IF($B250&gt;=F$200,0,IF(COUNTIF($E250:E250,"&lt;&gt;0")&lt;=$D$246,VLOOKUP($B$246,$B$142:$N$196,$A250,FALSE)*$E$246,0))</f>
        <v>0</v>
      </c>
      <c r="G250" s="109">
        <f>-IF($B250&gt;=G$200,0,IF(COUNTIF($E250:F250,"&lt;&gt;0")&lt;=$D$246,VLOOKUP($B$246,$B$142:$N$196,$A250,FALSE)*$E$246,0))</f>
        <v>0</v>
      </c>
      <c r="H250" s="109">
        <f>-IF($B250&gt;=H$200,0,IF(COUNTIF($E250:G250,"&lt;&gt;0")&lt;=$D$246,VLOOKUP($B$246,$B$142:$N$196,$A250,FALSE)*$E$246,0))</f>
        <v>0</v>
      </c>
      <c r="I250" s="109">
        <f>-IF($B250&gt;=I$200,0,IF(COUNTIF($E250:H250,"&lt;&gt;0")&lt;=$D$246,VLOOKUP($B$246,$B$142:$N$196,$A250,FALSE)*$E$246,0))</f>
        <v>-18500</v>
      </c>
      <c r="J250" s="109">
        <f>-IF($B250&gt;=J$200,0,IF(COUNTIF($E250:I250,"&lt;&gt;0")&lt;=$D$246,VLOOKUP($B$246,$B$142:$N$196,$A250,FALSE)*$E$246,0))</f>
        <v>-18500</v>
      </c>
      <c r="K250" s="109">
        <f>-IF($B250&gt;=K$200,0,IF(COUNTIF($E250:J250,"&lt;&gt;0")&lt;=$D$246,VLOOKUP($B$246,$B$142:$N$196,$A250,FALSE)*$E$246,0))</f>
        <v>-18500</v>
      </c>
      <c r="L250" s="109">
        <f>-IF($B250&gt;=L$200,0,IF(COUNTIF($E250:K250,"&lt;&gt;0")&lt;=$D$246,VLOOKUP($B$246,$B$142:$N$196,$A250,FALSE)*$E$246,0))</f>
        <v>-18500</v>
      </c>
      <c r="M250" s="109">
        <f>-IF($B250&gt;=M$200,0,IF(COUNTIF($E250:L250,"&lt;&gt;0")&lt;=$D$246,VLOOKUP($B$246,$B$142:$N$196,$A250,FALSE)*$E$246,0))</f>
        <v>-18500</v>
      </c>
      <c r="N250" s="109">
        <f>-IF($B250&gt;=N$200,0,IF(COUNTIF($E250:M250,"&lt;&gt;0")&lt;=$D$246,VLOOKUP($B$246,$B$142:$N$196,$A250,FALSE)*$E$246,0))</f>
        <v>-18500</v>
      </c>
    </row>
    <row r="251" spans="1:14" s="2" customFormat="1" hidden="1" outlineLevel="1" x14ac:dyDescent="0.3">
      <c r="A251" s="1">
        <f t="shared" si="69"/>
        <v>8</v>
      </c>
      <c r="B251" s="112">
        <v>2018</v>
      </c>
      <c r="C251" s="105"/>
      <c r="E251" s="109"/>
      <c r="F251" s="109">
        <f>-IF($B251&gt;=F$200,0,IF(COUNTIF($E251:E251,"&lt;&gt;0")&lt;=$D$246,VLOOKUP($B$246,$B$142:$N$196,$A251,FALSE)*$E$246,0))</f>
        <v>0</v>
      </c>
      <c r="G251" s="109">
        <f>-IF($B251&gt;=G$200,0,IF(COUNTIF($E251:F251,"&lt;&gt;0")&lt;=$D$246,VLOOKUP($B$246,$B$142:$N$196,$A251,FALSE)*$E$246,0))</f>
        <v>0</v>
      </c>
      <c r="H251" s="109">
        <f>-IF($B251&gt;=H$200,0,IF(COUNTIF($E251:G251,"&lt;&gt;0")&lt;=$D$246,VLOOKUP($B$246,$B$142:$N$196,$A251,FALSE)*$E$246,0))</f>
        <v>0</v>
      </c>
      <c r="I251" s="109">
        <f>-IF($B251&gt;=I$200,0,IF(COUNTIF($E251:H251,"&lt;&gt;0")&lt;=$D$246,VLOOKUP($B$246,$B$142:$N$196,$A251,FALSE)*$E$246,0))</f>
        <v>0</v>
      </c>
      <c r="J251" s="109">
        <f>-IF($B251&gt;=J$200,0,IF(COUNTIF($E251:I251,"&lt;&gt;0")&lt;=$D$246,VLOOKUP($B$246,$B$142:$N$196,$A251,FALSE)*$E$246,0))</f>
        <v>-11400</v>
      </c>
      <c r="K251" s="109">
        <f>-IF($B251&gt;=K$200,0,IF(COUNTIF($E251:J251,"&lt;&gt;0")&lt;=$D$246,VLOOKUP($B$246,$B$142:$N$196,$A251,FALSE)*$E$246,0))</f>
        <v>-11400</v>
      </c>
      <c r="L251" s="109">
        <f>-IF($B251&gt;=L$200,0,IF(COUNTIF($E251:K251,"&lt;&gt;0")&lt;=$D$246,VLOOKUP($B$246,$B$142:$N$196,$A251,FALSE)*$E$246,0))</f>
        <v>-11400</v>
      </c>
      <c r="M251" s="109">
        <f>-IF($B251&gt;=M$200,0,IF(COUNTIF($E251:L251,"&lt;&gt;0")&lt;=$D$246,VLOOKUP($B$246,$B$142:$N$196,$A251,FALSE)*$E$246,0))</f>
        <v>-11400</v>
      </c>
      <c r="N251" s="109">
        <f>-IF($B251&gt;=N$200,0,IF(COUNTIF($E251:M251,"&lt;&gt;0")&lt;=$D$246,VLOOKUP($B$246,$B$142:$N$196,$A251,FALSE)*$E$246,0))</f>
        <v>-11400</v>
      </c>
    </row>
    <row r="252" spans="1:14" s="2" customFormat="1" hidden="1" outlineLevel="1" x14ac:dyDescent="0.3">
      <c r="A252" s="1">
        <f t="shared" si="69"/>
        <v>9</v>
      </c>
      <c r="B252" s="112">
        <v>2019</v>
      </c>
      <c r="C252" s="105"/>
      <c r="E252" s="109"/>
      <c r="F252" s="109">
        <f>-IF($B252&gt;=F$200,0,IF(COUNTIF($E252:E252,"&lt;&gt;0")&lt;=$D$246,VLOOKUP($B$246,$B$142:$N$196,$A252,FALSE)*$E$246,0))</f>
        <v>0</v>
      </c>
      <c r="G252" s="109">
        <f>-IF($B252&gt;=G$200,0,IF(COUNTIF($E252:F252,"&lt;&gt;0")&lt;=$D$246,VLOOKUP($B$246,$B$142:$N$196,$A252,FALSE)*$E$246,0))</f>
        <v>0</v>
      </c>
      <c r="H252" s="109">
        <f>-IF($B252&gt;=H$200,0,IF(COUNTIF($E252:G252,"&lt;&gt;0")&lt;=$D$246,VLOOKUP($B$246,$B$142:$N$196,$A252,FALSE)*$E$246,0))</f>
        <v>0</v>
      </c>
      <c r="I252" s="109">
        <f>-IF($B252&gt;=I$200,0,IF(COUNTIF($E252:H252,"&lt;&gt;0")&lt;=$D$246,VLOOKUP($B$246,$B$142:$N$196,$A252,FALSE)*$E$246,0))</f>
        <v>0</v>
      </c>
      <c r="J252" s="109">
        <f>-IF($B252&gt;=J$200,0,IF(COUNTIF($E252:I252,"&lt;&gt;0")&lt;=$D$246,VLOOKUP($B$246,$B$142:$N$196,$A252,FALSE)*$E$246,0))</f>
        <v>0</v>
      </c>
      <c r="K252" s="109">
        <f>-IF($B252&gt;=K$200,0,IF(COUNTIF($E252:J252,"&lt;&gt;0")&lt;=$D$246,VLOOKUP($B$246,$B$142:$N$196,$A252,FALSE)*$E$246,0))</f>
        <v>-25500</v>
      </c>
      <c r="L252" s="109">
        <f>-IF($B252&gt;=L$200,0,IF(COUNTIF($E252:K252,"&lt;&gt;0")&lt;=$D$246,VLOOKUP($B$246,$B$142:$N$196,$A252,FALSE)*$E$246,0))</f>
        <v>-25500</v>
      </c>
      <c r="M252" s="109">
        <f>-IF($B252&gt;=M$200,0,IF(COUNTIF($E252:L252,"&lt;&gt;0")&lt;=$D$246,VLOOKUP($B$246,$B$142:$N$196,$A252,FALSE)*$E$246,0))</f>
        <v>-25500</v>
      </c>
      <c r="N252" s="109">
        <f>-IF($B252&gt;=N$200,0,IF(COUNTIF($E252:M252,"&lt;&gt;0")&lt;=$D$246,VLOOKUP($B$246,$B$142:$N$196,$A252,FALSE)*$E$246,0))</f>
        <v>-25500</v>
      </c>
    </row>
    <row r="253" spans="1:14" s="2" customFormat="1" hidden="1" outlineLevel="1" x14ac:dyDescent="0.3">
      <c r="A253" s="1">
        <f t="shared" si="69"/>
        <v>10</v>
      </c>
      <c r="B253" s="112">
        <v>2020</v>
      </c>
      <c r="C253" s="105"/>
      <c r="E253" s="109"/>
      <c r="F253" s="109">
        <f>-IF($B253&gt;=F$200,0,IF(COUNTIF($E253:E253,"&lt;&gt;0")&lt;=$D$246,VLOOKUP($B$246,$B$142:$N$196,$A253,FALSE)*$E$246,0))</f>
        <v>0</v>
      </c>
      <c r="G253" s="109">
        <f>-IF($B253&gt;=G$200,0,IF(COUNTIF($E253:F253,"&lt;&gt;0")&lt;=$D$246,VLOOKUP($B$246,$B$142:$N$196,$A253,FALSE)*$E$246,0))</f>
        <v>0</v>
      </c>
      <c r="H253" s="109">
        <f>-IF($B253&gt;=H$200,0,IF(COUNTIF($E253:G253,"&lt;&gt;0")&lt;=$D$246,VLOOKUP($B$246,$B$142:$N$196,$A253,FALSE)*$E$246,0))</f>
        <v>0</v>
      </c>
      <c r="I253" s="109">
        <f>-IF($B253&gt;=I$200,0,IF(COUNTIF($E253:H253,"&lt;&gt;0")&lt;=$D$246,VLOOKUP($B$246,$B$142:$N$196,$A253,FALSE)*$E$246,0))</f>
        <v>0</v>
      </c>
      <c r="J253" s="109">
        <f>-IF($B253&gt;=J$200,0,IF(COUNTIF($E253:I253,"&lt;&gt;0")&lt;=$D$246,VLOOKUP($B$246,$B$142:$N$196,$A253,FALSE)*$E$246,0))</f>
        <v>0</v>
      </c>
      <c r="K253" s="109">
        <f>-IF($B253&gt;=K$200,0,IF(COUNTIF($E253:J253,"&lt;&gt;0")&lt;=$D$246,VLOOKUP($B$246,$B$142:$N$196,$A253,FALSE)*$E$246,0))</f>
        <v>0</v>
      </c>
      <c r="L253" s="109">
        <f>-IF($B253&gt;=L$200,0,IF(COUNTIF($E253:K253,"&lt;&gt;0")&lt;=$D$246,VLOOKUP($B$246,$B$142:$N$196,$A253,FALSE)*$E$246,0))</f>
        <v>-12100</v>
      </c>
      <c r="M253" s="109">
        <f>-IF($B253&gt;=M$200,0,IF(COUNTIF($E253:L253,"&lt;&gt;0")&lt;=$D$246,VLOOKUP($B$246,$B$142:$N$196,$A253,FALSE)*$E$246,0))</f>
        <v>-12100</v>
      </c>
      <c r="N253" s="109">
        <f>-IF($B253&gt;=N$200,0,IF(COUNTIF($E253:M253,"&lt;&gt;0")&lt;=$D$246,VLOOKUP($B$246,$B$142:$N$196,$A253,FALSE)*$E$246,0))</f>
        <v>-12100</v>
      </c>
    </row>
    <row r="254" spans="1:14" s="2" customFormat="1" hidden="1" outlineLevel="1" x14ac:dyDescent="0.3">
      <c r="A254" s="1">
        <f t="shared" si="69"/>
        <v>11</v>
      </c>
      <c r="B254" s="112">
        <v>2021</v>
      </c>
      <c r="C254" s="105"/>
      <c r="E254" s="109"/>
      <c r="F254" s="109">
        <f>-IF($B254&gt;=F$200,0,IF(COUNTIF($E254:E254,"&lt;&gt;0")&lt;=$D$246,VLOOKUP($B$246,$B$142:$N$196,$A254,FALSE)*$E$246,0))</f>
        <v>0</v>
      </c>
      <c r="G254" s="109">
        <f>-IF($B254&gt;=G$200,0,IF(COUNTIF($E254:F254,"&lt;&gt;0")&lt;=$D$246,VLOOKUP($B$246,$B$142:$N$196,$A254,FALSE)*$E$246,0))</f>
        <v>0</v>
      </c>
      <c r="H254" s="109">
        <f>-IF($B254&gt;=H$200,0,IF(COUNTIF($E254:G254,"&lt;&gt;0")&lt;=$D$246,VLOOKUP($B$246,$B$142:$N$196,$A254,FALSE)*$E$246,0))</f>
        <v>0</v>
      </c>
      <c r="I254" s="109">
        <f>-IF($B254&gt;=I$200,0,IF(COUNTIF($E254:H254,"&lt;&gt;0")&lt;=$D$246,VLOOKUP($B$246,$B$142:$N$196,$A254,FALSE)*$E$246,0))</f>
        <v>0</v>
      </c>
      <c r="J254" s="109">
        <f>-IF($B254&gt;=J$200,0,IF(COUNTIF($E254:I254,"&lt;&gt;0")&lt;=$D$246,VLOOKUP($B$246,$B$142:$N$196,$A254,FALSE)*$E$246,0))</f>
        <v>0</v>
      </c>
      <c r="K254" s="109">
        <f>-IF($B254&gt;=K$200,0,IF(COUNTIF($E254:J254,"&lt;&gt;0")&lt;=$D$246,VLOOKUP($B$246,$B$142:$N$196,$A254,FALSE)*$E$246,0))</f>
        <v>0</v>
      </c>
      <c r="L254" s="109">
        <f>-IF($B254&gt;=L$200,0,IF(COUNTIF($E254:K254,"&lt;&gt;0")&lt;=$D$246,VLOOKUP($B$246,$B$142:$N$196,$A254,FALSE)*$E$246,0))</f>
        <v>0</v>
      </c>
      <c r="M254" s="109">
        <f>-IF($B254&gt;=M$200,0,IF(COUNTIF($E254:L254,"&lt;&gt;0")&lt;=$D$246,VLOOKUP($B$246,$B$142:$N$196,$A254,FALSE)*$E$246,0))</f>
        <v>-8600</v>
      </c>
      <c r="N254" s="109">
        <f>-IF($B254&gt;=N$200,0,IF(COUNTIF($E254:M254,"&lt;&gt;0")&lt;=$D$246,VLOOKUP($B$246,$B$142:$N$196,$A254,FALSE)*$E$246,0))</f>
        <v>-8600</v>
      </c>
    </row>
    <row r="255" spans="1:14" s="2" customFormat="1" hidden="1" outlineLevel="1" x14ac:dyDescent="0.3">
      <c r="A255" s="1">
        <f t="shared" si="69"/>
        <v>12</v>
      </c>
      <c r="B255" s="112">
        <v>2022</v>
      </c>
      <c r="C255" s="105"/>
      <c r="E255" s="109"/>
      <c r="F255" s="109">
        <f>-IF($B255&gt;=F$200,0,IF(COUNTIF($E255:E255,"&lt;&gt;0")&lt;=$D$246,VLOOKUP($B$246,$B$142:$N$196,$A255,FALSE)*$E$246,0))</f>
        <v>0</v>
      </c>
      <c r="G255" s="109">
        <f>-IF($B255&gt;=G$200,0,IF(COUNTIF($E255:F255,"&lt;&gt;0")&lt;=$D$246,VLOOKUP($B$246,$B$142:$N$196,$A255,FALSE)*$E$246,0))</f>
        <v>0</v>
      </c>
      <c r="H255" s="109">
        <f>-IF($B255&gt;=H$200,0,IF(COUNTIF($E255:G255,"&lt;&gt;0")&lt;=$D$246,VLOOKUP($B$246,$B$142:$N$196,$A255,FALSE)*$E$246,0))</f>
        <v>0</v>
      </c>
      <c r="I255" s="109">
        <f>-IF($B255&gt;=I$200,0,IF(COUNTIF($E255:H255,"&lt;&gt;0")&lt;=$D$246,VLOOKUP($B$246,$B$142:$N$196,$A255,FALSE)*$E$246,0))</f>
        <v>0</v>
      </c>
      <c r="J255" s="109">
        <f>-IF($B255&gt;=J$200,0,IF(COUNTIF($E255:I255,"&lt;&gt;0")&lt;=$D$246,VLOOKUP($B$246,$B$142:$N$196,$A255,FALSE)*$E$246,0))</f>
        <v>0</v>
      </c>
      <c r="K255" s="109">
        <f>-IF($B255&gt;=K$200,0,IF(COUNTIF($E255:J255,"&lt;&gt;0")&lt;=$D$246,VLOOKUP($B$246,$B$142:$N$196,$A255,FALSE)*$E$246,0))</f>
        <v>0</v>
      </c>
      <c r="L255" s="109">
        <f>-IF($B255&gt;=L$200,0,IF(COUNTIF($E255:K255,"&lt;&gt;0")&lt;=$D$246,VLOOKUP($B$246,$B$142:$N$196,$A255,FALSE)*$E$246,0))</f>
        <v>0</v>
      </c>
      <c r="M255" s="109">
        <f>-IF($B255&gt;=M$200,0,IF(COUNTIF($E255:L255,"&lt;&gt;0")&lt;=$D$246,VLOOKUP($B$246,$B$142:$N$196,$A255,FALSE)*$E$246,0))</f>
        <v>0</v>
      </c>
      <c r="N255" s="109">
        <f>-IF($B255&gt;=N$200,0,IF(COUNTIF($E255:M255,"&lt;&gt;0")&lt;=$D$246,VLOOKUP($B$246,$B$142:$N$196,$A255,FALSE)*$E$246,0))</f>
        <v>-4000</v>
      </c>
    </row>
    <row r="256" spans="1:14" s="2" customFormat="1" hidden="1" outlineLevel="1" x14ac:dyDescent="0.3">
      <c r="A256" s="1"/>
      <c r="B256" s="112"/>
      <c r="C256" s="105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</row>
    <row r="257" spans="1:14" s="2" customFormat="1" collapsed="1" x14ac:dyDescent="0.3">
      <c r="A257" s="1"/>
      <c r="B257" s="104" t="s">
        <v>203</v>
      </c>
      <c r="C257" s="105"/>
      <c r="D257" s="2">
        <f>VLOOKUP(B257,'2.2.3.1.TasasDeprec'!$B$6:$F$62,5,FALSE)</f>
        <v>4</v>
      </c>
      <c r="E257" s="18">
        <f>1/D257</f>
        <v>0.25</v>
      </c>
      <c r="F257" s="55">
        <f>SUM(F258:F266)</f>
        <v>-4500</v>
      </c>
      <c r="G257" s="55">
        <f t="shared" ref="G257:N257" si="70">SUM(G258:G266)</f>
        <v>-15000</v>
      </c>
      <c r="H257" s="55">
        <f t="shared" si="70"/>
        <v>-17750</v>
      </c>
      <c r="I257" s="55">
        <f t="shared" si="70"/>
        <v>-28750</v>
      </c>
      <c r="J257" s="55">
        <f t="shared" si="70"/>
        <v>-31000</v>
      </c>
      <c r="K257" s="55">
        <f t="shared" si="70"/>
        <v>-23500</v>
      </c>
      <c r="L257" s="55">
        <f t="shared" si="70"/>
        <v>-20750</v>
      </c>
      <c r="M257" s="55">
        <f t="shared" si="70"/>
        <v>-10500</v>
      </c>
      <c r="N257" s="55">
        <f t="shared" si="70"/>
        <v>-6000</v>
      </c>
    </row>
    <row r="258" spans="1:14" s="2" customFormat="1" hidden="1" outlineLevel="1" x14ac:dyDescent="0.3">
      <c r="A258" s="1">
        <v>4</v>
      </c>
      <c r="B258" s="112">
        <v>2014</v>
      </c>
      <c r="C258" s="105"/>
      <c r="E258" s="109"/>
      <c r="F258" s="109">
        <f>-IF($B258&gt;=F$200,0,IF(COUNTIF($E258:E258,"&lt;&gt;0")&lt;=$D$257,VLOOKUP($B$257,$B$142:$N$196,$A258,FALSE)*$E$257,0))</f>
        <v>-4500</v>
      </c>
      <c r="G258" s="109">
        <f>-IF($B258&gt;=G$200,0,IF(COUNTIF($E258:F258,"&lt;&gt;0")&lt;=$D$257,VLOOKUP($B$257,$B$142:$N$196,$A258,FALSE)*$E$257,0))</f>
        <v>-4500</v>
      </c>
      <c r="H258" s="109">
        <f>-IF($B258&gt;=H$200,0,IF(COUNTIF($E258:G258,"&lt;&gt;0")&lt;=$D$257,VLOOKUP($B$257,$B$142:$N$196,$A258,FALSE)*$E$257,0))</f>
        <v>-4500</v>
      </c>
      <c r="I258" s="109">
        <f>-IF($B258&gt;=I$200,0,IF(COUNTIF($E258:H258,"&lt;&gt;0")&lt;=$D$257,VLOOKUP($B$257,$B$142:$N$196,$A258,FALSE)*$E$257,0))</f>
        <v>-4500</v>
      </c>
      <c r="J258" s="109">
        <f>-IF($B258&gt;=J$200,0,IF(COUNTIF($E258:I258,"&lt;&gt;0")&lt;=$D$257,VLOOKUP($B$257,$B$142:$N$196,$A258,FALSE)*$E$257,0))</f>
        <v>0</v>
      </c>
      <c r="K258" s="109">
        <f>-IF($B258&gt;=K$200,0,IF(COUNTIF($E258:J258,"&lt;&gt;0")&lt;=$D$257,VLOOKUP($B$257,$B$142:$N$196,$A258,FALSE)*$E$257,0))</f>
        <v>0</v>
      </c>
      <c r="L258" s="109">
        <f>-IF($B258&gt;=L$200,0,IF(COUNTIF($E258:K258,"&lt;&gt;0")&lt;=$D$257,VLOOKUP($B$257,$B$142:$N$196,$A258,FALSE)*$E$257,0))</f>
        <v>0</v>
      </c>
      <c r="M258" s="109">
        <f>-IF($B258&gt;=M$200,0,IF(COUNTIF($E258:L258,"&lt;&gt;0")&lt;=$D$257,VLOOKUP($B$257,$B$142:$N$196,$A258,FALSE)*$E$257,0))</f>
        <v>0</v>
      </c>
      <c r="N258" s="109">
        <f>-IF($B258&gt;=N$200,0,IF(COUNTIF($E258:M258,"&lt;&gt;0")&lt;=$D$257,VLOOKUP($B$257,$B$142:$N$196,$A258,FALSE)*$E$257,0))</f>
        <v>0</v>
      </c>
    </row>
    <row r="259" spans="1:14" s="2" customFormat="1" hidden="1" outlineLevel="1" x14ac:dyDescent="0.3">
      <c r="A259" s="1">
        <f t="shared" ref="A259:A266" si="71">+A258+1</f>
        <v>5</v>
      </c>
      <c r="B259" s="112">
        <v>2015</v>
      </c>
      <c r="C259" s="105"/>
      <c r="E259" s="109"/>
      <c r="F259" s="109">
        <f>-IF($B259&gt;=F$200,0,IF(COUNTIF($E259:E259,"&lt;&gt;0")&lt;=$D$257,VLOOKUP($B$257,$B$142:$N$196,$A259,FALSE)*$E$257,0))</f>
        <v>0</v>
      </c>
      <c r="G259" s="109">
        <f>-IF($B259&gt;=G$200,0,IF(COUNTIF($E259:F259,"&lt;&gt;0")&lt;=$D$257,VLOOKUP($B$257,$B$142:$N$196,$A259,FALSE)*$E$257,0))</f>
        <v>-10500</v>
      </c>
      <c r="H259" s="109">
        <f>-IF($B259&gt;=H$200,0,IF(COUNTIF($E259:G259,"&lt;&gt;0")&lt;=$D$257,VLOOKUP($B$257,$B$142:$N$196,$A259,FALSE)*$E$257,0))</f>
        <v>-10500</v>
      </c>
      <c r="I259" s="109">
        <f>-IF($B259&gt;=I$200,0,IF(COUNTIF($E259:H259,"&lt;&gt;0")&lt;=$D$257,VLOOKUP($B$257,$B$142:$N$196,$A259,FALSE)*$E$257,0))</f>
        <v>-10500</v>
      </c>
      <c r="J259" s="109">
        <f>-IF($B259&gt;=J$200,0,IF(COUNTIF($E259:I259,"&lt;&gt;0")&lt;=$D$257,VLOOKUP($B$257,$B$142:$N$196,$A259,FALSE)*$E$257,0))</f>
        <v>-10500</v>
      </c>
      <c r="K259" s="109">
        <f>-IF($B259&gt;=K$200,0,IF(COUNTIF($E259:J259,"&lt;&gt;0")&lt;=$D$257,VLOOKUP($B$257,$B$142:$N$196,$A259,FALSE)*$E$257,0))</f>
        <v>0</v>
      </c>
      <c r="L259" s="109">
        <f>-IF($B259&gt;=L$200,0,IF(COUNTIF($E259:K259,"&lt;&gt;0")&lt;=$D$257,VLOOKUP($B$257,$B$142:$N$196,$A259,FALSE)*$E$257,0))</f>
        <v>0</v>
      </c>
      <c r="M259" s="109">
        <f>-IF($B259&gt;=M$200,0,IF(COUNTIF($E259:L259,"&lt;&gt;0")&lt;=$D$257,VLOOKUP($B$257,$B$142:$N$196,$A259,FALSE)*$E$257,0))</f>
        <v>0</v>
      </c>
      <c r="N259" s="109">
        <f>-IF($B259&gt;=N$200,0,IF(COUNTIF($E259:M259,"&lt;&gt;0")&lt;=$D$257,VLOOKUP($B$257,$B$142:$N$196,$A259,FALSE)*$E$257,0))</f>
        <v>0</v>
      </c>
    </row>
    <row r="260" spans="1:14" s="2" customFormat="1" hidden="1" outlineLevel="1" x14ac:dyDescent="0.3">
      <c r="A260" s="1">
        <f t="shared" si="71"/>
        <v>6</v>
      </c>
      <c r="B260" s="112">
        <v>2016</v>
      </c>
      <c r="C260" s="105"/>
      <c r="E260" s="109"/>
      <c r="F260" s="109">
        <f>-IF($B260&gt;=F$200,0,IF(COUNTIF($E260:E260,"&lt;&gt;0")&lt;=$D$257,VLOOKUP($B$257,$B$142:$N$196,$A260,FALSE)*$E$257,0))</f>
        <v>0</v>
      </c>
      <c r="G260" s="109">
        <f>-IF($B260&gt;=G$200,0,IF(COUNTIF($E260:F260,"&lt;&gt;0")&lt;=$D$257,VLOOKUP($B$257,$B$142:$N$196,$A260,FALSE)*$E$257,0))</f>
        <v>0</v>
      </c>
      <c r="H260" s="109">
        <f>-IF($B260&gt;=H$200,0,IF(COUNTIF($E260:G260,"&lt;&gt;0")&lt;=$D$257,VLOOKUP($B$257,$B$142:$N$196,$A260,FALSE)*$E$257,0))</f>
        <v>-2750</v>
      </c>
      <c r="I260" s="109">
        <f>-IF($B260&gt;=I$200,0,IF(COUNTIF($E260:H260,"&lt;&gt;0")&lt;=$D$257,VLOOKUP($B$257,$B$142:$N$196,$A260,FALSE)*$E$257,0))</f>
        <v>-2750</v>
      </c>
      <c r="J260" s="109">
        <f>-IF($B260&gt;=J$200,0,IF(COUNTIF($E260:I260,"&lt;&gt;0")&lt;=$D$257,VLOOKUP($B$257,$B$142:$N$196,$A260,FALSE)*$E$257,0))</f>
        <v>-2750</v>
      </c>
      <c r="K260" s="109">
        <f>-IF($B260&gt;=K$200,0,IF(COUNTIF($E260:J260,"&lt;&gt;0")&lt;=$D$257,VLOOKUP($B$257,$B$142:$N$196,$A260,FALSE)*$E$257,0))</f>
        <v>-2750</v>
      </c>
      <c r="L260" s="109">
        <f>-IF($B260&gt;=L$200,0,IF(COUNTIF($E260:K260,"&lt;&gt;0")&lt;=$D$257,VLOOKUP($B$257,$B$142:$N$196,$A260,FALSE)*$E$257,0))</f>
        <v>0</v>
      </c>
      <c r="M260" s="109">
        <f>-IF($B260&gt;=M$200,0,IF(COUNTIF($E260:L260,"&lt;&gt;0")&lt;=$D$257,VLOOKUP($B$257,$B$142:$N$196,$A260,FALSE)*$E$257,0))</f>
        <v>0</v>
      </c>
      <c r="N260" s="109">
        <f>-IF($B260&gt;=N$200,0,IF(COUNTIF($E260:M260,"&lt;&gt;0")&lt;=$D$257,VLOOKUP($B$257,$B$142:$N$196,$A260,FALSE)*$E$257,0))</f>
        <v>0</v>
      </c>
    </row>
    <row r="261" spans="1:14" s="2" customFormat="1" hidden="1" outlineLevel="1" x14ac:dyDescent="0.3">
      <c r="A261" s="1">
        <f t="shared" si="71"/>
        <v>7</v>
      </c>
      <c r="B261" s="112">
        <v>2017</v>
      </c>
      <c r="C261" s="105"/>
      <c r="E261" s="109"/>
      <c r="F261" s="109">
        <f>-IF($B261&gt;=F$200,0,IF(COUNTIF($E261:E261,"&lt;&gt;0")&lt;=$D$257,VLOOKUP($B$257,$B$142:$N$196,$A261,FALSE)*$E$257,0))</f>
        <v>0</v>
      </c>
      <c r="G261" s="109">
        <f>-IF($B261&gt;=G$200,0,IF(COUNTIF($E261:F261,"&lt;&gt;0")&lt;=$D$257,VLOOKUP($B$257,$B$142:$N$196,$A261,FALSE)*$E$257,0))</f>
        <v>0</v>
      </c>
      <c r="H261" s="109">
        <f>-IF($B261&gt;=H$200,0,IF(COUNTIF($E261:G261,"&lt;&gt;0")&lt;=$D$257,VLOOKUP($B$257,$B$142:$N$196,$A261,FALSE)*$E$257,0))</f>
        <v>0</v>
      </c>
      <c r="I261" s="109">
        <f>-IF($B261&gt;=I$200,0,IF(COUNTIF($E261:H261,"&lt;&gt;0")&lt;=$D$257,VLOOKUP($B$257,$B$142:$N$196,$A261,FALSE)*$E$257,0))</f>
        <v>-11000</v>
      </c>
      <c r="J261" s="109">
        <f>-IF($B261&gt;=J$200,0,IF(COUNTIF($E261:I261,"&lt;&gt;0")&lt;=$D$257,VLOOKUP($B$257,$B$142:$N$196,$A261,FALSE)*$E$257,0))</f>
        <v>-11000</v>
      </c>
      <c r="K261" s="109">
        <f>-IF($B261&gt;=K$200,0,IF(COUNTIF($E261:J261,"&lt;&gt;0")&lt;=$D$257,VLOOKUP($B$257,$B$142:$N$196,$A261,FALSE)*$E$257,0))</f>
        <v>-11000</v>
      </c>
      <c r="L261" s="109">
        <f>-IF($B261&gt;=L$200,0,IF(COUNTIF($E261:K261,"&lt;&gt;0")&lt;=$D$257,VLOOKUP($B$257,$B$142:$N$196,$A261,FALSE)*$E$257,0))</f>
        <v>-11000</v>
      </c>
      <c r="M261" s="109">
        <f>-IF($B261&gt;=M$200,0,IF(COUNTIF($E261:L261,"&lt;&gt;0")&lt;=$D$257,VLOOKUP($B$257,$B$142:$N$196,$A261,FALSE)*$E$257,0))</f>
        <v>0</v>
      </c>
      <c r="N261" s="109">
        <f>-IF($B261&gt;=N$200,0,IF(COUNTIF($E261:M261,"&lt;&gt;0")&lt;=$D$257,VLOOKUP($B$257,$B$142:$N$196,$A261,FALSE)*$E$257,0))</f>
        <v>0</v>
      </c>
    </row>
    <row r="262" spans="1:14" s="2" customFormat="1" hidden="1" outlineLevel="1" x14ac:dyDescent="0.3">
      <c r="A262" s="1">
        <f t="shared" si="71"/>
        <v>8</v>
      </c>
      <c r="B262" s="112">
        <v>2018</v>
      </c>
      <c r="C262" s="105"/>
      <c r="E262" s="109"/>
      <c r="F262" s="109">
        <f>-IF($B262&gt;=F$200,0,IF(COUNTIF($E262:E262,"&lt;&gt;0")&lt;=$D$257,VLOOKUP($B$257,$B$142:$N$196,$A262,FALSE)*$E$257,0))</f>
        <v>0</v>
      </c>
      <c r="G262" s="109">
        <f>-IF($B262&gt;=G$200,0,IF(COUNTIF($E262:F262,"&lt;&gt;0")&lt;=$D$257,VLOOKUP($B$257,$B$142:$N$196,$A262,FALSE)*$E$257,0))</f>
        <v>0</v>
      </c>
      <c r="H262" s="109">
        <f>-IF($B262&gt;=H$200,0,IF(COUNTIF($E262:G262,"&lt;&gt;0")&lt;=$D$257,VLOOKUP($B$257,$B$142:$N$196,$A262,FALSE)*$E$257,0))</f>
        <v>0</v>
      </c>
      <c r="I262" s="109">
        <f>-IF($B262&gt;=I$200,0,IF(COUNTIF($E262:H262,"&lt;&gt;0")&lt;=$D$257,VLOOKUP($B$257,$B$142:$N$196,$A262,FALSE)*$E$257,0))</f>
        <v>0</v>
      </c>
      <c r="J262" s="109">
        <f>-IF($B262&gt;=J$200,0,IF(COUNTIF($E262:I262,"&lt;&gt;0")&lt;=$D$257,VLOOKUP($B$257,$B$142:$N$196,$A262,FALSE)*$E$257,0))</f>
        <v>-6750</v>
      </c>
      <c r="K262" s="109">
        <f>-IF($B262&gt;=K$200,0,IF(COUNTIF($E262:J262,"&lt;&gt;0")&lt;=$D$257,VLOOKUP($B$257,$B$142:$N$196,$A262,FALSE)*$E$257,0))</f>
        <v>-6750</v>
      </c>
      <c r="L262" s="109">
        <f>-IF($B262&gt;=L$200,0,IF(COUNTIF($E262:K262,"&lt;&gt;0")&lt;=$D$257,VLOOKUP($B$257,$B$142:$N$196,$A262,FALSE)*$E$257,0))</f>
        <v>-6750</v>
      </c>
      <c r="M262" s="109">
        <f>-IF($B262&gt;=M$200,0,IF(COUNTIF($E262:L262,"&lt;&gt;0")&lt;=$D$257,VLOOKUP($B$257,$B$142:$N$196,$A262,FALSE)*$E$257,0))</f>
        <v>-6750</v>
      </c>
      <c r="N262" s="109">
        <f>-IF($B262&gt;=N$200,0,IF(COUNTIF($E262:M262,"&lt;&gt;0")&lt;=$D$257,VLOOKUP($B$257,$B$142:$N$196,$A262,FALSE)*$E$257,0))</f>
        <v>0</v>
      </c>
    </row>
    <row r="263" spans="1:14" s="2" customFormat="1" hidden="1" outlineLevel="1" x14ac:dyDescent="0.3">
      <c r="A263" s="1">
        <f t="shared" si="71"/>
        <v>9</v>
      </c>
      <c r="B263" s="112">
        <v>2019</v>
      </c>
      <c r="C263" s="105"/>
      <c r="E263" s="109"/>
      <c r="F263" s="109">
        <f>-IF($B263&gt;=F$200,0,IF(COUNTIF($E263:E263,"&lt;&gt;0")&lt;=$D$257,VLOOKUP($B$257,$B$142:$N$196,$A263,FALSE)*$E$257,0))</f>
        <v>0</v>
      </c>
      <c r="G263" s="109">
        <f>-IF($B263&gt;=G$200,0,IF(COUNTIF($E263:F263,"&lt;&gt;0")&lt;=$D$257,VLOOKUP($B$257,$B$142:$N$196,$A263,FALSE)*$E$257,0))</f>
        <v>0</v>
      </c>
      <c r="H263" s="109">
        <f>-IF($B263&gt;=H$200,0,IF(COUNTIF($E263:G263,"&lt;&gt;0")&lt;=$D$257,VLOOKUP($B$257,$B$142:$N$196,$A263,FALSE)*$E$257,0))</f>
        <v>0</v>
      </c>
      <c r="I263" s="109">
        <f>-IF($B263&gt;=I$200,0,IF(COUNTIF($E263:H263,"&lt;&gt;0")&lt;=$D$257,VLOOKUP($B$257,$B$142:$N$196,$A263,FALSE)*$E$257,0))</f>
        <v>0</v>
      </c>
      <c r="J263" s="109">
        <f>-IF($B263&gt;=J$200,0,IF(COUNTIF($E263:I263,"&lt;&gt;0")&lt;=$D$257,VLOOKUP($B$257,$B$142:$N$196,$A263,FALSE)*$E$257,0))</f>
        <v>0</v>
      </c>
      <c r="K263" s="109">
        <f>-IF($B263&gt;=K$200,0,IF(COUNTIF($E263:J263,"&lt;&gt;0")&lt;=$D$257,VLOOKUP($B$257,$B$142:$N$196,$A263,FALSE)*$E$257,0))</f>
        <v>-3000</v>
      </c>
      <c r="L263" s="109">
        <f>-IF($B263&gt;=L$200,0,IF(COUNTIF($E263:K263,"&lt;&gt;0")&lt;=$D$257,VLOOKUP($B$257,$B$142:$N$196,$A263,FALSE)*$E$257,0))</f>
        <v>-3000</v>
      </c>
      <c r="M263" s="109">
        <f>-IF($B263&gt;=M$200,0,IF(COUNTIF($E263:L263,"&lt;&gt;0")&lt;=$D$257,VLOOKUP($B$257,$B$142:$N$196,$A263,FALSE)*$E$257,0))</f>
        <v>-3000</v>
      </c>
      <c r="N263" s="109">
        <f>-IF($B263&gt;=N$200,0,IF(COUNTIF($E263:M263,"&lt;&gt;0")&lt;=$D$257,VLOOKUP($B$257,$B$142:$N$196,$A263,FALSE)*$E$257,0))</f>
        <v>-3000</v>
      </c>
    </row>
    <row r="264" spans="1:14" s="2" customFormat="1" hidden="1" outlineLevel="1" x14ac:dyDescent="0.3">
      <c r="A264" s="1">
        <f t="shared" si="71"/>
        <v>10</v>
      </c>
      <c r="B264" s="112">
        <v>2020</v>
      </c>
      <c r="C264" s="105"/>
      <c r="E264" s="109"/>
      <c r="F264" s="109">
        <f>-IF($B264&gt;=F$200,0,IF(COUNTIF($E264:E264,"&lt;&gt;0")&lt;=$D$257,VLOOKUP($B$257,$B$142:$N$196,$A264,FALSE)*$E$257,0))</f>
        <v>0</v>
      </c>
      <c r="G264" s="109">
        <f>-IF($B264&gt;=G$200,0,IF(COUNTIF($E264:F264,"&lt;&gt;0")&lt;=$D$257,VLOOKUP($B$257,$B$142:$N$196,$A264,FALSE)*$E$257,0))</f>
        <v>0</v>
      </c>
      <c r="H264" s="109">
        <f>-IF($B264&gt;=H$200,0,IF(COUNTIF($E264:G264,"&lt;&gt;0")&lt;=$D$257,VLOOKUP($B$257,$B$142:$N$196,$A264,FALSE)*$E$257,0))</f>
        <v>0</v>
      </c>
      <c r="I264" s="109">
        <f>-IF($B264&gt;=I$200,0,IF(COUNTIF($E264:H264,"&lt;&gt;0")&lt;=$D$257,VLOOKUP($B$257,$B$142:$N$196,$A264,FALSE)*$E$257,0))</f>
        <v>0</v>
      </c>
      <c r="J264" s="109">
        <f>-IF($B264&gt;=J$200,0,IF(COUNTIF($E264:I264,"&lt;&gt;0")&lt;=$D$257,VLOOKUP($B$257,$B$142:$N$196,$A264,FALSE)*$E$257,0))</f>
        <v>0</v>
      </c>
      <c r="K264" s="109">
        <f>-IF($B264&gt;=K$200,0,IF(COUNTIF($E264:J264,"&lt;&gt;0")&lt;=$D$257,VLOOKUP($B$257,$B$142:$N$196,$A264,FALSE)*$E$257,0))</f>
        <v>0</v>
      </c>
      <c r="L264" s="109">
        <f>-IF($B264&gt;=L$200,0,IF(COUNTIF($E264:K264,"&lt;&gt;0")&lt;=$D$257,VLOOKUP($B$257,$B$142:$N$196,$A264,FALSE)*$E$257,0))</f>
        <v>0</v>
      </c>
      <c r="M264" s="109">
        <f>-IF($B264&gt;=M$200,0,IF(COUNTIF($E264:L264,"&lt;&gt;0")&lt;=$D$257,VLOOKUP($B$257,$B$142:$N$196,$A264,FALSE)*$E$257,0))</f>
        <v>0</v>
      </c>
      <c r="N264" s="109">
        <f>-IF($B264&gt;=N$200,0,IF(COUNTIF($E264:M264,"&lt;&gt;0")&lt;=$D$257,VLOOKUP($B$257,$B$142:$N$196,$A264,FALSE)*$E$257,0))</f>
        <v>0</v>
      </c>
    </row>
    <row r="265" spans="1:14" s="2" customFormat="1" hidden="1" outlineLevel="1" x14ac:dyDescent="0.3">
      <c r="A265" s="1">
        <f t="shared" si="71"/>
        <v>11</v>
      </c>
      <c r="B265" s="112">
        <v>2021</v>
      </c>
      <c r="C265" s="105"/>
      <c r="E265" s="109"/>
      <c r="F265" s="109">
        <f>-IF($B265&gt;=F$200,0,IF(COUNTIF($E265:E265,"&lt;&gt;0")&lt;=$D$257,VLOOKUP($B$257,$B$142:$N$196,$A265,FALSE)*$E$257,0))</f>
        <v>0</v>
      </c>
      <c r="G265" s="109">
        <f>-IF($B265&gt;=G$200,0,IF(COUNTIF($E265:F265,"&lt;&gt;0")&lt;=$D$257,VLOOKUP($B$257,$B$142:$N$196,$A265,FALSE)*$E$257,0))</f>
        <v>0</v>
      </c>
      <c r="H265" s="109">
        <f>-IF($B265&gt;=H$200,0,IF(COUNTIF($E265:G265,"&lt;&gt;0")&lt;=$D$257,VLOOKUP($B$257,$B$142:$N$196,$A265,FALSE)*$E$257,0))</f>
        <v>0</v>
      </c>
      <c r="I265" s="109">
        <f>-IF($B265&gt;=I$200,0,IF(COUNTIF($E265:H265,"&lt;&gt;0")&lt;=$D$257,VLOOKUP($B$257,$B$142:$N$196,$A265,FALSE)*$E$257,0))</f>
        <v>0</v>
      </c>
      <c r="J265" s="109">
        <f>-IF($B265&gt;=J$200,0,IF(COUNTIF($E265:I265,"&lt;&gt;0")&lt;=$D$257,VLOOKUP($B$257,$B$142:$N$196,$A265,FALSE)*$E$257,0))</f>
        <v>0</v>
      </c>
      <c r="K265" s="109">
        <f>-IF($B265&gt;=K$200,0,IF(COUNTIF($E265:J265,"&lt;&gt;0")&lt;=$D$257,VLOOKUP($B$257,$B$142:$N$196,$A265,FALSE)*$E$257,0))</f>
        <v>0</v>
      </c>
      <c r="L265" s="109">
        <f>-IF($B265&gt;=L$200,0,IF(COUNTIF($E265:K265,"&lt;&gt;0")&lt;=$D$257,VLOOKUP($B$257,$B$142:$N$196,$A265,FALSE)*$E$257,0))</f>
        <v>0</v>
      </c>
      <c r="M265" s="109">
        <f>-IF($B265&gt;=M$200,0,IF(COUNTIF($E265:L265,"&lt;&gt;0")&lt;=$D$257,VLOOKUP($B$257,$B$142:$N$196,$A265,FALSE)*$E$257,0))</f>
        <v>-750</v>
      </c>
      <c r="N265" s="109">
        <f>-IF($B265&gt;=N$200,0,IF(COUNTIF($E265:M265,"&lt;&gt;0")&lt;=$D$257,VLOOKUP($B$257,$B$142:$N$196,$A265,FALSE)*$E$257,0))</f>
        <v>-750</v>
      </c>
    </row>
    <row r="266" spans="1:14" s="2" customFormat="1" hidden="1" outlineLevel="1" x14ac:dyDescent="0.3">
      <c r="A266" s="1">
        <f t="shared" si="71"/>
        <v>12</v>
      </c>
      <c r="B266" s="112">
        <v>2022</v>
      </c>
      <c r="C266" s="105"/>
      <c r="E266" s="109"/>
      <c r="F266" s="109">
        <f>-IF($B266&gt;=F$200,0,IF(COUNTIF($E266:E266,"&lt;&gt;0")&lt;=$D$257,VLOOKUP($B$257,$B$142:$N$196,$A266,FALSE)*$E$257,0))</f>
        <v>0</v>
      </c>
      <c r="G266" s="109">
        <f>-IF($B266&gt;=G$200,0,IF(COUNTIF($E266:F266,"&lt;&gt;0")&lt;=$D$257,VLOOKUP($B$257,$B$142:$N$196,$A266,FALSE)*$E$257,0))</f>
        <v>0</v>
      </c>
      <c r="H266" s="109">
        <f>-IF($B266&gt;=H$200,0,IF(COUNTIF($E266:G266,"&lt;&gt;0")&lt;=$D$257,VLOOKUP($B$257,$B$142:$N$196,$A266,FALSE)*$E$257,0))</f>
        <v>0</v>
      </c>
      <c r="I266" s="109">
        <f>-IF($B266&gt;=I$200,0,IF(COUNTIF($E266:H266,"&lt;&gt;0")&lt;=$D$257,VLOOKUP($B$257,$B$142:$N$196,$A266,FALSE)*$E$257,0))</f>
        <v>0</v>
      </c>
      <c r="J266" s="109">
        <f>-IF($B266&gt;=J$200,0,IF(COUNTIF($E266:I266,"&lt;&gt;0")&lt;=$D$257,VLOOKUP($B$257,$B$142:$N$196,$A266,FALSE)*$E$257,0))</f>
        <v>0</v>
      </c>
      <c r="K266" s="109">
        <f>-IF($B266&gt;=K$200,0,IF(COUNTIF($E266:J266,"&lt;&gt;0")&lt;=$D$257,VLOOKUP($B$257,$B$142:$N$196,$A266,FALSE)*$E$257,0))</f>
        <v>0</v>
      </c>
      <c r="L266" s="109">
        <f>-IF($B266&gt;=L$200,0,IF(COUNTIF($E266:K266,"&lt;&gt;0")&lt;=$D$257,VLOOKUP($B$257,$B$142:$N$196,$A266,FALSE)*$E$257,0))</f>
        <v>0</v>
      </c>
      <c r="M266" s="109">
        <f>-IF($B266&gt;=M$200,0,IF(COUNTIF($E266:L266,"&lt;&gt;0")&lt;=$D$257,VLOOKUP($B$257,$B$142:$N$196,$A266,FALSE)*$E$257,0))</f>
        <v>0</v>
      </c>
      <c r="N266" s="109">
        <f>-IF($B266&gt;=N$200,0,IF(COUNTIF($E266:M266,"&lt;&gt;0")&lt;=$D$257,VLOOKUP($B$257,$B$142:$N$196,$A266,FALSE)*$E$257,0))</f>
        <v>-2250</v>
      </c>
    </row>
    <row r="267" spans="1:14" s="2" customFormat="1" hidden="1" outlineLevel="1" x14ac:dyDescent="0.3">
      <c r="A267" s="1"/>
      <c r="B267" s="112"/>
      <c r="C267" s="105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</row>
    <row r="268" spans="1:14" s="2" customFormat="1" collapsed="1" x14ac:dyDescent="0.3">
      <c r="A268" s="1"/>
      <c r="B268" s="74" t="s">
        <v>204</v>
      </c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</row>
    <row r="269" spans="1:14" s="2" customFormat="1" x14ac:dyDescent="0.3">
      <c r="A269" s="1"/>
      <c r="B269" s="104" t="s">
        <v>343</v>
      </c>
      <c r="C269" s="105"/>
      <c r="D269" s="2">
        <f>VLOOKUP(B269,'2.2.3.1.TasasDeprec'!$B$6:$F$62,5,FALSE)</f>
        <v>24</v>
      </c>
      <c r="E269" s="18">
        <f>1/D269</f>
        <v>4.1666666666666664E-2</v>
      </c>
      <c r="F269" s="55">
        <f>SUM(F270:F278)</f>
        <v>0</v>
      </c>
      <c r="G269" s="55">
        <f t="shared" ref="G269:N269" si="72">SUM(G270:G278)</f>
        <v>0</v>
      </c>
      <c r="H269" s="55">
        <f t="shared" si="72"/>
        <v>0</v>
      </c>
      <c r="I269" s="55">
        <f t="shared" si="72"/>
        <v>0</v>
      </c>
      <c r="J269" s="55">
        <f t="shared" si="72"/>
        <v>0</v>
      </c>
      <c r="K269" s="55">
        <f t="shared" si="72"/>
        <v>-1459035.1094632768</v>
      </c>
      <c r="L269" s="55">
        <f t="shared" si="72"/>
        <v>-3774009.4222234269</v>
      </c>
      <c r="M269" s="55">
        <f t="shared" si="72"/>
        <v>-3774009.4222234269</v>
      </c>
      <c r="N269" s="55">
        <f t="shared" si="72"/>
        <v>-3774009.4222234269</v>
      </c>
    </row>
    <row r="270" spans="1:14" s="2" customFormat="1" hidden="1" outlineLevel="1" x14ac:dyDescent="0.3">
      <c r="A270" s="1">
        <v>4</v>
      </c>
      <c r="B270" s="112">
        <v>2014</v>
      </c>
      <c r="C270" s="105"/>
      <c r="E270" s="109"/>
      <c r="F270" s="109">
        <f>-IF($B270&gt;=F$200,0,IF(COUNTIF($E270:E270,"&lt;&gt;0")&lt;=$D$269,VLOOKUP($B$269,$B$142:$N$196,$A270,FALSE)*$E$269,0))</f>
        <v>0</v>
      </c>
      <c r="G270" s="109">
        <f>-IF($B270&gt;=G$200,0,IF(COUNTIF($E270:F270,"&lt;&gt;0")&lt;=$D$269,VLOOKUP($B$269,$B$142:$N$196,$A270,FALSE)*$E$269,0))</f>
        <v>0</v>
      </c>
      <c r="H270" s="109">
        <f>-IF($B270&gt;=H$200,0,IF(COUNTIF($E270:G270,"&lt;&gt;0")&lt;=$D$269,VLOOKUP($B$269,$B$142:$N$196,$A270,FALSE)*$E$269,0))</f>
        <v>0</v>
      </c>
      <c r="I270" s="109">
        <f>-IF($B270&gt;=I$200,0,IF(COUNTIF($E270:H270,"&lt;&gt;0")&lt;=$D$269,VLOOKUP($B$269,$B$142:$N$196,$A270,FALSE)*$E$269,0))</f>
        <v>0</v>
      </c>
      <c r="J270" s="109">
        <f>-IF($B270&gt;=J$200,0,IF(COUNTIF($E270:I270,"&lt;&gt;0")&lt;=$D$269,VLOOKUP($B$269,$B$142:$N$196,$A270,FALSE)*$E$269,0))</f>
        <v>0</v>
      </c>
      <c r="K270" s="109">
        <f>-IF($B270&gt;=K$200,0,IF(COUNTIF($E270:J270,"&lt;&gt;0")&lt;=$D$269,VLOOKUP($B$269,$B$142:$N$196,$A270,FALSE)*$E$269,0))</f>
        <v>0</v>
      </c>
      <c r="L270" s="109">
        <f>-IF($B270&gt;=L$200,0,IF(COUNTIF($E270:K270,"&lt;&gt;0")&lt;=$D$269,VLOOKUP($B$269,$B$142:$N$196,$A270,FALSE)*$E$269,0))</f>
        <v>0</v>
      </c>
      <c r="M270" s="109">
        <f>-IF($B270&gt;=M$200,0,IF(COUNTIF($E270:L270,"&lt;&gt;0")&lt;=$D$269,VLOOKUP($B$269,$B$142:$N$196,$A270,FALSE)*$E$269,0))</f>
        <v>0</v>
      </c>
      <c r="N270" s="109">
        <f>-IF($B270&gt;=N$200,0,IF(COUNTIF($E270:M270,"&lt;&gt;0")&lt;=$D$269,VLOOKUP($B$269,$B$142:$N$196,$A270,FALSE)*$E$269,0))</f>
        <v>0</v>
      </c>
    </row>
    <row r="271" spans="1:14" s="2" customFormat="1" hidden="1" outlineLevel="1" x14ac:dyDescent="0.3">
      <c r="A271" s="1">
        <f t="shared" ref="A271:A278" si="73">+A270+1</f>
        <v>5</v>
      </c>
      <c r="B271" s="112">
        <v>2015</v>
      </c>
      <c r="C271" s="105"/>
      <c r="E271" s="109"/>
      <c r="F271" s="109">
        <f>-IF($B271&gt;=F$200,0,IF(COUNTIF($E271:E271,"&lt;&gt;0")&lt;=$D$269,VLOOKUP($B$269,$B$142:$N$196,$A271,FALSE)*$E$269,0))</f>
        <v>0</v>
      </c>
      <c r="G271" s="109">
        <f>-IF($B271&gt;=G$200,0,IF(COUNTIF($E271:F271,"&lt;&gt;0")&lt;=$D$269,VLOOKUP($B$269,$B$142:$N$196,$A271,FALSE)*$E$269,0))</f>
        <v>0</v>
      </c>
      <c r="H271" s="109">
        <f>-IF($B271&gt;=H$200,0,IF(COUNTIF($E271:G271,"&lt;&gt;0")&lt;=$D$269,VLOOKUP($B$269,$B$142:$N$196,$A271,FALSE)*$E$269,0))</f>
        <v>0</v>
      </c>
      <c r="I271" s="109">
        <f>-IF($B271&gt;=I$200,0,IF(COUNTIF($E271:H271,"&lt;&gt;0")&lt;=$D$269,VLOOKUP($B$269,$B$142:$N$196,$A271,FALSE)*$E$269,0))</f>
        <v>0</v>
      </c>
      <c r="J271" s="109">
        <f>-IF($B271&gt;=J$200,0,IF(COUNTIF($E271:I271,"&lt;&gt;0")&lt;=$D$269,VLOOKUP($B$269,$B$142:$N$196,$A271,FALSE)*$E$269,0))</f>
        <v>0</v>
      </c>
      <c r="K271" s="109">
        <f>-IF($B271&gt;=K$200,0,IF(COUNTIF($E271:J271,"&lt;&gt;0")&lt;=$D$269,VLOOKUP($B$269,$B$142:$N$196,$A271,FALSE)*$E$269,0))</f>
        <v>0</v>
      </c>
      <c r="L271" s="109">
        <f>-IF($B271&gt;=L$200,0,IF(COUNTIF($E271:K271,"&lt;&gt;0")&lt;=$D$269,VLOOKUP($B$269,$B$142:$N$196,$A271,FALSE)*$E$269,0))</f>
        <v>0</v>
      </c>
      <c r="M271" s="109">
        <f>-IF($B271&gt;=M$200,0,IF(COUNTIF($E271:L271,"&lt;&gt;0")&lt;=$D$269,VLOOKUP($B$269,$B$142:$N$196,$A271,FALSE)*$E$269,0))</f>
        <v>0</v>
      </c>
      <c r="N271" s="109">
        <f>-IF($B271&gt;=N$200,0,IF(COUNTIF($E271:M271,"&lt;&gt;0")&lt;=$D$269,VLOOKUP($B$269,$B$142:$N$196,$A271,FALSE)*$E$269,0))</f>
        <v>0</v>
      </c>
    </row>
    <row r="272" spans="1:14" s="2" customFormat="1" hidden="1" outlineLevel="1" x14ac:dyDescent="0.3">
      <c r="A272" s="1">
        <f t="shared" si="73"/>
        <v>6</v>
      </c>
      <c r="B272" s="112">
        <v>2016</v>
      </c>
      <c r="C272" s="105"/>
      <c r="E272" s="109"/>
      <c r="F272" s="109">
        <f>-IF($B272&gt;=F$200,0,IF(COUNTIF($E272:E272,"&lt;&gt;0")&lt;=$D$269,VLOOKUP($B$269,$B$142:$N$196,$A272,FALSE)*$E$269,0))</f>
        <v>0</v>
      </c>
      <c r="G272" s="109">
        <f>-IF($B272&gt;=G$200,0,IF(COUNTIF($E272:F272,"&lt;&gt;0")&lt;=$D$269,VLOOKUP($B$269,$B$142:$N$196,$A272,FALSE)*$E$269,0))</f>
        <v>0</v>
      </c>
      <c r="H272" s="109">
        <f>-IF($B272&gt;=H$200,0,IF(COUNTIF($E272:G272,"&lt;&gt;0")&lt;=$D$269,VLOOKUP($B$269,$B$142:$N$196,$A272,FALSE)*$E$269,0))</f>
        <v>0</v>
      </c>
      <c r="I272" s="109">
        <f>-IF($B272&gt;=I$200,0,IF(COUNTIF($E272:H272,"&lt;&gt;0")&lt;=$D$269,VLOOKUP($B$269,$B$142:$N$196,$A272,FALSE)*$E$269,0))</f>
        <v>0</v>
      </c>
      <c r="J272" s="109">
        <f>-IF($B272&gt;=J$200,0,IF(COUNTIF($E272:I272,"&lt;&gt;0")&lt;=$D$269,VLOOKUP($B$269,$B$142:$N$196,$A272,FALSE)*$E$269,0))</f>
        <v>0</v>
      </c>
      <c r="K272" s="109">
        <f>-IF($B272&gt;=K$200,0,IF(COUNTIF($E272:J272,"&lt;&gt;0")&lt;=$D$269,VLOOKUP($B$269,$B$142:$N$196,$A272,FALSE)*$E$269,0))</f>
        <v>0</v>
      </c>
      <c r="L272" s="109">
        <f>-IF($B272&gt;=L$200,0,IF(COUNTIF($E272:K272,"&lt;&gt;0")&lt;=$D$269,VLOOKUP($B$269,$B$142:$N$196,$A272,FALSE)*$E$269,0))</f>
        <v>0</v>
      </c>
      <c r="M272" s="109">
        <f>-IF($B272&gt;=M$200,0,IF(COUNTIF($E272:L272,"&lt;&gt;0")&lt;=$D$269,VLOOKUP($B$269,$B$142:$N$196,$A272,FALSE)*$E$269,0))</f>
        <v>0</v>
      </c>
      <c r="N272" s="109">
        <f>-IF($B272&gt;=N$200,0,IF(COUNTIF($E272:M272,"&lt;&gt;0")&lt;=$D$269,VLOOKUP($B$269,$B$142:$N$196,$A272,FALSE)*$E$269,0))</f>
        <v>0</v>
      </c>
    </row>
    <row r="273" spans="1:14" s="2" customFormat="1" hidden="1" outlineLevel="1" x14ac:dyDescent="0.3">
      <c r="A273" s="1">
        <f t="shared" si="73"/>
        <v>7</v>
      </c>
      <c r="B273" s="112">
        <v>2017</v>
      </c>
      <c r="C273" s="105"/>
      <c r="E273" s="109"/>
      <c r="F273" s="109">
        <f>-IF($B273&gt;=F$200,0,IF(COUNTIF($E273:E273,"&lt;&gt;0")&lt;=$D$269,VLOOKUP($B$269,$B$142:$N$196,$A273,FALSE)*$E$269,0))</f>
        <v>0</v>
      </c>
      <c r="G273" s="109">
        <f>-IF($B273&gt;=G$200,0,IF(COUNTIF($E273:F273,"&lt;&gt;0")&lt;=$D$269,VLOOKUP($B$269,$B$142:$N$196,$A273,FALSE)*$E$269,0))</f>
        <v>0</v>
      </c>
      <c r="H273" s="109">
        <f>-IF($B273&gt;=H$200,0,IF(COUNTIF($E273:G273,"&lt;&gt;0")&lt;=$D$269,VLOOKUP($B$269,$B$142:$N$196,$A273,FALSE)*$E$269,0))</f>
        <v>0</v>
      </c>
      <c r="I273" s="109">
        <f>-IF($B273&gt;=I$200,0,IF(COUNTIF($E273:H273,"&lt;&gt;0")&lt;=$D$269,VLOOKUP($B$269,$B$142:$N$196,$A273,FALSE)*$E$269,0))</f>
        <v>0</v>
      </c>
      <c r="J273" s="109">
        <f>-IF($B273&gt;=J$200,0,IF(COUNTIF($E273:I273,"&lt;&gt;0")&lt;=$D$269,VLOOKUP($B$269,$B$142:$N$196,$A273,FALSE)*$E$269,0))</f>
        <v>0</v>
      </c>
      <c r="K273" s="109">
        <f>-IF($B273&gt;=K$200,0,IF(COUNTIF($E273:J273,"&lt;&gt;0")&lt;=$D$269,VLOOKUP($B$269,$B$142:$N$196,$A273,FALSE)*$E$269,0))</f>
        <v>0</v>
      </c>
      <c r="L273" s="109">
        <f>-IF($B273&gt;=L$200,0,IF(COUNTIF($E273:K273,"&lt;&gt;0")&lt;=$D$269,VLOOKUP($B$269,$B$142:$N$196,$A273,FALSE)*$E$269,0))</f>
        <v>0</v>
      </c>
      <c r="M273" s="109">
        <f>-IF($B273&gt;=M$200,0,IF(COUNTIF($E273:L273,"&lt;&gt;0")&lt;=$D$269,VLOOKUP($B$269,$B$142:$N$196,$A273,FALSE)*$E$269,0))</f>
        <v>0</v>
      </c>
      <c r="N273" s="109">
        <f>-IF($B273&gt;=N$200,0,IF(COUNTIF($E273:M273,"&lt;&gt;0")&lt;=$D$269,VLOOKUP($B$269,$B$142:$N$196,$A273,FALSE)*$E$269,0))</f>
        <v>0</v>
      </c>
    </row>
    <row r="274" spans="1:14" s="2" customFormat="1" hidden="1" outlineLevel="1" x14ac:dyDescent="0.3">
      <c r="A274" s="1">
        <f t="shared" si="73"/>
        <v>8</v>
      </c>
      <c r="B274" s="112">
        <v>2018</v>
      </c>
      <c r="C274" s="105"/>
      <c r="E274" s="109"/>
      <c r="F274" s="109">
        <f>-IF($B274&gt;=F$200,0,IF(COUNTIF($E274:E274,"&lt;&gt;0")&lt;=$D$269,VLOOKUP($B$269,$B$142:$N$196,$A274,FALSE)*$E$269,0))</f>
        <v>0</v>
      </c>
      <c r="G274" s="109">
        <f>-IF($B274&gt;=G$200,0,IF(COUNTIF($E274:F274,"&lt;&gt;0")&lt;=$D$269,VLOOKUP($B$269,$B$142:$N$196,$A274,FALSE)*$E$269,0))</f>
        <v>0</v>
      </c>
      <c r="H274" s="109">
        <f>-IF($B274&gt;=H$200,0,IF(COUNTIF($E274:G274,"&lt;&gt;0")&lt;=$D$269,VLOOKUP($B$269,$B$142:$N$196,$A274,FALSE)*$E$269,0))</f>
        <v>0</v>
      </c>
      <c r="I274" s="109">
        <f>-IF($B274&gt;=I$200,0,IF(COUNTIF($E274:H274,"&lt;&gt;0")&lt;=$D$269,VLOOKUP($B$269,$B$142:$N$196,$A274,FALSE)*$E$269,0))</f>
        <v>0</v>
      </c>
      <c r="J274" s="109">
        <f>-IF($B274&gt;=J$200,0,IF(COUNTIF($E274:I274,"&lt;&gt;0")&lt;=$D$269,VLOOKUP($B$269,$B$142:$N$196,$A274,FALSE)*$E$269,0))</f>
        <v>0</v>
      </c>
      <c r="K274" s="109">
        <f>-IF($B274&gt;=K$200,0,IF(COUNTIF($E274:J274,"&lt;&gt;0")&lt;=$D$269,VLOOKUP($B$269,$B$142:$N$196,$A274,FALSE)*$E$269,0))</f>
        <v>0</v>
      </c>
      <c r="L274" s="109">
        <f>-IF($B274&gt;=L$200,0,IF(COUNTIF($E274:K274,"&lt;&gt;0")&lt;=$D$269,VLOOKUP($B$269,$B$142:$N$196,$A274,FALSE)*$E$269,0))</f>
        <v>0</v>
      </c>
      <c r="M274" s="109">
        <f>-IF($B274&gt;=M$200,0,IF(COUNTIF($E274:L274,"&lt;&gt;0")&lt;=$D$269,VLOOKUP($B$269,$B$142:$N$196,$A274,FALSE)*$E$269,0))</f>
        <v>0</v>
      </c>
      <c r="N274" s="109">
        <f>-IF($B274&gt;=N$200,0,IF(COUNTIF($E274:M274,"&lt;&gt;0")&lt;=$D$269,VLOOKUP($B$269,$B$142:$N$196,$A274,FALSE)*$E$269,0))</f>
        <v>0</v>
      </c>
    </row>
    <row r="275" spans="1:14" s="2" customFormat="1" hidden="1" outlineLevel="1" x14ac:dyDescent="0.3">
      <c r="A275" s="1">
        <f t="shared" si="73"/>
        <v>9</v>
      </c>
      <c r="B275" s="112">
        <v>2019</v>
      </c>
      <c r="C275" s="105"/>
      <c r="E275" s="109"/>
      <c r="F275" s="109">
        <f>-IF($B275&gt;=F$200,0,IF(COUNTIF($E275:E275,"&lt;&gt;0")&lt;=$D$269,VLOOKUP($B$269,$B$142:$N$196,$A275,FALSE)*$E$269,0))</f>
        <v>0</v>
      </c>
      <c r="G275" s="109">
        <f>-IF($B275&gt;=G$200,0,IF(COUNTIF($E275:F275,"&lt;&gt;0")&lt;=$D$269,VLOOKUP($B$269,$B$142:$N$196,$A275,FALSE)*$E$269,0))</f>
        <v>0</v>
      </c>
      <c r="H275" s="109">
        <f>-IF($B275&gt;=H$200,0,IF(COUNTIF($E275:G275,"&lt;&gt;0")&lt;=$D$269,VLOOKUP($B$269,$B$142:$N$196,$A275,FALSE)*$E$269,0))</f>
        <v>0</v>
      </c>
      <c r="I275" s="109">
        <f>-IF($B275&gt;=I$200,0,IF(COUNTIF($E275:H275,"&lt;&gt;0")&lt;=$D$269,VLOOKUP($B$269,$B$142:$N$196,$A275,FALSE)*$E$269,0))</f>
        <v>0</v>
      </c>
      <c r="J275" s="109">
        <f>-IF($B275&gt;=J$200,0,IF(COUNTIF($E275:I275,"&lt;&gt;0")&lt;=$D$269,VLOOKUP($B$269,$B$142:$N$196,$A275,FALSE)*$E$269,0))</f>
        <v>0</v>
      </c>
      <c r="K275" s="109">
        <f>-IF($B275&gt;=K$200,0,IF(COUNTIF($E275:J275,"&lt;&gt;0")&lt;=$D$269,VLOOKUP($B$269,$B$142:$N$196,$A275,FALSE)*$E$269,0))</f>
        <v>-1459035.1094632768</v>
      </c>
      <c r="L275" s="109">
        <f>-IF($B275&gt;=L$200,0,IF(COUNTIF($E275:K275,"&lt;&gt;0")&lt;=$D$269,VLOOKUP($B$269,$B$142:$N$196,$A275,FALSE)*$E$269,0))</f>
        <v>-1459035.1094632768</v>
      </c>
      <c r="M275" s="109">
        <f>-IF($B275&gt;=M$200,0,IF(COUNTIF($E275:L275,"&lt;&gt;0")&lt;=$D$269,VLOOKUP($B$269,$B$142:$N$196,$A275,FALSE)*$E$269,0))</f>
        <v>-1459035.1094632768</v>
      </c>
      <c r="N275" s="109">
        <f>-IF($B275&gt;=N$200,0,IF(COUNTIF($E275:M275,"&lt;&gt;0")&lt;=$D$269,VLOOKUP($B$269,$B$142:$N$196,$A275,FALSE)*$E$269,0))</f>
        <v>-1459035.1094632768</v>
      </c>
    </row>
    <row r="276" spans="1:14" s="2" customFormat="1" hidden="1" outlineLevel="1" x14ac:dyDescent="0.3">
      <c r="A276" s="1">
        <f t="shared" si="73"/>
        <v>10</v>
      </c>
      <c r="B276" s="112">
        <v>2020</v>
      </c>
      <c r="C276" s="105"/>
      <c r="E276" s="109"/>
      <c r="F276" s="109">
        <f>-IF($B276&gt;=F$200,0,IF(COUNTIF($E276:E276,"&lt;&gt;0")&lt;=$D$269,VLOOKUP($B$269,$B$142:$N$196,$A276,FALSE)*$E$269,0))</f>
        <v>0</v>
      </c>
      <c r="G276" s="109">
        <f>-IF($B276&gt;=G$200,0,IF(COUNTIF($E276:F276,"&lt;&gt;0")&lt;=$D$269,VLOOKUP($B$269,$B$142:$N$196,$A276,FALSE)*$E$269,0))</f>
        <v>0</v>
      </c>
      <c r="H276" s="109">
        <f>-IF($B276&gt;=H$200,0,IF(COUNTIF($E276:G276,"&lt;&gt;0")&lt;=$D$269,VLOOKUP($B$269,$B$142:$N$196,$A276,FALSE)*$E$269,0))</f>
        <v>0</v>
      </c>
      <c r="I276" s="109">
        <f>-IF($B276&gt;=I$200,0,IF(COUNTIF($E276:H276,"&lt;&gt;0")&lt;=$D$269,VLOOKUP($B$269,$B$142:$N$196,$A276,FALSE)*$E$269,0))</f>
        <v>0</v>
      </c>
      <c r="J276" s="109">
        <f>-IF($B276&gt;=J$200,0,IF(COUNTIF($E276:I276,"&lt;&gt;0")&lt;=$D$269,VLOOKUP($B$269,$B$142:$N$196,$A276,FALSE)*$E$269,0))</f>
        <v>0</v>
      </c>
      <c r="K276" s="109">
        <f>-IF($B276&gt;=K$200,0,IF(COUNTIF($E276:J276,"&lt;&gt;0")&lt;=$D$269,VLOOKUP($B$269,$B$142:$N$196,$A276,FALSE)*$E$269,0))</f>
        <v>0</v>
      </c>
      <c r="L276" s="109">
        <f>-IF($B276&gt;=L$200,0,IF(COUNTIF($E276:K276,"&lt;&gt;0")&lt;=$D$269,VLOOKUP($B$269,$B$142:$N$196,$A276,FALSE)*$E$269,0))</f>
        <v>-2314974.3127601501</v>
      </c>
      <c r="M276" s="109">
        <f>-IF($B276&gt;=M$200,0,IF(COUNTIF($E276:L276,"&lt;&gt;0")&lt;=$D$269,VLOOKUP($B$269,$B$142:$N$196,$A276,FALSE)*$E$269,0))</f>
        <v>-2314974.3127601501</v>
      </c>
      <c r="N276" s="109">
        <f>-IF($B276&gt;=N$200,0,IF(COUNTIF($E276:M276,"&lt;&gt;0")&lt;=$D$269,VLOOKUP($B$269,$B$142:$N$196,$A276,FALSE)*$E$269,0))</f>
        <v>-2314974.3127601501</v>
      </c>
    </row>
    <row r="277" spans="1:14" s="2" customFormat="1" hidden="1" outlineLevel="1" x14ac:dyDescent="0.3">
      <c r="A277" s="1">
        <f t="shared" si="73"/>
        <v>11</v>
      </c>
      <c r="B277" s="112">
        <v>2021</v>
      </c>
      <c r="C277" s="105"/>
      <c r="E277" s="109"/>
      <c r="F277" s="109">
        <f>-IF($B277&gt;=F$200,0,IF(COUNTIF($E277:E277,"&lt;&gt;0")&lt;=$D$269,VLOOKUP($B$269,$B$142:$N$196,$A277,FALSE)*$E$269,0))</f>
        <v>0</v>
      </c>
      <c r="G277" s="109">
        <f>-IF($B277&gt;=G$200,0,IF(COUNTIF($E277:F277,"&lt;&gt;0")&lt;=$D$269,VLOOKUP($B$269,$B$142:$N$196,$A277,FALSE)*$E$269,0))</f>
        <v>0</v>
      </c>
      <c r="H277" s="109">
        <f>-IF($B277&gt;=H$200,0,IF(COUNTIF($E277:G277,"&lt;&gt;0")&lt;=$D$269,VLOOKUP($B$269,$B$142:$N$196,$A277,FALSE)*$E$269,0))</f>
        <v>0</v>
      </c>
      <c r="I277" s="109">
        <f>-IF($B277&gt;=I$200,0,IF(COUNTIF($E277:H277,"&lt;&gt;0")&lt;=$D$269,VLOOKUP($B$269,$B$142:$N$196,$A277,FALSE)*$E$269,0))</f>
        <v>0</v>
      </c>
      <c r="J277" s="109">
        <f>-IF($B277&gt;=J$200,0,IF(COUNTIF($E277:I277,"&lt;&gt;0")&lt;=$D$269,VLOOKUP($B$269,$B$142:$N$196,$A277,FALSE)*$E$269,0))</f>
        <v>0</v>
      </c>
      <c r="K277" s="109">
        <f>-IF($B277&gt;=K$200,0,IF(COUNTIF($E277:J277,"&lt;&gt;0")&lt;=$D$269,VLOOKUP($B$269,$B$142:$N$196,$A277,FALSE)*$E$269,0))</f>
        <v>0</v>
      </c>
      <c r="L277" s="109">
        <f>-IF($B277&gt;=L$200,0,IF(COUNTIF($E277:K277,"&lt;&gt;0")&lt;=$D$269,VLOOKUP($B$269,$B$142:$N$196,$A277,FALSE)*$E$269,0))</f>
        <v>0</v>
      </c>
      <c r="M277" s="109">
        <f>-IF($B277&gt;=M$200,0,IF(COUNTIF($E277:L277,"&lt;&gt;0")&lt;=$D$269,VLOOKUP($B$269,$B$142:$N$196,$A277,FALSE)*$E$269,0))</f>
        <v>0</v>
      </c>
      <c r="N277" s="109">
        <f>-IF($B277&gt;=N$200,0,IF(COUNTIF($E277:M277,"&lt;&gt;0")&lt;=$D$269,VLOOKUP($B$269,$B$142:$N$196,$A277,FALSE)*$E$269,0))</f>
        <v>0</v>
      </c>
    </row>
    <row r="278" spans="1:14" s="2" customFormat="1" hidden="1" outlineLevel="1" x14ac:dyDescent="0.3">
      <c r="A278" s="1">
        <f t="shared" si="73"/>
        <v>12</v>
      </c>
      <c r="B278" s="112">
        <v>2022</v>
      </c>
      <c r="C278" s="105"/>
      <c r="E278" s="109"/>
      <c r="F278" s="109">
        <f>-IF($B278&gt;=F$200,0,IF(COUNTIF($E278:E278,"&lt;&gt;0")&lt;=$D$269,VLOOKUP($B$269,$B$142:$N$196,$A278,FALSE)*$E$269,0))</f>
        <v>0</v>
      </c>
      <c r="G278" s="109">
        <f>-IF($B278&gt;=G$200,0,IF(COUNTIF($E278:F278,"&lt;&gt;0")&lt;=$D$269,VLOOKUP($B$269,$B$142:$N$196,$A278,FALSE)*$E$269,0))</f>
        <v>0</v>
      </c>
      <c r="H278" s="109">
        <f>-IF($B278&gt;=H$200,0,IF(COUNTIF($E278:G278,"&lt;&gt;0")&lt;=$D$269,VLOOKUP($B$269,$B$142:$N$196,$A278,FALSE)*$E$269,0))</f>
        <v>0</v>
      </c>
      <c r="I278" s="109">
        <f>-IF($B278&gt;=I$200,0,IF(COUNTIF($E278:H278,"&lt;&gt;0")&lt;=$D$269,VLOOKUP($B$269,$B$142:$N$196,$A278,FALSE)*$E$269,0))</f>
        <v>0</v>
      </c>
      <c r="J278" s="109">
        <f>-IF($B278&gt;=J$200,0,IF(COUNTIF($E278:I278,"&lt;&gt;0")&lt;=$D$269,VLOOKUP($B$269,$B$142:$N$196,$A278,FALSE)*$E$269,0))</f>
        <v>0</v>
      </c>
      <c r="K278" s="109">
        <f>-IF($B278&gt;=K$200,0,IF(COUNTIF($E278:J278,"&lt;&gt;0")&lt;=$D$269,VLOOKUP($B$269,$B$142:$N$196,$A278,FALSE)*$E$269,0))</f>
        <v>0</v>
      </c>
      <c r="L278" s="109">
        <f>-IF($B278&gt;=L$200,0,IF(COUNTIF($E278:K278,"&lt;&gt;0")&lt;=$D$269,VLOOKUP($B$269,$B$142:$N$196,$A278,FALSE)*$E$269,0))</f>
        <v>0</v>
      </c>
      <c r="M278" s="109">
        <f>-IF($B278&gt;=M$200,0,IF(COUNTIF($E278:L278,"&lt;&gt;0")&lt;=$D$269,VLOOKUP($B$269,$B$142:$N$196,$A278,FALSE)*$E$269,0))</f>
        <v>0</v>
      </c>
      <c r="N278" s="109">
        <f>-IF($B278&gt;=N$200,0,IF(COUNTIF($E278:M278,"&lt;&gt;0")&lt;=$D$269,VLOOKUP($B$269,$B$142:$N$196,$A278,FALSE)*$E$269,0))</f>
        <v>0</v>
      </c>
    </row>
    <row r="279" spans="1:14" s="2" customFormat="1" hidden="1" outlineLevel="1" x14ac:dyDescent="0.3">
      <c r="A279" s="1"/>
      <c r="B279" s="112"/>
      <c r="C279" s="105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</row>
    <row r="280" spans="1:14" s="2" customFormat="1" collapsed="1" x14ac:dyDescent="0.3">
      <c r="A280" s="1"/>
      <c r="B280" s="104" t="s">
        <v>205</v>
      </c>
      <c r="C280" s="105"/>
      <c r="D280" s="2">
        <f>VLOOKUP(B280,'2.2.3.1.TasasDeprec'!$B$6:$F$62,5,FALSE)</f>
        <v>10</v>
      </c>
      <c r="E280" s="18">
        <f>1/D280</f>
        <v>0.1</v>
      </c>
      <c r="F280" s="55">
        <f>SUM(F281:F289)</f>
        <v>0</v>
      </c>
      <c r="G280" s="55">
        <f t="shared" ref="G280:N280" si="74">SUM(G281:G289)</f>
        <v>-102954.40338983054</v>
      </c>
      <c r="H280" s="55">
        <f t="shared" si="74"/>
        <v>-102954.40338983054</v>
      </c>
      <c r="I280" s="55">
        <f t="shared" si="74"/>
        <v>-102954.40338983054</v>
      </c>
      <c r="J280" s="55">
        <f t="shared" si="74"/>
        <v>-102954.40338983054</v>
      </c>
      <c r="K280" s="55">
        <f t="shared" si="74"/>
        <v>-308598.85892575519</v>
      </c>
      <c r="L280" s="55">
        <f t="shared" si="74"/>
        <v>-308598.85892575519</v>
      </c>
      <c r="M280" s="55">
        <f t="shared" si="74"/>
        <v>-308598.85892575519</v>
      </c>
      <c r="N280" s="55">
        <f t="shared" si="74"/>
        <v>-308598.85892575519</v>
      </c>
    </row>
    <row r="281" spans="1:14" s="2" customFormat="1" hidden="1" outlineLevel="1" x14ac:dyDescent="0.3">
      <c r="A281" s="1">
        <v>4</v>
      </c>
      <c r="B281" s="112">
        <v>2014</v>
      </c>
      <c r="C281" s="105"/>
      <c r="E281" s="109"/>
      <c r="F281" s="109">
        <f>-IF($B281&gt;=F$200,0,IF(COUNTIF($E281:E281,"&lt;&gt;0")&lt;=$D$280,VLOOKUP($B$280,$B$142:$N$196,$A281,FALSE)*$E$280,0))</f>
        <v>0</v>
      </c>
      <c r="G281" s="109">
        <f>-IF($B281&gt;=G$200,0,IF(COUNTIF($E281:F281,"&lt;&gt;0")&lt;=$D$280,VLOOKUP($B$280,$B$142:$N$196,$A281,FALSE)*$E$280,0))</f>
        <v>0</v>
      </c>
      <c r="H281" s="109">
        <f>-IF($B281&gt;=H$200,0,IF(COUNTIF($E281:G281,"&lt;&gt;0")&lt;=$D$280,VLOOKUP($B$280,$B$142:$N$196,$A281,FALSE)*$E$280,0))</f>
        <v>0</v>
      </c>
      <c r="I281" s="109">
        <f>-IF($B281&gt;=I$200,0,IF(COUNTIF($E281:H281,"&lt;&gt;0")&lt;=$D$280,VLOOKUP($B$280,$B$142:$N$196,$A281,FALSE)*$E$280,0))</f>
        <v>0</v>
      </c>
      <c r="J281" s="109">
        <f>-IF($B281&gt;=J$200,0,IF(COUNTIF($E281:I281,"&lt;&gt;0")&lt;=$D$280,VLOOKUP($B$280,$B$142:$N$196,$A281,FALSE)*$E$280,0))</f>
        <v>0</v>
      </c>
      <c r="K281" s="109">
        <f>-IF($B281&gt;=K$200,0,IF(COUNTIF($E281:J281,"&lt;&gt;0")&lt;=$D$280,VLOOKUP($B$280,$B$142:$N$196,$A281,FALSE)*$E$280,0))</f>
        <v>0</v>
      </c>
      <c r="L281" s="109">
        <f>-IF($B281&gt;=L$200,0,IF(COUNTIF($E281:K281,"&lt;&gt;0")&lt;=$D$280,VLOOKUP($B$280,$B$142:$N$196,$A281,FALSE)*$E$280,0))</f>
        <v>0</v>
      </c>
      <c r="M281" s="109">
        <f>-IF($B281&gt;=M$200,0,IF(COUNTIF($E281:L281,"&lt;&gt;0")&lt;=$D$280,VLOOKUP($B$280,$B$142:$N$196,$A281,FALSE)*$E$280,0))</f>
        <v>0</v>
      </c>
      <c r="N281" s="109">
        <f>-IF($B281&gt;=N$200,0,IF(COUNTIF($E281:M281,"&lt;&gt;0")&lt;=$D$280,VLOOKUP($B$280,$B$142:$N$196,$A281,FALSE)*$E$280,0))</f>
        <v>0</v>
      </c>
    </row>
    <row r="282" spans="1:14" s="2" customFormat="1" hidden="1" outlineLevel="1" x14ac:dyDescent="0.3">
      <c r="A282" s="1">
        <f t="shared" ref="A282:A289" si="75">+A281+1</f>
        <v>5</v>
      </c>
      <c r="B282" s="112">
        <v>2015</v>
      </c>
      <c r="C282" s="105"/>
      <c r="E282" s="109"/>
      <c r="F282" s="109">
        <f>-IF($B282&gt;=F$200,0,IF(COUNTIF($E282:E282,"&lt;&gt;0")&lt;=$D$280,VLOOKUP($B$280,$B$142:$N$196,$A282,FALSE)*$E$280,0))</f>
        <v>0</v>
      </c>
      <c r="G282" s="109">
        <f>-IF($B282&gt;=G$200,0,IF(COUNTIF($E282:F282,"&lt;&gt;0")&lt;=$D$280,VLOOKUP($B$280,$B$142:$N$196,$A282,FALSE)*$E$280,0))</f>
        <v>-102954.40338983054</v>
      </c>
      <c r="H282" s="109">
        <f>-IF($B282&gt;=H$200,0,IF(COUNTIF($E282:G282,"&lt;&gt;0")&lt;=$D$280,VLOOKUP($B$280,$B$142:$N$196,$A282,FALSE)*$E$280,0))</f>
        <v>-102954.40338983054</v>
      </c>
      <c r="I282" s="109">
        <f>-IF($B282&gt;=I$200,0,IF(COUNTIF($E282:H282,"&lt;&gt;0")&lt;=$D$280,VLOOKUP($B$280,$B$142:$N$196,$A282,FALSE)*$E$280,0))</f>
        <v>-102954.40338983054</v>
      </c>
      <c r="J282" s="109">
        <f>-IF($B282&gt;=J$200,0,IF(COUNTIF($E282:I282,"&lt;&gt;0")&lt;=$D$280,VLOOKUP($B$280,$B$142:$N$196,$A282,FALSE)*$E$280,0))</f>
        <v>-102954.40338983054</v>
      </c>
      <c r="K282" s="109">
        <f>-IF($B282&gt;=K$200,0,IF(COUNTIF($E282:J282,"&lt;&gt;0")&lt;=$D$280,VLOOKUP($B$280,$B$142:$N$196,$A282,FALSE)*$E$280,0))</f>
        <v>-102954.40338983054</v>
      </c>
      <c r="L282" s="109">
        <f>-IF($B282&gt;=L$200,0,IF(COUNTIF($E282:K282,"&lt;&gt;0")&lt;=$D$280,VLOOKUP($B$280,$B$142:$N$196,$A282,FALSE)*$E$280,0))</f>
        <v>-102954.40338983054</v>
      </c>
      <c r="M282" s="109">
        <f>-IF($B282&gt;=M$200,0,IF(COUNTIF($E282:L282,"&lt;&gt;0")&lt;=$D$280,VLOOKUP($B$280,$B$142:$N$196,$A282,FALSE)*$E$280,0))</f>
        <v>-102954.40338983054</v>
      </c>
      <c r="N282" s="109">
        <f>-IF($B282&gt;=N$200,0,IF(COUNTIF($E282:M282,"&lt;&gt;0")&lt;=$D$280,VLOOKUP($B$280,$B$142:$N$196,$A282,FALSE)*$E$280,0))</f>
        <v>-102954.40338983054</v>
      </c>
    </row>
    <row r="283" spans="1:14" s="2" customFormat="1" hidden="1" outlineLevel="1" x14ac:dyDescent="0.3">
      <c r="A283" s="1">
        <f t="shared" si="75"/>
        <v>6</v>
      </c>
      <c r="B283" s="112">
        <v>2016</v>
      </c>
      <c r="C283" s="105"/>
      <c r="E283" s="109"/>
      <c r="F283" s="109">
        <f>-IF($B283&gt;=F$200,0,IF(COUNTIF($E283:E283,"&lt;&gt;0")&lt;=$D$280,VLOOKUP($B$280,$B$142:$N$196,$A283,FALSE)*$E$280,0))</f>
        <v>0</v>
      </c>
      <c r="G283" s="109">
        <f>-IF($B283&gt;=G$200,0,IF(COUNTIF($E283:F283,"&lt;&gt;0")&lt;=$D$280,VLOOKUP($B$280,$B$142:$N$196,$A283,FALSE)*$E$280,0))</f>
        <v>0</v>
      </c>
      <c r="H283" s="109">
        <f>-IF($B283&gt;=H$200,0,IF(COUNTIF($E283:G283,"&lt;&gt;0")&lt;=$D$280,VLOOKUP($B$280,$B$142:$N$196,$A283,FALSE)*$E$280,0))</f>
        <v>0</v>
      </c>
      <c r="I283" s="109">
        <f>-IF($B283&gt;=I$200,0,IF(COUNTIF($E283:H283,"&lt;&gt;0")&lt;=$D$280,VLOOKUP($B$280,$B$142:$N$196,$A283,FALSE)*$E$280,0))</f>
        <v>0</v>
      </c>
      <c r="J283" s="109">
        <f>-IF($B283&gt;=J$200,0,IF(COUNTIF($E283:I283,"&lt;&gt;0")&lt;=$D$280,VLOOKUP($B$280,$B$142:$N$196,$A283,FALSE)*$E$280,0))</f>
        <v>0</v>
      </c>
      <c r="K283" s="109">
        <f>-IF($B283&gt;=K$200,0,IF(COUNTIF($E283:J283,"&lt;&gt;0")&lt;=$D$280,VLOOKUP($B$280,$B$142:$N$196,$A283,FALSE)*$E$280,0))</f>
        <v>0</v>
      </c>
      <c r="L283" s="109">
        <f>-IF($B283&gt;=L$200,0,IF(COUNTIF($E283:K283,"&lt;&gt;0")&lt;=$D$280,VLOOKUP($B$280,$B$142:$N$196,$A283,FALSE)*$E$280,0))</f>
        <v>0</v>
      </c>
      <c r="M283" s="109">
        <f>-IF($B283&gt;=M$200,0,IF(COUNTIF($E283:L283,"&lt;&gt;0")&lt;=$D$280,VLOOKUP($B$280,$B$142:$N$196,$A283,FALSE)*$E$280,0))</f>
        <v>0</v>
      </c>
      <c r="N283" s="109">
        <f>-IF($B283&gt;=N$200,0,IF(COUNTIF($E283:M283,"&lt;&gt;0")&lt;=$D$280,VLOOKUP($B$280,$B$142:$N$196,$A283,FALSE)*$E$280,0))</f>
        <v>0</v>
      </c>
    </row>
    <row r="284" spans="1:14" s="2" customFormat="1" hidden="1" outlineLevel="1" x14ac:dyDescent="0.3">
      <c r="A284" s="1">
        <f t="shared" si="75"/>
        <v>7</v>
      </c>
      <c r="B284" s="112">
        <v>2017</v>
      </c>
      <c r="C284" s="105"/>
      <c r="E284" s="109"/>
      <c r="F284" s="109">
        <f>-IF($B284&gt;=F$200,0,IF(COUNTIF($E284:E284,"&lt;&gt;0")&lt;=$D$280,VLOOKUP($B$280,$B$142:$N$196,$A284,FALSE)*$E$280,0))</f>
        <v>0</v>
      </c>
      <c r="G284" s="109">
        <f>-IF($B284&gt;=G$200,0,IF(COUNTIF($E284:F284,"&lt;&gt;0")&lt;=$D$280,VLOOKUP($B$280,$B$142:$N$196,$A284,FALSE)*$E$280,0))</f>
        <v>0</v>
      </c>
      <c r="H284" s="109">
        <f>-IF($B284&gt;=H$200,0,IF(COUNTIF($E284:G284,"&lt;&gt;0")&lt;=$D$280,VLOOKUP($B$280,$B$142:$N$196,$A284,FALSE)*$E$280,0))</f>
        <v>0</v>
      </c>
      <c r="I284" s="109">
        <f>-IF($B284&gt;=I$200,0,IF(COUNTIF($E284:H284,"&lt;&gt;0")&lt;=$D$280,VLOOKUP($B$280,$B$142:$N$196,$A284,FALSE)*$E$280,0))</f>
        <v>0</v>
      </c>
      <c r="J284" s="109">
        <f>-IF($B284&gt;=J$200,0,IF(COUNTIF($E284:I284,"&lt;&gt;0")&lt;=$D$280,VLOOKUP($B$280,$B$142:$N$196,$A284,FALSE)*$E$280,0))</f>
        <v>0</v>
      </c>
      <c r="K284" s="109">
        <f>-IF($B284&gt;=K$200,0,IF(COUNTIF($E284:J284,"&lt;&gt;0")&lt;=$D$280,VLOOKUP($B$280,$B$142:$N$196,$A284,FALSE)*$E$280,0))</f>
        <v>0</v>
      </c>
      <c r="L284" s="109">
        <f>-IF($B284&gt;=L$200,0,IF(COUNTIF($E284:K284,"&lt;&gt;0")&lt;=$D$280,VLOOKUP($B$280,$B$142:$N$196,$A284,FALSE)*$E$280,0))</f>
        <v>0</v>
      </c>
      <c r="M284" s="109">
        <f>-IF($B284&gt;=M$200,0,IF(COUNTIF($E284:L284,"&lt;&gt;0")&lt;=$D$280,VLOOKUP($B$280,$B$142:$N$196,$A284,FALSE)*$E$280,0))</f>
        <v>0</v>
      </c>
      <c r="N284" s="109">
        <f>-IF($B284&gt;=N$200,0,IF(COUNTIF($E284:M284,"&lt;&gt;0")&lt;=$D$280,VLOOKUP($B$280,$B$142:$N$196,$A284,FALSE)*$E$280,0))</f>
        <v>0</v>
      </c>
    </row>
    <row r="285" spans="1:14" s="2" customFormat="1" hidden="1" outlineLevel="1" x14ac:dyDescent="0.3">
      <c r="A285" s="1">
        <f t="shared" si="75"/>
        <v>8</v>
      </c>
      <c r="B285" s="112">
        <v>2018</v>
      </c>
      <c r="C285" s="105"/>
      <c r="E285" s="109"/>
      <c r="F285" s="109">
        <f>-IF($B285&gt;=F$200,0,IF(COUNTIF($E285:E285,"&lt;&gt;0")&lt;=$D$280,VLOOKUP($B$280,$B$142:$N$196,$A285,FALSE)*$E$280,0))</f>
        <v>0</v>
      </c>
      <c r="G285" s="109">
        <f>-IF($B285&gt;=G$200,0,IF(COUNTIF($E285:F285,"&lt;&gt;0")&lt;=$D$280,VLOOKUP($B$280,$B$142:$N$196,$A285,FALSE)*$E$280,0))</f>
        <v>0</v>
      </c>
      <c r="H285" s="109">
        <f>-IF($B285&gt;=H$200,0,IF(COUNTIF($E285:G285,"&lt;&gt;0")&lt;=$D$280,VLOOKUP($B$280,$B$142:$N$196,$A285,FALSE)*$E$280,0))</f>
        <v>0</v>
      </c>
      <c r="I285" s="109">
        <f>-IF($B285&gt;=I$200,0,IF(COUNTIF($E285:H285,"&lt;&gt;0")&lt;=$D$280,VLOOKUP($B$280,$B$142:$N$196,$A285,FALSE)*$E$280,0))</f>
        <v>0</v>
      </c>
      <c r="J285" s="109">
        <f>-IF($B285&gt;=J$200,0,IF(COUNTIF($E285:I285,"&lt;&gt;0")&lt;=$D$280,VLOOKUP($B$280,$B$142:$N$196,$A285,FALSE)*$E$280,0))</f>
        <v>0</v>
      </c>
      <c r="K285" s="109">
        <f>-IF($B285&gt;=K$200,0,IF(COUNTIF($E285:J285,"&lt;&gt;0")&lt;=$D$280,VLOOKUP($B$280,$B$142:$N$196,$A285,FALSE)*$E$280,0))</f>
        <v>0</v>
      </c>
      <c r="L285" s="109">
        <f>-IF($B285&gt;=L$200,0,IF(COUNTIF($E285:K285,"&lt;&gt;0")&lt;=$D$280,VLOOKUP($B$280,$B$142:$N$196,$A285,FALSE)*$E$280,0))</f>
        <v>0</v>
      </c>
      <c r="M285" s="109">
        <f>-IF($B285&gt;=M$200,0,IF(COUNTIF($E285:L285,"&lt;&gt;0")&lt;=$D$280,VLOOKUP($B$280,$B$142:$N$196,$A285,FALSE)*$E$280,0))</f>
        <v>0</v>
      </c>
      <c r="N285" s="109">
        <f>-IF($B285&gt;=N$200,0,IF(COUNTIF($E285:M285,"&lt;&gt;0")&lt;=$D$280,VLOOKUP($B$280,$B$142:$N$196,$A285,FALSE)*$E$280,0))</f>
        <v>0</v>
      </c>
    </row>
    <row r="286" spans="1:14" s="2" customFormat="1" hidden="1" outlineLevel="1" x14ac:dyDescent="0.3">
      <c r="A286" s="1">
        <f t="shared" si="75"/>
        <v>9</v>
      </c>
      <c r="B286" s="112">
        <v>2019</v>
      </c>
      <c r="C286" s="105"/>
      <c r="E286" s="109"/>
      <c r="F286" s="109">
        <f>-IF($B286&gt;=F$200,0,IF(COUNTIF($E286:E286,"&lt;&gt;0")&lt;=$D$280,VLOOKUP($B$280,$B$142:$N$196,$A286,FALSE)*$E$280,0))</f>
        <v>0</v>
      </c>
      <c r="G286" s="109">
        <f>-IF($B286&gt;=G$200,0,IF(COUNTIF($E286:F286,"&lt;&gt;0")&lt;=$D$280,VLOOKUP($B$280,$B$142:$N$196,$A286,FALSE)*$E$280,0))</f>
        <v>0</v>
      </c>
      <c r="H286" s="109">
        <f>-IF($B286&gt;=H$200,0,IF(COUNTIF($E286:G286,"&lt;&gt;0")&lt;=$D$280,VLOOKUP($B$280,$B$142:$N$196,$A286,FALSE)*$E$280,0))</f>
        <v>0</v>
      </c>
      <c r="I286" s="109">
        <f>-IF($B286&gt;=I$200,0,IF(COUNTIF($E286:H286,"&lt;&gt;0")&lt;=$D$280,VLOOKUP($B$280,$B$142:$N$196,$A286,FALSE)*$E$280,0))</f>
        <v>0</v>
      </c>
      <c r="J286" s="109">
        <f>-IF($B286&gt;=J$200,0,IF(COUNTIF($E286:I286,"&lt;&gt;0")&lt;=$D$280,VLOOKUP($B$280,$B$142:$N$196,$A286,FALSE)*$E$280,0))</f>
        <v>0</v>
      </c>
      <c r="K286" s="109">
        <f>-IF($B286&gt;=K$200,0,IF(COUNTIF($E286:J286,"&lt;&gt;0")&lt;=$D$280,VLOOKUP($B$280,$B$142:$N$196,$A286,FALSE)*$E$280,0))</f>
        <v>-205644.45553592464</v>
      </c>
      <c r="L286" s="109">
        <f>-IF($B286&gt;=L$200,0,IF(COUNTIF($E286:K286,"&lt;&gt;0")&lt;=$D$280,VLOOKUP($B$280,$B$142:$N$196,$A286,FALSE)*$E$280,0))</f>
        <v>-205644.45553592464</v>
      </c>
      <c r="M286" s="109">
        <f>-IF($B286&gt;=M$200,0,IF(COUNTIF($E286:L286,"&lt;&gt;0")&lt;=$D$280,VLOOKUP($B$280,$B$142:$N$196,$A286,FALSE)*$E$280,0))</f>
        <v>-205644.45553592464</v>
      </c>
      <c r="N286" s="109">
        <f>-IF($B286&gt;=N$200,0,IF(COUNTIF($E286:M286,"&lt;&gt;0")&lt;=$D$280,VLOOKUP($B$280,$B$142:$N$196,$A286,FALSE)*$E$280,0))</f>
        <v>-205644.45553592464</v>
      </c>
    </row>
    <row r="287" spans="1:14" s="2" customFormat="1" hidden="1" outlineLevel="1" x14ac:dyDescent="0.3">
      <c r="A287" s="1">
        <f t="shared" si="75"/>
        <v>10</v>
      </c>
      <c r="B287" s="112">
        <v>2020</v>
      </c>
      <c r="C287" s="105"/>
      <c r="E287" s="109"/>
      <c r="F287" s="109">
        <f>-IF($B287&gt;=F$200,0,IF(COUNTIF($E287:E287,"&lt;&gt;0")&lt;=$D$280,VLOOKUP($B$280,$B$142:$N$196,$A287,FALSE)*$E$280,0))</f>
        <v>0</v>
      </c>
      <c r="G287" s="109">
        <f>-IF($B287&gt;=G$200,0,IF(COUNTIF($E287:F287,"&lt;&gt;0")&lt;=$D$280,VLOOKUP($B$280,$B$142:$N$196,$A287,FALSE)*$E$280,0))</f>
        <v>0</v>
      </c>
      <c r="H287" s="109">
        <f>-IF($B287&gt;=H$200,0,IF(COUNTIF($E287:G287,"&lt;&gt;0")&lt;=$D$280,VLOOKUP($B$280,$B$142:$N$196,$A287,FALSE)*$E$280,0))</f>
        <v>0</v>
      </c>
      <c r="I287" s="109">
        <f>-IF($B287&gt;=I$200,0,IF(COUNTIF($E287:H287,"&lt;&gt;0")&lt;=$D$280,VLOOKUP($B$280,$B$142:$N$196,$A287,FALSE)*$E$280,0))</f>
        <v>0</v>
      </c>
      <c r="J287" s="109">
        <f>-IF($B287&gt;=J$200,0,IF(COUNTIF($E287:I287,"&lt;&gt;0")&lt;=$D$280,VLOOKUP($B$280,$B$142:$N$196,$A287,FALSE)*$E$280,0))</f>
        <v>0</v>
      </c>
      <c r="K287" s="109">
        <f>-IF($B287&gt;=K$200,0,IF(COUNTIF($E287:J287,"&lt;&gt;0")&lt;=$D$280,VLOOKUP($B$280,$B$142:$N$196,$A287,FALSE)*$E$280,0))</f>
        <v>0</v>
      </c>
      <c r="L287" s="109">
        <f>-IF($B287&gt;=L$200,0,IF(COUNTIF($E287:K287,"&lt;&gt;0")&lt;=$D$280,VLOOKUP($B$280,$B$142:$N$196,$A287,FALSE)*$E$280,0))</f>
        <v>0</v>
      </c>
      <c r="M287" s="109">
        <f>-IF($B287&gt;=M$200,0,IF(COUNTIF($E287:L287,"&lt;&gt;0")&lt;=$D$280,VLOOKUP($B$280,$B$142:$N$196,$A287,FALSE)*$E$280,0))</f>
        <v>0</v>
      </c>
      <c r="N287" s="109">
        <f>-IF($B287&gt;=N$200,0,IF(COUNTIF($E287:M287,"&lt;&gt;0")&lt;=$D$280,VLOOKUP($B$280,$B$142:$N$196,$A287,FALSE)*$E$280,0))</f>
        <v>0</v>
      </c>
    </row>
    <row r="288" spans="1:14" s="2" customFormat="1" hidden="1" outlineLevel="1" x14ac:dyDescent="0.3">
      <c r="A288" s="1">
        <f t="shared" si="75"/>
        <v>11</v>
      </c>
      <c r="B288" s="112">
        <v>2021</v>
      </c>
      <c r="C288" s="105"/>
      <c r="E288" s="109"/>
      <c r="F288" s="109">
        <f>-IF($B288&gt;=F$200,0,IF(COUNTIF($E288:E288,"&lt;&gt;0")&lt;=$D$280,VLOOKUP($B$280,$B$142:$N$196,$A288,FALSE)*$E$280,0))</f>
        <v>0</v>
      </c>
      <c r="G288" s="109">
        <f>-IF($B288&gt;=G$200,0,IF(COUNTIF($E288:F288,"&lt;&gt;0")&lt;=$D$280,VLOOKUP($B$280,$B$142:$N$196,$A288,FALSE)*$E$280,0))</f>
        <v>0</v>
      </c>
      <c r="H288" s="109">
        <f>-IF($B288&gt;=H$200,0,IF(COUNTIF($E288:G288,"&lt;&gt;0")&lt;=$D$280,VLOOKUP($B$280,$B$142:$N$196,$A288,FALSE)*$E$280,0))</f>
        <v>0</v>
      </c>
      <c r="I288" s="109">
        <f>-IF($B288&gt;=I$200,0,IF(COUNTIF($E288:H288,"&lt;&gt;0")&lt;=$D$280,VLOOKUP($B$280,$B$142:$N$196,$A288,FALSE)*$E$280,0))</f>
        <v>0</v>
      </c>
      <c r="J288" s="109">
        <f>-IF($B288&gt;=J$200,0,IF(COUNTIF($E288:I288,"&lt;&gt;0")&lt;=$D$280,VLOOKUP($B$280,$B$142:$N$196,$A288,FALSE)*$E$280,0))</f>
        <v>0</v>
      </c>
      <c r="K288" s="109">
        <f>-IF($B288&gt;=K$200,0,IF(COUNTIF($E288:J288,"&lt;&gt;0")&lt;=$D$280,VLOOKUP($B$280,$B$142:$N$196,$A288,FALSE)*$E$280,0))</f>
        <v>0</v>
      </c>
      <c r="L288" s="109">
        <f>-IF($B288&gt;=L$200,0,IF(COUNTIF($E288:K288,"&lt;&gt;0")&lt;=$D$280,VLOOKUP($B$280,$B$142:$N$196,$A288,FALSE)*$E$280,0))</f>
        <v>0</v>
      </c>
      <c r="M288" s="109">
        <f>-IF($B288&gt;=M$200,0,IF(COUNTIF($E288:L288,"&lt;&gt;0")&lt;=$D$280,VLOOKUP($B$280,$B$142:$N$196,$A288,FALSE)*$E$280,0))</f>
        <v>0</v>
      </c>
      <c r="N288" s="109">
        <f>-IF($B288&gt;=N$200,0,IF(COUNTIF($E288:M288,"&lt;&gt;0")&lt;=$D$280,VLOOKUP($B$280,$B$142:$N$196,$A288,FALSE)*$E$280,0))</f>
        <v>0</v>
      </c>
    </row>
    <row r="289" spans="1:14" s="2" customFormat="1" hidden="1" outlineLevel="1" x14ac:dyDescent="0.3">
      <c r="A289" s="1">
        <f t="shared" si="75"/>
        <v>12</v>
      </c>
      <c r="B289" s="112">
        <v>2022</v>
      </c>
      <c r="C289" s="105"/>
      <c r="E289" s="109"/>
      <c r="F289" s="109">
        <f>-IF($B289&gt;=F$200,0,IF(COUNTIF($E289:E289,"&lt;&gt;0")&lt;=$D$280,VLOOKUP($B$280,$B$142:$N$196,$A289,FALSE)*$E$280,0))</f>
        <v>0</v>
      </c>
      <c r="G289" s="109">
        <f>-IF($B289&gt;=G$200,0,IF(COUNTIF($E289:F289,"&lt;&gt;0")&lt;=$D$280,VLOOKUP($B$280,$B$142:$N$196,$A289,FALSE)*$E$280,0))</f>
        <v>0</v>
      </c>
      <c r="H289" s="109">
        <f>-IF($B289&gt;=H$200,0,IF(COUNTIF($E289:G289,"&lt;&gt;0")&lt;=$D$280,VLOOKUP($B$280,$B$142:$N$196,$A289,FALSE)*$E$280,0))</f>
        <v>0</v>
      </c>
      <c r="I289" s="109">
        <f>-IF($B289&gt;=I$200,0,IF(COUNTIF($E289:H289,"&lt;&gt;0")&lt;=$D$280,VLOOKUP($B$280,$B$142:$N$196,$A289,FALSE)*$E$280,0))</f>
        <v>0</v>
      </c>
      <c r="J289" s="109">
        <f>-IF($B289&gt;=J$200,0,IF(COUNTIF($E289:I289,"&lt;&gt;0")&lt;=$D$280,VLOOKUP($B$280,$B$142:$N$196,$A289,FALSE)*$E$280,0))</f>
        <v>0</v>
      </c>
      <c r="K289" s="109">
        <f>-IF($B289&gt;=K$200,0,IF(COUNTIF($E289:J289,"&lt;&gt;0")&lt;=$D$280,VLOOKUP($B$280,$B$142:$N$196,$A289,FALSE)*$E$280,0))</f>
        <v>0</v>
      </c>
      <c r="L289" s="109">
        <f>-IF($B289&gt;=L$200,0,IF(COUNTIF($E289:K289,"&lt;&gt;0")&lt;=$D$280,VLOOKUP($B$280,$B$142:$N$196,$A289,FALSE)*$E$280,0))</f>
        <v>0</v>
      </c>
      <c r="M289" s="109">
        <f>-IF($B289&gt;=M$200,0,IF(COUNTIF($E289:L289,"&lt;&gt;0")&lt;=$D$280,VLOOKUP($B$280,$B$142:$N$196,$A289,FALSE)*$E$280,0))</f>
        <v>0</v>
      </c>
      <c r="N289" s="109">
        <f>-IF($B289&gt;=N$200,0,IF(COUNTIF($E289:M289,"&lt;&gt;0")&lt;=$D$280,VLOOKUP($B$280,$B$142:$N$196,$A289,FALSE)*$E$280,0))</f>
        <v>0</v>
      </c>
    </row>
    <row r="290" spans="1:14" s="2" customFormat="1" hidden="1" outlineLevel="1" x14ac:dyDescent="0.3">
      <c r="A290" s="1"/>
      <c r="B290" s="112"/>
      <c r="C290" s="105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</row>
    <row r="291" spans="1:14" s="2" customFormat="1" collapsed="1" x14ac:dyDescent="0.3">
      <c r="A291" s="1"/>
      <c r="B291" s="104" t="s">
        <v>206</v>
      </c>
      <c r="C291" s="105"/>
      <c r="D291" s="2">
        <f>VLOOKUP(B291,'2.2.3.1.TasasDeprec'!$B$6:$F$62,5,FALSE)</f>
        <v>15</v>
      </c>
      <c r="E291" s="18">
        <f>1/D291</f>
        <v>6.6666666666666666E-2</v>
      </c>
      <c r="F291" s="55">
        <f>SUM(F292:F300)</f>
        <v>0</v>
      </c>
      <c r="G291" s="55">
        <f t="shared" ref="G291:N291" si="76">SUM(G292:G300)</f>
        <v>0</v>
      </c>
      <c r="H291" s="55">
        <f t="shared" si="76"/>
        <v>0</v>
      </c>
      <c r="I291" s="55">
        <f t="shared" si="76"/>
        <v>0</v>
      </c>
      <c r="J291" s="55">
        <f t="shared" si="76"/>
        <v>0</v>
      </c>
      <c r="K291" s="55">
        <f t="shared" si="76"/>
        <v>-602459.39026305464</v>
      </c>
      <c r="L291" s="55">
        <f t="shared" si="76"/>
        <v>-602459.39026305464</v>
      </c>
      <c r="M291" s="55">
        <f t="shared" si="76"/>
        <v>-602459.39026305464</v>
      </c>
      <c r="N291" s="55">
        <f t="shared" si="76"/>
        <v>-602459.39026305464</v>
      </c>
    </row>
    <row r="292" spans="1:14" s="2" customFormat="1" hidden="1" outlineLevel="1" x14ac:dyDescent="0.3">
      <c r="A292" s="1">
        <v>4</v>
      </c>
      <c r="B292" s="112">
        <v>2014</v>
      </c>
      <c r="C292" s="105"/>
      <c r="E292" s="109"/>
      <c r="F292" s="109">
        <f>-IF($B292&gt;=F$200,0,IF(COUNTIF($E292:E292,"&lt;&gt;0")&lt;=$D$291,VLOOKUP($B$291,$B$142:$N$196,$A292,FALSE)*$E$291,0))</f>
        <v>0</v>
      </c>
      <c r="G292" s="109">
        <f>-IF($B292&gt;=G$200,0,IF(COUNTIF($E292:F292,"&lt;&gt;0")&lt;=$D$291,VLOOKUP($B$291,$B$142:$N$196,$A292,FALSE)*$E$291,0))</f>
        <v>0</v>
      </c>
      <c r="H292" s="109">
        <f>-IF($B292&gt;=H$200,0,IF(COUNTIF($E292:G292,"&lt;&gt;0")&lt;=$D$291,VLOOKUP($B$291,$B$142:$N$196,$A292,FALSE)*$E$291,0))</f>
        <v>0</v>
      </c>
      <c r="I292" s="109">
        <f>-IF($B292&gt;=I$200,0,IF(COUNTIF($E292:H292,"&lt;&gt;0")&lt;=$D$291,VLOOKUP($B$291,$B$142:$N$196,$A292,FALSE)*$E$291,0))</f>
        <v>0</v>
      </c>
      <c r="J292" s="109">
        <f>-IF($B292&gt;=J$200,0,IF(COUNTIF($E292:I292,"&lt;&gt;0")&lt;=$D$291,VLOOKUP($B$291,$B$142:$N$196,$A292,FALSE)*$E$291,0))</f>
        <v>0</v>
      </c>
      <c r="K292" s="109">
        <f>-IF($B292&gt;=K$200,0,IF(COUNTIF($E292:J292,"&lt;&gt;0")&lt;=$D$291,VLOOKUP($B$291,$B$142:$N$196,$A292,FALSE)*$E$291,0))</f>
        <v>0</v>
      </c>
      <c r="L292" s="109">
        <f>-IF($B292&gt;=L$200,0,IF(COUNTIF($E292:K292,"&lt;&gt;0")&lt;=$D$291,VLOOKUP($B$291,$B$142:$N$196,$A292,FALSE)*$E$291,0))</f>
        <v>0</v>
      </c>
      <c r="M292" s="109">
        <f>-IF($B292&gt;=M$200,0,IF(COUNTIF($E292:L292,"&lt;&gt;0")&lt;=$D$291,VLOOKUP($B$291,$B$142:$N$196,$A292,FALSE)*$E$291,0))</f>
        <v>0</v>
      </c>
      <c r="N292" s="109">
        <f>-IF($B292&gt;=N$200,0,IF(COUNTIF($E292:M292,"&lt;&gt;0")&lt;=$D$291,VLOOKUP($B$291,$B$142:$N$196,$A292,FALSE)*$E$291,0))</f>
        <v>0</v>
      </c>
    </row>
    <row r="293" spans="1:14" s="2" customFormat="1" hidden="1" outlineLevel="1" x14ac:dyDescent="0.3">
      <c r="A293" s="1">
        <f t="shared" ref="A293:A300" si="77">+A292+1</f>
        <v>5</v>
      </c>
      <c r="B293" s="112">
        <v>2015</v>
      </c>
      <c r="C293" s="105"/>
      <c r="E293" s="109"/>
      <c r="F293" s="109">
        <f>-IF($B293&gt;=F$200,0,IF(COUNTIF($E293:E293,"&lt;&gt;0")&lt;=$D$291,VLOOKUP($B$291,$B$142:$N$196,$A293,FALSE)*$E$291,0))</f>
        <v>0</v>
      </c>
      <c r="G293" s="109">
        <f>-IF($B293&gt;=G$200,0,IF(COUNTIF($E293:F293,"&lt;&gt;0")&lt;=$D$291,VLOOKUP($B$291,$B$142:$N$196,$A293,FALSE)*$E$291,0))</f>
        <v>0</v>
      </c>
      <c r="H293" s="109">
        <f>-IF($B293&gt;=H$200,0,IF(COUNTIF($E293:G293,"&lt;&gt;0")&lt;=$D$291,VLOOKUP($B$291,$B$142:$N$196,$A293,FALSE)*$E$291,0))</f>
        <v>0</v>
      </c>
      <c r="I293" s="109">
        <f>-IF($B293&gt;=I$200,0,IF(COUNTIF($E293:H293,"&lt;&gt;0")&lt;=$D$291,VLOOKUP($B$291,$B$142:$N$196,$A293,FALSE)*$E$291,0))</f>
        <v>0</v>
      </c>
      <c r="J293" s="109">
        <f>-IF($B293&gt;=J$200,0,IF(COUNTIF($E293:I293,"&lt;&gt;0")&lt;=$D$291,VLOOKUP($B$291,$B$142:$N$196,$A293,FALSE)*$E$291,0))</f>
        <v>0</v>
      </c>
      <c r="K293" s="109">
        <f>-IF($B293&gt;=K$200,0,IF(COUNTIF($E293:J293,"&lt;&gt;0")&lt;=$D$291,VLOOKUP($B$291,$B$142:$N$196,$A293,FALSE)*$E$291,0))</f>
        <v>0</v>
      </c>
      <c r="L293" s="109">
        <f>-IF($B293&gt;=L$200,0,IF(COUNTIF($E293:K293,"&lt;&gt;0")&lt;=$D$291,VLOOKUP($B$291,$B$142:$N$196,$A293,FALSE)*$E$291,0))</f>
        <v>0</v>
      </c>
      <c r="M293" s="109">
        <f>-IF($B293&gt;=M$200,0,IF(COUNTIF($E293:L293,"&lt;&gt;0")&lt;=$D$291,VLOOKUP($B$291,$B$142:$N$196,$A293,FALSE)*$E$291,0))</f>
        <v>0</v>
      </c>
      <c r="N293" s="109">
        <f>-IF($B293&gt;=N$200,0,IF(COUNTIF($E293:M293,"&lt;&gt;0")&lt;=$D$291,VLOOKUP($B$291,$B$142:$N$196,$A293,FALSE)*$E$291,0))</f>
        <v>0</v>
      </c>
    </row>
    <row r="294" spans="1:14" s="2" customFormat="1" hidden="1" outlineLevel="1" x14ac:dyDescent="0.3">
      <c r="A294" s="1">
        <f t="shared" si="77"/>
        <v>6</v>
      </c>
      <c r="B294" s="112">
        <v>2016</v>
      </c>
      <c r="C294" s="105"/>
      <c r="E294" s="109"/>
      <c r="F294" s="109">
        <f>-IF($B294&gt;=F$200,0,IF(COUNTIF($E294:E294,"&lt;&gt;0")&lt;=$D$291,VLOOKUP($B$291,$B$142:$N$196,$A294,FALSE)*$E$291,0))</f>
        <v>0</v>
      </c>
      <c r="G294" s="109">
        <f>-IF($B294&gt;=G$200,0,IF(COUNTIF($E294:F294,"&lt;&gt;0")&lt;=$D$291,VLOOKUP($B$291,$B$142:$N$196,$A294,FALSE)*$E$291,0))</f>
        <v>0</v>
      </c>
      <c r="H294" s="109">
        <f>-IF($B294&gt;=H$200,0,IF(COUNTIF($E294:G294,"&lt;&gt;0")&lt;=$D$291,VLOOKUP($B$291,$B$142:$N$196,$A294,FALSE)*$E$291,0))</f>
        <v>0</v>
      </c>
      <c r="I294" s="109">
        <f>-IF($B294&gt;=I$200,0,IF(COUNTIF($E294:H294,"&lt;&gt;0")&lt;=$D$291,VLOOKUP($B$291,$B$142:$N$196,$A294,FALSE)*$E$291,0))</f>
        <v>0</v>
      </c>
      <c r="J294" s="109">
        <f>-IF($B294&gt;=J$200,0,IF(COUNTIF($E294:I294,"&lt;&gt;0")&lt;=$D$291,VLOOKUP($B$291,$B$142:$N$196,$A294,FALSE)*$E$291,0))</f>
        <v>0</v>
      </c>
      <c r="K294" s="109">
        <f>-IF($B294&gt;=K$200,0,IF(COUNTIF($E294:J294,"&lt;&gt;0")&lt;=$D$291,VLOOKUP($B$291,$B$142:$N$196,$A294,FALSE)*$E$291,0))</f>
        <v>0</v>
      </c>
      <c r="L294" s="109">
        <f>-IF($B294&gt;=L$200,0,IF(COUNTIF($E294:K294,"&lt;&gt;0")&lt;=$D$291,VLOOKUP($B$291,$B$142:$N$196,$A294,FALSE)*$E$291,0))</f>
        <v>0</v>
      </c>
      <c r="M294" s="109">
        <f>-IF($B294&gt;=M$200,0,IF(COUNTIF($E294:L294,"&lt;&gt;0")&lt;=$D$291,VLOOKUP($B$291,$B$142:$N$196,$A294,FALSE)*$E$291,0))</f>
        <v>0</v>
      </c>
      <c r="N294" s="109">
        <f>-IF($B294&gt;=N$200,0,IF(COUNTIF($E294:M294,"&lt;&gt;0")&lt;=$D$291,VLOOKUP($B$291,$B$142:$N$196,$A294,FALSE)*$E$291,0))</f>
        <v>0</v>
      </c>
    </row>
    <row r="295" spans="1:14" s="2" customFormat="1" hidden="1" outlineLevel="1" x14ac:dyDescent="0.3">
      <c r="A295" s="1">
        <f t="shared" si="77"/>
        <v>7</v>
      </c>
      <c r="B295" s="112">
        <v>2017</v>
      </c>
      <c r="C295" s="105"/>
      <c r="E295" s="109"/>
      <c r="F295" s="109">
        <f>-IF($B295&gt;=F$200,0,IF(COUNTIF($E295:E295,"&lt;&gt;0")&lt;=$D$291,VLOOKUP($B$291,$B$142:$N$196,$A295,FALSE)*$E$291,0))</f>
        <v>0</v>
      </c>
      <c r="G295" s="109">
        <f>-IF($B295&gt;=G$200,0,IF(COUNTIF($E295:F295,"&lt;&gt;0")&lt;=$D$291,VLOOKUP($B$291,$B$142:$N$196,$A295,FALSE)*$E$291,0))</f>
        <v>0</v>
      </c>
      <c r="H295" s="109">
        <f>-IF($B295&gt;=H$200,0,IF(COUNTIF($E295:G295,"&lt;&gt;0")&lt;=$D$291,VLOOKUP($B$291,$B$142:$N$196,$A295,FALSE)*$E$291,0))</f>
        <v>0</v>
      </c>
      <c r="I295" s="109">
        <f>-IF($B295&gt;=I$200,0,IF(COUNTIF($E295:H295,"&lt;&gt;0")&lt;=$D$291,VLOOKUP($B$291,$B$142:$N$196,$A295,FALSE)*$E$291,0))</f>
        <v>0</v>
      </c>
      <c r="J295" s="109">
        <f>-IF($B295&gt;=J$200,0,IF(COUNTIF($E295:I295,"&lt;&gt;0")&lt;=$D$291,VLOOKUP($B$291,$B$142:$N$196,$A295,FALSE)*$E$291,0))</f>
        <v>0</v>
      </c>
      <c r="K295" s="109">
        <f>-IF($B295&gt;=K$200,0,IF(COUNTIF($E295:J295,"&lt;&gt;0")&lt;=$D$291,VLOOKUP($B$291,$B$142:$N$196,$A295,FALSE)*$E$291,0))</f>
        <v>0</v>
      </c>
      <c r="L295" s="109">
        <f>-IF($B295&gt;=L$200,0,IF(COUNTIF($E295:K295,"&lt;&gt;0")&lt;=$D$291,VLOOKUP($B$291,$B$142:$N$196,$A295,FALSE)*$E$291,0))</f>
        <v>0</v>
      </c>
      <c r="M295" s="109">
        <f>-IF($B295&gt;=M$200,0,IF(COUNTIF($E295:L295,"&lt;&gt;0")&lt;=$D$291,VLOOKUP($B$291,$B$142:$N$196,$A295,FALSE)*$E$291,0))</f>
        <v>0</v>
      </c>
      <c r="N295" s="109">
        <f>-IF($B295&gt;=N$200,0,IF(COUNTIF($E295:M295,"&lt;&gt;0")&lt;=$D$291,VLOOKUP($B$291,$B$142:$N$196,$A295,FALSE)*$E$291,0))</f>
        <v>0</v>
      </c>
    </row>
    <row r="296" spans="1:14" s="2" customFormat="1" hidden="1" outlineLevel="1" x14ac:dyDescent="0.3">
      <c r="A296" s="1">
        <f t="shared" si="77"/>
        <v>8</v>
      </c>
      <c r="B296" s="112">
        <v>2018</v>
      </c>
      <c r="C296" s="105"/>
      <c r="E296" s="109"/>
      <c r="F296" s="109">
        <f>-IF($B296&gt;=F$200,0,IF(COUNTIF($E296:E296,"&lt;&gt;0")&lt;=$D$291,VLOOKUP($B$291,$B$142:$N$196,$A296,FALSE)*$E$291,0))</f>
        <v>0</v>
      </c>
      <c r="G296" s="109">
        <f>-IF($B296&gt;=G$200,0,IF(COUNTIF($E296:F296,"&lt;&gt;0")&lt;=$D$291,VLOOKUP($B$291,$B$142:$N$196,$A296,FALSE)*$E$291,0))</f>
        <v>0</v>
      </c>
      <c r="H296" s="109">
        <f>-IF($B296&gt;=H$200,0,IF(COUNTIF($E296:G296,"&lt;&gt;0")&lt;=$D$291,VLOOKUP($B$291,$B$142:$N$196,$A296,FALSE)*$E$291,0))</f>
        <v>0</v>
      </c>
      <c r="I296" s="109">
        <f>-IF($B296&gt;=I$200,0,IF(COUNTIF($E296:H296,"&lt;&gt;0")&lt;=$D$291,VLOOKUP($B$291,$B$142:$N$196,$A296,FALSE)*$E$291,0))</f>
        <v>0</v>
      </c>
      <c r="J296" s="109">
        <f>-IF($B296&gt;=J$200,0,IF(COUNTIF($E296:I296,"&lt;&gt;0")&lt;=$D$291,VLOOKUP($B$291,$B$142:$N$196,$A296,FALSE)*$E$291,0))</f>
        <v>0</v>
      </c>
      <c r="K296" s="109">
        <f>-IF($B296&gt;=K$200,0,IF(COUNTIF($E296:J296,"&lt;&gt;0")&lt;=$D$291,VLOOKUP($B$291,$B$142:$N$196,$A296,FALSE)*$E$291,0))</f>
        <v>0</v>
      </c>
      <c r="L296" s="109">
        <f>-IF($B296&gt;=L$200,0,IF(COUNTIF($E296:K296,"&lt;&gt;0")&lt;=$D$291,VLOOKUP($B$291,$B$142:$N$196,$A296,FALSE)*$E$291,0))</f>
        <v>0</v>
      </c>
      <c r="M296" s="109">
        <f>-IF($B296&gt;=M$200,0,IF(COUNTIF($E296:L296,"&lt;&gt;0")&lt;=$D$291,VLOOKUP($B$291,$B$142:$N$196,$A296,FALSE)*$E$291,0))</f>
        <v>0</v>
      </c>
      <c r="N296" s="109">
        <f>-IF($B296&gt;=N$200,0,IF(COUNTIF($E296:M296,"&lt;&gt;0")&lt;=$D$291,VLOOKUP($B$291,$B$142:$N$196,$A296,FALSE)*$E$291,0))</f>
        <v>0</v>
      </c>
    </row>
    <row r="297" spans="1:14" s="2" customFormat="1" hidden="1" outlineLevel="1" x14ac:dyDescent="0.3">
      <c r="A297" s="1">
        <f t="shared" si="77"/>
        <v>9</v>
      </c>
      <c r="B297" s="112">
        <v>2019</v>
      </c>
      <c r="C297" s="105"/>
      <c r="E297" s="109"/>
      <c r="F297" s="109">
        <f>-IF($B297&gt;=F$200,0,IF(COUNTIF($E297:E297,"&lt;&gt;0")&lt;=$D$291,VLOOKUP($B$291,$B$142:$N$196,$A297,FALSE)*$E$291,0))</f>
        <v>0</v>
      </c>
      <c r="G297" s="109">
        <f>-IF($B297&gt;=G$200,0,IF(COUNTIF($E297:F297,"&lt;&gt;0")&lt;=$D$291,VLOOKUP($B$291,$B$142:$N$196,$A297,FALSE)*$E$291,0))</f>
        <v>0</v>
      </c>
      <c r="H297" s="109">
        <f>-IF($B297&gt;=H$200,0,IF(COUNTIF($E297:G297,"&lt;&gt;0")&lt;=$D$291,VLOOKUP($B$291,$B$142:$N$196,$A297,FALSE)*$E$291,0))</f>
        <v>0</v>
      </c>
      <c r="I297" s="109">
        <f>-IF($B297&gt;=I$200,0,IF(COUNTIF($E297:H297,"&lt;&gt;0")&lt;=$D$291,VLOOKUP($B$291,$B$142:$N$196,$A297,FALSE)*$E$291,0))</f>
        <v>0</v>
      </c>
      <c r="J297" s="109">
        <f>-IF($B297&gt;=J$200,0,IF(COUNTIF($E297:I297,"&lt;&gt;0")&lt;=$D$291,VLOOKUP($B$291,$B$142:$N$196,$A297,FALSE)*$E$291,0))</f>
        <v>0</v>
      </c>
      <c r="K297" s="109">
        <f>-IF($B297&gt;=K$200,0,IF(COUNTIF($E297:J297,"&lt;&gt;0")&lt;=$D$291,VLOOKUP($B$291,$B$142:$N$196,$A297,FALSE)*$E$291,0))</f>
        <v>-602459.39026305464</v>
      </c>
      <c r="L297" s="109">
        <f>-IF($B297&gt;=L$200,0,IF(COUNTIF($E297:K297,"&lt;&gt;0")&lt;=$D$291,VLOOKUP($B$291,$B$142:$N$196,$A297,FALSE)*$E$291,0))</f>
        <v>-602459.39026305464</v>
      </c>
      <c r="M297" s="109">
        <f>-IF($B297&gt;=M$200,0,IF(COUNTIF($E297:L297,"&lt;&gt;0")&lt;=$D$291,VLOOKUP($B$291,$B$142:$N$196,$A297,FALSE)*$E$291,0))</f>
        <v>-602459.39026305464</v>
      </c>
      <c r="N297" s="109">
        <f>-IF($B297&gt;=N$200,0,IF(COUNTIF($E297:M297,"&lt;&gt;0")&lt;=$D$291,VLOOKUP($B$291,$B$142:$N$196,$A297,FALSE)*$E$291,0))</f>
        <v>-602459.39026305464</v>
      </c>
    </row>
    <row r="298" spans="1:14" s="2" customFormat="1" hidden="1" outlineLevel="1" x14ac:dyDescent="0.3">
      <c r="A298" s="1">
        <f t="shared" si="77"/>
        <v>10</v>
      </c>
      <c r="B298" s="112">
        <v>2020</v>
      </c>
      <c r="C298" s="105"/>
      <c r="E298" s="109"/>
      <c r="F298" s="109">
        <f>-IF($B298&gt;=F$200,0,IF(COUNTIF($E298:E298,"&lt;&gt;0")&lt;=$D$291,VLOOKUP($B$291,$B$142:$N$196,$A298,FALSE)*$E$291,0))</f>
        <v>0</v>
      </c>
      <c r="G298" s="109">
        <f>-IF($B298&gt;=G$200,0,IF(COUNTIF($E298:F298,"&lt;&gt;0")&lt;=$D$291,VLOOKUP($B$291,$B$142:$N$196,$A298,FALSE)*$E$291,0))</f>
        <v>0</v>
      </c>
      <c r="H298" s="109">
        <f>-IF($B298&gt;=H$200,0,IF(COUNTIF($E298:G298,"&lt;&gt;0")&lt;=$D$291,VLOOKUP($B$291,$B$142:$N$196,$A298,FALSE)*$E$291,0))</f>
        <v>0</v>
      </c>
      <c r="I298" s="109">
        <f>-IF($B298&gt;=I$200,0,IF(COUNTIF($E298:H298,"&lt;&gt;0")&lt;=$D$291,VLOOKUP($B$291,$B$142:$N$196,$A298,FALSE)*$E$291,0))</f>
        <v>0</v>
      </c>
      <c r="J298" s="109">
        <f>-IF($B298&gt;=J$200,0,IF(COUNTIF($E298:I298,"&lt;&gt;0")&lt;=$D$291,VLOOKUP($B$291,$B$142:$N$196,$A298,FALSE)*$E$291,0))</f>
        <v>0</v>
      </c>
      <c r="K298" s="109">
        <f>-IF($B298&gt;=K$200,0,IF(COUNTIF($E298:J298,"&lt;&gt;0")&lt;=$D$291,VLOOKUP($B$291,$B$142:$N$196,$A298,FALSE)*$E$291,0))</f>
        <v>0</v>
      </c>
      <c r="L298" s="109">
        <f>-IF($B298&gt;=L$200,0,IF(COUNTIF($E298:K298,"&lt;&gt;0")&lt;=$D$291,VLOOKUP($B$291,$B$142:$N$196,$A298,FALSE)*$E$291,0))</f>
        <v>0</v>
      </c>
      <c r="M298" s="109">
        <f>-IF($B298&gt;=M$200,0,IF(COUNTIF($E298:L298,"&lt;&gt;0")&lt;=$D$291,VLOOKUP($B$291,$B$142:$N$196,$A298,FALSE)*$E$291,0))</f>
        <v>0</v>
      </c>
      <c r="N298" s="109">
        <f>-IF($B298&gt;=N$200,0,IF(COUNTIF($E298:M298,"&lt;&gt;0")&lt;=$D$291,VLOOKUP($B$291,$B$142:$N$196,$A298,FALSE)*$E$291,0))</f>
        <v>0</v>
      </c>
    </row>
    <row r="299" spans="1:14" s="2" customFormat="1" hidden="1" outlineLevel="1" x14ac:dyDescent="0.3">
      <c r="A299" s="1">
        <f t="shared" si="77"/>
        <v>11</v>
      </c>
      <c r="B299" s="112">
        <v>2021</v>
      </c>
      <c r="C299" s="105"/>
      <c r="E299" s="109"/>
      <c r="F299" s="109">
        <f>-IF($B299&gt;=F$200,0,IF(COUNTIF($E299:E299,"&lt;&gt;0")&lt;=$D$291,VLOOKUP($B$291,$B$142:$N$196,$A299,FALSE)*$E$291,0))</f>
        <v>0</v>
      </c>
      <c r="G299" s="109">
        <f>-IF($B299&gt;=G$200,0,IF(COUNTIF($E299:F299,"&lt;&gt;0")&lt;=$D$291,VLOOKUP($B$291,$B$142:$N$196,$A299,FALSE)*$E$291,0))</f>
        <v>0</v>
      </c>
      <c r="H299" s="109">
        <f>-IF($B299&gt;=H$200,0,IF(COUNTIF($E299:G299,"&lt;&gt;0")&lt;=$D$291,VLOOKUP($B$291,$B$142:$N$196,$A299,FALSE)*$E$291,0))</f>
        <v>0</v>
      </c>
      <c r="I299" s="109">
        <f>-IF($B299&gt;=I$200,0,IF(COUNTIF($E299:H299,"&lt;&gt;0")&lt;=$D$291,VLOOKUP($B$291,$B$142:$N$196,$A299,FALSE)*$E$291,0))</f>
        <v>0</v>
      </c>
      <c r="J299" s="109">
        <f>-IF($B299&gt;=J$200,0,IF(COUNTIF($E299:I299,"&lt;&gt;0")&lt;=$D$291,VLOOKUP($B$291,$B$142:$N$196,$A299,FALSE)*$E$291,0))</f>
        <v>0</v>
      </c>
      <c r="K299" s="109">
        <f>-IF($B299&gt;=K$200,0,IF(COUNTIF($E299:J299,"&lt;&gt;0")&lt;=$D$291,VLOOKUP($B$291,$B$142:$N$196,$A299,FALSE)*$E$291,0))</f>
        <v>0</v>
      </c>
      <c r="L299" s="109">
        <f>-IF($B299&gt;=L$200,0,IF(COUNTIF($E299:K299,"&lt;&gt;0")&lt;=$D$291,VLOOKUP($B$291,$B$142:$N$196,$A299,FALSE)*$E$291,0))</f>
        <v>0</v>
      </c>
      <c r="M299" s="109">
        <f>-IF($B299&gt;=M$200,0,IF(COUNTIF($E299:L299,"&lt;&gt;0")&lt;=$D$291,VLOOKUP($B$291,$B$142:$N$196,$A299,FALSE)*$E$291,0))</f>
        <v>0</v>
      </c>
      <c r="N299" s="109">
        <f>-IF($B299&gt;=N$200,0,IF(COUNTIF($E299:M299,"&lt;&gt;0")&lt;=$D$291,VLOOKUP($B$291,$B$142:$N$196,$A299,FALSE)*$E$291,0))</f>
        <v>0</v>
      </c>
    </row>
    <row r="300" spans="1:14" s="2" customFormat="1" hidden="1" outlineLevel="1" x14ac:dyDescent="0.3">
      <c r="A300" s="1">
        <f t="shared" si="77"/>
        <v>12</v>
      </c>
      <c r="B300" s="112">
        <v>2022</v>
      </c>
      <c r="C300" s="105"/>
      <c r="E300" s="109"/>
      <c r="F300" s="109">
        <f>-IF($B300&gt;=F$200,0,IF(COUNTIF($E300:E300,"&lt;&gt;0")&lt;=$D$291,VLOOKUP($B$291,$B$142:$N$196,$A300,FALSE)*$E$291,0))</f>
        <v>0</v>
      </c>
      <c r="G300" s="109">
        <f>-IF($B300&gt;=G$200,0,IF(COUNTIF($E300:F300,"&lt;&gt;0")&lt;=$D$291,VLOOKUP($B$291,$B$142:$N$196,$A300,FALSE)*$E$291,0))</f>
        <v>0</v>
      </c>
      <c r="H300" s="109">
        <f>-IF($B300&gt;=H$200,0,IF(COUNTIF($E300:G300,"&lt;&gt;0")&lt;=$D$291,VLOOKUP($B$291,$B$142:$N$196,$A300,FALSE)*$E$291,0))</f>
        <v>0</v>
      </c>
      <c r="I300" s="109">
        <f>-IF($B300&gt;=I$200,0,IF(COUNTIF($E300:H300,"&lt;&gt;0")&lt;=$D$291,VLOOKUP($B$291,$B$142:$N$196,$A300,FALSE)*$E$291,0))</f>
        <v>0</v>
      </c>
      <c r="J300" s="109">
        <f>-IF($B300&gt;=J$200,0,IF(COUNTIF($E300:I300,"&lt;&gt;0")&lt;=$D$291,VLOOKUP($B$291,$B$142:$N$196,$A300,FALSE)*$E$291,0))</f>
        <v>0</v>
      </c>
      <c r="K300" s="109">
        <f>-IF($B300&gt;=K$200,0,IF(COUNTIF($E300:J300,"&lt;&gt;0")&lt;=$D$291,VLOOKUP($B$291,$B$142:$N$196,$A300,FALSE)*$E$291,0))</f>
        <v>0</v>
      </c>
      <c r="L300" s="109">
        <f>-IF($B300&gt;=L$200,0,IF(COUNTIF($E300:K300,"&lt;&gt;0")&lt;=$D$291,VLOOKUP($B$291,$B$142:$N$196,$A300,FALSE)*$E$291,0))</f>
        <v>0</v>
      </c>
      <c r="M300" s="109">
        <f>-IF($B300&gt;=M$200,0,IF(COUNTIF($E300:L300,"&lt;&gt;0")&lt;=$D$291,VLOOKUP($B$291,$B$142:$N$196,$A300,FALSE)*$E$291,0))</f>
        <v>0</v>
      </c>
      <c r="N300" s="109">
        <f>-IF($B300&gt;=N$200,0,IF(COUNTIF($E300:M300,"&lt;&gt;0")&lt;=$D$291,VLOOKUP($B$291,$B$142:$N$196,$A300,FALSE)*$E$291,0))</f>
        <v>0</v>
      </c>
    </row>
    <row r="301" spans="1:14" s="2" customFormat="1" hidden="1" outlineLevel="1" x14ac:dyDescent="0.3">
      <c r="A301" s="1"/>
      <c r="B301" s="112"/>
      <c r="C301" s="105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</row>
    <row r="302" spans="1:14" s="2" customFormat="1" collapsed="1" x14ac:dyDescent="0.3">
      <c r="A302" s="1"/>
      <c r="B302" s="104" t="s">
        <v>207</v>
      </c>
      <c r="C302" s="105"/>
      <c r="D302" s="2">
        <f>VLOOKUP(B302,'2.2.3.1.TasasDeprec'!$B$6:$F$62,5,FALSE)</f>
        <v>10</v>
      </c>
      <c r="E302" s="18">
        <f>1/D302</f>
        <v>0.1</v>
      </c>
      <c r="F302" s="55">
        <f>SUM(F303:F311)</f>
        <v>0</v>
      </c>
      <c r="G302" s="55">
        <f t="shared" ref="G302:N302" si="78">SUM(G303:G311)</f>
        <v>0</v>
      </c>
      <c r="H302" s="55">
        <f t="shared" si="78"/>
        <v>-9364.4338983050857</v>
      </c>
      <c r="I302" s="55">
        <f t="shared" si="78"/>
        <v>-9364.4338983050857</v>
      </c>
      <c r="J302" s="55">
        <f t="shared" si="78"/>
        <v>-9364.4338983050857</v>
      </c>
      <c r="K302" s="55">
        <f t="shared" si="78"/>
        <v>-36849.896610169497</v>
      </c>
      <c r="L302" s="55">
        <f t="shared" si="78"/>
        <v>-36849.896610169497</v>
      </c>
      <c r="M302" s="55">
        <f t="shared" si="78"/>
        <v>-36849.896610169497</v>
      </c>
      <c r="N302" s="55">
        <f t="shared" si="78"/>
        <v>-36849.896610169497</v>
      </c>
    </row>
    <row r="303" spans="1:14" s="2" customFormat="1" hidden="1" outlineLevel="1" x14ac:dyDescent="0.3">
      <c r="A303" s="1">
        <v>4</v>
      </c>
      <c r="B303" s="112">
        <v>2014</v>
      </c>
      <c r="C303" s="105"/>
      <c r="E303" s="109"/>
      <c r="F303" s="109">
        <f>-IF($B303&gt;=F$200,0,IF(COUNTIF($E303:E303,"&lt;&gt;0")&lt;=$D$302,VLOOKUP($B$302,$B$142:$N$196,$A303,FALSE)*$E$302,0))</f>
        <v>0</v>
      </c>
      <c r="G303" s="109">
        <f>-IF($B303&gt;=G$200,0,IF(COUNTIF($E303:F303,"&lt;&gt;0")&lt;=$D$302,VLOOKUP($B$302,$B$142:$N$196,$A303,FALSE)*$E$302,0))</f>
        <v>0</v>
      </c>
      <c r="H303" s="109">
        <f>-IF($B303&gt;=H$200,0,IF(COUNTIF($E303:G303,"&lt;&gt;0")&lt;=$D$302,VLOOKUP($B$302,$B$142:$N$196,$A303,FALSE)*$E$302,0))</f>
        <v>0</v>
      </c>
      <c r="I303" s="109">
        <f>-IF($B303&gt;=I$200,0,IF(COUNTIF($E303:H303,"&lt;&gt;0")&lt;=$D$302,VLOOKUP($B$302,$B$142:$N$196,$A303,FALSE)*$E$302,0))</f>
        <v>0</v>
      </c>
      <c r="J303" s="109">
        <f>-IF($B303&gt;=J$200,0,IF(COUNTIF($E303:I303,"&lt;&gt;0")&lt;=$D$302,VLOOKUP($B$302,$B$142:$N$196,$A303,FALSE)*$E$302,0))</f>
        <v>0</v>
      </c>
      <c r="K303" s="109">
        <f>-IF($B303&gt;=K$200,0,IF(COUNTIF($E303:J303,"&lt;&gt;0")&lt;=$D$302,VLOOKUP($B$302,$B$142:$N$196,$A303,FALSE)*$E$302,0))</f>
        <v>0</v>
      </c>
      <c r="L303" s="109">
        <f>-IF($B303&gt;=L$200,0,IF(COUNTIF($E303:K303,"&lt;&gt;0")&lt;=$D$302,VLOOKUP($B$302,$B$142:$N$196,$A303,FALSE)*$E$302,0))</f>
        <v>0</v>
      </c>
      <c r="M303" s="109">
        <f>-IF($B303&gt;=M$200,0,IF(COUNTIF($E303:L303,"&lt;&gt;0")&lt;=$D$302,VLOOKUP($B$302,$B$142:$N$196,$A303,FALSE)*$E$302,0))</f>
        <v>0</v>
      </c>
      <c r="N303" s="109">
        <f>-IF($B303&gt;=N$200,0,IF(COUNTIF($E303:M303,"&lt;&gt;0")&lt;=$D$302,VLOOKUP($B$302,$B$142:$N$196,$A303,FALSE)*$E$302,0))</f>
        <v>0</v>
      </c>
    </row>
    <row r="304" spans="1:14" s="2" customFormat="1" hidden="1" outlineLevel="1" x14ac:dyDescent="0.3">
      <c r="A304" s="1">
        <f t="shared" ref="A304:A311" si="79">+A303+1</f>
        <v>5</v>
      </c>
      <c r="B304" s="112">
        <v>2015</v>
      </c>
      <c r="C304" s="105"/>
      <c r="E304" s="109"/>
      <c r="F304" s="109">
        <f>-IF($B304&gt;=F$200,0,IF(COUNTIF($E304:E304,"&lt;&gt;0")&lt;=$D$302,VLOOKUP($B$302,$B$142:$N$196,$A304,FALSE)*$E$302,0))</f>
        <v>0</v>
      </c>
      <c r="G304" s="109">
        <f>-IF($B304&gt;=G$200,0,IF(COUNTIF($E304:F304,"&lt;&gt;0")&lt;=$D$302,VLOOKUP($B$302,$B$142:$N$196,$A304,FALSE)*$E$302,0))</f>
        <v>0</v>
      </c>
      <c r="H304" s="109">
        <f>-IF($B304&gt;=H$200,0,IF(COUNTIF($E304:G304,"&lt;&gt;0")&lt;=$D$302,VLOOKUP($B$302,$B$142:$N$196,$A304,FALSE)*$E$302,0))</f>
        <v>0</v>
      </c>
      <c r="I304" s="109">
        <f>-IF($B304&gt;=I$200,0,IF(COUNTIF($E304:H304,"&lt;&gt;0")&lt;=$D$302,VLOOKUP($B$302,$B$142:$N$196,$A304,FALSE)*$E$302,0))</f>
        <v>0</v>
      </c>
      <c r="J304" s="109">
        <f>-IF($B304&gt;=J$200,0,IF(COUNTIF($E304:I304,"&lt;&gt;0")&lt;=$D$302,VLOOKUP($B$302,$B$142:$N$196,$A304,FALSE)*$E$302,0))</f>
        <v>0</v>
      </c>
      <c r="K304" s="109">
        <f>-IF($B304&gt;=K$200,0,IF(COUNTIF($E304:J304,"&lt;&gt;0")&lt;=$D$302,VLOOKUP($B$302,$B$142:$N$196,$A304,FALSE)*$E$302,0))</f>
        <v>0</v>
      </c>
      <c r="L304" s="109">
        <f>-IF($B304&gt;=L$200,0,IF(COUNTIF($E304:K304,"&lt;&gt;0")&lt;=$D$302,VLOOKUP($B$302,$B$142:$N$196,$A304,FALSE)*$E$302,0))</f>
        <v>0</v>
      </c>
      <c r="M304" s="109">
        <f>-IF($B304&gt;=M$200,0,IF(COUNTIF($E304:L304,"&lt;&gt;0")&lt;=$D$302,VLOOKUP($B$302,$B$142:$N$196,$A304,FALSE)*$E$302,0))</f>
        <v>0</v>
      </c>
      <c r="N304" s="109">
        <f>-IF($B304&gt;=N$200,0,IF(COUNTIF($E304:M304,"&lt;&gt;0")&lt;=$D$302,VLOOKUP($B$302,$B$142:$N$196,$A304,FALSE)*$E$302,0))</f>
        <v>0</v>
      </c>
    </row>
    <row r="305" spans="1:14" s="2" customFormat="1" hidden="1" outlineLevel="1" x14ac:dyDescent="0.3">
      <c r="A305" s="1">
        <f t="shared" si="79"/>
        <v>6</v>
      </c>
      <c r="B305" s="112">
        <v>2016</v>
      </c>
      <c r="C305" s="105"/>
      <c r="E305" s="109"/>
      <c r="F305" s="109">
        <f>-IF($B305&gt;=F$200,0,IF(COUNTIF($E305:E305,"&lt;&gt;0")&lt;=$D$302,VLOOKUP($B$302,$B$142:$N$196,$A305,FALSE)*$E$302,0))</f>
        <v>0</v>
      </c>
      <c r="G305" s="109">
        <f>-IF($B305&gt;=G$200,0,IF(COUNTIF($E305:F305,"&lt;&gt;0")&lt;=$D$302,VLOOKUP($B$302,$B$142:$N$196,$A305,FALSE)*$E$302,0))</f>
        <v>0</v>
      </c>
      <c r="H305" s="109">
        <f>-IF($B305&gt;=H$200,0,IF(COUNTIF($E305:G305,"&lt;&gt;0")&lt;=$D$302,VLOOKUP($B$302,$B$142:$N$196,$A305,FALSE)*$E$302,0))</f>
        <v>-9364.4338983050857</v>
      </c>
      <c r="I305" s="109">
        <f>-IF($B305&gt;=I$200,0,IF(COUNTIF($E305:H305,"&lt;&gt;0")&lt;=$D$302,VLOOKUP($B$302,$B$142:$N$196,$A305,FALSE)*$E$302,0))</f>
        <v>-9364.4338983050857</v>
      </c>
      <c r="J305" s="109">
        <f>-IF($B305&gt;=J$200,0,IF(COUNTIF($E305:I305,"&lt;&gt;0")&lt;=$D$302,VLOOKUP($B$302,$B$142:$N$196,$A305,FALSE)*$E$302,0))</f>
        <v>-9364.4338983050857</v>
      </c>
      <c r="K305" s="109">
        <f>-IF($B305&gt;=K$200,0,IF(COUNTIF($E305:J305,"&lt;&gt;0")&lt;=$D$302,VLOOKUP($B$302,$B$142:$N$196,$A305,FALSE)*$E$302,0))</f>
        <v>-9364.4338983050857</v>
      </c>
      <c r="L305" s="109">
        <f>-IF($B305&gt;=L$200,0,IF(COUNTIF($E305:K305,"&lt;&gt;0")&lt;=$D$302,VLOOKUP($B$302,$B$142:$N$196,$A305,FALSE)*$E$302,0))</f>
        <v>-9364.4338983050857</v>
      </c>
      <c r="M305" s="109">
        <f>-IF($B305&gt;=M$200,0,IF(COUNTIF($E305:L305,"&lt;&gt;0")&lt;=$D$302,VLOOKUP($B$302,$B$142:$N$196,$A305,FALSE)*$E$302,0))</f>
        <v>-9364.4338983050857</v>
      </c>
      <c r="N305" s="109">
        <f>-IF($B305&gt;=N$200,0,IF(COUNTIF($E305:M305,"&lt;&gt;0")&lt;=$D$302,VLOOKUP($B$302,$B$142:$N$196,$A305,FALSE)*$E$302,0))</f>
        <v>-9364.4338983050857</v>
      </c>
    </row>
    <row r="306" spans="1:14" s="2" customFormat="1" hidden="1" outlineLevel="1" x14ac:dyDescent="0.3">
      <c r="A306" s="1">
        <f t="shared" si="79"/>
        <v>7</v>
      </c>
      <c r="B306" s="112">
        <v>2017</v>
      </c>
      <c r="C306" s="105"/>
      <c r="E306" s="109"/>
      <c r="F306" s="109">
        <f>-IF($B306&gt;=F$200,0,IF(COUNTIF($E306:E306,"&lt;&gt;0")&lt;=$D$302,VLOOKUP($B$302,$B$142:$N$196,$A306,FALSE)*$E$302,0))</f>
        <v>0</v>
      </c>
      <c r="G306" s="109">
        <f>-IF($B306&gt;=G$200,0,IF(COUNTIF($E306:F306,"&lt;&gt;0")&lt;=$D$302,VLOOKUP($B$302,$B$142:$N$196,$A306,FALSE)*$E$302,0))</f>
        <v>0</v>
      </c>
      <c r="H306" s="109">
        <f>-IF($B306&gt;=H$200,0,IF(COUNTIF($E306:G306,"&lt;&gt;0")&lt;=$D$302,VLOOKUP($B$302,$B$142:$N$196,$A306,FALSE)*$E$302,0))</f>
        <v>0</v>
      </c>
      <c r="I306" s="109">
        <f>-IF($B306&gt;=I$200,0,IF(COUNTIF($E306:H306,"&lt;&gt;0")&lt;=$D$302,VLOOKUP($B$302,$B$142:$N$196,$A306,FALSE)*$E$302,0))</f>
        <v>0</v>
      </c>
      <c r="J306" s="109">
        <f>-IF($B306&gt;=J$200,0,IF(COUNTIF($E306:I306,"&lt;&gt;0")&lt;=$D$302,VLOOKUP($B$302,$B$142:$N$196,$A306,FALSE)*$E$302,0))</f>
        <v>0</v>
      </c>
      <c r="K306" s="109">
        <f>-IF($B306&gt;=K$200,0,IF(COUNTIF($E306:J306,"&lt;&gt;0")&lt;=$D$302,VLOOKUP($B$302,$B$142:$N$196,$A306,FALSE)*$E$302,0))</f>
        <v>0</v>
      </c>
      <c r="L306" s="109">
        <f>-IF($B306&gt;=L$200,0,IF(COUNTIF($E306:K306,"&lt;&gt;0")&lt;=$D$302,VLOOKUP($B$302,$B$142:$N$196,$A306,FALSE)*$E$302,0))</f>
        <v>0</v>
      </c>
      <c r="M306" s="109">
        <f>-IF($B306&gt;=M$200,0,IF(COUNTIF($E306:L306,"&lt;&gt;0")&lt;=$D$302,VLOOKUP($B$302,$B$142:$N$196,$A306,FALSE)*$E$302,0))</f>
        <v>0</v>
      </c>
      <c r="N306" s="109">
        <f>-IF($B306&gt;=N$200,0,IF(COUNTIF($E306:M306,"&lt;&gt;0")&lt;=$D$302,VLOOKUP($B$302,$B$142:$N$196,$A306,FALSE)*$E$302,0))</f>
        <v>0</v>
      </c>
    </row>
    <row r="307" spans="1:14" s="2" customFormat="1" hidden="1" outlineLevel="1" x14ac:dyDescent="0.3">
      <c r="A307" s="1">
        <f t="shared" si="79"/>
        <v>8</v>
      </c>
      <c r="B307" s="112">
        <v>2018</v>
      </c>
      <c r="C307" s="105"/>
      <c r="E307" s="109"/>
      <c r="F307" s="109">
        <f>-IF($B307&gt;=F$200,0,IF(COUNTIF($E307:E307,"&lt;&gt;0")&lt;=$D$302,VLOOKUP($B$302,$B$142:$N$196,$A307,FALSE)*$E$302,0))</f>
        <v>0</v>
      </c>
      <c r="G307" s="109">
        <f>-IF($B307&gt;=G$200,0,IF(COUNTIF($E307:F307,"&lt;&gt;0")&lt;=$D$302,VLOOKUP($B$302,$B$142:$N$196,$A307,FALSE)*$E$302,0))</f>
        <v>0</v>
      </c>
      <c r="H307" s="109">
        <f>-IF($B307&gt;=H$200,0,IF(COUNTIF($E307:G307,"&lt;&gt;0")&lt;=$D$302,VLOOKUP($B$302,$B$142:$N$196,$A307,FALSE)*$E$302,0))</f>
        <v>0</v>
      </c>
      <c r="I307" s="109">
        <f>-IF($B307&gt;=I$200,0,IF(COUNTIF($E307:H307,"&lt;&gt;0")&lt;=$D$302,VLOOKUP($B$302,$B$142:$N$196,$A307,FALSE)*$E$302,0))</f>
        <v>0</v>
      </c>
      <c r="J307" s="109">
        <f>-IF($B307&gt;=J$200,0,IF(COUNTIF($E307:I307,"&lt;&gt;0")&lt;=$D$302,VLOOKUP($B$302,$B$142:$N$196,$A307,FALSE)*$E$302,0))</f>
        <v>0</v>
      </c>
      <c r="K307" s="109">
        <f>-IF($B307&gt;=K$200,0,IF(COUNTIF($E307:J307,"&lt;&gt;0")&lt;=$D$302,VLOOKUP($B$302,$B$142:$N$196,$A307,FALSE)*$E$302,0))</f>
        <v>0</v>
      </c>
      <c r="L307" s="109">
        <f>-IF($B307&gt;=L$200,0,IF(COUNTIF($E307:K307,"&lt;&gt;0")&lt;=$D$302,VLOOKUP($B$302,$B$142:$N$196,$A307,FALSE)*$E$302,0))</f>
        <v>0</v>
      </c>
      <c r="M307" s="109">
        <f>-IF($B307&gt;=M$200,0,IF(COUNTIF($E307:L307,"&lt;&gt;0")&lt;=$D$302,VLOOKUP($B$302,$B$142:$N$196,$A307,FALSE)*$E$302,0))</f>
        <v>0</v>
      </c>
      <c r="N307" s="109">
        <f>-IF($B307&gt;=N$200,0,IF(COUNTIF($E307:M307,"&lt;&gt;0")&lt;=$D$302,VLOOKUP($B$302,$B$142:$N$196,$A307,FALSE)*$E$302,0))</f>
        <v>0</v>
      </c>
    </row>
    <row r="308" spans="1:14" s="2" customFormat="1" hidden="1" outlineLevel="1" x14ac:dyDescent="0.3">
      <c r="A308" s="1">
        <f t="shared" si="79"/>
        <v>9</v>
      </c>
      <c r="B308" s="112">
        <v>2019</v>
      </c>
      <c r="C308" s="105"/>
      <c r="E308" s="109"/>
      <c r="F308" s="109">
        <f>-IF($B308&gt;=F$200,0,IF(COUNTIF($E308:E308,"&lt;&gt;0")&lt;=$D$302,VLOOKUP($B$302,$B$142:$N$196,$A308,FALSE)*$E$302,0))</f>
        <v>0</v>
      </c>
      <c r="G308" s="109">
        <f>-IF($B308&gt;=G$200,0,IF(COUNTIF($E308:F308,"&lt;&gt;0")&lt;=$D$302,VLOOKUP($B$302,$B$142:$N$196,$A308,FALSE)*$E$302,0))</f>
        <v>0</v>
      </c>
      <c r="H308" s="109">
        <f>-IF($B308&gt;=H$200,0,IF(COUNTIF($E308:G308,"&lt;&gt;0")&lt;=$D$302,VLOOKUP($B$302,$B$142:$N$196,$A308,FALSE)*$E$302,0))</f>
        <v>0</v>
      </c>
      <c r="I308" s="109">
        <f>-IF($B308&gt;=I$200,0,IF(COUNTIF($E308:H308,"&lt;&gt;0")&lt;=$D$302,VLOOKUP($B$302,$B$142:$N$196,$A308,FALSE)*$E$302,0))</f>
        <v>0</v>
      </c>
      <c r="J308" s="109">
        <f>-IF($B308&gt;=J$200,0,IF(COUNTIF($E308:I308,"&lt;&gt;0")&lt;=$D$302,VLOOKUP($B$302,$B$142:$N$196,$A308,FALSE)*$E$302,0))</f>
        <v>0</v>
      </c>
      <c r="K308" s="109">
        <f>-IF($B308&gt;=K$200,0,IF(COUNTIF($E308:J308,"&lt;&gt;0")&lt;=$D$302,VLOOKUP($B$302,$B$142:$N$196,$A308,FALSE)*$E$302,0))</f>
        <v>-27485.462711864409</v>
      </c>
      <c r="L308" s="109">
        <f>-IF($B308&gt;=L$200,0,IF(COUNTIF($E308:K308,"&lt;&gt;0")&lt;=$D$302,VLOOKUP($B$302,$B$142:$N$196,$A308,FALSE)*$E$302,0))</f>
        <v>-27485.462711864409</v>
      </c>
      <c r="M308" s="109">
        <f>-IF($B308&gt;=M$200,0,IF(COUNTIF($E308:L308,"&lt;&gt;0")&lt;=$D$302,VLOOKUP($B$302,$B$142:$N$196,$A308,FALSE)*$E$302,0))</f>
        <v>-27485.462711864409</v>
      </c>
      <c r="N308" s="109">
        <f>-IF($B308&gt;=N$200,0,IF(COUNTIF($E308:M308,"&lt;&gt;0")&lt;=$D$302,VLOOKUP($B$302,$B$142:$N$196,$A308,FALSE)*$E$302,0))</f>
        <v>-27485.462711864409</v>
      </c>
    </row>
    <row r="309" spans="1:14" s="2" customFormat="1" hidden="1" outlineLevel="1" x14ac:dyDescent="0.3">
      <c r="A309" s="1">
        <f t="shared" si="79"/>
        <v>10</v>
      </c>
      <c r="B309" s="112">
        <v>2020</v>
      </c>
      <c r="C309" s="105"/>
      <c r="E309" s="109"/>
      <c r="F309" s="109">
        <f>-IF($B309&gt;=F$200,0,IF(COUNTIF($E309:E309,"&lt;&gt;0")&lt;=$D$302,VLOOKUP($B$302,$B$142:$N$196,$A309,FALSE)*$E$302,0))</f>
        <v>0</v>
      </c>
      <c r="G309" s="109">
        <f>-IF($B309&gt;=G$200,0,IF(COUNTIF($E309:F309,"&lt;&gt;0")&lt;=$D$302,VLOOKUP($B$302,$B$142:$N$196,$A309,FALSE)*$E$302,0))</f>
        <v>0</v>
      </c>
      <c r="H309" s="109">
        <f>-IF($B309&gt;=H$200,0,IF(COUNTIF($E309:G309,"&lt;&gt;0")&lt;=$D$302,VLOOKUP($B$302,$B$142:$N$196,$A309,FALSE)*$E$302,0))</f>
        <v>0</v>
      </c>
      <c r="I309" s="109">
        <f>-IF($B309&gt;=I$200,0,IF(COUNTIF($E309:H309,"&lt;&gt;0")&lt;=$D$302,VLOOKUP($B$302,$B$142:$N$196,$A309,FALSE)*$E$302,0))</f>
        <v>0</v>
      </c>
      <c r="J309" s="109">
        <f>-IF($B309&gt;=J$200,0,IF(COUNTIF($E309:I309,"&lt;&gt;0")&lt;=$D$302,VLOOKUP($B$302,$B$142:$N$196,$A309,FALSE)*$E$302,0))</f>
        <v>0</v>
      </c>
      <c r="K309" s="109">
        <f>-IF($B309&gt;=K$200,0,IF(COUNTIF($E309:J309,"&lt;&gt;0")&lt;=$D$302,VLOOKUP($B$302,$B$142:$N$196,$A309,FALSE)*$E$302,0))</f>
        <v>0</v>
      </c>
      <c r="L309" s="109">
        <f>-IF($B309&gt;=L$200,0,IF(COUNTIF($E309:K309,"&lt;&gt;0")&lt;=$D$302,VLOOKUP($B$302,$B$142:$N$196,$A309,FALSE)*$E$302,0))</f>
        <v>0</v>
      </c>
      <c r="M309" s="109">
        <f>-IF($B309&gt;=M$200,0,IF(COUNTIF($E309:L309,"&lt;&gt;0")&lt;=$D$302,VLOOKUP($B$302,$B$142:$N$196,$A309,FALSE)*$E$302,0))</f>
        <v>0</v>
      </c>
      <c r="N309" s="109">
        <f>-IF($B309&gt;=N$200,0,IF(COUNTIF($E309:M309,"&lt;&gt;0")&lt;=$D$302,VLOOKUP($B$302,$B$142:$N$196,$A309,FALSE)*$E$302,0))</f>
        <v>0</v>
      </c>
    </row>
    <row r="310" spans="1:14" s="2" customFormat="1" hidden="1" outlineLevel="1" x14ac:dyDescent="0.3">
      <c r="A310" s="1">
        <f t="shared" si="79"/>
        <v>11</v>
      </c>
      <c r="B310" s="112">
        <v>2021</v>
      </c>
      <c r="C310" s="105"/>
      <c r="E310" s="109"/>
      <c r="F310" s="109">
        <f>-IF($B310&gt;=F$200,0,IF(COUNTIF($E310:E310,"&lt;&gt;0")&lt;=$D$302,VLOOKUP($B$302,$B$142:$N$196,$A310,FALSE)*$E$302,0))</f>
        <v>0</v>
      </c>
      <c r="G310" s="109">
        <f>-IF($B310&gt;=G$200,0,IF(COUNTIF($E310:F310,"&lt;&gt;0")&lt;=$D$302,VLOOKUP($B$302,$B$142:$N$196,$A310,FALSE)*$E$302,0))</f>
        <v>0</v>
      </c>
      <c r="H310" s="109">
        <f>-IF($B310&gt;=H$200,0,IF(COUNTIF($E310:G310,"&lt;&gt;0")&lt;=$D$302,VLOOKUP($B$302,$B$142:$N$196,$A310,FALSE)*$E$302,0))</f>
        <v>0</v>
      </c>
      <c r="I310" s="109">
        <f>-IF($B310&gt;=I$200,0,IF(COUNTIF($E310:H310,"&lt;&gt;0")&lt;=$D$302,VLOOKUP($B$302,$B$142:$N$196,$A310,FALSE)*$E$302,0))</f>
        <v>0</v>
      </c>
      <c r="J310" s="109">
        <f>-IF($B310&gt;=J$200,0,IF(COUNTIF($E310:I310,"&lt;&gt;0")&lt;=$D$302,VLOOKUP($B$302,$B$142:$N$196,$A310,FALSE)*$E$302,0))</f>
        <v>0</v>
      </c>
      <c r="K310" s="109">
        <f>-IF($B310&gt;=K$200,0,IF(COUNTIF($E310:J310,"&lt;&gt;0")&lt;=$D$302,VLOOKUP($B$302,$B$142:$N$196,$A310,FALSE)*$E$302,0))</f>
        <v>0</v>
      </c>
      <c r="L310" s="109">
        <f>-IF($B310&gt;=L$200,0,IF(COUNTIF($E310:K310,"&lt;&gt;0")&lt;=$D$302,VLOOKUP($B$302,$B$142:$N$196,$A310,FALSE)*$E$302,0))</f>
        <v>0</v>
      </c>
      <c r="M310" s="109">
        <f>-IF($B310&gt;=M$200,0,IF(COUNTIF($E310:L310,"&lt;&gt;0")&lt;=$D$302,VLOOKUP($B$302,$B$142:$N$196,$A310,FALSE)*$E$302,0))</f>
        <v>0</v>
      </c>
      <c r="N310" s="109">
        <f>-IF($B310&gt;=N$200,0,IF(COUNTIF($E310:M310,"&lt;&gt;0")&lt;=$D$302,VLOOKUP($B$302,$B$142:$N$196,$A310,FALSE)*$E$302,0))</f>
        <v>0</v>
      </c>
    </row>
    <row r="311" spans="1:14" s="2" customFormat="1" hidden="1" outlineLevel="1" x14ac:dyDescent="0.3">
      <c r="A311" s="1">
        <f t="shared" si="79"/>
        <v>12</v>
      </c>
      <c r="B311" s="112">
        <v>2022</v>
      </c>
      <c r="C311" s="105"/>
      <c r="E311" s="109"/>
      <c r="F311" s="109">
        <f>-IF($B311&gt;=F$200,0,IF(COUNTIF($E311:E311,"&lt;&gt;0")&lt;=$D$302,VLOOKUP($B$302,$B$142:$N$196,$A311,FALSE)*$E$302,0))</f>
        <v>0</v>
      </c>
      <c r="G311" s="109">
        <f>-IF($B311&gt;=G$200,0,IF(COUNTIF($E311:F311,"&lt;&gt;0")&lt;=$D$302,VLOOKUP($B$302,$B$142:$N$196,$A311,FALSE)*$E$302,0))</f>
        <v>0</v>
      </c>
      <c r="H311" s="109">
        <f>-IF($B311&gt;=H$200,0,IF(COUNTIF($E311:G311,"&lt;&gt;0")&lt;=$D$302,VLOOKUP($B$302,$B$142:$N$196,$A311,FALSE)*$E$302,0))</f>
        <v>0</v>
      </c>
      <c r="I311" s="109">
        <f>-IF($B311&gt;=I$200,0,IF(COUNTIF($E311:H311,"&lt;&gt;0")&lt;=$D$302,VLOOKUP($B$302,$B$142:$N$196,$A311,FALSE)*$E$302,0))</f>
        <v>0</v>
      </c>
      <c r="J311" s="109">
        <f>-IF($B311&gt;=J$200,0,IF(COUNTIF($E311:I311,"&lt;&gt;0")&lt;=$D$302,VLOOKUP($B$302,$B$142:$N$196,$A311,FALSE)*$E$302,0))</f>
        <v>0</v>
      </c>
      <c r="K311" s="109">
        <f>-IF($B311&gt;=K$200,0,IF(COUNTIF($E311:J311,"&lt;&gt;0")&lt;=$D$302,VLOOKUP($B$302,$B$142:$N$196,$A311,FALSE)*$E$302,0))</f>
        <v>0</v>
      </c>
      <c r="L311" s="109">
        <f>-IF($B311&gt;=L$200,0,IF(COUNTIF($E311:K311,"&lt;&gt;0")&lt;=$D$302,VLOOKUP($B$302,$B$142:$N$196,$A311,FALSE)*$E$302,0))</f>
        <v>0</v>
      </c>
      <c r="M311" s="109">
        <f>-IF($B311&gt;=M$200,0,IF(COUNTIF($E311:L311,"&lt;&gt;0")&lt;=$D$302,VLOOKUP($B$302,$B$142:$N$196,$A311,FALSE)*$E$302,0))</f>
        <v>0</v>
      </c>
      <c r="N311" s="109">
        <f>-IF($B311&gt;=N$200,0,IF(COUNTIF($E311:M311,"&lt;&gt;0")&lt;=$D$302,VLOOKUP($B$302,$B$142:$N$196,$A311,FALSE)*$E$302,0))</f>
        <v>0</v>
      </c>
    </row>
    <row r="312" spans="1:14" s="2" customFormat="1" hidden="1" outlineLevel="1" x14ac:dyDescent="0.3">
      <c r="A312" s="1"/>
      <c r="B312" s="112"/>
      <c r="C312" s="105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</row>
    <row r="313" spans="1:14" s="2" customFormat="1" collapsed="1" x14ac:dyDescent="0.3">
      <c r="A313" s="1"/>
      <c r="B313" s="126" t="s">
        <v>208</v>
      </c>
      <c r="C313" s="105"/>
      <c r="D313" s="2">
        <f>VLOOKUP(B313,'2.2.3.1.TasasDeprec'!$B$6:$F$62,5,FALSE)</f>
        <v>23</v>
      </c>
      <c r="E313" s="18">
        <f>1/D313</f>
        <v>4.3478260869565216E-2</v>
      </c>
      <c r="F313" s="55">
        <f>SUM(F314:F322)</f>
        <v>0</v>
      </c>
      <c r="G313" s="55">
        <f t="shared" ref="G313:N313" si="80">SUM(G314:G322)</f>
        <v>0</v>
      </c>
      <c r="H313" s="55">
        <f t="shared" si="80"/>
        <v>0</v>
      </c>
      <c r="I313" s="55">
        <f t="shared" si="80"/>
        <v>0</v>
      </c>
      <c r="J313" s="55">
        <f t="shared" si="80"/>
        <v>0</v>
      </c>
      <c r="K313" s="55">
        <f t="shared" si="80"/>
        <v>0</v>
      </c>
      <c r="L313" s="55">
        <f t="shared" si="80"/>
        <v>-104885.59764185704</v>
      </c>
      <c r="M313" s="55">
        <f t="shared" si="80"/>
        <v>-104885.59764185704</v>
      </c>
      <c r="N313" s="55">
        <f t="shared" si="80"/>
        <v>-104885.59764185704</v>
      </c>
    </row>
    <row r="314" spans="1:14" s="2" customFormat="1" hidden="1" outlineLevel="1" x14ac:dyDescent="0.3">
      <c r="A314" s="1">
        <v>4</v>
      </c>
      <c r="B314" s="112">
        <v>2014</v>
      </c>
      <c r="C314" s="105"/>
      <c r="E314" s="109"/>
      <c r="F314" s="109">
        <f>-IF($B314&gt;=F$200,0,IF(COUNTIF($E314:E314,"&lt;&gt;0")&lt;=$D$313,VLOOKUP($B$313,$B$142:$N$196,$A314,FALSE)*$E$313,0))</f>
        <v>0</v>
      </c>
      <c r="G314" s="109">
        <f>-IF($B314&gt;=G$200,0,IF(COUNTIF($E314:F314,"&lt;&gt;0")&lt;=$D$313,VLOOKUP($B$313,$B$142:$N$196,$A314,FALSE)*$E$313,0))</f>
        <v>0</v>
      </c>
      <c r="H314" s="109">
        <f>-IF($B314&gt;=H$200,0,IF(COUNTIF($E314:G314,"&lt;&gt;0")&lt;=$D$313,VLOOKUP($B$313,$B$142:$N$196,$A314,FALSE)*$E$313,0))</f>
        <v>0</v>
      </c>
      <c r="I314" s="109">
        <f>-IF($B314&gt;=I$200,0,IF(COUNTIF($E314:H314,"&lt;&gt;0")&lt;=$D$313,VLOOKUP($B$313,$B$142:$N$196,$A314,FALSE)*$E$313,0))</f>
        <v>0</v>
      </c>
      <c r="J314" s="109">
        <f>-IF($B314&gt;=J$200,0,IF(COUNTIF($E314:I314,"&lt;&gt;0")&lt;=$D$313,VLOOKUP($B$313,$B$142:$N$196,$A314,FALSE)*$E$313,0))</f>
        <v>0</v>
      </c>
      <c r="K314" s="109">
        <f>-IF($B314&gt;=K$200,0,IF(COUNTIF($E314:J314,"&lt;&gt;0")&lt;=$D$313,VLOOKUP($B$313,$B$142:$N$196,$A314,FALSE)*$E$313,0))</f>
        <v>0</v>
      </c>
      <c r="L314" s="109">
        <f>-IF($B314&gt;=L$200,0,IF(COUNTIF($E314:K314,"&lt;&gt;0")&lt;=$D$313,VLOOKUP($B$313,$B$142:$N$196,$A314,FALSE)*$E$313,0))</f>
        <v>0</v>
      </c>
      <c r="M314" s="109">
        <f>-IF($B314&gt;=M$200,0,IF(COUNTIF($E314:L314,"&lt;&gt;0")&lt;=$D$313,VLOOKUP($B$313,$B$142:$N$196,$A314,FALSE)*$E$313,0))</f>
        <v>0</v>
      </c>
      <c r="N314" s="109">
        <f>-IF($B314&gt;=N$200,0,IF(COUNTIF($E314:M314,"&lt;&gt;0")&lt;=$D$313,VLOOKUP($B$313,$B$142:$N$196,$A314,FALSE)*$E$313,0))</f>
        <v>0</v>
      </c>
    </row>
    <row r="315" spans="1:14" s="2" customFormat="1" hidden="1" outlineLevel="1" x14ac:dyDescent="0.3">
      <c r="A315" s="1">
        <f t="shared" ref="A315:A322" si="81">+A314+1</f>
        <v>5</v>
      </c>
      <c r="B315" s="112">
        <v>2015</v>
      </c>
      <c r="C315" s="105"/>
      <c r="E315" s="109"/>
      <c r="F315" s="109">
        <f>-IF($B315&gt;=F$200,0,IF(COUNTIF($E315:E315,"&lt;&gt;0")&lt;=$D$313,VLOOKUP($B$313,$B$142:$N$196,$A315,FALSE)*$E$313,0))</f>
        <v>0</v>
      </c>
      <c r="G315" s="109">
        <f>-IF($B315&gt;=G$200,0,IF(COUNTIF($E315:F315,"&lt;&gt;0")&lt;=$D$313,VLOOKUP($B$313,$B$142:$N$196,$A315,FALSE)*$E$313,0))</f>
        <v>0</v>
      </c>
      <c r="H315" s="109">
        <f>-IF($B315&gt;=H$200,0,IF(COUNTIF($E315:G315,"&lt;&gt;0")&lt;=$D$313,VLOOKUP($B$313,$B$142:$N$196,$A315,FALSE)*$E$313,0))</f>
        <v>0</v>
      </c>
      <c r="I315" s="109">
        <f>-IF($B315&gt;=I$200,0,IF(COUNTIF($E315:H315,"&lt;&gt;0")&lt;=$D$313,VLOOKUP($B$313,$B$142:$N$196,$A315,FALSE)*$E$313,0))</f>
        <v>0</v>
      </c>
      <c r="J315" s="109">
        <f>-IF($B315&gt;=J$200,0,IF(COUNTIF($E315:I315,"&lt;&gt;0")&lt;=$D$313,VLOOKUP($B$313,$B$142:$N$196,$A315,FALSE)*$E$313,0))</f>
        <v>0</v>
      </c>
      <c r="K315" s="109">
        <f>-IF($B315&gt;=K$200,0,IF(COUNTIF($E315:J315,"&lt;&gt;0")&lt;=$D$313,VLOOKUP($B$313,$B$142:$N$196,$A315,FALSE)*$E$313,0))</f>
        <v>0</v>
      </c>
      <c r="L315" s="109">
        <f>-IF($B315&gt;=L$200,0,IF(COUNTIF($E315:K315,"&lt;&gt;0")&lt;=$D$313,VLOOKUP($B$313,$B$142:$N$196,$A315,FALSE)*$E$313,0))</f>
        <v>0</v>
      </c>
      <c r="M315" s="109">
        <f>-IF($B315&gt;=M$200,0,IF(COUNTIF($E315:L315,"&lt;&gt;0")&lt;=$D$313,VLOOKUP($B$313,$B$142:$N$196,$A315,FALSE)*$E$313,0))</f>
        <v>0</v>
      </c>
      <c r="N315" s="109">
        <f>-IF($B315&gt;=N$200,0,IF(COUNTIF($E315:M315,"&lt;&gt;0")&lt;=$D$313,VLOOKUP($B$313,$B$142:$N$196,$A315,FALSE)*$E$313,0))</f>
        <v>0</v>
      </c>
    </row>
    <row r="316" spans="1:14" s="2" customFormat="1" hidden="1" outlineLevel="1" x14ac:dyDescent="0.3">
      <c r="A316" s="1">
        <f t="shared" si="81"/>
        <v>6</v>
      </c>
      <c r="B316" s="112">
        <v>2016</v>
      </c>
      <c r="C316" s="105"/>
      <c r="E316" s="109"/>
      <c r="F316" s="109">
        <f>-IF($B316&gt;=F$200,0,IF(COUNTIF($E316:E316,"&lt;&gt;0")&lt;=$D$313,VLOOKUP($B$313,$B$142:$N$196,$A316,FALSE)*$E$313,0))</f>
        <v>0</v>
      </c>
      <c r="G316" s="109">
        <f>-IF($B316&gt;=G$200,0,IF(COUNTIF($E316:F316,"&lt;&gt;0")&lt;=$D$313,VLOOKUP($B$313,$B$142:$N$196,$A316,FALSE)*$E$313,0))</f>
        <v>0</v>
      </c>
      <c r="H316" s="109">
        <f>-IF($B316&gt;=H$200,0,IF(COUNTIF($E316:G316,"&lt;&gt;0")&lt;=$D$313,VLOOKUP($B$313,$B$142:$N$196,$A316,FALSE)*$E$313,0))</f>
        <v>0</v>
      </c>
      <c r="I316" s="109">
        <f>-IF($B316&gt;=I$200,0,IF(COUNTIF($E316:H316,"&lt;&gt;0")&lt;=$D$313,VLOOKUP($B$313,$B$142:$N$196,$A316,FALSE)*$E$313,0))</f>
        <v>0</v>
      </c>
      <c r="J316" s="109">
        <f>-IF($B316&gt;=J$200,0,IF(COUNTIF($E316:I316,"&lt;&gt;0")&lt;=$D$313,VLOOKUP($B$313,$B$142:$N$196,$A316,FALSE)*$E$313,0))</f>
        <v>0</v>
      </c>
      <c r="K316" s="109">
        <f>-IF($B316&gt;=K$200,0,IF(COUNTIF($E316:J316,"&lt;&gt;0")&lt;=$D$313,VLOOKUP($B$313,$B$142:$N$196,$A316,FALSE)*$E$313,0))</f>
        <v>0</v>
      </c>
      <c r="L316" s="109">
        <f>-IF($B316&gt;=L$200,0,IF(COUNTIF($E316:K316,"&lt;&gt;0")&lt;=$D$313,VLOOKUP($B$313,$B$142:$N$196,$A316,FALSE)*$E$313,0))</f>
        <v>0</v>
      </c>
      <c r="M316" s="109">
        <f>-IF($B316&gt;=M$200,0,IF(COUNTIF($E316:L316,"&lt;&gt;0")&lt;=$D$313,VLOOKUP($B$313,$B$142:$N$196,$A316,FALSE)*$E$313,0))</f>
        <v>0</v>
      </c>
      <c r="N316" s="109">
        <f>-IF($B316&gt;=N$200,0,IF(COUNTIF($E316:M316,"&lt;&gt;0")&lt;=$D$313,VLOOKUP($B$313,$B$142:$N$196,$A316,FALSE)*$E$313,0))</f>
        <v>0</v>
      </c>
    </row>
    <row r="317" spans="1:14" s="2" customFormat="1" hidden="1" outlineLevel="1" x14ac:dyDescent="0.3">
      <c r="A317" s="1">
        <f t="shared" si="81"/>
        <v>7</v>
      </c>
      <c r="B317" s="112">
        <v>2017</v>
      </c>
      <c r="C317" s="105"/>
      <c r="E317" s="109"/>
      <c r="F317" s="109">
        <f>-IF($B317&gt;=F$200,0,IF(COUNTIF($E317:E317,"&lt;&gt;0")&lt;=$D$313,VLOOKUP($B$313,$B$142:$N$196,$A317,FALSE)*$E$313,0))</f>
        <v>0</v>
      </c>
      <c r="G317" s="109">
        <f>-IF($B317&gt;=G$200,0,IF(COUNTIF($E317:F317,"&lt;&gt;0")&lt;=$D$313,VLOOKUP($B$313,$B$142:$N$196,$A317,FALSE)*$E$313,0))</f>
        <v>0</v>
      </c>
      <c r="H317" s="109">
        <f>-IF($B317&gt;=H$200,0,IF(COUNTIF($E317:G317,"&lt;&gt;0")&lt;=$D$313,VLOOKUP($B$313,$B$142:$N$196,$A317,FALSE)*$E$313,0))</f>
        <v>0</v>
      </c>
      <c r="I317" s="109">
        <f>-IF($B317&gt;=I$200,0,IF(COUNTIF($E317:H317,"&lt;&gt;0")&lt;=$D$313,VLOOKUP($B$313,$B$142:$N$196,$A317,FALSE)*$E$313,0))</f>
        <v>0</v>
      </c>
      <c r="J317" s="109">
        <f>-IF($B317&gt;=J$200,0,IF(COUNTIF($E317:I317,"&lt;&gt;0")&lt;=$D$313,VLOOKUP($B$313,$B$142:$N$196,$A317,FALSE)*$E$313,0))</f>
        <v>0</v>
      </c>
      <c r="K317" s="109">
        <f>-IF($B317&gt;=K$200,0,IF(COUNTIF($E317:J317,"&lt;&gt;0")&lt;=$D$313,VLOOKUP($B$313,$B$142:$N$196,$A317,FALSE)*$E$313,0))</f>
        <v>0</v>
      </c>
      <c r="L317" s="109">
        <f>-IF($B317&gt;=L$200,0,IF(COUNTIF($E317:K317,"&lt;&gt;0")&lt;=$D$313,VLOOKUP($B$313,$B$142:$N$196,$A317,FALSE)*$E$313,0))</f>
        <v>0</v>
      </c>
      <c r="M317" s="109">
        <f>-IF($B317&gt;=M$200,0,IF(COUNTIF($E317:L317,"&lt;&gt;0")&lt;=$D$313,VLOOKUP($B$313,$B$142:$N$196,$A317,FALSE)*$E$313,0))</f>
        <v>0</v>
      </c>
      <c r="N317" s="109">
        <f>-IF($B317&gt;=N$200,0,IF(COUNTIF($E317:M317,"&lt;&gt;0")&lt;=$D$313,VLOOKUP($B$313,$B$142:$N$196,$A317,FALSE)*$E$313,0))</f>
        <v>0</v>
      </c>
    </row>
    <row r="318" spans="1:14" s="2" customFormat="1" hidden="1" outlineLevel="1" x14ac:dyDescent="0.3">
      <c r="A318" s="1">
        <f t="shared" si="81"/>
        <v>8</v>
      </c>
      <c r="B318" s="112">
        <v>2018</v>
      </c>
      <c r="C318" s="105"/>
      <c r="E318" s="109"/>
      <c r="F318" s="109">
        <f>-IF($B318&gt;=F$200,0,IF(COUNTIF($E318:E318,"&lt;&gt;0")&lt;=$D$313,VLOOKUP($B$313,$B$142:$N$196,$A318,FALSE)*$E$313,0))</f>
        <v>0</v>
      </c>
      <c r="G318" s="109">
        <f>-IF($B318&gt;=G$200,0,IF(COUNTIF($E318:F318,"&lt;&gt;0")&lt;=$D$313,VLOOKUP($B$313,$B$142:$N$196,$A318,FALSE)*$E$313,0))</f>
        <v>0</v>
      </c>
      <c r="H318" s="109">
        <f>-IF($B318&gt;=H$200,0,IF(COUNTIF($E318:G318,"&lt;&gt;0")&lt;=$D$313,VLOOKUP($B$313,$B$142:$N$196,$A318,FALSE)*$E$313,0))</f>
        <v>0</v>
      </c>
      <c r="I318" s="109">
        <f>-IF($B318&gt;=I$200,0,IF(COUNTIF($E318:H318,"&lt;&gt;0")&lt;=$D$313,VLOOKUP($B$313,$B$142:$N$196,$A318,FALSE)*$E$313,0))</f>
        <v>0</v>
      </c>
      <c r="J318" s="109">
        <f>-IF($B318&gt;=J$200,0,IF(COUNTIF($E318:I318,"&lt;&gt;0")&lt;=$D$313,VLOOKUP($B$313,$B$142:$N$196,$A318,FALSE)*$E$313,0))</f>
        <v>0</v>
      </c>
      <c r="K318" s="109">
        <f>-IF($B318&gt;=K$200,0,IF(COUNTIF($E318:J318,"&lt;&gt;0")&lt;=$D$313,VLOOKUP($B$313,$B$142:$N$196,$A318,FALSE)*$E$313,0))</f>
        <v>0</v>
      </c>
      <c r="L318" s="109">
        <f>-IF($B318&gt;=L$200,0,IF(COUNTIF($E318:K318,"&lt;&gt;0")&lt;=$D$313,VLOOKUP($B$313,$B$142:$N$196,$A318,FALSE)*$E$313,0))</f>
        <v>0</v>
      </c>
      <c r="M318" s="109">
        <f>-IF($B318&gt;=M$200,0,IF(COUNTIF($E318:L318,"&lt;&gt;0")&lt;=$D$313,VLOOKUP($B$313,$B$142:$N$196,$A318,FALSE)*$E$313,0))</f>
        <v>0</v>
      </c>
      <c r="N318" s="109">
        <f>-IF($B318&gt;=N$200,0,IF(COUNTIF($E318:M318,"&lt;&gt;0")&lt;=$D$313,VLOOKUP($B$313,$B$142:$N$196,$A318,FALSE)*$E$313,0))</f>
        <v>0</v>
      </c>
    </row>
    <row r="319" spans="1:14" s="2" customFormat="1" hidden="1" outlineLevel="1" x14ac:dyDescent="0.3">
      <c r="A319" s="1">
        <f t="shared" si="81"/>
        <v>9</v>
      </c>
      <c r="B319" s="112">
        <v>2019</v>
      </c>
      <c r="C319" s="105"/>
      <c r="E319" s="109"/>
      <c r="F319" s="109">
        <f>-IF($B319&gt;=F$200,0,IF(COUNTIF($E319:E319,"&lt;&gt;0")&lt;=$D$313,VLOOKUP($B$313,$B$142:$N$196,$A319,FALSE)*$E$313,0))</f>
        <v>0</v>
      </c>
      <c r="G319" s="109">
        <f>-IF($B319&gt;=G$200,0,IF(COUNTIF($E319:F319,"&lt;&gt;0")&lt;=$D$313,VLOOKUP($B$313,$B$142:$N$196,$A319,FALSE)*$E$313,0))</f>
        <v>0</v>
      </c>
      <c r="H319" s="109">
        <f>-IF($B319&gt;=H$200,0,IF(COUNTIF($E319:G319,"&lt;&gt;0")&lt;=$D$313,VLOOKUP($B$313,$B$142:$N$196,$A319,FALSE)*$E$313,0))</f>
        <v>0</v>
      </c>
      <c r="I319" s="109">
        <f>-IF($B319&gt;=I$200,0,IF(COUNTIF($E319:H319,"&lt;&gt;0")&lt;=$D$313,VLOOKUP($B$313,$B$142:$N$196,$A319,FALSE)*$E$313,0))</f>
        <v>0</v>
      </c>
      <c r="J319" s="109">
        <f>-IF($B319&gt;=J$200,0,IF(COUNTIF($E319:I319,"&lt;&gt;0")&lt;=$D$313,VLOOKUP($B$313,$B$142:$N$196,$A319,FALSE)*$E$313,0))</f>
        <v>0</v>
      </c>
      <c r="K319" s="109">
        <f>-IF($B319&gt;=K$200,0,IF(COUNTIF($E319:J319,"&lt;&gt;0")&lt;=$D$313,VLOOKUP($B$313,$B$142:$N$196,$A319,FALSE)*$E$313,0))</f>
        <v>0</v>
      </c>
      <c r="L319" s="109">
        <f>-IF($B319&gt;=L$200,0,IF(COUNTIF($E319:K319,"&lt;&gt;0")&lt;=$D$313,VLOOKUP($B$313,$B$142:$N$196,$A319,FALSE)*$E$313,0))</f>
        <v>0</v>
      </c>
      <c r="M319" s="109">
        <f>-IF($B319&gt;=M$200,0,IF(COUNTIF($E319:L319,"&lt;&gt;0")&lt;=$D$313,VLOOKUP($B$313,$B$142:$N$196,$A319,FALSE)*$E$313,0))</f>
        <v>0</v>
      </c>
      <c r="N319" s="109">
        <f>-IF($B319&gt;=N$200,0,IF(COUNTIF($E319:M319,"&lt;&gt;0")&lt;=$D$313,VLOOKUP($B$313,$B$142:$N$196,$A319,FALSE)*$E$313,0))</f>
        <v>0</v>
      </c>
    </row>
    <row r="320" spans="1:14" s="2" customFormat="1" hidden="1" outlineLevel="1" x14ac:dyDescent="0.3">
      <c r="A320" s="1">
        <f t="shared" si="81"/>
        <v>10</v>
      </c>
      <c r="B320" s="112">
        <v>2020</v>
      </c>
      <c r="C320" s="105"/>
      <c r="E320" s="109"/>
      <c r="F320" s="109">
        <f>-IF($B320&gt;=F$200,0,IF(COUNTIF($E320:E320,"&lt;&gt;0")&lt;=$D$313,VLOOKUP($B$313,$B$142:$N$196,$A320,FALSE)*$E$313,0))</f>
        <v>0</v>
      </c>
      <c r="G320" s="109">
        <f>-IF($B320&gt;=G$200,0,IF(COUNTIF($E320:F320,"&lt;&gt;0")&lt;=$D$313,VLOOKUP($B$313,$B$142:$N$196,$A320,FALSE)*$E$313,0))</f>
        <v>0</v>
      </c>
      <c r="H320" s="109">
        <f>-IF($B320&gt;=H$200,0,IF(COUNTIF($E320:G320,"&lt;&gt;0")&lt;=$D$313,VLOOKUP($B$313,$B$142:$N$196,$A320,FALSE)*$E$313,0))</f>
        <v>0</v>
      </c>
      <c r="I320" s="109">
        <f>-IF($B320&gt;=I$200,0,IF(COUNTIF($E320:H320,"&lt;&gt;0")&lt;=$D$313,VLOOKUP($B$313,$B$142:$N$196,$A320,FALSE)*$E$313,0))</f>
        <v>0</v>
      </c>
      <c r="J320" s="109">
        <f>-IF($B320&gt;=J$200,0,IF(COUNTIF($E320:I320,"&lt;&gt;0")&lt;=$D$313,VLOOKUP($B$313,$B$142:$N$196,$A320,FALSE)*$E$313,0))</f>
        <v>0</v>
      </c>
      <c r="K320" s="109">
        <f>-IF($B320&gt;=K$200,0,IF(COUNTIF($E320:J320,"&lt;&gt;0")&lt;=$D$313,VLOOKUP($B$313,$B$142:$N$196,$A320,FALSE)*$E$313,0))</f>
        <v>0</v>
      </c>
      <c r="L320" s="109">
        <f>-IF($B320&gt;=L$200,0,IF(COUNTIF($E320:K320,"&lt;&gt;0")&lt;=$D$313,VLOOKUP($B$313,$B$142:$N$196,$A320,FALSE)*$E$313,0))</f>
        <v>-104885.59764185704</v>
      </c>
      <c r="M320" s="109">
        <f>-IF($B320&gt;=M$200,0,IF(COUNTIF($E320:L320,"&lt;&gt;0")&lt;=$D$313,VLOOKUP($B$313,$B$142:$N$196,$A320,FALSE)*$E$313,0))</f>
        <v>-104885.59764185704</v>
      </c>
      <c r="N320" s="109">
        <f>-IF($B320&gt;=N$200,0,IF(COUNTIF($E320:M320,"&lt;&gt;0")&lt;=$D$313,VLOOKUP($B$313,$B$142:$N$196,$A320,FALSE)*$E$313,0))</f>
        <v>-104885.59764185704</v>
      </c>
    </row>
    <row r="321" spans="1:14" s="2" customFormat="1" hidden="1" outlineLevel="1" x14ac:dyDescent="0.3">
      <c r="A321" s="1">
        <f t="shared" si="81"/>
        <v>11</v>
      </c>
      <c r="B321" s="112">
        <v>2021</v>
      </c>
      <c r="C321" s="105"/>
      <c r="E321" s="109"/>
      <c r="F321" s="109">
        <f>-IF($B321&gt;=F$200,0,IF(COUNTIF($E321:E321,"&lt;&gt;0")&lt;=$D$313,VLOOKUP($B$313,$B$142:$N$196,$A321,FALSE)*$E$313,0))</f>
        <v>0</v>
      </c>
      <c r="G321" s="109">
        <f>-IF($B321&gt;=G$200,0,IF(COUNTIF($E321:F321,"&lt;&gt;0")&lt;=$D$313,VLOOKUP($B$313,$B$142:$N$196,$A321,FALSE)*$E$313,0))</f>
        <v>0</v>
      </c>
      <c r="H321" s="109">
        <f>-IF($B321&gt;=H$200,0,IF(COUNTIF($E321:G321,"&lt;&gt;0")&lt;=$D$313,VLOOKUP($B$313,$B$142:$N$196,$A321,FALSE)*$E$313,0))</f>
        <v>0</v>
      </c>
      <c r="I321" s="109">
        <f>-IF($B321&gt;=I$200,0,IF(COUNTIF($E321:H321,"&lt;&gt;0")&lt;=$D$313,VLOOKUP($B$313,$B$142:$N$196,$A321,FALSE)*$E$313,0))</f>
        <v>0</v>
      </c>
      <c r="J321" s="109">
        <f>-IF($B321&gt;=J$200,0,IF(COUNTIF($E321:I321,"&lt;&gt;0")&lt;=$D$313,VLOOKUP($B$313,$B$142:$N$196,$A321,FALSE)*$E$313,0))</f>
        <v>0</v>
      </c>
      <c r="K321" s="109">
        <f>-IF($B321&gt;=K$200,0,IF(COUNTIF($E321:J321,"&lt;&gt;0")&lt;=$D$313,VLOOKUP($B$313,$B$142:$N$196,$A321,FALSE)*$E$313,0))</f>
        <v>0</v>
      </c>
      <c r="L321" s="109">
        <f>-IF($B321&gt;=L$200,0,IF(COUNTIF($E321:K321,"&lt;&gt;0")&lt;=$D$313,VLOOKUP($B$313,$B$142:$N$196,$A321,FALSE)*$E$313,0))</f>
        <v>0</v>
      </c>
      <c r="M321" s="109">
        <f>-IF($B321&gt;=M$200,0,IF(COUNTIF($E321:L321,"&lt;&gt;0")&lt;=$D$313,VLOOKUP($B$313,$B$142:$N$196,$A321,FALSE)*$E$313,0))</f>
        <v>0</v>
      </c>
      <c r="N321" s="109">
        <f>-IF($B321&gt;=N$200,0,IF(COUNTIF($E321:M321,"&lt;&gt;0")&lt;=$D$313,VLOOKUP($B$313,$B$142:$N$196,$A321,FALSE)*$E$313,0))</f>
        <v>0</v>
      </c>
    </row>
    <row r="322" spans="1:14" s="2" customFormat="1" hidden="1" outlineLevel="1" x14ac:dyDescent="0.3">
      <c r="A322" s="1">
        <f t="shared" si="81"/>
        <v>12</v>
      </c>
      <c r="B322" s="112">
        <v>2022</v>
      </c>
      <c r="C322" s="105"/>
      <c r="E322" s="109"/>
      <c r="F322" s="109">
        <f>-IF($B322&gt;=F$200,0,IF(COUNTIF($E322:E322,"&lt;&gt;0")&lt;=$D$313,VLOOKUP($B$313,$B$142:$N$196,$A322,FALSE)*$E$313,0))</f>
        <v>0</v>
      </c>
      <c r="G322" s="109">
        <f>-IF($B322&gt;=G$200,0,IF(COUNTIF($E322:F322,"&lt;&gt;0")&lt;=$D$313,VLOOKUP($B$313,$B$142:$N$196,$A322,FALSE)*$E$313,0))</f>
        <v>0</v>
      </c>
      <c r="H322" s="109">
        <f>-IF($B322&gt;=H$200,0,IF(COUNTIF($E322:G322,"&lt;&gt;0")&lt;=$D$313,VLOOKUP($B$313,$B$142:$N$196,$A322,FALSE)*$E$313,0))</f>
        <v>0</v>
      </c>
      <c r="I322" s="109">
        <f>-IF($B322&gt;=I$200,0,IF(COUNTIF($E322:H322,"&lt;&gt;0")&lt;=$D$313,VLOOKUP($B$313,$B$142:$N$196,$A322,FALSE)*$E$313,0))</f>
        <v>0</v>
      </c>
      <c r="J322" s="109">
        <f>-IF($B322&gt;=J$200,0,IF(COUNTIF($E322:I322,"&lt;&gt;0")&lt;=$D$313,VLOOKUP($B$313,$B$142:$N$196,$A322,FALSE)*$E$313,0))</f>
        <v>0</v>
      </c>
      <c r="K322" s="109">
        <f>-IF($B322&gt;=K$200,0,IF(COUNTIF($E322:J322,"&lt;&gt;0")&lt;=$D$313,VLOOKUP($B$313,$B$142:$N$196,$A322,FALSE)*$E$313,0))</f>
        <v>0</v>
      </c>
      <c r="L322" s="109">
        <f>-IF($B322&gt;=L$200,0,IF(COUNTIF($E322:K322,"&lt;&gt;0")&lt;=$D$313,VLOOKUP($B$313,$B$142:$N$196,$A322,FALSE)*$E$313,0))</f>
        <v>0</v>
      </c>
      <c r="M322" s="109">
        <f>-IF($B322&gt;=M$200,0,IF(COUNTIF($E322:L322,"&lt;&gt;0")&lt;=$D$313,VLOOKUP($B$313,$B$142:$N$196,$A322,FALSE)*$E$313,0))</f>
        <v>0</v>
      </c>
      <c r="N322" s="109">
        <f>-IF($B322&gt;=N$200,0,IF(COUNTIF($E322:M322,"&lt;&gt;0")&lt;=$D$313,VLOOKUP($B$313,$B$142:$N$196,$A322,FALSE)*$E$313,0))</f>
        <v>0</v>
      </c>
    </row>
    <row r="323" spans="1:14" s="2" customFormat="1" hidden="1" outlineLevel="1" x14ac:dyDescent="0.3">
      <c r="A323" s="1"/>
      <c r="B323" s="112"/>
      <c r="C323" s="105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</row>
    <row r="324" spans="1:14" s="2" customFormat="1" collapsed="1" x14ac:dyDescent="0.3">
      <c r="A324" s="1"/>
      <c r="B324" s="104" t="s">
        <v>209</v>
      </c>
      <c r="C324" s="105"/>
      <c r="D324" s="2">
        <f>VLOOKUP(B324,'2.2.3.1.TasasDeprec'!$B$6:$F$62,5,FALSE)</f>
        <v>10</v>
      </c>
      <c r="E324" s="18">
        <f>1/D324</f>
        <v>0.1</v>
      </c>
      <c r="F324" s="55">
        <f>SUM(F325:F333)</f>
        <v>0</v>
      </c>
      <c r="G324" s="55">
        <f t="shared" ref="G324:N324" si="82">SUM(G325:G333)</f>
        <v>0</v>
      </c>
      <c r="H324" s="55">
        <f t="shared" si="82"/>
        <v>-46320</v>
      </c>
      <c r="I324" s="55">
        <f t="shared" si="82"/>
        <v>-46320</v>
      </c>
      <c r="J324" s="55">
        <f t="shared" si="82"/>
        <v>-89320</v>
      </c>
      <c r="K324" s="55">
        <f t="shared" si="82"/>
        <v>-98609.279661016946</v>
      </c>
      <c r="L324" s="55">
        <f t="shared" si="82"/>
        <v>-98609.279661016946</v>
      </c>
      <c r="M324" s="55">
        <f t="shared" si="82"/>
        <v>-98609.279661016946</v>
      </c>
      <c r="N324" s="55">
        <f t="shared" si="82"/>
        <v>-98609.279661016946</v>
      </c>
    </row>
    <row r="325" spans="1:14" s="2" customFormat="1" hidden="1" outlineLevel="1" x14ac:dyDescent="0.3">
      <c r="A325" s="1">
        <v>4</v>
      </c>
      <c r="B325" s="112">
        <v>2014</v>
      </c>
      <c r="C325" s="105"/>
      <c r="E325" s="109"/>
      <c r="F325" s="109">
        <f>-IF($B325&gt;=F$200,0,IF(COUNTIF($E325:E325,"&lt;&gt;0")&lt;=$D$324,VLOOKUP($B$324,$B$142:$N$196,$A325,FALSE)*$E$324,0))</f>
        <v>0</v>
      </c>
      <c r="G325" s="109">
        <f>-IF($B325&gt;=G$200,0,IF(COUNTIF($E325:F325,"&lt;&gt;0")&lt;=$D$324,VLOOKUP($B$324,$B$142:$N$196,$A325,FALSE)*$E$324,0))</f>
        <v>0</v>
      </c>
      <c r="H325" s="109">
        <f>-IF($B325&gt;=H$200,0,IF(COUNTIF($E325:G325,"&lt;&gt;0")&lt;=$D$324,VLOOKUP($B$324,$B$142:$N$196,$A325,FALSE)*$E$324,0))</f>
        <v>0</v>
      </c>
      <c r="I325" s="109">
        <f>-IF($B325&gt;=I$200,0,IF(COUNTIF($E325:H325,"&lt;&gt;0")&lt;=$D$324,VLOOKUP($B$324,$B$142:$N$196,$A325,FALSE)*$E$324,0))</f>
        <v>0</v>
      </c>
      <c r="J325" s="109">
        <f>-IF($B325&gt;=J$200,0,IF(COUNTIF($E325:I325,"&lt;&gt;0")&lt;=$D$324,VLOOKUP($B$324,$B$142:$N$196,$A325,FALSE)*$E$324,0))</f>
        <v>0</v>
      </c>
      <c r="K325" s="109">
        <f>-IF($B325&gt;=K$200,0,IF(COUNTIF($E325:J325,"&lt;&gt;0")&lt;=$D$324,VLOOKUP($B$324,$B$142:$N$196,$A325,FALSE)*$E$324,0))</f>
        <v>0</v>
      </c>
      <c r="L325" s="109">
        <f>-IF($B325&gt;=L$200,0,IF(COUNTIF($E325:K325,"&lt;&gt;0")&lt;=$D$324,VLOOKUP($B$324,$B$142:$N$196,$A325,FALSE)*$E$324,0))</f>
        <v>0</v>
      </c>
      <c r="M325" s="109">
        <f>-IF($B325&gt;=M$200,0,IF(COUNTIF($E325:L325,"&lt;&gt;0")&lt;=$D$324,VLOOKUP($B$324,$B$142:$N$196,$A325,FALSE)*$E$324,0))</f>
        <v>0</v>
      </c>
      <c r="N325" s="109">
        <f>-IF($B325&gt;=N$200,0,IF(COUNTIF($E325:M325,"&lt;&gt;0")&lt;=$D$324,VLOOKUP($B$324,$B$142:$N$196,$A325,FALSE)*$E$324,0))</f>
        <v>0</v>
      </c>
    </row>
    <row r="326" spans="1:14" s="2" customFormat="1" hidden="1" outlineLevel="1" x14ac:dyDescent="0.3">
      <c r="A326" s="1">
        <f t="shared" ref="A326:A333" si="83">+A325+1</f>
        <v>5</v>
      </c>
      <c r="B326" s="112">
        <v>2015</v>
      </c>
      <c r="C326" s="105"/>
      <c r="E326" s="109"/>
      <c r="F326" s="109">
        <f>-IF($B326&gt;=F$200,0,IF(COUNTIF($E326:E326,"&lt;&gt;0")&lt;=$D$324,VLOOKUP($B$324,$B$142:$N$196,$A326,FALSE)*$E$324,0))</f>
        <v>0</v>
      </c>
      <c r="G326" s="109">
        <f>-IF($B326&gt;=G$200,0,IF(COUNTIF($E326:F326,"&lt;&gt;0")&lt;=$D$324,VLOOKUP($B$324,$B$142:$N$196,$A326,FALSE)*$E$324,0))</f>
        <v>0</v>
      </c>
      <c r="H326" s="109">
        <f>-IF($B326&gt;=H$200,0,IF(COUNTIF($E326:G326,"&lt;&gt;0")&lt;=$D$324,VLOOKUP($B$324,$B$142:$N$196,$A326,FALSE)*$E$324,0))</f>
        <v>0</v>
      </c>
      <c r="I326" s="109">
        <f>-IF($B326&gt;=I$200,0,IF(COUNTIF($E326:H326,"&lt;&gt;0")&lt;=$D$324,VLOOKUP($B$324,$B$142:$N$196,$A326,FALSE)*$E$324,0))</f>
        <v>0</v>
      </c>
      <c r="J326" s="109">
        <f>-IF($B326&gt;=J$200,0,IF(COUNTIF($E326:I326,"&lt;&gt;0")&lt;=$D$324,VLOOKUP($B$324,$B$142:$N$196,$A326,FALSE)*$E$324,0))</f>
        <v>0</v>
      </c>
      <c r="K326" s="109">
        <f>-IF($B326&gt;=K$200,0,IF(COUNTIF($E326:J326,"&lt;&gt;0")&lt;=$D$324,VLOOKUP($B$324,$B$142:$N$196,$A326,FALSE)*$E$324,0))</f>
        <v>0</v>
      </c>
      <c r="L326" s="109">
        <f>-IF($B326&gt;=L$200,0,IF(COUNTIF($E326:K326,"&lt;&gt;0")&lt;=$D$324,VLOOKUP($B$324,$B$142:$N$196,$A326,FALSE)*$E$324,0))</f>
        <v>0</v>
      </c>
      <c r="M326" s="109">
        <f>-IF($B326&gt;=M$200,0,IF(COUNTIF($E326:L326,"&lt;&gt;0")&lt;=$D$324,VLOOKUP($B$324,$B$142:$N$196,$A326,FALSE)*$E$324,0))</f>
        <v>0</v>
      </c>
      <c r="N326" s="109">
        <f>-IF($B326&gt;=N$200,0,IF(COUNTIF($E326:M326,"&lt;&gt;0")&lt;=$D$324,VLOOKUP($B$324,$B$142:$N$196,$A326,FALSE)*$E$324,0))</f>
        <v>0</v>
      </c>
    </row>
    <row r="327" spans="1:14" s="2" customFormat="1" hidden="1" outlineLevel="1" x14ac:dyDescent="0.3">
      <c r="A327" s="1">
        <f t="shared" si="83"/>
        <v>6</v>
      </c>
      <c r="B327" s="112">
        <v>2016</v>
      </c>
      <c r="C327" s="105"/>
      <c r="E327" s="109"/>
      <c r="F327" s="109">
        <f>-IF($B327&gt;=F$200,0,IF(COUNTIF($E327:E327,"&lt;&gt;0")&lt;=$D$324,VLOOKUP($B$324,$B$142:$N$196,$A327,FALSE)*$E$324,0))</f>
        <v>0</v>
      </c>
      <c r="G327" s="109">
        <f>-IF($B327&gt;=G$200,0,IF(COUNTIF($E327:F327,"&lt;&gt;0")&lt;=$D$324,VLOOKUP($B$324,$B$142:$N$196,$A327,FALSE)*$E$324,0))</f>
        <v>0</v>
      </c>
      <c r="H327" s="109">
        <f>-IF($B327&gt;=H$200,0,IF(COUNTIF($E327:G327,"&lt;&gt;0")&lt;=$D$324,VLOOKUP($B$324,$B$142:$N$196,$A327,FALSE)*$E$324,0))</f>
        <v>-46320</v>
      </c>
      <c r="I327" s="109">
        <f>-IF($B327&gt;=I$200,0,IF(COUNTIF($E327:H327,"&lt;&gt;0")&lt;=$D$324,VLOOKUP($B$324,$B$142:$N$196,$A327,FALSE)*$E$324,0))</f>
        <v>-46320</v>
      </c>
      <c r="J327" s="109">
        <f>-IF($B327&gt;=J$200,0,IF(COUNTIF($E327:I327,"&lt;&gt;0")&lt;=$D$324,VLOOKUP($B$324,$B$142:$N$196,$A327,FALSE)*$E$324,0))</f>
        <v>-46320</v>
      </c>
      <c r="K327" s="109">
        <f>-IF($B327&gt;=K$200,0,IF(COUNTIF($E327:J327,"&lt;&gt;0")&lt;=$D$324,VLOOKUP($B$324,$B$142:$N$196,$A327,FALSE)*$E$324,0))</f>
        <v>-46320</v>
      </c>
      <c r="L327" s="109">
        <f>-IF($B327&gt;=L$200,0,IF(COUNTIF($E327:K327,"&lt;&gt;0")&lt;=$D$324,VLOOKUP($B$324,$B$142:$N$196,$A327,FALSE)*$E$324,0))</f>
        <v>-46320</v>
      </c>
      <c r="M327" s="109">
        <f>-IF($B327&gt;=M$200,0,IF(COUNTIF($E327:L327,"&lt;&gt;0")&lt;=$D$324,VLOOKUP($B$324,$B$142:$N$196,$A327,FALSE)*$E$324,0))</f>
        <v>-46320</v>
      </c>
      <c r="N327" s="109">
        <f>-IF($B327&gt;=N$200,0,IF(COUNTIF($E327:M327,"&lt;&gt;0")&lt;=$D$324,VLOOKUP($B$324,$B$142:$N$196,$A327,FALSE)*$E$324,0))</f>
        <v>-46320</v>
      </c>
    </row>
    <row r="328" spans="1:14" s="2" customFormat="1" hidden="1" outlineLevel="1" x14ac:dyDescent="0.3">
      <c r="A328" s="1">
        <f t="shared" si="83"/>
        <v>7</v>
      </c>
      <c r="B328" s="112">
        <v>2017</v>
      </c>
      <c r="C328" s="105"/>
      <c r="E328" s="109"/>
      <c r="F328" s="109">
        <f>-IF($B328&gt;=F$200,0,IF(COUNTIF($E328:E328,"&lt;&gt;0")&lt;=$D$324,VLOOKUP($B$324,$B$142:$N$196,$A328,FALSE)*$E$324,0))</f>
        <v>0</v>
      </c>
      <c r="G328" s="109">
        <f>-IF($B328&gt;=G$200,0,IF(COUNTIF($E328:F328,"&lt;&gt;0")&lt;=$D$324,VLOOKUP($B$324,$B$142:$N$196,$A328,FALSE)*$E$324,0))</f>
        <v>0</v>
      </c>
      <c r="H328" s="109">
        <f>-IF($B328&gt;=H$200,0,IF(COUNTIF($E328:G328,"&lt;&gt;0")&lt;=$D$324,VLOOKUP($B$324,$B$142:$N$196,$A328,FALSE)*$E$324,0))</f>
        <v>0</v>
      </c>
      <c r="I328" s="109">
        <f>-IF($B328&gt;=I$200,0,IF(COUNTIF($E328:H328,"&lt;&gt;0")&lt;=$D$324,VLOOKUP($B$324,$B$142:$N$196,$A328,FALSE)*$E$324,0))</f>
        <v>0</v>
      </c>
      <c r="J328" s="109">
        <f>-IF($B328&gt;=J$200,0,IF(COUNTIF($E328:I328,"&lt;&gt;0")&lt;=$D$324,VLOOKUP($B$324,$B$142:$N$196,$A328,FALSE)*$E$324,0))</f>
        <v>0</v>
      </c>
      <c r="K328" s="109">
        <f>-IF($B328&gt;=K$200,0,IF(COUNTIF($E328:J328,"&lt;&gt;0")&lt;=$D$324,VLOOKUP($B$324,$B$142:$N$196,$A328,FALSE)*$E$324,0))</f>
        <v>0</v>
      </c>
      <c r="L328" s="109">
        <f>-IF($B328&gt;=L$200,0,IF(COUNTIF($E328:K328,"&lt;&gt;0")&lt;=$D$324,VLOOKUP($B$324,$B$142:$N$196,$A328,FALSE)*$E$324,0))</f>
        <v>0</v>
      </c>
      <c r="M328" s="109">
        <f>-IF($B328&gt;=M$200,0,IF(COUNTIF($E328:L328,"&lt;&gt;0")&lt;=$D$324,VLOOKUP($B$324,$B$142:$N$196,$A328,FALSE)*$E$324,0))</f>
        <v>0</v>
      </c>
      <c r="N328" s="109">
        <f>-IF($B328&gt;=N$200,0,IF(COUNTIF($E328:M328,"&lt;&gt;0")&lt;=$D$324,VLOOKUP($B$324,$B$142:$N$196,$A328,FALSE)*$E$324,0))</f>
        <v>0</v>
      </c>
    </row>
    <row r="329" spans="1:14" s="2" customFormat="1" hidden="1" outlineLevel="1" x14ac:dyDescent="0.3">
      <c r="A329" s="1">
        <f t="shared" si="83"/>
        <v>8</v>
      </c>
      <c r="B329" s="112">
        <v>2018</v>
      </c>
      <c r="C329" s="105"/>
      <c r="E329" s="109"/>
      <c r="F329" s="109">
        <f>-IF($B329&gt;=F$200,0,IF(COUNTIF($E329:E329,"&lt;&gt;0")&lt;=$D$324,VLOOKUP($B$324,$B$142:$N$196,$A329,FALSE)*$E$324,0))</f>
        <v>0</v>
      </c>
      <c r="G329" s="109">
        <f>-IF($B329&gt;=G$200,0,IF(COUNTIF($E329:F329,"&lt;&gt;0")&lt;=$D$324,VLOOKUP($B$324,$B$142:$N$196,$A329,FALSE)*$E$324,0))</f>
        <v>0</v>
      </c>
      <c r="H329" s="109">
        <f>-IF($B329&gt;=H$200,0,IF(COUNTIF($E329:G329,"&lt;&gt;0")&lt;=$D$324,VLOOKUP($B$324,$B$142:$N$196,$A329,FALSE)*$E$324,0))</f>
        <v>0</v>
      </c>
      <c r="I329" s="109">
        <f>-IF($B329&gt;=I$200,0,IF(COUNTIF($E329:H329,"&lt;&gt;0")&lt;=$D$324,VLOOKUP($B$324,$B$142:$N$196,$A329,FALSE)*$E$324,0))</f>
        <v>0</v>
      </c>
      <c r="J329" s="109">
        <f>-IF($B329&gt;=J$200,0,IF(COUNTIF($E329:I329,"&lt;&gt;0")&lt;=$D$324,VLOOKUP($B$324,$B$142:$N$196,$A329,FALSE)*$E$324,0))</f>
        <v>-43000</v>
      </c>
      <c r="K329" s="109">
        <f>-IF($B329&gt;=K$200,0,IF(COUNTIF($E329:J329,"&lt;&gt;0")&lt;=$D$324,VLOOKUP($B$324,$B$142:$N$196,$A329,FALSE)*$E$324,0))</f>
        <v>-43000</v>
      </c>
      <c r="L329" s="109">
        <f>-IF($B329&gt;=L$200,0,IF(COUNTIF($E329:K329,"&lt;&gt;0")&lt;=$D$324,VLOOKUP($B$324,$B$142:$N$196,$A329,FALSE)*$E$324,0))</f>
        <v>-43000</v>
      </c>
      <c r="M329" s="109">
        <f>-IF($B329&gt;=M$200,0,IF(COUNTIF($E329:L329,"&lt;&gt;0")&lt;=$D$324,VLOOKUP($B$324,$B$142:$N$196,$A329,FALSE)*$E$324,0))</f>
        <v>-43000</v>
      </c>
      <c r="N329" s="109">
        <f>-IF($B329&gt;=N$200,0,IF(COUNTIF($E329:M329,"&lt;&gt;0")&lt;=$D$324,VLOOKUP($B$324,$B$142:$N$196,$A329,FALSE)*$E$324,0))</f>
        <v>-43000</v>
      </c>
    </row>
    <row r="330" spans="1:14" s="2" customFormat="1" hidden="1" outlineLevel="1" x14ac:dyDescent="0.3">
      <c r="A330" s="1">
        <f t="shared" si="83"/>
        <v>9</v>
      </c>
      <c r="B330" s="112">
        <v>2019</v>
      </c>
      <c r="C330" s="105"/>
      <c r="E330" s="109"/>
      <c r="F330" s="109">
        <f>-IF($B330&gt;=F$200,0,IF(COUNTIF($E330:E330,"&lt;&gt;0")&lt;=$D$324,VLOOKUP($B$324,$B$142:$N$196,$A330,FALSE)*$E$324,0))</f>
        <v>0</v>
      </c>
      <c r="G330" s="109">
        <f>-IF($B330&gt;=G$200,0,IF(COUNTIF($E330:F330,"&lt;&gt;0")&lt;=$D$324,VLOOKUP($B$324,$B$142:$N$196,$A330,FALSE)*$E$324,0))</f>
        <v>0</v>
      </c>
      <c r="H330" s="109">
        <f>-IF($B330&gt;=H$200,0,IF(COUNTIF($E330:G330,"&lt;&gt;0")&lt;=$D$324,VLOOKUP($B$324,$B$142:$N$196,$A330,FALSE)*$E$324,0))</f>
        <v>0</v>
      </c>
      <c r="I330" s="109">
        <f>-IF($B330&gt;=I$200,0,IF(COUNTIF($E330:H330,"&lt;&gt;0")&lt;=$D$324,VLOOKUP($B$324,$B$142:$N$196,$A330,FALSE)*$E$324,0))</f>
        <v>0</v>
      </c>
      <c r="J330" s="109">
        <f>-IF($B330&gt;=J$200,0,IF(COUNTIF($E330:I330,"&lt;&gt;0")&lt;=$D$324,VLOOKUP($B$324,$B$142:$N$196,$A330,FALSE)*$E$324,0))</f>
        <v>0</v>
      </c>
      <c r="K330" s="109">
        <f>-IF($B330&gt;=K$200,0,IF(COUNTIF($E330:J330,"&lt;&gt;0")&lt;=$D$324,VLOOKUP($B$324,$B$142:$N$196,$A330,FALSE)*$E$324,0))</f>
        <v>-9289.2796610169498</v>
      </c>
      <c r="L330" s="109">
        <f>-IF($B330&gt;=L$200,0,IF(COUNTIF($E330:K330,"&lt;&gt;0")&lt;=$D$324,VLOOKUP($B$324,$B$142:$N$196,$A330,FALSE)*$E$324,0))</f>
        <v>-9289.2796610169498</v>
      </c>
      <c r="M330" s="109">
        <f>-IF($B330&gt;=M$200,0,IF(COUNTIF($E330:L330,"&lt;&gt;0")&lt;=$D$324,VLOOKUP($B$324,$B$142:$N$196,$A330,FALSE)*$E$324,0))</f>
        <v>-9289.2796610169498</v>
      </c>
      <c r="N330" s="109">
        <f>-IF($B330&gt;=N$200,0,IF(COUNTIF($E330:M330,"&lt;&gt;0")&lt;=$D$324,VLOOKUP($B$324,$B$142:$N$196,$A330,FALSE)*$E$324,0))</f>
        <v>-9289.2796610169498</v>
      </c>
    </row>
    <row r="331" spans="1:14" s="2" customFormat="1" hidden="1" outlineLevel="1" x14ac:dyDescent="0.3">
      <c r="A331" s="1">
        <f t="shared" si="83"/>
        <v>10</v>
      </c>
      <c r="B331" s="112">
        <v>2020</v>
      </c>
      <c r="C331" s="105"/>
      <c r="E331" s="109"/>
      <c r="F331" s="109">
        <f>-IF($B331&gt;=F$200,0,IF(COUNTIF($E331:E331,"&lt;&gt;0")&lt;=$D$324,VLOOKUP($B$324,$B$142:$N$196,$A331,FALSE)*$E$324,0))</f>
        <v>0</v>
      </c>
      <c r="G331" s="109">
        <f>-IF($B331&gt;=G$200,0,IF(COUNTIF($E331:F331,"&lt;&gt;0")&lt;=$D$324,VLOOKUP($B$324,$B$142:$N$196,$A331,FALSE)*$E$324,0))</f>
        <v>0</v>
      </c>
      <c r="H331" s="109">
        <f>-IF($B331&gt;=H$200,0,IF(COUNTIF($E331:G331,"&lt;&gt;0")&lt;=$D$324,VLOOKUP($B$324,$B$142:$N$196,$A331,FALSE)*$E$324,0))</f>
        <v>0</v>
      </c>
      <c r="I331" s="109">
        <f>-IF($B331&gt;=I$200,0,IF(COUNTIF($E331:H331,"&lt;&gt;0")&lt;=$D$324,VLOOKUP($B$324,$B$142:$N$196,$A331,FALSE)*$E$324,0))</f>
        <v>0</v>
      </c>
      <c r="J331" s="109">
        <f>-IF($B331&gt;=J$200,0,IF(COUNTIF($E331:I331,"&lt;&gt;0")&lt;=$D$324,VLOOKUP($B$324,$B$142:$N$196,$A331,FALSE)*$E$324,0))</f>
        <v>0</v>
      </c>
      <c r="K331" s="109">
        <f>-IF($B331&gt;=K$200,0,IF(COUNTIF($E331:J331,"&lt;&gt;0")&lt;=$D$324,VLOOKUP($B$324,$B$142:$N$196,$A331,FALSE)*$E$324,0))</f>
        <v>0</v>
      </c>
      <c r="L331" s="109">
        <f>-IF($B331&gt;=L$200,0,IF(COUNTIF($E331:K331,"&lt;&gt;0")&lt;=$D$324,VLOOKUP($B$324,$B$142:$N$196,$A331,FALSE)*$E$324,0))</f>
        <v>0</v>
      </c>
      <c r="M331" s="109">
        <f>-IF($B331&gt;=M$200,0,IF(COUNTIF($E331:L331,"&lt;&gt;0")&lt;=$D$324,VLOOKUP($B$324,$B$142:$N$196,$A331,FALSE)*$E$324,0))</f>
        <v>0</v>
      </c>
      <c r="N331" s="109">
        <f>-IF($B331&gt;=N$200,0,IF(COUNTIF($E331:M331,"&lt;&gt;0")&lt;=$D$324,VLOOKUP($B$324,$B$142:$N$196,$A331,FALSE)*$E$324,0))</f>
        <v>0</v>
      </c>
    </row>
    <row r="332" spans="1:14" s="2" customFormat="1" hidden="1" outlineLevel="1" x14ac:dyDescent="0.3">
      <c r="A332" s="1">
        <f t="shared" si="83"/>
        <v>11</v>
      </c>
      <c r="B332" s="112">
        <v>2021</v>
      </c>
      <c r="C332" s="105"/>
      <c r="E332" s="109"/>
      <c r="F332" s="109">
        <f>-IF($B332&gt;=F$200,0,IF(COUNTIF($E332:E332,"&lt;&gt;0")&lt;=$D$324,VLOOKUP($B$324,$B$142:$N$196,$A332,FALSE)*$E$324,0))</f>
        <v>0</v>
      </c>
      <c r="G332" s="109">
        <f>-IF($B332&gt;=G$200,0,IF(COUNTIF($E332:F332,"&lt;&gt;0")&lt;=$D$324,VLOOKUP($B$324,$B$142:$N$196,$A332,FALSE)*$E$324,0))</f>
        <v>0</v>
      </c>
      <c r="H332" s="109">
        <f>-IF($B332&gt;=H$200,0,IF(COUNTIF($E332:G332,"&lt;&gt;0")&lt;=$D$324,VLOOKUP($B$324,$B$142:$N$196,$A332,FALSE)*$E$324,0))</f>
        <v>0</v>
      </c>
      <c r="I332" s="109">
        <f>-IF($B332&gt;=I$200,0,IF(COUNTIF($E332:H332,"&lt;&gt;0")&lt;=$D$324,VLOOKUP($B$324,$B$142:$N$196,$A332,FALSE)*$E$324,0))</f>
        <v>0</v>
      </c>
      <c r="J332" s="109">
        <f>-IF($B332&gt;=J$200,0,IF(COUNTIF($E332:I332,"&lt;&gt;0")&lt;=$D$324,VLOOKUP($B$324,$B$142:$N$196,$A332,FALSE)*$E$324,0))</f>
        <v>0</v>
      </c>
      <c r="K332" s="109">
        <f>-IF($B332&gt;=K$200,0,IF(COUNTIF($E332:J332,"&lt;&gt;0")&lt;=$D$324,VLOOKUP($B$324,$B$142:$N$196,$A332,FALSE)*$E$324,0))</f>
        <v>0</v>
      </c>
      <c r="L332" s="109">
        <f>-IF($B332&gt;=L$200,0,IF(COUNTIF($E332:K332,"&lt;&gt;0")&lt;=$D$324,VLOOKUP($B$324,$B$142:$N$196,$A332,FALSE)*$E$324,0))</f>
        <v>0</v>
      </c>
      <c r="M332" s="109">
        <f>-IF($B332&gt;=M$200,0,IF(COUNTIF($E332:L332,"&lt;&gt;0")&lt;=$D$324,VLOOKUP($B$324,$B$142:$N$196,$A332,FALSE)*$E$324,0))</f>
        <v>0</v>
      </c>
      <c r="N332" s="109">
        <f>-IF($B332&gt;=N$200,0,IF(COUNTIF($E332:M332,"&lt;&gt;0")&lt;=$D$324,VLOOKUP($B$324,$B$142:$N$196,$A332,FALSE)*$E$324,0))</f>
        <v>0</v>
      </c>
    </row>
    <row r="333" spans="1:14" s="2" customFormat="1" hidden="1" outlineLevel="1" x14ac:dyDescent="0.3">
      <c r="A333" s="1">
        <f t="shared" si="83"/>
        <v>12</v>
      </c>
      <c r="B333" s="112">
        <v>2022</v>
      </c>
      <c r="C333" s="105"/>
      <c r="E333" s="109"/>
      <c r="F333" s="109">
        <f>-IF($B333&gt;=F$200,0,IF(COUNTIF($E333:E333,"&lt;&gt;0")&lt;=$D$324,VLOOKUP($B$324,$B$142:$N$196,$A333,FALSE)*$E$324,0))</f>
        <v>0</v>
      </c>
      <c r="G333" s="109">
        <f>-IF($B333&gt;=G$200,0,IF(COUNTIF($E333:F333,"&lt;&gt;0")&lt;=$D$324,VLOOKUP($B$324,$B$142:$N$196,$A333,FALSE)*$E$324,0))</f>
        <v>0</v>
      </c>
      <c r="H333" s="109">
        <f>-IF($B333&gt;=H$200,0,IF(COUNTIF($E333:G333,"&lt;&gt;0")&lt;=$D$324,VLOOKUP($B$324,$B$142:$N$196,$A333,FALSE)*$E$324,0))</f>
        <v>0</v>
      </c>
      <c r="I333" s="109">
        <f>-IF($B333&gt;=I$200,0,IF(COUNTIF($E333:H333,"&lt;&gt;0")&lt;=$D$324,VLOOKUP($B$324,$B$142:$N$196,$A333,FALSE)*$E$324,0))</f>
        <v>0</v>
      </c>
      <c r="J333" s="109">
        <f>-IF($B333&gt;=J$200,0,IF(COUNTIF($E333:I333,"&lt;&gt;0")&lt;=$D$324,VLOOKUP($B$324,$B$142:$N$196,$A333,FALSE)*$E$324,0))</f>
        <v>0</v>
      </c>
      <c r="K333" s="109">
        <f>-IF($B333&gt;=K$200,0,IF(COUNTIF($E333:J333,"&lt;&gt;0")&lt;=$D$324,VLOOKUP($B$324,$B$142:$N$196,$A333,FALSE)*$E$324,0))</f>
        <v>0</v>
      </c>
      <c r="L333" s="109">
        <f>-IF($B333&gt;=L$200,0,IF(COUNTIF($E333:K333,"&lt;&gt;0")&lt;=$D$324,VLOOKUP($B$324,$B$142:$N$196,$A333,FALSE)*$E$324,0))</f>
        <v>0</v>
      </c>
      <c r="M333" s="109">
        <f>-IF($B333&gt;=M$200,0,IF(COUNTIF($E333:L333,"&lt;&gt;0")&lt;=$D$324,VLOOKUP($B$324,$B$142:$N$196,$A333,FALSE)*$E$324,0))</f>
        <v>0</v>
      </c>
      <c r="N333" s="109">
        <f>-IF($B333&gt;=N$200,0,IF(COUNTIF($E333:M333,"&lt;&gt;0")&lt;=$D$324,VLOOKUP($B$324,$B$142:$N$196,$A333,FALSE)*$E$324,0))</f>
        <v>0</v>
      </c>
    </row>
    <row r="334" spans="1:14" s="2" customFormat="1" hidden="1" outlineLevel="1" x14ac:dyDescent="0.3">
      <c r="A334" s="1"/>
      <c r="B334" s="112"/>
      <c r="C334" s="105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</row>
    <row r="335" spans="1:14" s="2" customFormat="1" collapsed="1" x14ac:dyDescent="0.3">
      <c r="A335" s="1"/>
      <c r="B335" s="104" t="s">
        <v>303</v>
      </c>
      <c r="C335" s="105"/>
      <c r="D335" s="2">
        <f>VLOOKUP(B335,'2.2.3.1.TasasDeprec'!$B$6:$F$62,5,FALSE)</f>
        <v>24</v>
      </c>
      <c r="E335" s="18">
        <f>1/D335</f>
        <v>4.1666666666666664E-2</v>
      </c>
      <c r="F335" s="55">
        <f>SUM(F336:F344)</f>
        <v>0</v>
      </c>
      <c r="G335" s="55">
        <f t="shared" ref="G335:N335" si="84">SUM(G336:G344)</f>
        <v>0</v>
      </c>
      <c r="H335" s="55">
        <f t="shared" si="84"/>
        <v>0</v>
      </c>
      <c r="I335" s="55">
        <f t="shared" si="84"/>
        <v>0</v>
      </c>
      <c r="J335" s="55">
        <f t="shared" si="84"/>
        <v>0</v>
      </c>
      <c r="K335" s="55">
        <f t="shared" si="84"/>
        <v>0</v>
      </c>
      <c r="L335" s="55">
        <f t="shared" si="84"/>
        <v>-215424.68820621469</v>
      </c>
      <c r="M335" s="55">
        <f t="shared" si="84"/>
        <v>-215424.68820621469</v>
      </c>
      <c r="N335" s="55">
        <f t="shared" si="84"/>
        <v>-215424.68820621469</v>
      </c>
    </row>
    <row r="336" spans="1:14" s="2" customFormat="1" hidden="1" outlineLevel="1" x14ac:dyDescent="0.3">
      <c r="A336" s="1">
        <v>4</v>
      </c>
      <c r="B336" s="112">
        <v>2014</v>
      </c>
      <c r="C336" s="105"/>
      <c r="E336" s="109"/>
      <c r="F336" s="109">
        <f>-IF($B336&gt;=F$200,0,IF(COUNTIF($E336:E336,"&lt;&gt;0")&lt;=$D$335,VLOOKUP($B$335,$B$142:$N$196,$A336,FALSE)*$E$335,0))</f>
        <v>0</v>
      </c>
      <c r="G336" s="109">
        <f>-IF($B336&gt;=G$200,0,IF(COUNTIF($E336:F336,"&lt;&gt;0")&lt;=$D$335,VLOOKUP($B$335,$B$142:$N$196,$A336,FALSE)*$E$335,0))</f>
        <v>0</v>
      </c>
      <c r="H336" s="109">
        <f>-IF($B336&gt;=H$200,0,IF(COUNTIF($E336:G336,"&lt;&gt;0")&lt;=$D$335,VLOOKUP($B$335,$B$142:$N$196,$A336,FALSE)*$E$335,0))</f>
        <v>0</v>
      </c>
      <c r="I336" s="109">
        <f>-IF($B336&gt;=I$200,0,IF(COUNTIF($E336:H336,"&lt;&gt;0")&lt;=$D$335,VLOOKUP($B$335,$B$142:$N$196,$A336,FALSE)*$E$335,0))</f>
        <v>0</v>
      </c>
      <c r="J336" s="109">
        <f>-IF($B336&gt;=J$200,0,IF(COUNTIF($E336:I336,"&lt;&gt;0")&lt;=$D$335,VLOOKUP($B$335,$B$142:$N$196,$A336,FALSE)*$E$335,0))</f>
        <v>0</v>
      </c>
      <c r="K336" s="109">
        <f>-IF($B336&gt;=K$200,0,IF(COUNTIF($E336:J336,"&lt;&gt;0")&lt;=$D$335,VLOOKUP($B$335,$B$142:$N$196,$A336,FALSE)*$E$335,0))</f>
        <v>0</v>
      </c>
      <c r="L336" s="109">
        <f>-IF($B336&gt;=L$200,0,IF(COUNTIF($E336:K336,"&lt;&gt;0")&lt;=$D$335,VLOOKUP($B$335,$B$142:$N$196,$A336,FALSE)*$E$335,0))</f>
        <v>0</v>
      </c>
      <c r="M336" s="109">
        <f>-IF($B336&gt;=M$200,0,IF(COUNTIF($E336:L336,"&lt;&gt;0")&lt;=$D$335,VLOOKUP($B$335,$B$142:$N$196,$A336,FALSE)*$E$335,0))</f>
        <v>0</v>
      </c>
      <c r="N336" s="109">
        <f>-IF($B336&gt;=N$200,0,IF(COUNTIF($E336:M336,"&lt;&gt;0")&lt;=$D$335,VLOOKUP($B$335,$B$142:$N$196,$A336,FALSE)*$E$335,0))</f>
        <v>0</v>
      </c>
    </row>
    <row r="337" spans="1:14" s="2" customFormat="1" hidden="1" outlineLevel="1" x14ac:dyDescent="0.3">
      <c r="A337" s="1">
        <f t="shared" ref="A337:A344" si="85">+A336+1</f>
        <v>5</v>
      </c>
      <c r="B337" s="112">
        <v>2015</v>
      </c>
      <c r="C337" s="105"/>
      <c r="E337" s="109"/>
      <c r="F337" s="109">
        <f>-IF($B337&gt;=F$200,0,IF(COUNTIF($E337:E337,"&lt;&gt;0")&lt;=$D$335,VLOOKUP($B$335,$B$142:$N$196,$A337,FALSE)*$E$335,0))</f>
        <v>0</v>
      </c>
      <c r="G337" s="109">
        <f>-IF($B337&gt;=G$200,0,IF(COUNTIF($E337:F337,"&lt;&gt;0")&lt;=$D$335,VLOOKUP($B$335,$B$142:$N$196,$A337,FALSE)*$E$335,0))</f>
        <v>0</v>
      </c>
      <c r="H337" s="109">
        <f>-IF($B337&gt;=H$200,0,IF(COUNTIF($E337:G337,"&lt;&gt;0")&lt;=$D$335,VLOOKUP($B$335,$B$142:$N$196,$A337,FALSE)*$E$335,0))</f>
        <v>0</v>
      </c>
      <c r="I337" s="109">
        <f>-IF($B337&gt;=I$200,0,IF(COUNTIF($E337:H337,"&lt;&gt;0")&lt;=$D$335,VLOOKUP($B$335,$B$142:$N$196,$A337,FALSE)*$E$335,0))</f>
        <v>0</v>
      </c>
      <c r="J337" s="109">
        <f>-IF($B337&gt;=J$200,0,IF(COUNTIF($E337:I337,"&lt;&gt;0")&lt;=$D$335,VLOOKUP($B$335,$B$142:$N$196,$A337,FALSE)*$E$335,0))</f>
        <v>0</v>
      </c>
      <c r="K337" s="109">
        <f>-IF($B337&gt;=K$200,0,IF(COUNTIF($E337:J337,"&lt;&gt;0")&lt;=$D$335,VLOOKUP($B$335,$B$142:$N$196,$A337,FALSE)*$E$335,0))</f>
        <v>0</v>
      </c>
      <c r="L337" s="109">
        <f>-IF($B337&gt;=L$200,0,IF(COUNTIF($E337:K337,"&lt;&gt;0")&lt;=$D$335,VLOOKUP($B$335,$B$142:$N$196,$A337,FALSE)*$E$335,0))</f>
        <v>0</v>
      </c>
      <c r="M337" s="109">
        <f>-IF($B337&gt;=M$200,0,IF(COUNTIF($E337:L337,"&lt;&gt;0")&lt;=$D$335,VLOOKUP($B$335,$B$142:$N$196,$A337,FALSE)*$E$335,0))</f>
        <v>0</v>
      </c>
      <c r="N337" s="109">
        <f>-IF($B337&gt;=N$200,0,IF(COUNTIF($E337:M337,"&lt;&gt;0")&lt;=$D$335,VLOOKUP($B$335,$B$142:$N$196,$A337,FALSE)*$E$335,0))</f>
        <v>0</v>
      </c>
    </row>
    <row r="338" spans="1:14" s="2" customFormat="1" hidden="1" outlineLevel="1" x14ac:dyDescent="0.3">
      <c r="A338" s="1">
        <f t="shared" si="85"/>
        <v>6</v>
      </c>
      <c r="B338" s="112">
        <v>2016</v>
      </c>
      <c r="C338" s="105"/>
      <c r="E338" s="109"/>
      <c r="F338" s="109">
        <f>-IF($B338&gt;=F$200,0,IF(COUNTIF($E338:E338,"&lt;&gt;0")&lt;=$D$335,VLOOKUP($B$335,$B$142:$N$196,$A338,FALSE)*$E$335,0))</f>
        <v>0</v>
      </c>
      <c r="G338" s="109">
        <f>-IF($B338&gt;=G$200,0,IF(COUNTIF($E338:F338,"&lt;&gt;0")&lt;=$D$335,VLOOKUP($B$335,$B$142:$N$196,$A338,FALSE)*$E$335,0))</f>
        <v>0</v>
      </c>
      <c r="H338" s="109">
        <f>-IF($B338&gt;=H$200,0,IF(COUNTIF($E338:G338,"&lt;&gt;0")&lt;=$D$335,VLOOKUP($B$335,$B$142:$N$196,$A338,FALSE)*$E$335,0))</f>
        <v>0</v>
      </c>
      <c r="I338" s="109">
        <f>-IF($B338&gt;=I$200,0,IF(COUNTIF($E338:H338,"&lt;&gt;0")&lt;=$D$335,VLOOKUP($B$335,$B$142:$N$196,$A338,FALSE)*$E$335,0))</f>
        <v>0</v>
      </c>
      <c r="J338" s="109">
        <f>-IF($B338&gt;=J$200,0,IF(COUNTIF($E338:I338,"&lt;&gt;0")&lt;=$D$335,VLOOKUP($B$335,$B$142:$N$196,$A338,FALSE)*$E$335,0))</f>
        <v>0</v>
      </c>
      <c r="K338" s="109">
        <f>-IF($B338&gt;=K$200,0,IF(COUNTIF($E338:J338,"&lt;&gt;0")&lt;=$D$335,VLOOKUP($B$335,$B$142:$N$196,$A338,FALSE)*$E$335,0))</f>
        <v>0</v>
      </c>
      <c r="L338" s="109">
        <f>-IF($B338&gt;=L$200,0,IF(COUNTIF($E338:K338,"&lt;&gt;0")&lt;=$D$335,VLOOKUP($B$335,$B$142:$N$196,$A338,FALSE)*$E$335,0))</f>
        <v>0</v>
      </c>
      <c r="M338" s="109">
        <f>-IF($B338&gt;=M$200,0,IF(COUNTIF($E338:L338,"&lt;&gt;0")&lt;=$D$335,VLOOKUP($B$335,$B$142:$N$196,$A338,FALSE)*$E$335,0))</f>
        <v>0</v>
      </c>
      <c r="N338" s="109">
        <f>-IF($B338&gt;=N$200,0,IF(COUNTIF($E338:M338,"&lt;&gt;0")&lt;=$D$335,VLOOKUP($B$335,$B$142:$N$196,$A338,FALSE)*$E$335,0))</f>
        <v>0</v>
      </c>
    </row>
    <row r="339" spans="1:14" s="2" customFormat="1" hidden="1" outlineLevel="1" x14ac:dyDescent="0.3">
      <c r="A339" s="1">
        <f t="shared" si="85"/>
        <v>7</v>
      </c>
      <c r="B339" s="112">
        <v>2017</v>
      </c>
      <c r="C339" s="105"/>
      <c r="E339" s="109"/>
      <c r="F339" s="109">
        <f>-IF($B339&gt;=F$200,0,IF(COUNTIF($E339:E339,"&lt;&gt;0")&lt;=$D$335,VLOOKUP($B$335,$B$142:$N$196,$A339,FALSE)*$E$335,0))</f>
        <v>0</v>
      </c>
      <c r="G339" s="109">
        <f>-IF($B339&gt;=G$200,0,IF(COUNTIF($E339:F339,"&lt;&gt;0")&lt;=$D$335,VLOOKUP($B$335,$B$142:$N$196,$A339,FALSE)*$E$335,0))</f>
        <v>0</v>
      </c>
      <c r="H339" s="109">
        <f>-IF($B339&gt;=H$200,0,IF(COUNTIF($E339:G339,"&lt;&gt;0")&lt;=$D$335,VLOOKUP($B$335,$B$142:$N$196,$A339,FALSE)*$E$335,0))</f>
        <v>0</v>
      </c>
      <c r="I339" s="109">
        <f>-IF($B339&gt;=I$200,0,IF(COUNTIF($E339:H339,"&lt;&gt;0")&lt;=$D$335,VLOOKUP($B$335,$B$142:$N$196,$A339,FALSE)*$E$335,0))</f>
        <v>0</v>
      </c>
      <c r="J339" s="109">
        <f>-IF($B339&gt;=J$200,0,IF(COUNTIF($E339:I339,"&lt;&gt;0")&lt;=$D$335,VLOOKUP($B$335,$B$142:$N$196,$A339,FALSE)*$E$335,0))</f>
        <v>0</v>
      </c>
      <c r="K339" s="109">
        <f>-IF($B339&gt;=K$200,0,IF(COUNTIF($E339:J339,"&lt;&gt;0")&lt;=$D$335,VLOOKUP($B$335,$B$142:$N$196,$A339,FALSE)*$E$335,0))</f>
        <v>0</v>
      </c>
      <c r="L339" s="109">
        <f>-IF($B339&gt;=L$200,0,IF(COUNTIF($E339:K339,"&lt;&gt;0")&lt;=$D$335,VLOOKUP($B$335,$B$142:$N$196,$A339,FALSE)*$E$335,0))</f>
        <v>0</v>
      </c>
      <c r="M339" s="109">
        <f>-IF($B339&gt;=M$200,0,IF(COUNTIF($E339:L339,"&lt;&gt;0")&lt;=$D$335,VLOOKUP($B$335,$B$142:$N$196,$A339,FALSE)*$E$335,0))</f>
        <v>0</v>
      </c>
      <c r="N339" s="109">
        <f>-IF($B339&gt;=N$200,0,IF(COUNTIF($E339:M339,"&lt;&gt;0")&lt;=$D$335,VLOOKUP($B$335,$B$142:$N$196,$A339,FALSE)*$E$335,0))</f>
        <v>0</v>
      </c>
    </row>
    <row r="340" spans="1:14" s="2" customFormat="1" hidden="1" outlineLevel="1" x14ac:dyDescent="0.3">
      <c r="A340" s="1">
        <f t="shared" si="85"/>
        <v>8</v>
      </c>
      <c r="B340" s="112">
        <v>2018</v>
      </c>
      <c r="C340" s="105"/>
      <c r="E340" s="109"/>
      <c r="F340" s="109">
        <f>-IF($B340&gt;=F$200,0,IF(COUNTIF($E340:E340,"&lt;&gt;0")&lt;=$D$335,VLOOKUP($B$335,$B$142:$N$196,$A340,FALSE)*$E$335,0))</f>
        <v>0</v>
      </c>
      <c r="G340" s="109">
        <f>-IF($B340&gt;=G$200,0,IF(COUNTIF($E340:F340,"&lt;&gt;0")&lt;=$D$335,VLOOKUP($B$335,$B$142:$N$196,$A340,FALSE)*$E$335,0))</f>
        <v>0</v>
      </c>
      <c r="H340" s="109">
        <f>-IF($B340&gt;=H$200,0,IF(COUNTIF($E340:G340,"&lt;&gt;0")&lt;=$D$335,VLOOKUP($B$335,$B$142:$N$196,$A340,FALSE)*$E$335,0))</f>
        <v>0</v>
      </c>
      <c r="I340" s="109">
        <f>-IF($B340&gt;=I$200,0,IF(COUNTIF($E340:H340,"&lt;&gt;0")&lt;=$D$335,VLOOKUP($B$335,$B$142:$N$196,$A340,FALSE)*$E$335,0))</f>
        <v>0</v>
      </c>
      <c r="J340" s="109">
        <f>-IF($B340&gt;=J$200,0,IF(COUNTIF($E340:I340,"&lt;&gt;0")&lt;=$D$335,VLOOKUP($B$335,$B$142:$N$196,$A340,FALSE)*$E$335,0))</f>
        <v>0</v>
      </c>
      <c r="K340" s="109">
        <f>-IF($B340&gt;=K$200,0,IF(COUNTIF($E340:J340,"&lt;&gt;0")&lt;=$D$335,VLOOKUP($B$335,$B$142:$N$196,$A340,FALSE)*$E$335,0))</f>
        <v>0</v>
      </c>
      <c r="L340" s="109">
        <f>-IF($B340&gt;=L$200,0,IF(COUNTIF($E340:K340,"&lt;&gt;0")&lt;=$D$335,VLOOKUP($B$335,$B$142:$N$196,$A340,FALSE)*$E$335,0))</f>
        <v>0</v>
      </c>
      <c r="M340" s="109">
        <f>-IF($B340&gt;=M$200,0,IF(COUNTIF($E340:L340,"&lt;&gt;0")&lt;=$D$335,VLOOKUP($B$335,$B$142:$N$196,$A340,FALSE)*$E$335,0))</f>
        <v>0</v>
      </c>
      <c r="N340" s="109">
        <f>-IF($B340&gt;=N$200,0,IF(COUNTIF($E340:M340,"&lt;&gt;0")&lt;=$D$335,VLOOKUP($B$335,$B$142:$N$196,$A340,FALSE)*$E$335,0))</f>
        <v>0</v>
      </c>
    </row>
    <row r="341" spans="1:14" s="2" customFormat="1" hidden="1" outlineLevel="1" x14ac:dyDescent="0.3">
      <c r="A341" s="1">
        <f t="shared" si="85"/>
        <v>9</v>
      </c>
      <c r="B341" s="112">
        <v>2019</v>
      </c>
      <c r="C341" s="105"/>
      <c r="E341" s="109"/>
      <c r="F341" s="109">
        <f>-IF($B341&gt;=F$200,0,IF(COUNTIF($E341:E341,"&lt;&gt;0")&lt;=$D$335,VLOOKUP($B$335,$B$142:$N$196,$A341,FALSE)*$E$335,0))</f>
        <v>0</v>
      </c>
      <c r="G341" s="109">
        <f>-IF($B341&gt;=G$200,0,IF(COUNTIF($E341:F341,"&lt;&gt;0")&lt;=$D$335,VLOOKUP($B$335,$B$142:$N$196,$A341,FALSE)*$E$335,0))</f>
        <v>0</v>
      </c>
      <c r="H341" s="109">
        <f>-IF($B341&gt;=H$200,0,IF(COUNTIF($E341:G341,"&lt;&gt;0")&lt;=$D$335,VLOOKUP($B$335,$B$142:$N$196,$A341,FALSE)*$E$335,0))</f>
        <v>0</v>
      </c>
      <c r="I341" s="109">
        <f>-IF($B341&gt;=I$200,0,IF(COUNTIF($E341:H341,"&lt;&gt;0")&lt;=$D$335,VLOOKUP($B$335,$B$142:$N$196,$A341,FALSE)*$E$335,0))</f>
        <v>0</v>
      </c>
      <c r="J341" s="109">
        <f>-IF($B341&gt;=J$200,0,IF(COUNTIF($E341:I341,"&lt;&gt;0")&lt;=$D$335,VLOOKUP($B$335,$B$142:$N$196,$A341,FALSE)*$E$335,0))</f>
        <v>0</v>
      </c>
      <c r="K341" s="109">
        <f>-IF($B341&gt;=K$200,0,IF(COUNTIF($E341:J341,"&lt;&gt;0")&lt;=$D$335,VLOOKUP($B$335,$B$142:$N$196,$A341,FALSE)*$E$335,0))</f>
        <v>0</v>
      </c>
      <c r="L341" s="109">
        <f>-IF($B341&gt;=L$200,0,IF(COUNTIF($E341:K341,"&lt;&gt;0")&lt;=$D$335,VLOOKUP($B$335,$B$142:$N$196,$A341,FALSE)*$E$335,0))</f>
        <v>0</v>
      </c>
      <c r="M341" s="109">
        <f>-IF($B341&gt;=M$200,0,IF(COUNTIF($E341:L341,"&lt;&gt;0")&lt;=$D$335,VLOOKUP($B$335,$B$142:$N$196,$A341,FALSE)*$E$335,0))</f>
        <v>0</v>
      </c>
      <c r="N341" s="109">
        <f>-IF($B341&gt;=N$200,0,IF(COUNTIF($E341:M341,"&lt;&gt;0")&lt;=$D$335,VLOOKUP($B$335,$B$142:$N$196,$A341,FALSE)*$E$335,0))</f>
        <v>0</v>
      </c>
    </row>
    <row r="342" spans="1:14" s="2" customFormat="1" hidden="1" outlineLevel="1" x14ac:dyDescent="0.3">
      <c r="A342" s="1">
        <f t="shared" si="85"/>
        <v>10</v>
      </c>
      <c r="B342" s="112">
        <v>2020</v>
      </c>
      <c r="C342" s="105"/>
      <c r="E342" s="109"/>
      <c r="F342" s="109">
        <f>-IF($B342&gt;=F$200,0,IF(COUNTIF($E342:E342,"&lt;&gt;0")&lt;=$D$335,VLOOKUP($B$335,$B$142:$N$196,$A342,FALSE)*$E$335,0))</f>
        <v>0</v>
      </c>
      <c r="G342" s="109">
        <f>-IF($B342&gt;=G$200,0,IF(COUNTIF($E342:F342,"&lt;&gt;0")&lt;=$D$335,VLOOKUP($B$335,$B$142:$N$196,$A342,FALSE)*$E$335,0))</f>
        <v>0</v>
      </c>
      <c r="H342" s="109">
        <f>-IF($B342&gt;=H$200,0,IF(COUNTIF($E342:G342,"&lt;&gt;0")&lt;=$D$335,VLOOKUP($B$335,$B$142:$N$196,$A342,FALSE)*$E$335,0))</f>
        <v>0</v>
      </c>
      <c r="I342" s="109">
        <f>-IF($B342&gt;=I$200,0,IF(COUNTIF($E342:H342,"&lt;&gt;0")&lt;=$D$335,VLOOKUP($B$335,$B$142:$N$196,$A342,FALSE)*$E$335,0))</f>
        <v>0</v>
      </c>
      <c r="J342" s="109">
        <f>-IF($B342&gt;=J$200,0,IF(COUNTIF($E342:I342,"&lt;&gt;0")&lt;=$D$335,VLOOKUP($B$335,$B$142:$N$196,$A342,FALSE)*$E$335,0))</f>
        <v>0</v>
      </c>
      <c r="K342" s="109">
        <f>-IF($B342&gt;=K$200,0,IF(COUNTIF($E342:J342,"&lt;&gt;0")&lt;=$D$335,VLOOKUP($B$335,$B$142:$N$196,$A342,FALSE)*$E$335,0))</f>
        <v>0</v>
      </c>
      <c r="L342" s="109">
        <f>-IF($B342&gt;=L$200,0,IF(COUNTIF($E342:K342,"&lt;&gt;0")&lt;=$D$335,VLOOKUP($B$335,$B$142:$N$196,$A342,FALSE)*$E$335,0))</f>
        <v>-215424.68820621469</v>
      </c>
      <c r="M342" s="109">
        <f>-IF($B342&gt;=M$200,0,IF(COUNTIF($E342:L342,"&lt;&gt;0")&lt;=$D$335,VLOOKUP($B$335,$B$142:$N$196,$A342,FALSE)*$E$335,0))</f>
        <v>-215424.68820621469</v>
      </c>
      <c r="N342" s="109">
        <f>-IF($B342&gt;=N$200,0,IF(COUNTIF($E342:M342,"&lt;&gt;0")&lt;=$D$335,VLOOKUP($B$335,$B$142:$N$196,$A342,FALSE)*$E$335,0))</f>
        <v>-215424.68820621469</v>
      </c>
    </row>
    <row r="343" spans="1:14" s="2" customFormat="1" hidden="1" outlineLevel="1" x14ac:dyDescent="0.3">
      <c r="A343" s="1">
        <f t="shared" si="85"/>
        <v>11</v>
      </c>
      <c r="B343" s="112">
        <v>2021</v>
      </c>
      <c r="C343" s="105"/>
      <c r="E343" s="109"/>
      <c r="F343" s="109">
        <f>-IF($B343&gt;=F$200,0,IF(COUNTIF($E343:E343,"&lt;&gt;0")&lt;=$D$335,VLOOKUP($B$335,$B$142:$N$196,$A343,FALSE)*$E$335,0))</f>
        <v>0</v>
      </c>
      <c r="G343" s="109">
        <f>-IF($B343&gt;=G$200,0,IF(COUNTIF($E343:F343,"&lt;&gt;0")&lt;=$D$335,VLOOKUP($B$335,$B$142:$N$196,$A343,FALSE)*$E$335,0))</f>
        <v>0</v>
      </c>
      <c r="H343" s="109">
        <f>-IF($B343&gt;=H$200,0,IF(COUNTIF($E343:G343,"&lt;&gt;0")&lt;=$D$335,VLOOKUP($B$335,$B$142:$N$196,$A343,FALSE)*$E$335,0))</f>
        <v>0</v>
      </c>
      <c r="I343" s="109">
        <f>-IF($B343&gt;=I$200,0,IF(COUNTIF($E343:H343,"&lt;&gt;0")&lt;=$D$335,VLOOKUP($B$335,$B$142:$N$196,$A343,FALSE)*$E$335,0))</f>
        <v>0</v>
      </c>
      <c r="J343" s="109">
        <f>-IF($B343&gt;=J$200,0,IF(COUNTIF($E343:I343,"&lt;&gt;0")&lt;=$D$335,VLOOKUP($B$335,$B$142:$N$196,$A343,FALSE)*$E$335,0))</f>
        <v>0</v>
      </c>
      <c r="K343" s="109">
        <f>-IF($B343&gt;=K$200,0,IF(COUNTIF($E343:J343,"&lt;&gt;0")&lt;=$D$335,VLOOKUP($B$335,$B$142:$N$196,$A343,FALSE)*$E$335,0))</f>
        <v>0</v>
      </c>
      <c r="L343" s="109">
        <f>-IF($B343&gt;=L$200,0,IF(COUNTIF($E343:K343,"&lt;&gt;0")&lt;=$D$335,VLOOKUP($B$335,$B$142:$N$196,$A343,FALSE)*$E$335,0))</f>
        <v>0</v>
      </c>
      <c r="M343" s="109">
        <f>-IF($B343&gt;=M$200,0,IF(COUNTIF($E343:L343,"&lt;&gt;0")&lt;=$D$335,VLOOKUP($B$335,$B$142:$N$196,$A343,FALSE)*$E$335,0))</f>
        <v>0</v>
      </c>
      <c r="N343" s="109">
        <f>-IF($B343&gt;=N$200,0,IF(COUNTIF($E343:M343,"&lt;&gt;0")&lt;=$D$335,VLOOKUP($B$335,$B$142:$N$196,$A343,FALSE)*$E$335,0))</f>
        <v>0</v>
      </c>
    </row>
    <row r="344" spans="1:14" s="2" customFormat="1" hidden="1" outlineLevel="1" x14ac:dyDescent="0.3">
      <c r="A344" s="1">
        <f t="shared" si="85"/>
        <v>12</v>
      </c>
      <c r="B344" s="112">
        <v>2022</v>
      </c>
      <c r="C344" s="105"/>
      <c r="E344" s="109"/>
      <c r="F344" s="109">
        <f>-IF($B344&gt;=F$200,0,IF(COUNTIF($E344:E344,"&lt;&gt;0")&lt;=$D$335,VLOOKUP($B$335,$B$142:$N$196,$A344,FALSE)*$E$335,0))</f>
        <v>0</v>
      </c>
      <c r="G344" s="109">
        <f>-IF($B344&gt;=G$200,0,IF(COUNTIF($E344:F344,"&lt;&gt;0")&lt;=$D$335,VLOOKUP($B$335,$B$142:$N$196,$A344,FALSE)*$E$335,0))</f>
        <v>0</v>
      </c>
      <c r="H344" s="109">
        <f>-IF($B344&gt;=H$200,0,IF(COUNTIF($E344:G344,"&lt;&gt;0")&lt;=$D$335,VLOOKUP($B$335,$B$142:$N$196,$A344,FALSE)*$E$335,0))</f>
        <v>0</v>
      </c>
      <c r="I344" s="109">
        <f>-IF($B344&gt;=I$200,0,IF(COUNTIF($E344:H344,"&lt;&gt;0")&lt;=$D$335,VLOOKUP($B$335,$B$142:$N$196,$A344,FALSE)*$E$335,0))</f>
        <v>0</v>
      </c>
      <c r="J344" s="109">
        <f>-IF($B344&gt;=J$200,0,IF(COUNTIF($E344:I344,"&lt;&gt;0")&lt;=$D$335,VLOOKUP($B$335,$B$142:$N$196,$A344,FALSE)*$E$335,0))</f>
        <v>0</v>
      </c>
      <c r="K344" s="109">
        <f>-IF($B344&gt;=K$200,0,IF(COUNTIF($E344:J344,"&lt;&gt;0")&lt;=$D$335,VLOOKUP($B$335,$B$142:$N$196,$A344,FALSE)*$E$335,0))</f>
        <v>0</v>
      </c>
      <c r="L344" s="109">
        <f>-IF($B344&gt;=L$200,0,IF(COUNTIF($E344:K344,"&lt;&gt;0")&lt;=$D$335,VLOOKUP($B$335,$B$142:$N$196,$A344,FALSE)*$E$335,0))</f>
        <v>0</v>
      </c>
      <c r="M344" s="109">
        <f>-IF($B344&gt;=M$200,0,IF(COUNTIF($E344:L344,"&lt;&gt;0")&lt;=$D$335,VLOOKUP($B$335,$B$142:$N$196,$A344,FALSE)*$E$335,0))</f>
        <v>0</v>
      </c>
      <c r="N344" s="109">
        <f>-IF($B344&gt;=N$200,0,IF(COUNTIF($E344:M344,"&lt;&gt;0")&lt;=$D$335,VLOOKUP($B$335,$B$142:$N$196,$A344,FALSE)*$E$335,0))</f>
        <v>0</v>
      </c>
    </row>
    <row r="345" spans="1:14" s="2" customFormat="1" hidden="1" outlineLevel="1" x14ac:dyDescent="0.3">
      <c r="A345" s="1"/>
      <c r="B345" s="112"/>
      <c r="C345" s="105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</row>
    <row r="346" spans="1:14" s="2" customFormat="1" collapsed="1" x14ac:dyDescent="0.3">
      <c r="A346" s="1"/>
      <c r="B346" s="104" t="s">
        <v>210</v>
      </c>
      <c r="C346" s="105"/>
      <c r="D346" s="2">
        <f>VLOOKUP(B346,'2.2.3.1.TasasDeprec'!$B$6:$F$62,5,FALSE)</f>
        <v>10</v>
      </c>
      <c r="E346" s="18">
        <f>1/D346</f>
        <v>0.1</v>
      </c>
      <c r="F346" s="55">
        <f>SUM(F347:F355)</f>
        <v>0</v>
      </c>
      <c r="G346" s="55">
        <f t="shared" ref="G346:N346" si="86">SUM(G347:G355)</f>
        <v>0</v>
      </c>
      <c r="H346" s="55">
        <f t="shared" si="86"/>
        <v>0</v>
      </c>
      <c r="I346" s="55">
        <f t="shared" si="86"/>
        <v>0</v>
      </c>
      <c r="J346" s="55">
        <f t="shared" si="86"/>
        <v>0</v>
      </c>
      <c r="K346" s="55">
        <f t="shared" si="86"/>
        <v>0</v>
      </c>
      <c r="L346" s="55">
        <f t="shared" si="86"/>
        <v>-17224.000000000004</v>
      </c>
      <c r="M346" s="55">
        <f t="shared" si="86"/>
        <v>-17224.000000000004</v>
      </c>
      <c r="N346" s="55">
        <f t="shared" si="86"/>
        <v>-17224.000000000004</v>
      </c>
    </row>
    <row r="347" spans="1:14" s="2" customFormat="1" hidden="1" outlineLevel="1" x14ac:dyDescent="0.3">
      <c r="A347" s="1">
        <v>4</v>
      </c>
      <c r="B347" s="112">
        <v>2014</v>
      </c>
      <c r="C347" s="105"/>
      <c r="E347" s="109"/>
      <c r="F347" s="109">
        <f>-IF($B347&gt;=F$200,0,IF(COUNTIF($E347:E347,"&lt;&gt;0")&lt;=$D$346,VLOOKUP($B$346,$B$142:$N$196,$A347,FALSE)*$E$346,0))</f>
        <v>0</v>
      </c>
      <c r="G347" s="109">
        <f>-IF($B347&gt;=G$200,0,IF(COUNTIF($E347:F347,"&lt;&gt;0")&lt;=$D$346,VLOOKUP($B$346,$B$142:$N$196,$A347,FALSE)*$E$346,0))</f>
        <v>0</v>
      </c>
      <c r="H347" s="109">
        <f>-IF($B347&gt;=H$200,0,IF(COUNTIF($E347:G347,"&lt;&gt;0")&lt;=$D$346,VLOOKUP($B$346,$B$142:$N$196,$A347,FALSE)*$E$346,0))</f>
        <v>0</v>
      </c>
      <c r="I347" s="109">
        <f>-IF($B347&gt;=I$200,0,IF(COUNTIF($E347:H347,"&lt;&gt;0")&lt;=$D$346,VLOOKUP($B$346,$B$142:$N$196,$A347,FALSE)*$E$346,0))</f>
        <v>0</v>
      </c>
      <c r="J347" s="109">
        <f>-IF($B347&gt;=J$200,0,IF(COUNTIF($E347:I347,"&lt;&gt;0")&lt;=$D$346,VLOOKUP($B$346,$B$142:$N$196,$A347,FALSE)*$E$346,0))</f>
        <v>0</v>
      </c>
      <c r="K347" s="109">
        <f>-IF($B347&gt;=K$200,0,IF(COUNTIF($E347:J347,"&lt;&gt;0")&lt;=$D$346,VLOOKUP($B$346,$B$142:$N$196,$A347,FALSE)*$E$346,0))</f>
        <v>0</v>
      </c>
      <c r="L347" s="109">
        <f>-IF($B347&gt;=L$200,0,IF(COUNTIF($E347:K347,"&lt;&gt;0")&lt;=$D$346,VLOOKUP($B$346,$B$142:$N$196,$A347,FALSE)*$E$346,0))</f>
        <v>0</v>
      </c>
      <c r="M347" s="109">
        <f>-IF($B347&gt;=M$200,0,IF(COUNTIF($E347:L347,"&lt;&gt;0")&lt;=$D$346,VLOOKUP($B$346,$B$142:$N$196,$A347,FALSE)*$E$346,0))</f>
        <v>0</v>
      </c>
      <c r="N347" s="109">
        <f>-IF($B347&gt;=N$200,0,IF(COUNTIF($E347:M347,"&lt;&gt;0")&lt;=$D$346,VLOOKUP($B$346,$B$142:$N$196,$A347,FALSE)*$E$346,0))</f>
        <v>0</v>
      </c>
    </row>
    <row r="348" spans="1:14" s="2" customFormat="1" hidden="1" outlineLevel="1" x14ac:dyDescent="0.3">
      <c r="A348" s="1">
        <f t="shared" ref="A348:A355" si="87">+A347+1</f>
        <v>5</v>
      </c>
      <c r="B348" s="112">
        <v>2015</v>
      </c>
      <c r="C348" s="105"/>
      <c r="E348" s="109"/>
      <c r="F348" s="109">
        <f>-IF($B348&gt;=F$200,0,IF(COUNTIF($E348:E348,"&lt;&gt;0")&lt;=$D$346,VLOOKUP($B$346,$B$142:$N$196,$A348,FALSE)*$E$346,0))</f>
        <v>0</v>
      </c>
      <c r="G348" s="109">
        <f>-IF($B348&gt;=G$200,0,IF(COUNTIF($E348:F348,"&lt;&gt;0")&lt;=$D$346,VLOOKUP($B$346,$B$142:$N$196,$A348,FALSE)*$E$346,0))</f>
        <v>0</v>
      </c>
      <c r="H348" s="109">
        <f>-IF($B348&gt;=H$200,0,IF(COUNTIF($E348:G348,"&lt;&gt;0")&lt;=$D$346,VLOOKUP($B$346,$B$142:$N$196,$A348,FALSE)*$E$346,0))</f>
        <v>0</v>
      </c>
      <c r="I348" s="109">
        <f>-IF($B348&gt;=I$200,0,IF(COUNTIF($E348:H348,"&lt;&gt;0")&lt;=$D$346,VLOOKUP($B$346,$B$142:$N$196,$A348,FALSE)*$E$346,0))</f>
        <v>0</v>
      </c>
      <c r="J348" s="109">
        <f>-IF($B348&gt;=J$200,0,IF(COUNTIF($E348:I348,"&lt;&gt;0")&lt;=$D$346,VLOOKUP($B$346,$B$142:$N$196,$A348,FALSE)*$E$346,0))</f>
        <v>0</v>
      </c>
      <c r="K348" s="109">
        <f>-IF($B348&gt;=K$200,0,IF(COUNTIF($E348:J348,"&lt;&gt;0")&lt;=$D$346,VLOOKUP($B$346,$B$142:$N$196,$A348,FALSE)*$E$346,0))</f>
        <v>0</v>
      </c>
      <c r="L348" s="109">
        <f>-IF($B348&gt;=L$200,0,IF(COUNTIF($E348:K348,"&lt;&gt;0")&lt;=$D$346,VLOOKUP($B$346,$B$142:$N$196,$A348,FALSE)*$E$346,0))</f>
        <v>0</v>
      </c>
      <c r="M348" s="109">
        <f>-IF($B348&gt;=M$200,0,IF(COUNTIF($E348:L348,"&lt;&gt;0")&lt;=$D$346,VLOOKUP($B$346,$B$142:$N$196,$A348,FALSE)*$E$346,0))</f>
        <v>0</v>
      </c>
      <c r="N348" s="109">
        <f>-IF($B348&gt;=N$200,0,IF(COUNTIF($E348:M348,"&lt;&gt;0")&lt;=$D$346,VLOOKUP($B$346,$B$142:$N$196,$A348,FALSE)*$E$346,0))</f>
        <v>0</v>
      </c>
    </row>
    <row r="349" spans="1:14" s="2" customFormat="1" hidden="1" outlineLevel="1" x14ac:dyDescent="0.3">
      <c r="A349" s="1">
        <f t="shared" si="87"/>
        <v>6</v>
      </c>
      <c r="B349" s="112">
        <v>2016</v>
      </c>
      <c r="C349" s="105"/>
      <c r="E349" s="109"/>
      <c r="F349" s="109">
        <f>-IF($B349&gt;=F$200,0,IF(COUNTIF($E349:E349,"&lt;&gt;0")&lt;=$D$346,VLOOKUP($B$346,$B$142:$N$196,$A349,FALSE)*$E$346,0))</f>
        <v>0</v>
      </c>
      <c r="G349" s="109">
        <f>-IF($B349&gt;=G$200,0,IF(COUNTIF($E349:F349,"&lt;&gt;0")&lt;=$D$346,VLOOKUP($B$346,$B$142:$N$196,$A349,FALSE)*$E$346,0))</f>
        <v>0</v>
      </c>
      <c r="H349" s="109">
        <f>-IF($B349&gt;=H$200,0,IF(COUNTIF($E349:G349,"&lt;&gt;0")&lt;=$D$346,VLOOKUP($B$346,$B$142:$N$196,$A349,FALSE)*$E$346,0))</f>
        <v>0</v>
      </c>
      <c r="I349" s="109">
        <f>-IF($B349&gt;=I$200,0,IF(COUNTIF($E349:H349,"&lt;&gt;0")&lt;=$D$346,VLOOKUP($B$346,$B$142:$N$196,$A349,FALSE)*$E$346,0))</f>
        <v>0</v>
      </c>
      <c r="J349" s="109">
        <f>-IF($B349&gt;=J$200,0,IF(COUNTIF($E349:I349,"&lt;&gt;0")&lt;=$D$346,VLOOKUP($B$346,$B$142:$N$196,$A349,FALSE)*$E$346,0))</f>
        <v>0</v>
      </c>
      <c r="K349" s="109">
        <f>-IF($B349&gt;=K$200,0,IF(COUNTIF($E349:J349,"&lt;&gt;0")&lt;=$D$346,VLOOKUP($B$346,$B$142:$N$196,$A349,FALSE)*$E$346,0))</f>
        <v>0</v>
      </c>
      <c r="L349" s="109">
        <f>-IF($B349&gt;=L$200,0,IF(COUNTIF($E349:K349,"&lt;&gt;0")&lt;=$D$346,VLOOKUP($B$346,$B$142:$N$196,$A349,FALSE)*$E$346,0))</f>
        <v>0</v>
      </c>
      <c r="M349" s="109">
        <f>-IF($B349&gt;=M$200,0,IF(COUNTIF($E349:L349,"&lt;&gt;0")&lt;=$D$346,VLOOKUP($B$346,$B$142:$N$196,$A349,FALSE)*$E$346,0))</f>
        <v>0</v>
      </c>
      <c r="N349" s="109">
        <f>-IF($B349&gt;=N$200,0,IF(COUNTIF($E349:M349,"&lt;&gt;0")&lt;=$D$346,VLOOKUP($B$346,$B$142:$N$196,$A349,FALSE)*$E$346,0))</f>
        <v>0</v>
      </c>
    </row>
    <row r="350" spans="1:14" s="2" customFormat="1" hidden="1" outlineLevel="1" x14ac:dyDescent="0.3">
      <c r="A350" s="1">
        <f t="shared" si="87"/>
        <v>7</v>
      </c>
      <c r="B350" s="112">
        <v>2017</v>
      </c>
      <c r="C350" s="105"/>
      <c r="E350" s="109"/>
      <c r="F350" s="109">
        <f>-IF($B350&gt;=F$200,0,IF(COUNTIF($E350:E350,"&lt;&gt;0")&lt;=$D$346,VLOOKUP($B$346,$B$142:$N$196,$A350,FALSE)*$E$346,0))</f>
        <v>0</v>
      </c>
      <c r="G350" s="109">
        <f>-IF($B350&gt;=G$200,0,IF(COUNTIF($E350:F350,"&lt;&gt;0")&lt;=$D$346,VLOOKUP($B$346,$B$142:$N$196,$A350,FALSE)*$E$346,0))</f>
        <v>0</v>
      </c>
      <c r="H350" s="109">
        <f>-IF($B350&gt;=H$200,0,IF(COUNTIF($E350:G350,"&lt;&gt;0")&lt;=$D$346,VLOOKUP($B$346,$B$142:$N$196,$A350,FALSE)*$E$346,0))</f>
        <v>0</v>
      </c>
      <c r="I350" s="109">
        <f>-IF($B350&gt;=I$200,0,IF(COUNTIF($E350:H350,"&lt;&gt;0")&lt;=$D$346,VLOOKUP($B$346,$B$142:$N$196,$A350,FALSE)*$E$346,0))</f>
        <v>0</v>
      </c>
      <c r="J350" s="109">
        <f>-IF($B350&gt;=J$200,0,IF(COUNTIF($E350:I350,"&lt;&gt;0")&lt;=$D$346,VLOOKUP($B$346,$B$142:$N$196,$A350,FALSE)*$E$346,0))</f>
        <v>0</v>
      </c>
      <c r="K350" s="109">
        <f>-IF($B350&gt;=K$200,0,IF(COUNTIF($E350:J350,"&lt;&gt;0")&lt;=$D$346,VLOOKUP($B$346,$B$142:$N$196,$A350,FALSE)*$E$346,0))</f>
        <v>0</v>
      </c>
      <c r="L350" s="109">
        <f>-IF($B350&gt;=L$200,0,IF(COUNTIF($E350:K350,"&lt;&gt;0")&lt;=$D$346,VLOOKUP($B$346,$B$142:$N$196,$A350,FALSE)*$E$346,0))</f>
        <v>0</v>
      </c>
      <c r="M350" s="109">
        <f>-IF($B350&gt;=M$200,0,IF(COUNTIF($E350:L350,"&lt;&gt;0")&lt;=$D$346,VLOOKUP($B$346,$B$142:$N$196,$A350,FALSE)*$E$346,0))</f>
        <v>0</v>
      </c>
      <c r="N350" s="109">
        <f>-IF($B350&gt;=N$200,0,IF(COUNTIF($E350:M350,"&lt;&gt;0")&lt;=$D$346,VLOOKUP($B$346,$B$142:$N$196,$A350,FALSE)*$E$346,0))</f>
        <v>0</v>
      </c>
    </row>
    <row r="351" spans="1:14" s="2" customFormat="1" hidden="1" outlineLevel="1" x14ac:dyDescent="0.3">
      <c r="A351" s="1">
        <f t="shared" si="87"/>
        <v>8</v>
      </c>
      <c r="B351" s="112">
        <v>2018</v>
      </c>
      <c r="C351" s="105"/>
      <c r="E351" s="109"/>
      <c r="F351" s="109">
        <f>-IF($B351&gt;=F$200,0,IF(COUNTIF($E351:E351,"&lt;&gt;0")&lt;=$D$346,VLOOKUP($B$346,$B$142:$N$196,$A351,FALSE)*$E$346,0))</f>
        <v>0</v>
      </c>
      <c r="G351" s="109">
        <f>-IF($B351&gt;=G$200,0,IF(COUNTIF($E351:F351,"&lt;&gt;0")&lt;=$D$346,VLOOKUP($B$346,$B$142:$N$196,$A351,FALSE)*$E$346,0))</f>
        <v>0</v>
      </c>
      <c r="H351" s="109">
        <f>-IF($B351&gt;=H$200,0,IF(COUNTIF($E351:G351,"&lt;&gt;0")&lt;=$D$346,VLOOKUP($B$346,$B$142:$N$196,$A351,FALSE)*$E$346,0))</f>
        <v>0</v>
      </c>
      <c r="I351" s="109">
        <f>-IF($B351&gt;=I$200,0,IF(COUNTIF($E351:H351,"&lt;&gt;0")&lt;=$D$346,VLOOKUP($B$346,$B$142:$N$196,$A351,FALSE)*$E$346,0))</f>
        <v>0</v>
      </c>
      <c r="J351" s="109">
        <f>-IF($B351&gt;=J$200,0,IF(COUNTIF($E351:I351,"&lt;&gt;0")&lt;=$D$346,VLOOKUP($B$346,$B$142:$N$196,$A351,FALSE)*$E$346,0))</f>
        <v>0</v>
      </c>
      <c r="K351" s="109">
        <f>-IF($B351&gt;=K$200,0,IF(COUNTIF($E351:J351,"&lt;&gt;0")&lt;=$D$346,VLOOKUP($B$346,$B$142:$N$196,$A351,FALSE)*$E$346,0))</f>
        <v>0</v>
      </c>
      <c r="L351" s="109">
        <f>-IF($B351&gt;=L$200,0,IF(COUNTIF($E351:K351,"&lt;&gt;0")&lt;=$D$346,VLOOKUP($B$346,$B$142:$N$196,$A351,FALSE)*$E$346,0))</f>
        <v>0</v>
      </c>
      <c r="M351" s="109">
        <f>-IF($B351&gt;=M$200,0,IF(COUNTIF($E351:L351,"&lt;&gt;0")&lt;=$D$346,VLOOKUP($B$346,$B$142:$N$196,$A351,FALSE)*$E$346,0))</f>
        <v>0</v>
      </c>
      <c r="N351" s="109">
        <f>-IF($B351&gt;=N$200,0,IF(COUNTIF($E351:M351,"&lt;&gt;0")&lt;=$D$346,VLOOKUP($B$346,$B$142:$N$196,$A351,FALSE)*$E$346,0))</f>
        <v>0</v>
      </c>
    </row>
    <row r="352" spans="1:14" s="2" customFormat="1" hidden="1" outlineLevel="1" x14ac:dyDescent="0.3">
      <c r="A352" s="1">
        <f t="shared" si="87"/>
        <v>9</v>
      </c>
      <c r="B352" s="112">
        <v>2019</v>
      </c>
      <c r="C352" s="105"/>
      <c r="E352" s="109"/>
      <c r="F352" s="109">
        <f>-IF($B352&gt;=F$200,0,IF(COUNTIF($E352:E352,"&lt;&gt;0")&lt;=$D$346,VLOOKUP($B$346,$B$142:$N$196,$A352,FALSE)*$E$346,0))</f>
        <v>0</v>
      </c>
      <c r="G352" s="109">
        <f>-IF($B352&gt;=G$200,0,IF(COUNTIF($E352:F352,"&lt;&gt;0")&lt;=$D$346,VLOOKUP($B$346,$B$142:$N$196,$A352,FALSE)*$E$346,0))</f>
        <v>0</v>
      </c>
      <c r="H352" s="109">
        <f>-IF($B352&gt;=H$200,0,IF(COUNTIF($E352:G352,"&lt;&gt;0")&lt;=$D$346,VLOOKUP($B$346,$B$142:$N$196,$A352,FALSE)*$E$346,0))</f>
        <v>0</v>
      </c>
      <c r="I352" s="109">
        <f>-IF($B352&gt;=I$200,0,IF(COUNTIF($E352:H352,"&lt;&gt;0")&lt;=$D$346,VLOOKUP($B$346,$B$142:$N$196,$A352,FALSE)*$E$346,0))</f>
        <v>0</v>
      </c>
      <c r="J352" s="109">
        <f>-IF($B352&gt;=J$200,0,IF(COUNTIF($E352:I352,"&lt;&gt;0")&lt;=$D$346,VLOOKUP($B$346,$B$142:$N$196,$A352,FALSE)*$E$346,0))</f>
        <v>0</v>
      </c>
      <c r="K352" s="109">
        <f>-IF($B352&gt;=K$200,0,IF(COUNTIF($E352:J352,"&lt;&gt;0")&lt;=$D$346,VLOOKUP($B$346,$B$142:$N$196,$A352,FALSE)*$E$346,0))</f>
        <v>0</v>
      </c>
      <c r="L352" s="109">
        <f>-IF($B352&gt;=L$200,0,IF(COUNTIF($E352:K352,"&lt;&gt;0")&lt;=$D$346,VLOOKUP($B$346,$B$142:$N$196,$A352,FALSE)*$E$346,0))</f>
        <v>0</v>
      </c>
      <c r="M352" s="109">
        <f>-IF($B352&gt;=M$200,0,IF(COUNTIF($E352:L352,"&lt;&gt;0")&lt;=$D$346,VLOOKUP($B$346,$B$142:$N$196,$A352,FALSE)*$E$346,0))</f>
        <v>0</v>
      </c>
      <c r="N352" s="109">
        <f>-IF($B352&gt;=N$200,0,IF(COUNTIF($E352:M352,"&lt;&gt;0")&lt;=$D$346,VLOOKUP($B$346,$B$142:$N$196,$A352,FALSE)*$E$346,0))</f>
        <v>0</v>
      </c>
    </row>
    <row r="353" spans="1:14" s="2" customFormat="1" hidden="1" outlineLevel="1" x14ac:dyDescent="0.3">
      <c r="A353" s="1">
        <f t="shared" si="87"/>
        <v>10</v>
      </c>
      <c r="B353" s="112">
        <v>2020</v>
      </c>
      <c r="C353" s="105"/>
      <c r="E353" s="109"/>
      <c r="F353" s="109">
        <f>-IF($B353&gt;=F$200,0,IF(COUNTIF($E353:E353,"&lt;&gt;0")&lt;=$D$346,VLOOKUP($B$346,$B$142:$N$196,$A353,FALSE)*$E$346,0))</f>
        <v>0</v>
      </c>
      <c r="G353" s="109">
        <f>-IF($B353&gt;=G$200,0,IF(COUNTIF($E353:F353,"&lt;&gt;0")&lt;=$D$346,VLOOKUP($B$346,$B$142:$N$196,$A353,FALSE)*$E$346,0))</f>
        <v>0</v>
      </c>
      <c r="H353" s="109">
        <f>-IF($B353&gt;=H$200,0,IF(COUNTIF($E353:G353,"&lt;&gt;0")&lt;=$D$346,VLOOKUP($B$346,$B$142:$N$196,$A353,FALSE)*$E$346,0))</f>
        <v>0</v>
      </c>
      <c r="I353" s="109">
        <f>-IF($B353&gt;=I$200,0,IF(COUNTIF($E353:H353,"&lt;&gt;0")&lt;=$D$346,VLOOKUP($B$346,$B$142:$N$196,$A353,FALSE)*$E$346,0))</f>
        <v>0</v>
      </c>
      <c r="J353" s="109">
        <f>-IF($B353&gt;=J$200,0,IF(COUNTIF($E353:I353,"&lt;&gt;0")&lt;=$D$346,VLOOKUP($B$346,$B$142:$N$196,$A353,FALSE)*$E$346,0))</f>
        <v>0</v>
      </c>
      <c r="K353" s="109">
        <f>-IF($B353&gt;=K$200,0,IF(COUNTIF($E353:J353,"&lt;&gt;0")&lt;=$D$346,VLOOKUP($B$346,$B$142:$N$196,$A353,FALSE)*$E$346,0))</f>
        <v>0</v>
      </c>
      <c r="L353" s="109">
        <f>-IF($B353&gt;=L$200,0,IF(COUNTIF($E353:K353,"&lt;&gt;0")&lt;=$D$346,VLOOKUP($B$346,$B$142:$N$196,$A353,FALSE)*$E$346,0))</f>
        <v>-17224.000000000004</v>
      </c>
      <c r="M353" s="109">
        <f>-IF($B353&gt;=M$200,0,IF(COUNTIF($E353:L353,"&lt;&gt;0")&lt;=$D$346,VLOOKUP($B$346,$B$142:$N$196,$A353,FALSE)*$E$346,0))</f>
        <v>-17224.000000000004</v>
      </c>
      <c r="N353" s="109">
        <f>-IF($B353&gt;=N$200,0,IF(COUNTIF($E353:M353,"&lt;&gt;0")&lt;=$D$346,VLOOKUP($B$346,$B$142:$N$196,$A353,FALSE)*$E$346,0))</f>
        <v>-17224.000000000004</v>
      </c>
    </row>
    <row r="354" spans="1:14" s="2" customFormat="1" hidden="1" outlineLevel="1" x14ac:dyDescent="0.3">
      <c r="A354" s="1">
        <f t="shared" si="87"/>
        <v>11</v>
      </c>
      <c r="B354" s="112">
        <v>2021</v>
      </c>
      <c r="C354" s="105"/>
      <c r="E354" s="109"/>
      <c r="F354" s="109">
        <f>-IF($B354&gt;=F$200,0,IF(COUNTIF($E354:E354,"&lt;&gt;0")&lt;=$D$346,VLOOKUP($B$346,$B$142:$N$196,$A354,FALSE)*$E$346,0))</f>
        <v>0</v>
      </c>
      <c r="G354" s="109">
        <f>-IF($B354&gt;=G$200,0,IF(COUNTIF($E354:F354,"&lt;&gt;0")&lt;=$D$346,VLOOKUP($B$346,$B$142:$N$196,$A354,FALSE)*$E$346,0))</f>
        <v>0</v>
      </c>
      <c r="H354" s="109">
        <f>-IF($B354&gt;=H$200,0,IF(COUNTIF($E354:G354,"&lt;&gt;0")&lt;=$D$346,VLOOKUP($B$346,$B$142:$N$196,$A354,FALSE)*$E$346,0))</f>
        <v>0</v>
      </c>
      <c r="I354" s="109">
        <f>-IF($B354&gt;=I$200,0,IF(COUNTIF($E354:H354,"&lt;&gt;0")&lt;=$D$346,VLOOKUP($B$346,$B$142:$N$196,$A354,FALSE)*$E$346,0))</f>
        <v>0</v>
      </c>
      <c r="J354" s="109">
        <f>-IF($B354&gt;=J$200,0,IF(COUNTIF($E354:I354,"&lt;&gt;0")&lt;=$D$346,VLOOKUP($B$346,$B$142:$N$196,$A354,FALSE)*$E$346,0))</f>
        <v>0</v>
      </c>
      <c r="K354" s="109">
        <f>-IF($B354&gt;=K$200,0,IF(COUNTIF($E354:J354,"&lt;&gt;0")&lt;=$D$346,VLOOKUP($B$346,$B$142:$N$196,$A354,FALSE)*$E$346,0))</f>
        <v>0</v>
      </c>
      <c r="L354" s="109">
        <f>-IF($B354&gt;=L$200,0,IF(COUNTIF($E354:K354,"&lt;&gt;0")&lt;=$D$346,VLOOKUP($B$346,$B$142:$N$196,$A354,FALSE)*$E$346,0))</f>
        <v>0</v>
      </c>
      <c r="M354" s="109">
        <f>-IF($B354&gt;=M$200,0,IF(COUNTIF($E354:L354,"&lt;&gt;0")&lt;=$D$346,VLOOKUP($B$346,$B$142:$N$196,$A354,FALSE)*$E$346,0))</f>
        <v>0</v>
      </c>
      <c r="N354" s="109">
        <f>-IF($B354&gt;=N$200,0,IF(COUNTIF($E354:M354,"&lt;&gt;0")&lt;=$D$346,VLOOKUP($B$346,$B$142:$N$196,$A354,FALSE)*$E$346,0))</f>
        <v>0</v>
      </c>
    </row>
    <row r="355" spans="1:14" s="2" customFormat="1" hidden="1" outlineLevel="1" x14ac:dyDescent="0.3">
      <c r="A355" s="1">
        <f t="shared" si="87"/>
        <v>12</v>
      </c>
      <c r="B355" s="112">
        <v>2022</v>
      </c>
      <c r="C355" s="105"/>
      <c r="E355" s="109"/>
      <c r="F355" s="109">
        <f>-IF($B355&gt;=F$200,0,IF(COUNTIF($E355:E355,"&lt;&gt;0")&lt;=$D$346,VLOOKUP($B$346,$B$142:$N$196,$A355,FALSE)*$E$346,0))</f>
        <v>0</v>
      </c>
      <c r="G355" s="109">
        <f>-IF($B355&gt;=G$200,0,IF(COUNTIF($E355:F355,"&lt;&gt;0")&lt;=$D$346,VLOOKUP($B$346,$B$142:$N$196,$A355,FALSE)*$E$346,0))</f>
        <v>0</v>
      </c>
      <c r="H355" s="109">
        <f>-IF($B355&gt;=H$200,0,IF(COUNTIF($E355:G355,"&lt;&gt;0")&lt;=$D$346,VLOOKUP($B$346,$B$142:$N$196,$A355,FALSE)*$E$346,0))</f>
        <v>0</v>
      </c>
      <c r="I355" s="109">
        <f>-IF($B355&gt;=I$200,0,IF(COUNTIF($E355:H355,"&lt;&gt;0")&lt;=$D$346,VLOOKUP($B$346,$B$142:$N$196,$A355,FALSE)*$E$346,0))</f>
        <v>0</v>
      </c>
      <c r="J355" s="109">
        <f>-IF($B355&gt;=J$200,0,IF(COUNTIF($E355:I355,"&lt;&gt;0")&lt;=$D$346,VLOOKUP($B$346,$B$142:$N$196,$A355,FALSE)*$E$346,0))</f>
        <v>0</v>
      </c>
      <c r="K355" s="109">
        <f>-IF($B355&gt;=K$200,0,IF(COUNTIF($E355:J355,"&lt;&gt;0")&lt;=$D$346,VLOOKUP($B$346,$B$142:$N$196,$A355,FALSE)*$E$346,0))</f>
        <v>0</v>
      </c>
      <c r="L355" s="109">
        <f>-IF($B355&gt;=L$200,0,IF(COUNTIF($E355:K355,"&lt;&gt;0")&lt;=$D$346,VLOOKUP($B$346,$B$142:$N$196,$A355,FALSE)*$E$346,0))</f>
        <v>0</v>
      </c>
      <c r="M355" s="109">
        <f>-IF($B355&gt;=M$200,0,IF(COUNTIF($E355:L355,"&lt;&gt;0")&lt;=$D$346,VLOOKUP($B$346,$B$142:$N$196,$A355,FALSE)*$E$346,0))</f>
        <v>0</v>
      </c>
      <c r="N355" s="109">
        <f>-IF($B355&gt;=N$200,0,IF(COUNTIF($E355:M355,"&lt;&gt;0")&lt;=$D$346,VLOOKUP($B$346,$B$142:$N$196,$A355,FALSE)*$E$346,0))</f>
        <v>0</v>
      </c>
    </row>
    <row r="356" spans="1:14" s="2" customFormat="1" hidden="1" outlineLevel="1" x14ac:dyDescent="0.3">
      <c r="A356" s="1"/>
      <c r="B356" s="112"/>
      <c r="C356" s="105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</row>
    <row r="357" spans="1:14" s="2" customFormat="1" collapsed="1" x14ac:dyDescent="0.3">
      <c r="A357" s="1"/>
      <c r="B357" s="126" t="s">
        <v>211</v>
      </c>
      <c r="C357" s="105"/>
      <c r="D357" s="2">
        <f>VLOOKUP(B357,'2.2.3.1.TasasDeprec'!$B$6:$F$62,5,FALSE)</f>
        <v>24</v>
      </c>
      <c r="E357" s="18">
        <f>1/D357</f>
        <v>4.1666666666666664E-2</v>
      </c>
      <c r="F357" s="55">
        <f>SUM(F358:F366)</f>
        <v>0</v>
      </c>
      <c r="G357" s="55">
        <f t="shared" ref="G357:N357" si="88">SUM(G358:G366)</f>
        <v>0</v>
      </c>
      <c r="H357" s="55">
        <f t="shared" si="88"/>
        <v>0</v>
      </c>
      <c r="I357" s="55">
        <f t="shared" si="88"/>
        <v>0</v>
      </c>
      <c r="J357" s="55">
        <f t="shared" si="88"/>
        <v>0</v>
      </c>
      <c r="K357" s="55">
        <f t="shared" si="88"/>
        <v>0</v>
      </c>
      <c r="L357" s="55">
        <f t="shared" si="88"/>
        <v>-173674.33968926553</v>
      </c>
      <c r="M357" s="55">
        <f t="shared" si="88"/>
        <v>-486496.86899717507</v>
      </c>
      <c r="N357" s="55">
        <f t="shared" si="88"/>
        <v>-486496.86899717507</v>
      </c>
    </row>
    <row r="358" spans="1:14" s="2" customFormat="1" hidden="1" outlineLevel="1" x14ac:dyDescent="0.3">
      <c r="A358" s="1">
        <v>4</v>
      </c>
      <c r="B358" s="112">
        <v>2014</v>
      </c>
      <c r="C358" s="105"/>
      <c r="E358" s="109"/>
      <c r="F358" s="109">
        <f>-IF($B358&gt;=F$200,0,IF(COUNTIF($E358:E358,"&lt;&gt;0")&lt;=$D$357,VLOOKUP($B$357,$B$142:$N$196,$A358,FALSE)*$E$357,0))</f>
        <v>0</v>
      </c>
      <c r="G358" s="109">
        <f>-IF($B358&gt;=G$200,0,IF(COUNTIF($E358:F358,"&lt;&gt;0")&lt;=$D$357,VLOOKUP($B$357,$B$142:$N$196,$A358,FALSE)*$E$357,0))</f>
        <v>0</v>
      </c>
      <c r="H358" s="109">
        <f>-IF($B358&gt;=H$200,0,IF(COUNTIF($E358:G358,"&lt;&gt;0")&lt;=$D$357,VLOOKUP($B$357,$B$142:$N$196,$A358,FALSE)*$E$357,0))</f>
        <v>0</v>
      </c>
      <c r="I358" s="109">
        <f>-IF($B358&gt;=I$200,0,IF(COUNTIF($E358:H358,"&lt;&gt;0")&lt;=$D$357,VLOOKUP($B$357,$B$142:$N$196,$A358,FALSE)*$E$357,0))</f>
        <v>0</v>
      </c>
      <c r="J358" s="109">
        <f>-IF($B358&gt;=J$200,0,IF(COUNTIF($E358:I358,"&lt;&gt;0")&lt;=$D$357,VLOOKUP($B$357,$B$142:$N$196,$A358,FALSE)*$E$357,0))</f>
        <v>0</v>
      </c>
      <c r="K358" s="109">
        <f>-IF($B358&gt;=K$200,0,IF(COUNTIF($E358:J358,"&lt;&gt;0")&lt;=$D$357,VLOOKUP($B$357,$B$142:$N$196,$A358,FALSE)*$E$357,0))</f>
        <v>0</v>
      </c>
      <c r="L358" s="109">
        <f>-IF($B358&gt;=L$200,0,IF(COUNTIF($E358:K358,"&lt;&gt;0")&lt;=$D$357,VLOOKUP($B$357,$B$142:$N$196,$A358,FALSE)*$E$357,0))</f>
        <v>0</v>
      </c>
      <c r="M358" s="109">
        <f>-IF($B358&gt;=M$200,0,IF(COUNTIF($E358:L358,"&lt;&gt;0")&lt;=$D$357,VLOOKUP($B$357,$B$142:$N$196,$A358,FALSE)*$E$357,0))</f>
        <v>0</v>
      </c>
      <c r="N358" s="109">
        <f>-IF($B358&gt;=N$200,0,IF(COUNTIF($E358:M358,"&lt;&gt;0")&lt;=$D$357,VLOOKUP($B$357,$B$142:$N$196,$A358,FALSE)*$E$357,0))</f>
        <v>0</v>
      </c>
    </row>
    <row r="359" spans="1:14" s="2" customFormat="1" hidden="1" outlineLevel="1" x14ac:dyDescent="0.3">
      <c r="A359" s="1">
        <f t="shared" ref="A359:A366" si="89">+A358+1</f>
        <v>5</v>
      </c>
      <c r="B359" s="112">
        <v>2015</v>
      </c>
      <c r="C359" s="105"/>
      <c r="E359" s="109"/>
      <c r="F359" s="109">
        <f>-IF($B359&gt;=F$200,0,IF(COUNTIF($E359:E359,"&lt;&gt;0")&lt;=$D$357,VLOOKUP($B$357,$B$142:$N$196,$A359,FALSE)*$E$357,0))</f>
        <v>0</v>
      </c>
      <c r="G359" s="109">
        <f>-IF($B359&gt;=G$200,0,IF(COUNTIF($E359:F359,"&lt;&gt;0")&lt;=$D$357,VLOOKUP($B$357,$B$142:$N$196,$A359,FALSE)*$E$357,0))</f>
        <v>0</v>
      </c>
      <c r="H359" s="109">
        <f>-IF($B359&gt;=H$200,0,IF(COUNTIF($E359:G359,"&lt;&gt;0")&lt;=$D$357,VLOOKUP($B$357,$B$142:$N$196,$A359,FALSE)*$E$357,0))</f>
        <v>0</v>
      </c>
      <c r="I359" s="109">
        <f>-IF($B359&gt;=I$200,0,IF(COUNTIF($E359:H359,"&lt;&gt;0")&lt;=$D$357,VLOOKUP($B$357,$B$142:$N$196,$A359,FALSE)*$E$357,0))</f>
        <v>0</v>
      </c>
      <c r="J359" s="109">
        <f>-IF($B359&gt;=J$200,0,IF(COUNTIF($E359:I359,"&lt;&gt;0")&lt;=$D$357,VLOOKUP($B$357,$B$142:$N$196,$A359,FALSE)*$E$357,0))</f>
        <v>0</v>
      </c>
      <c r="K359" s="109">
        <f>-IF($B359&gt;=K$200,0,IF(COUNTIF($E359:J359,"&lt;&gt;0")&lt;=$D$357,VLOOKUP($B$357,$B$142:$N$196,$A359,FALSE)*$E$357,0))</f>
        <v>0</v>
      </c>
      <c r="L359" s="109">
        <f>-IF($B359&gt;=L$200,0,IF(COUNTIF($E359:K359,"&lt;&gt;0")&lt;=$D$357,VLOOKUP($B$357,$B$142:$N$196,$A359,FALSE)*$E$357,0))</f>
        <v>0</v>
      </c>
      <c r="M359" s="109">
        <f>-IF($B359&gt;=M$200,0,IF(COUNTIF($E359:L359,"&lt;&gt;0")&lt;=$D$357,VLOOKUP($B$357,$B$142:$N$196,$A359,FALSE)*$E$357,0))</f>
        <v>0</v>
      </c>
      <c r="N359" s="109">
        <f>-IF($B359&gt;=N$200,0,IF(COUNTIF($E359:M359,"&lt;&gt;0")&lt;=$D$357,VLOOKUP($B$357,$B$142:$N$196,$A359,FALSE)*$E$357,0))</f>
        <v>0</v>
      </c>
    </row>
    <row r="360" spans="1:14" s="2" customFormat="1" hidden="1" outlineLevel="1" x14ac:dyDescent="0.3">
      <c r="A360" s="1">
        <f t="shared" si="89"/>
        <v>6</v>
      </c>
      <c r="B360" s="112">
        <v>2016</v>
      </c>
      <c r="C360" s="105"/>
      <c r="E360" s="109"/>
      <c r="F360" s="109">
        <f>-IF($B360&gt;=F$200,0,IF(COUNTIF($E360:E360,"&lt;&gt;0")&lt;=$D$357,VLOOKUP($B$357,$B$142:$N$196,$A360,FALSE)*$E$357,0))</f>
        <v>0</v>
      </c>
      <c r="G360" s="109">
        <f>-IF($B360&gt;=G$200,0,IF(COUNTIF($E360:F360,"&lt;&gt;0")&lt;=$D$357,VLOOKUP($B$357,$B$142:$N$196,$A360,FALSE)*$E$357,0))</f>
        <v>0</v>
      </c>
      <c r="H360" s="109">
        <f>-IF($B360&gt;=H$200,0,IF(COUNTIF($E360:G360,"&lt;&gt;0")&lt;=$D$357,VLOOKUP($B$357,$B$142:$N$196,$A360,FALSE)*$E$357,0))</f>
        <v>0</v>
      </c>
      <c r="I360" s="109">
        <f>-IF($B360&gt;=I$200,0,IF(COUNTIF($E360:H360,"&lt;&gt;0")&lt;=$D$357,VLOOKUP($B$357,$B$142:$N$196,$A360,FALSE)*$E$357,0))</f>
        <v>0</v>
      </c>
      <c r="J360" s="109">
        <f>-IF($B360&gt;=J$200,0,IF(COUNTIF($E360:I360,"&lt;&gt;0")&lt;=$D$357,VLOOKUP($B$357,$B$142:$N$196,$A360,FALSE)*$E$357,0))</f>
        <v>0</v>
      </c>
      <c r="K360" s="109">
        <f>-IF($B360&gt;=K$200,0,IF(COUNTIF($E360:J360,"&lt;&gt;0")&lt;=$D$357,VLOOKUP($B$357,$B$142:$N$196,$A360,FALSE)*$E$357,0))</f>
        <v>0</v>
      </c>
      <c r="L360" s="109">
        <f>-IF($B360&gt;=L$200,0,IF(COUNTIF($E360:K360,"&lt;&gt;0")&lt;=$D$357,VLOOKUP($B$357,$B$142:$N$196,$A360,FALSE)*$E$357,0))</f>
        <v>0</v>
      </c>
      <c r="M360" s="109">
        <f>-IF($B360&gt;=M$200,0,IF(COUNTIF($E360:L360,"&lt;&gt;0")&lt;=$D$357,VLOOKUP($B$357,$B$142:$N$196,$A360,FALSE)*$E$357,0))</f>
        <v>0</v>
      </c>
      <c r="N360" s="109">
        <f>-IF($B360&gt;=N$200,0,IF(COUNTIF($E360:M360,"&lt;&gt;0")&lt;=$D$357,VLOOKUP($B$357,$B$142:$N$196,$A360,FALSE)*$E$357,0))</f>
        <v>0</v>
      </c>
    </row>
    <row r="361" spans="1:14" s="2" customFormat="1" hidden="1" outlineLevel="1" x14ac:dyDescent="0.3">
      <c r="A361" s="1">
        <f t="shared" si="89"/>
        <v>7</v>
      </c>
      <c r="B361" s="112">
        <v>2017</v>
      </c>
      <c r="C361" s="105"/>
      <c r="E361" s="109"/>
      <c r="F361" s="109">
        <f>-IF($B361&gt;=F$200,0,IF(COUNTIF($E361:E361,"&lt;&gt;0")&lt;=$D$357,VLOOKUP($B$357,$B$142:$N$196,$A361,FALSE)*$E$357,0))</f>
        <v>0</v>
      </c>
      <c r="G361" s="109">
        <f>-IF($B361&gt;=G$200,0,IF(COUNTIF($E361:F361,"&lt;&gt;0")&lt;=$D$357,VLOOKUP($B$357,$B$142:$N$196,$A361,FALSE)*$E$357,0))</f>
        <v>0</v>
      </c>
      <c r="H361" s="109">
        <f>-IF($B361&gt;=H$200,0,IF(COUNTIF($E361:G361,"&lt;&gt;0")&lt;=$D$357,VLOOKUP($B$357,$B$142:$N$196,$A361,FALSE)*$E$357,0))</f>
        <v>0</v>
      </c>
      <c r="I361" s="109">
        <f>-IF($B361&gt;=I$200,0,IF(COUNTIF($E361:H361,"&lt;&gt;0")&lt;=$D$357,VLOOKUP($B$357,$B$142:$N$196,$A361,FALSE)*$E$357,0))</f>
        <v>0</v>
      </c>
      <c r="J361" s="109">
        <f>-IF($B361&gt;=J$200,0,IF(COUNTIF($E361:I361,"&lt;&gt;0")&lt;=$D$357,VLOOKUP($B$357,$B$142:$N$196,$A361,FALSE)*$E$357,0))</f>
        <v>0</v>
      </c>
      <c r="K361" s="109">
        <f>-IF($B361&gt;=K$200,0,IF(COUNTIF($E361:J361,"&lt;&gt;0")&lt;=$D$357,VLOOKUP($B$357,$B$142:$N$196,$A361,FALSE)*$E$357,0))</f>
        <v>0</v>
      </c>
      <c r="L361" s="109">
        <f>-IF($B361&gt;=L$200,0,IF(COUNTIF($E361:K361,"&lt;&gt;0")&lt;=$D$357,VLOOKUP($B$357,$B$142:$N$196,$A361,FALSE)*$E$357,0))</f>
        <v>0</v>
      </c>
      <c r="M361" s="109">
        <f>-IF($B361&gt;=M$200,0,IF(COUNTIF($E361:L361,"&lt;&gt;0")&lt;=$D$357,VLOOKUP($B$357,$B$142:$N$196,$A361,FALSE)*$E$357,0))</f>
        <v>0</v>
      </c>
      <c r="N361" s="109">
        <f>-IF($B361&gt;=N$200,0,IF(COUNTIF($E361:M361,"&lt;&gt;0")&lt;=$D$357,VLOOKUP($B$357,$B$142:$N$196,$A361,FALSE)*$E$357,0))</f>
        <v>0</v>
      </c>
    </row>
    <row r="362" spans="1:14" s="2" customFormat="1" hidden="1" outlineLevel="1" x14ac:dyDescent="0.3">
      <c r="A362" s="1">
        <f t="shared" si="89"/>
        <v>8</v>
      </c>
      <c r="B362" s="112">
        <v>2018</v>
      </c>
      <c r="C362" s="105"/>
      <c r="E362" s="109"/>
      <c r="F362" s="109">
        <f>-IF($B362&gt;=F$200,0,IF(COUNTIF($E362:E362,"&lt;&gt;0")&lt;=$D$357,VLOOKUP($B$357,$B$142:$N$196,$A362,FALSE)*$E$357,0))</f>
        <v>0</v>
      </c>
      <c r="G362" s="109">
        <f>-IF($B362&gt;=G$200,0,IF(COUNTIF($E362:F362,"&lt;&gt;0")&lt;=$D$357,VLOOKUP($B$357,$B$142:$N$196,$A362,FALSE)*$E$357,0))</f>
        <v>0</v>
      </c>
      <c r="H362" s="109">
        <f>-IF($B362&gt;=H$200,0,IF(COUNTIF($E362:G362,"&lt;&gt;0")&lt;=$D$357,VLOOKUP($B$357,$B$142:$N$196,$A362,FALSE)*$E$357,0))</f>
        <v>0</v>
      </c>
      <c r="I362" s="109">
        <f>-IF($B362&gt;=I$200,0,IF(COUNTIF($E362:H362,"&lt;&gt;0")&lt;=$D$357,VLOOKUP($B$357,$B$142:$N$196,$A362,FALSE)*$E$357,0))</f>
        <v>0</v>
      </c>
      <c r="J362" s="109">
        <f>-IF($B362&gt;=J$200,0,IF(COUNTIF($E362:I362,"&lt;&gt;0")&lt;=$D$357,VLOOKUP($B$357,$B$142:$N$196,$A362,FALSE)*$E$357,0))</f>
        <v>0</v>
      </c>
      <c r="K362" s="109">
        <f>-IF($B362&gt;=K$200,0,IF(COUNTIF($E362:J362,"&lt;&gt;0")&lt;=$D$357,VLOOKUP($B$357,$B$142:$N$196,$A362,FALSE)*$E$357,0))</f>
        <v>0</v>
      </c>
      <c r="L362" s="109">
        <f>-IF($B362&gt;=L$200,0,IF(COUNTIF($E362:K362,"&lt;&gt;0")&lt;=$D$357,VLOOKUP($B$357,$B$142:$N$196,$A362,FALSE)*$E$357,0))</f>
        <v>0</v>
      </c>
      <c r="M362" s="109">
        <f>-IF($B362&gt;=M$200,0,IF(COUNTIF($E362:L362,"&lt;&gt;0")&lt;=$D$357,VLOOKUP($B$357,$B$142:$N$196,$A362,FALSE)*$E$357,0))</f>
        <v>0</v>
      </c>
      <c r="N362" s="109">
        <f>-IF($B362&gt;=N$200,0,IF(COUNTIF($E362:M362,"&lt;&gt;0")&lt;=$D$357,VLOOKUP($B$357,$B$142:$N$196,$A362,FALSE)*$E$357,0))</f>
        <v>0</v>
      </c>
    </row>
    <row r="363" spans="1:14" s="2" customFormat="1" hidden="1" outlineLevel="1" x14ac:dyDescent="0.3">
      <c r="A363" s="1">
        <f t="shared" si="89"/>
        <v>9</v>
      </c>
      <c r="B363" s="112">
        <v>2019</v>
      </c>
      <c r="C363" s="105"/>
      <c r="E363" s="109"/>
      <c r="F363" s="109">
        <f>-IF($B363&gt;=F$200,0,IF(COUNTIF($E363:E363,"&lt;&gt;0")&lt;=$D$357,VLOOKUP($B$357,$B$142:$N$196,$A363,FALSE)*$E$357,0))</f>
        <v>0</v>
      </c>
      <c r="G363" s="109">
        <f>-IF($B363&gt;=G$200,0,IF(COUNTIF($E363:F363,"&lt;&gt;0")&lt;=$D$357,VLOOKUP($B$357,$B$142:$N$196,$A363,FALSE)*$E$357,0))</f>
        <v>0</v>
      </c>
      <c r="H363" s="109">
        <f>-IF($B363&gt;=H$200,0,IF(COUNTIF($E363:G363,"&lt;&gt;0")&lt;=$D$357,VLOOKUP($B$357,$B$142:$N$196,$A363,FALSE)*$E$357,0))</f>
        <v>0</v>
      </c>
      <c r="I363" s="109">
        <f>-IF($B363&gt;=I$200,0,IF(COUNTIF($E363:H363,"&lt;&gt;0")&lt;=$D$357,VLOOKUP($B$357,$B$142:$N$196,$A363,FALSE)*$E$357,0))</f>
        <v>0</v>
      </c>
      <c r="J363" s="109">
        <f>-IF($B363&gt;=J$200,0,IF(COUNTIF($E363:I363,"&lt;&gt;0")&lt;=$D$357,VLOOKUP($B$357,$B$142:$N$196,$A363,FALSE)*$E$357,0))</f>
        <v>0</v>
      </c>
      <c r="K363" s="109">
        <f>-IF($B363&gt;=K$200,0,IF(COUNTIF($E363:J363,"&lt;&gt;0")&lt;=$D$357,VLOOKUP($B$357,$B$142:$N$196,$A363,FALSE)*$E$357,0))</f>
        <v>0</v>
      </c>
      <c r="L363" s="109">
        <f>-IF($B363&gt;=L$200,0,IF(COUNTIF($E363:K363,"&lt;&gt;0")&lt;=$D$357,VLOOKUP($B$357,$B$142:$N$196,$A363,FALSE)*$E$357,0))</f>
        <v>0</v>
      </c>
      <c r="M363" s="109">
        <f>-IF($B363&gt;=M$200,0,IF(COUNTIF($E363:L363,"&lt;&gt;0")&lt;=$D$357,VLOOKUP($B$357,$B$142:$N$196,$A363,FALSE)*$E$357,0))</f>
        <v>0</v>
      </c>
      <c r="N363" s="109">
        <f>-IF($B363&gt;=N$200,0,IF(COUNTIF($E363:M363,"&lt;&gt;0")&lt;=$D$357,VLOOKUP($B$357,$B$142:$N$196,$A363,FALSE)*$E$357,0))</f>
        <v>0</v>
      </c>
    </row>
    <row r="364" spans="1:14" s="2" customFormat="1" hidden="1" outlineLevel="1" x14ac:dyDescent="0.3">
      <c r="A364" s="1">
        <f t="shared" si="89"/>
        <v>10</v>
      </c>
      <c r="B364" s="112">
        <v>2020</v>
      </c>
      <c r="C364" s="105"/>
      <c r="E364" s="109"/>
      <c r="F364" s="109">
        <f>-IF($B364&gt;=F$200,0,IF(COUNTIF($E364:E364,"&lt;&gt;0")&lt;=$D$357,VLOOKUP($B$357,$B$142:$N$196,$A364,FALSE)*$E$357,0))</f>
        <v>0</v>
      </c>
      <c r="G364" s="109">
        <f>-IF($B364&gt;=G$200,0,IF(COUNTIF($E364:F364,"&lt;&gt;0")&lt;=$D$357,VLOOKUP($B$357,$B$142:$N$196,$A364,FALSE)*$E$357,0))</f>
        <v>0</v>
      </c>
      <c r="H364" s="109">
        <f>-IF($B364&gt;=H$200,0,IF(COUNTIF($E364:G364,"&lt;&gt;0")&lt;=$D$357,VLOOKUP($B$357,$B$142:$N$196,$A364,FALSE)*$E$357,0))</f>
        <v>0</v>
      </c>
      <c r="I364" s="109">
        <f>-IF($B364&gt;=I$200,0,IF(COUNTIF($E364:H364,"&lt;&gt;0")&lt;=$D$357,VLOOKUP($B$357,$B$142:$N$196,$A364,FALSE)*$E$357,0))</f>
        <v>0</v>
      </c>
      <c r="J364" s="109">
        <f>-IF($B364&gt;=J$200,0,IF(COUNTIF($E364:I364,"&lt;&gt;0")&lt;=$D$357,VLOOKUP($B$357,$B$142:$N$196,$A364,FALSE)*$E$357,0))</f>
        <v>0</v>
      </c>
      <c r="K364" s="109">
        <f>-IF($B364&gt;=K$200,0,IF(COUNTIF($E364:J364,"&lt;&gt;0")&lt;=$D$357,VLOOKUP($B$357,$B$142:$N$196,$A364,FALSE)*$E$357,0))</f>
        <v>0</v>
      </c>
      <c r="L364" s="109">
        <f>-IF($B364&gt;=L$200,0,IF(COUNTIF($E364:K364,"&lt;&gt;0")&lt;=$D$357,VLOOKUP($B$357,$B$142:$N$196,$A364,FALSE)*$E$357,0))</f>
        <v>-173674.33968926553</v>
      </c>
      <c r="M364" s="109">
        <f>-IF($B364&gt;=M$200,0,IF(COUNTIF($E364:L364,"&lt;&gt;0")&lt;=$D$357,VLOOKUP($B$357,$B$142:$N$196,$A364,FALSE)*$E$357,0))</f>
        <v>-173674.33968926553</v>
      </c>
      <c r="N364" s="109">
        <f>-IF($B364&gt;=N$200,0,IF(COUNTIF($E364:M364,"&lt;&gt;0")&lt;=$D$357,VLOOKUP($B$357,$B$142:$N$196,$A364,FALSE)*$E$357,0))</f>
        <v>-173674.33968926553</v>
      </c>
    </row>
    <row r="365" spans="1:14" s="2" customFormat="1" hidden="1" outlineLevel="1" x14ac:dyDescent="0.3">
      <c r="A365" s="1">
        <f t="shared" si="89"/>
        <v>11</v>
      </c>
      <c r="B365" s="112">
        <v>2021</v>
      </c>
      <c r="C365" s="105"/>
      <c r="E365" s="109"/>
      <c r="F365" s="109">
        <f>-IF($B365&gt;=F$200,0,IF(COUNTIF($E365:E365,"&lt;&gt;0")&lt;=$D$357,VLOOKUP($B$357,$B$142:$N$196,$A365,FALSE)*$E$357,0))</f>
        <v>0</v>
      </c>
      <c r="G365" s="109">
        <f>-IF($B365&gt;=G$200,0,IF(COUNTIF($E365:F365,"&lt;&gt;0")&lt;=$D$357,VLOOKUP($B$357,$B$142:$N$196,$A365,FALSE)*$E$357,0))</f>
        <v>0</v>
      </c>
      <c r="H365" s="109">
        <f>-IF($B365&gt;=H$200,0,IF(COUNTIF($E365:G365,"&lt;&gt;0")&lt;=$D$357,VLOOKUP($B$357,$B$142:$N$196,$A365,FALSE)*$E$357,0))</f>
        <v>0</v>
      </c>
      <c r="I365" s="109">
        <f>-IF($B365&gt;=I$200,0,IF(COUNTIF($E365:H365,"&lt;&gt;0")&lt;=$D$357,VLOOKUP($B$357,$B$142:$N$196,$A365,FALSE)*$E$357,0))</f>
        <v>0</v>
      </c>
      <c r="J365" s="109">
        <f>-IF($B365&gt;=J$200,0,IF(COUNTIF($E365:I365,"&lt;&gt;0")&lt;=$D$357,VLOOKUP($B$357,$B$142:$N$196,$A365,FALSE)*$E$357,0))</f>
        <v>0</v>
      </c>
      <c r="K365" s="109">
        <f>-IF($B365&gt;=K$200,0,IF(COUNTIF($E365:J365,"&lt;&gt;0")&lt;=$D$357,VLOOKUP($B$357,$B$142:$N$196,$A365,FALSE)*$E$357,0))</f>
        <v>0</v>
      </c>
      <c r="L365" s="109">
        <f>-IF($B365&gt;=L$200,0,IF(COUNTIF($E365:K365,"&lt;&gt;0")&lt;=$D$357,VLOOKUP($B$357,$B$142:$N$196,$A365,FALSE)*$E$357,0))</f>
        <v>0</v>
      </c>
      <c r="M365" s="109">
        <f>-IF($B365&gt;=M$200,0,IF(COUNTIF($E365:L365,"&lt;&gt;0")&lt;=$D$357,VLOOKUP($B$357,$B$142:$N$196,$A365,FALSE)*$E$357,0))</f>
        <v>-312822.52930790954</v>
      </c>
      <c r="N365" s="109">
        <f>-IF($B365&gt;=N$200,0,IF(COUNTIF($E365:M365,"&lt;&gt;0")&lt;=$D$357,VLOOKUP($B$357,$B$142:$N$196,$A365,FALSE)*$E$357,0))</f>
        <v>-312822.52930790954</v>
      </c>
    </row>
    <row r="366" spans="1:14" s="2" customFormat="1" hidden="1" outlineLevel="1" x14ac:dyDescent="0.3">
      <c r="A366" s="1">
        <f t="shared" si="89"/>
        <v>12</v>
      </c>
      <c r="B366" s="112">
        <v>2022</v>
      </c>
      <c r="C366" s="105"/>
      <c r="E366" s="109"/>
      <c r="F366" s="109">
        <f>-IF($B366&gt;=F$200,0,IF(COUNTIF($E366:E366,"&lt;&gt;0")&lt;=$D$357,VLOOKUP($B$357,$B$142:$N$196,$A366,FALSE)*$E$357,0))</f>
        <v>0</v>
      </c>
      <c r="G366" s="109">
        <f>-IF($B366&gt;=G$200,0,IF(COUNTIF($E366:F366,"&lt;&gt;0")&lt;=$D$357,VLOOKUP($B$357,$B$142:$N$196,$A366,FALSE)*$E$357,0))</f>
        <v>0</v>
      </c>
      <c r="H366" s="109">
        <f>-IF($B366&gt;=H$200,0,IF(COUNTIF($E366:G366,"&lt;&gt;0")&lt;=$D$357,VLOOKUP($B$357,$B$142:$N$196,$A366,FALSE)*$E$357,0))</f>
        <v>0</v>
      </c>
      <c r="I366" s="109">
        <f>-IF($B366&gt;=I$200,0,IF(COUNTIF($E366:H366,"&lt;&gt;0")&lt;=$D$357,VLOOKUP($B$357,$B$142:$N$196,$A366,FALSE)*$E$357,0))</f>
        <v>0</v>
      </c>
      <c r="J366" s="109">
        <f>-IF($B366&gt;=J$200,0,IF(COUNTIF($E366:I366,"&lt;&gt;0")&lt;=$D$357,VLOOKUP($B$357,$B$142:$N$196,$A366,FALSE)*$E$357,0))</f>
        <v>0</v>
      </c>
      <c r="K366" s="109">
        <f>-IF($B366&gt;=K$200,0,IF(COUNTIF($E366:J366,"&lt;&gt;0")&lt;=$D$357,VLOOKUP($B$357,$B$142:$N$196,$A366,FALSE)*$E$357,0))</f>
        <v>0</v>
      </c>
      <c r="L366" s="109">
        <f>-IF($B366&gt;=L$200,0,IF(COUNTIF($E366:K366,"&lt;&gt;0")&lt;=$D$357,VLOOKUP($B$357,$B$142:$N$196,$A366,FALSE)*$E$357,0))</f>
        <v>0</v>
      </c>
      <c r="M366" s="109">
        <f>-IF($B366&gt;=M$200,0,IF(COUNTIF($E366:L366,"&lt;&gt;0")&lt;=$D$357,VLOOKUP($B$357,$B$142:$N$196,$A366,FALSE)*$E$357,0))</f>
        <v>0</v>
      </c>
      <c r="N366" s="109">
        <f>-IF($B366&gt;=N$200,0,IF(COUNTIF($E366:M366,"&lt;&gt;0")&lt;=$D$357,VLOOKUP($B$357,$B$142:$N$196,$A366,FALSE)*$E$357,0))</f>
        <v>0</v>
      </c>
    </row>
    <row r="367" spans="1:14" s="2" customFormat="1" hidden="1" outlineLevel="1" x14ac:dyDescent="0.3">
      <c r="A367" s="1"/>
      <c r="B367" s="112"/>
      <c r="C367" s="105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</row>
    <row r="368" spans="1:14" s="2" customFormat="1" collapsed="1" x14ac:dyDescent="0.3">
      <c r="A368" s="1"/>
      <c r="B368" s="104" t="s">
        <v>212</v>
      </c>
      <c r="C368" s="105"/>
      <c r="D368" s="2">
        <f>VLOOKUP(B368,'2.2.3.1.TasasDeprec'!$B$6:$F$62,5,FALSE)</f>
        <v>24</v>
      </c>
      <c r="E368" s="18">
        <f>1/D368</f>
        <v>4.1666666666666664E-2</v>
      </c>
      <c r="F368" s="55">
        <f>SUM(F369:F377)</f>
        <v>0</v>
      </c>
      <c r="G368" s="55">
        <f t="shared" ref="G368:N368" si="90">SUM(G369:G377)</f>
        <v>0</v>
      </c>
      <c r="H368" s="55">
        <f t="shared" si="90"/>
        <v>0</v>
      </c>
      <c r="I368" s="55">
        <f t="shared" si="90"/>
        <v>0</v>
      </c>
      <c r="J368" s="55">
        <f t="shared" si="90"/>
        <v>0</v>
      </c>
      <c r="K368" s="55">
        <f t="shared" si="90"/>
        <v>-327770.38241525425</v>
      </c>
      <c r="L368" s="55">
        <f t="shared" si="90"/>
        <v>-814791.94077092211</v>
      </c>
      <c r="M368" s="55">
        <f t="shared" si="90"/>
        <v>-814791.94077092211</v>
      </c>
      <c r="N368" s="55">
        <f t="shared" si="90"/>
        <v>-814791.94077092211</v>
      </c>
    </row>
    <row r="369" spans="1:14" s="2" customFormat="1" hidden="1" outlineLevel="1" x14ac:dyDescent="0.3">
      <c r="A369" s="1">
        <v>4</v>
      </c>
      <c r="B369" s="112">
        <v>2014</v>
      </c>
      <c r="C369" s="105"/>
      <c r="E369" s="109"/>
      <c r="F369" s="109">
        <f>-IF($B369&gt;=F$200,0,IF(COUNTIF($E369:E369,"&lt;&gt;0")&lt;=$D$368,VLOOKUP($B$368,$B$142:$N$196,$A369,FALSE)*$E$368,0))</f>
        <v>0</v>
      </c>
      <c r="G369" s="109">
        <f>-IF($B369&gt;=G$200,0,IF(COUNTIF($E369:F369,"&lt;&gt;0")&lt;=$D$368,VLOOKUP($B$368,$B$142:$N$196,$A369,FALSE)*$E$368,0))</f>
        <v>0</v>
      </c>
      <c r="H369" s="109">
        <f>-IF($B369&gt;=H$200,0,IF(COUNTIF($E369:G369,"&lt;&gt;0")&lt;=$D$368,VLOOKUP($B$368,$B$142:$N$196,$A369,FALSE)*$E$368,0))</f>
        <v>0</v>
      </c>
      <c r="I369" s="109">
        <f>-IF($B369&gt;=I$200,0,IF(COUNTIF($E369:H369,"&lt;&gt;0")&lt;=$D$368,VLOOKUP($B$368,$B$142:$N$196,$A369,FALSE)*$E$368,0))</f>
        <v>0</v>
      </c>
      <c r="J369" s="109">
        <f>-IF($B369&gt;=J$200,0,IF(COUNTIF($E369:I369,"&lt;&gt;0")&lt;=$D$368,VLOOKUP($B$368,$B$142:$N$196,$A369,FALSE)*$E$368,0))</f>
        <v>0</v>
      </c>
      <c r="K369" s="109">
        <f>-IF($B369&gt;=K$200,0,IF(COUNTIF($E369:J369,"&lt;&gt;0")&lt;=$D$368,VLOOKUP($B$368,$B$142:$N$196,$A369,FALSE)*$E$368,0))</f>
        <v>0</v>
      </c>
      <c r="L369" s="109">
        <f>-IF($B369&gt;=L$200,0,IF(COUNTIF($E369:K369,"&lt;&gt;0")&lt;=$D$368,VLOOKUP($B$368,$B$142:$N$196,$A369,FALSE)*$E$368,0))</f>
        <v>0</v>
      </c>
      <c r="M369" s="109">
        <f>-IF($B369&gt;=M$200,0,IF(COUNTIF($E369:L369,"&lt;&gt;0")&lt;=$D$368,VLOOKUP($B$368,$B$142:$N$196,$A369,FALSE)*$E$368,0))</f>
        <v>0</v>
      </c>
      <c r="N369" s="109">
        <f>-IF($B369&gt;=N$200,0,IF(COUNTIF($E369:M369,"&lt;&gt;0")&lt;=$D$368,VLOOKUP($B$368,$B$142:$N$196,$A369,FALSE)*$E$368,0))</f>
        <v>0</v>
      </c>
    </row>
    <row r="370" spans="1:14" s="2" customFormat="1" hidden="1" outlineLevel="1" x14ac:dyDescent="0.3">
      <c r="A370" s="1">
        <f t="shared" ref="A370:A377" si="91">+A369+1</f>
        <v>5</v>
      </c>
      <c r="B370" s="112">
        <v>2015</v>
      </c>
      <c r="C370" s="105"/>
      <c r="E370" s="109"/>
      <c r="F370" s="109">
        <f>-IF($B370&gt;=F$200,0,IF(COUNTIF($E370:E370,"&lt;&gt;0")&lt;=$D$368,VLOOKUP($B$368,$B$142:$N$196,$A370,FALSE)*$E$368,0))</f>
        <v>0</v>
      </c>
      <c r="G370" s="109">
        <f>-IF($B370&gt;=G$200,0,IF(COUNTIF($E370:F370,"&lt;&gt;0")&lt;=$D$368,VLOOKUP($B$368,$B$142:$N$196,$A370,FALSE)*$E$368,0))</f>
        <v>0</v>
      </c>
      <c r="H370" s="109">
        <f>-IF($B370&gt;=H$200,0,IF(COUNTIF($E370:G370,"&lt;&gt;0")&lt;=$D$368,VLOOKUP($B$368,$B$142:$N$196,$A370,FALSE)*$E$368,0))</f>
        <v>0</v>
      </c>
      <c r="I370" s="109">
        <f>-IF($B370&gt;=I$200,0,IF(COUNTIF($E370:H370,"&lt;&gt;0")&lt;=$D$368,VLOOKUP($B$368,$B$142:$N$196,$A370,FALSE)*$E$368,0))</f>
        <v>0</v>
      </c>
      <c r="J370" s="109">
        <f>-IF($B370&gt;=J$200,0,IF(COUNTIF($E370:I370,"&lt;&gt;0")&lt;=$D$368,VLOOKUP($B$368,$B$142:$N$196,$A370,FALSE)*$E$368,0))</f>
        <v>0</v>
      </c>
      <c r="K370" s="109">
        <f>-IF($B370&gt;=K$200,0,IF(COUNTIF($E370:J370,"&lt;&gt;0")&lt;=$D$368,VLOOKUP($B$368,$B$142:$N$196,$A370,FALSE)*$E$368,0))</f>
        <v>0</v>
      </c>
      <c r="L370" s="109">
        <f>-IF($B370&gt;=L$200,0,IF(COUNTIF($E370:K370,"&lt;&gt;0")&lt;=$D$368,VLOOKUP($B$368,$B$142:$N$196,$A370,FALSE)*$E$368,0))</f>
        <v>0</v>
      </c>
      <c r="M370" s="109">
        <f>-IF($B370&gt;=M$200,0,IF(COUNTIF($E370:L370,"&lt;&gt;0")&lt;=$D$368,VLOOKUP($B$368,$B$142:$N$196,$A370,FALSE)*$E$368,0))</f>
        <v>0</v>
      </c>
      <c r="N370" s="109">
        <f>-IF($B370&gt;=N$200,0,IF(COUNTIF($E370:M370,"&lt;&gt;0")&lt;=$D$368,VLOOKUP($B$368,$B$142:$N$196,$A370,FALSE)*$E$368,0))</f>
        <v>0</v>
      </c>
    </row>
    <row r="371" spans="1:14" s="2" customFormat="1" hidden="1" outlineLevel="1" x14ac:dyDescent="0.3">
      <c r="A371" s="1">
        <f t="shared" si="91"/>
        <v>6</v>
      </c>
      <c r="B371" s="112">
        <v>2016</v>
      </c>
      <c r="C371" s="105"/>
      <c r="E371" s="109"/>
      <c r="F371" s="109">
        <f>-IF($B371&gt;=F$200,0,IF(COUNTIF($E371:E371,"&lt;&gt;0")&lt;=$D$368,VLOOKUP($B$368,$B$142:$N$196,$A371,FALSE)*$E$368,0))</f>
        <v>0</v>
      </c>
      <c r="G371" s="109">
        <f>-IF($B371&gt;=G$200,0,IF(COUNTIF($E371:F371,"&lt;&gt;0")&lt;=$D$368,VLOOKUP($B$368,$B$142:$N$196,$A371,FALSE)*$E$368,0))</f>
        <v>0</v>
      </c>
      <c r="H371" s="109">
        <f>-IF($B371&gt;=H$200,0,IF(COUNTIF($E371:G371,"&lt;&gt;0")&lt;=$D$368,VLOOKUP($B$368,$B$142:$N$196,$A371,FALSE)*$E$368,0))</f>
        <v>0</v>
      </c>
      <c r="I371" s="109">
        <f>-IF($B371&gt;=I$200,0,IF(COUNTIF($E371:H371,"&lt;&gt;0")&lt;=$D$368,VLOOKUP($B$368,$B$142:$N$196,$A371,FALSE)*$E$368,0))</f>
        <v>0</v>
      </c>
      <c r="J371" s="109">
        <f>-IF($B371&gt;=J$200,0,IF(COUNTIF($E371:I371,"&lt;&gt;0")&lt;=$D$368,VLOOKUP($B$368,$B$142:$N$196,$A371,FALSE)*$E$368,0))</f>
        <v>0</v>
      </c>
      <c r="K371" s="109">
        <f>-IF($B371&gt;=K$200,0,IF(COUNTIF($E371:J371,"&lt;&gt;0")&lt;=$D$368,VLOOKUP($B$368,$B$142:$N$196,$A371,FALSE)*$E$368,0))</f>
        <v>0</v>
      </c>
      <c r="L371" s="109">
        <f>-IF($B371&gt;=L$200,0,IF(COUNTIF($E371:K371,"&lt;&gt;0")&lt;=$D$368,VLOOKUP($B$368,$B$142:$N$196,$A371,FALSE)*$E$368,0))</f>
        <v>0</v>
      </c>
      <c r="M371" s="109">
        <f>-IF($B371&gt;=M$200,0,IF(COUNTIF($E371:L371,"&lt;&gt;0")&lt;=$D$368,VLOOKUP($B$368,$B$142:$N$196,$A371,FALSE)*$E$368,0))</f>
        <v>0</v>
      </c>
      <c r="N371" s="109">
        <f>-IF($B371&gt;=N$200,0,IF(COUNTIF($E371:M371,"&lt;&gt;0")&lt;=$D$368,VLOOKUP($B$368,$B$142:$N$196,$A371,FALSE)*$E$368,0))</f>
        <v>0</v>
      </c>
    </row>
    <row r="372" spans="1:14" s="2" customFormat="1" hidden="1" outlineLevel="1" x14ac:dyDescent="0.3">
      <c r="A372" s="1">
        <f t="shared" si="91"/>
        <v>7</v>
      </c>
      <c r="B372" s="112">
        <v>2017</v>
      </c>
      <c r="C372" s="105"/>
      <c r="E372" s="109"/>
      <c r="F372" s="109">
        <f>-IF($B372&gt;=F$200,0,IF(COUNTIF($E372:E372,"&lt;&gt;0")&lt;=$D$368,VLOOKUP($B$368,$B$142:$N$196,$A372,FALSE)*$E$368,0))</f>
        <v>0</v>
      </c>
      <c r="G372" s="109">
        <f>-IF($B372&gt;=G$200,0,IF(COUNTIF($E372:F372,"&lt;&gt;0")&lt;=$D$368,VLOOKUP($B$368,$B$142:$N$196,$A372,FALSE)*$E$368,0))</f>
        <v>0</v>
      </c>
      <c r="H372" s="109">
        <f>-IF($B372&gt;=H$200,0,IF(COUNTIF($E372:G372,"&lt;&gt;0")&lt;=$D$368,VLOOKUP($B$368,$B$142:$N$196,$A372,FALSE)*$E$368,0))</f>
        <v>0</v>
      </c>
      <c r="I372" s="109">
        <f>-IF($B372&gt;=I$200,0,IF(COUNTIF($E372:H372,"&lt;&gt;0")&lt;=$D$368,VLOOKUP($B$368,$B$142:$N$196,$A372,FALSE)*$E$368,0))</f>
        <v>0</v>
      </c>
      <c r="J372" s="109">
        <f>-IF($B372&gt;=J$200,0,IF(COUNTIF($E372:I372,"&lt;&gt;0")&lt;=$D$368,VLOOKUP($B$368,$B$142:$N$196,$A372,FALSE)*$E$368,0))</f>
        <v>0</v>
      </c>
      <c r="K372" s="109">
        <f>-IF($B372&gt;=K$200,0,IF(COUNTIF($E372:J372,"&lt;&gt;0")&lt;=$D$368,VLOOKUP($B$368,$B$142:$N$196,$A372,FALSE)*$E$368,0))</f>
        <v>0</v>
      </c>
      <c r="L372" s="109">
        <f>-IF($B372&gt;=L$200,0,IF(COUNTIF($E372:K372,"&lt;&gt;0")&lt;=$D$368,VLOOKUP($B$368,$B$142:$N$196,$A372,FALSE)*$E$368,0))</f>
        <v>0</v>
      </c>
      <c r="M372" s="109">
        <f>-IF($B372&gt;=M$200,0,IF(COUNTIF($E372:L372,"&lt;&gt;0")&lt;=$D$368,VLOOKUP($B$368,$B$142:$N$196,$A372,FALSE)*$E$368,0))</f>
        <v>0</v>
      </c>
      <c r="N372" s="109">
        <f>-IF($B372&gt;=N$200,0,IF(COUNTIF($E372:M372,"&lt;&gt;0")&lt;=$D$368,VLOOKUP($B$368,$B$142:$N$196,$A372,FALSE)*$E$368,0))</f>
        <v>0</v>
      </c>
    </row>
    <row r="373" spans="1:14" s="2" customFormat="1" hidden="1" outlineLevel="1" x14ac:dyDescent="0.3">
      <c r="A373" s="1">
        <f t="shared" si="91"/>
        <v>8</v>
      </c>
      <c r="B373" s="112">
        <v>2018</v>
      </c>
      <c r="C373" s="105"/>
      <c r="E373" s="109"/>
      <c r="F373" s="109">
        <f>-IF($B373&gt;=F$200,0,IF(COUNTIF($E373:E373,"&lt;&gt;0")&lt;=$D$368,VLOOKUP($B$368,$B$142:$N$196,$A373,FALSE)*$E$368,0))</f>
        <v>0</v>
      </c>
      <c r="G373" s="109">
        <f>-IF($B373&gt;=G$200,0,IF(COUNTIF($E373:F373,"&lt;&gt;0")&lt;=$D$368,VLOOKUP($B$368,$B$142:$N$196,$A373,FALSE)*$E$368,0))</f>
        <v>0</v>
      </c>
      <c r="H373" s="109">
        <f>-IF($B373&gt;=H$200,0,IF(COUNTIF($E373:G373,"&lt;&gt;0")&lt;=$D$368,VLOOKUP($B$368,$B$142:$N$196,$A373,FALSE)*$E$368,0))</f>
        <v>0</v>
      </c>
      <c r="I373" s="109">
        <f>-IF($B373&gt;=I$200,0,IF(COUNTIF($E373:H373,"&lt;&gt;0")&lt;=$D$368,VLOOKUP($B$368,$B$142:$N$196,$A373,FALSE)*$E$368,0))</f>
        <v>0</v>
      </c>
      <c r="J373" s="109">
        <f>-IF($B373&gt;=J$200,0,IF(COUNTIF($E373:I373,"&lt;&gt;0")&lt;=$D$368,VLOOKUP($B$368,$B$142:$N$196,$A373,FALSE)*$E$368,0))</f>
        <v>0</v>
      </c>
      <c r="K373" s="109">
        <f>-IF($B373&gt;=K$200,0,IF(COUNTIF($E373:J373,"&lt;&gt;0")&lt;=$D$368,VLOOKUP($B$368,$B$142:$N$196,$A373,FALSE)*$E$368,0))</f>
        <v>0</v>
      </c>
      <c r="L373" s="109">
        <f>-IF($B373&gt;=L$200,0,IF(COUNTIF($E373:K373,"&lt;&gt;0")&lt;=$D$368,VLOOKUP($B$368,$B$142:$N$196,$A373,FALSE)*$E$368,0))</f>
        <v>0</v>
      </c>
      <c r="M373" s="109">
        <f>-IF($B373&gt;=M$200,0,IF(COUNTIF($E373:L373,"&lt;&gt;0")&lt;=$D$368,VLOOKUP($B$368,$B$142:$N$196,$A373,FALSE)*$E$368,0))</f>
        <v>0</v>
      </c>
      <c r="N373" s="109">
        <f>-IF($B373&gt;=N$200,0,IF(COUNTIF($E373:M373,"&lt;&gt;0")&lt;=$D$368,VLOOKUP($B$368,$B$142:$N$196,$A373,FALSE)*$E$368,0))</f>
        <v>0</v>
      </c>
    </row>
    <row r="374" spans="1:14" s="2" customFormat="1" hidden="1" outlineLevel="1" x14ac:dyDescent="0.3">
      <c r="A374" s="1">
        <f t="shared" si="91"/>
        <v>9</v>
      </c>
      <c r="B374" s="112">
        <v>2019</v>
      </c>
      <c r="C374" s="105"/>
      <c r="E374" s="109"/>
      <c r="F374" s="109">
        <f>-IF($B374&gt;=F$200,0,IF(COUNTIF($E374:E374,"&lt;&gt;0")&lt;=$D$368,VLOOKUP($B$368,$B$142:$N$196,$A374,FALSE)*$E$368,0))</f>
        <v>0</v>
      </c>
      <c r="G374" s="109">
        <f>-IF($B374&gt;=G$200,0,IF(COUNTIF($E374:F374,"&lt;&gt;0")&lt;=$D$368,VLOOKUP($B$368,$B$142:$N$196,$A374,FALSE)*$E$368,0))</f>
        <v>0</v>
      </c>
      <c r="H374" s="109">
        <f>-IF($B374&gt;=H$200,0,IF(COUNTIF($E374:G374,"&lt;&gt;0")&lt;=$D$368,VLOOKUP($B$368,$B$142:$N$196,$A374,FALSE)*$E$368,0))</f>
        <v>0</v>
      </c>
      <c r="I374" s="109">
        <f>-IF($B374&gt;=I$200,0,IF(COUNTIF($E374:H374,"&lt;&gt;0")&lt;=$D$368,VLOOKUP($B$368,$B$142:$N$196,$A374,FALSE)*$E$368,0))</f>
        <v>0</v>
      </c>
      <c r="J374" s="109">
        <f>-IF($B374&gt;=J$200,0,IF(COUNTIF($E374:I374,"&lt;&gt;0")&lt;=$D$368,VLOOKUP($B$368,$B$142:$N$196,$A374,FALSE)*$E$368,0))</f>
        <v>0</v>
      </c>
      <c r="K374" s="109">
        <f>-IF($B374&gt;=K$200,0,IF(COUNTIF($E374:J374,"&lt;&gt;0")&lt;=$D$368,VLOOKUP($B$368,$B$142:$N$196,$A374,FALSE)*$E$368,0))</f>
        <v>-327770.38241525425</v>
      </c>
      <c r="L374" s="109">
        <f>-IF($B374&gt;=L$200,0,IF(COUNTIF($E374:K374,"&lt;&gt;0")&lt;=$D$368,VLOOKUP($B$368,$B$142:$N$196,$A374,FALSE)*$E$368,0))</f>
        <v>-327770.38241525425</v>
      </c>
      <c r="M374" s="109">
        <f>-IF($B374&gt;=M$200,0,IF(COUNTIF($E374:L374,"&lt;&gt;0")&lt;=$D$368,VLOOKUP($B$368,$B$142:$N$196,$A374,FALSE)*$E$368,0))</f>
        <v>-327770.38241525425</v>
      </c>
      <c r="N374" s="109">
        <f>-IF($B374&gt;=N$200,0,IF(COUNTIF($E374:M374,"&lt;&gt;0")&lt;=$D$368,VLOOKUP($B$368,$B$142:$N$196,$A374,FALSE)*$E$368,0))</f>
        <v>-327770.38241525425</v>
      </c>
    </row>
    <row r="375" spans="1:14" s="2" customFormat="1" hidden="1" outlineLevel="1" x14ac:dyDescent="0.3">
      <c r="A375" s="1">
        <f t="shared" si="91"/>
        <v>10</v>
      </c>
      <c r="B375" s="112">
        <v>2020</v>
      </c>
      <c r="C375" s="105"/>
      <c r="E375" s="109"/>
      <c r="F375" s="109">
        <f>-IF($B375&gt;=F$200,0,IF(COUNTIF($E375:E375,"&lt;&gt;0")&lt;=$D$368,VLOOKUP($B$368,$B$142:$N$196,$A375,FALSE)*$E$368,0))</f>
        <v>0</v>
      </c>
      <c r="G375" s="109">
        <f>-IF($B375&gt;=G$200,0,IF(COUNTIF($E375:F375,"&lt;&gt;0")&lt;=$D$368,VLOOKUP($B$368,$B$142:$N$196,$A375,FALSE)*$E$368,0))</f>
        <v>0</v>
      </c>
      <c r="H375" s="109">
        <f>-IF($B375&gt;=H$200,0,IF(COUNTIF($E375:G375,"&lt;&gt;0")&lt;=$D$368,VLOOKUP($B$368,$B$142:$N$196,$A375,FALSE)*$E$368,0))</f>
        <v>0</v>
      </c>
      <c r="I375" s="109">
        <f>-IF($B375&gt;=I$200,0,IF(COUNTIF($E375:H375,"&lt;&gt;0")&lt;=$D$368,VLOOKUP($B$368,$B$142:$N$196,$A375,FALSE)*$E$368,0))</f>
        <v>0</v>
      </c>
      <c r="J375" s="109">
        <f>-IF($B375&gt;=J$200,0,IF(COUNTIF($E375:I375,"&lt;&gt;0")&lt;=$D$368,VLOOKUP($B$368,$B$142:$N$196,$A375,FALSE)*$E$368,0))</f>
        <v>0</v>
      </c>
      <c r="K375" s="109">
        <f>-IF($B375&gt;=K$200,0,IF(COUNTIF($E375:J375,"&lt;&gt;0")&lt;=$D$368,VLOOKUP($B$368,$B$142:$N$196,$A375,FALSE)*$E$368,0))</f>
        <v>0</v>
      </c>
      <c r="L375" s="109">
        <f>-IF($B375&gt;=L$200,0,IF(COUNTIF($E375:K375,"&lt;&gt;0")&lt;=$D$368,VLOOKUP($B$368,$B$142:$N$196,$A375,FALSE)*$E$368,0))</f>
        <v>-487021.55835566786</v>
      </c>
      <c r="M375" s="109">
        <f>-IF($B375&gt;=M$200,0,IF(COUNTIF($E375:L375,"&lt;&gt;0")&lt;=$D$368,VLOOKUP($B$368,$B$142:$N$196,$A375,FALSE)*$E$368,0))</f>
        <v>-487021.55835566786</v>
      </c>
      <c r="N375" s="109">
        <f>-IF($B375&gt;=N$200,0,IF(COUNTIF($E375:M375,"&lt;&gt;0")&lt;=$D$368,VLOOKUP($B$368,$B$142:$N$196,$A375,FALSE)*$E$368,0))</f>
        <v>-487021.55835566786</v>
      </c>
    </row>
    <row r="376" spans="1:14" s="2" customFormat="1" hidden="1" outlineLevel="1" x14ac:dyDescent="0.3">
      <c r="A376" s="1">
        <f t="shared" si="91"/>
        <v>11</v>
      </c>
      <c r="B376" s="112">
        <v>2021</v>
      </c>
      <c r="C376" s="105"/>
      <c r="E376" s="109"/>
      <c r="F376" s="109">
        <f>-IF($B376&gt;=F$200,0,IF(COUNTIF($E376:E376,"&lt;&gt;0")&lt;=$D$368,VLOOKUP($B$368,$B$142:$N$196,$A376,FALSE)*$E$368,0))</f>
        <v>0</v>
      </c>
      <c r="G376" s="109">
        <f>-IF($B376&gt;=G$200,0,IF(COUNTIF($E376:F376,"&lt;&gt;0")&lt;=$D$368,VLOOKUP($B$368,$B$142:$N$196,$A376,FALSE)*$E$368,0))</f>
        <v>0</v>
      </c>
      <c r="H376" s="109">
        <f>-IF($B376&gt;=H$200,0,IF(COUNTIF($E376:G376,"&lt;&gt;0")&lt;=$D$368,VLOOKUP($B$368,$B$142:$N$196,$A376,FALSE)*$E$368,0))</f>
        <v>0</v>
      </c>
      <c r="I376" s="109">
        <f>-IF($B376&gt;=I$200,0,IF(COUNTIF($E376:H376,"&lt;&gt;0")&lt;=$D$368,VLOOKUP($B$368,$B$142:$N$196,$A376,FALSE)*$E$368,0))</f>
        <v>0</v>
      </c>
      <c r="J376" s="109">
        <f>-IF($B376&gt;=J$200,0,IF(COUNTIF($E376:I376,"&lt;&gt;0")&lt;=$D$368,VLOOKUP($B$368,$B$142:$N$196,$A376,FALSE)*$E$368,0))</f>
        <v>0</v>
      </c>
      <c r="K376" s="109">
        <f>-IF($B376&gt;=K$200,0,IF(COUNTIF($E376:J376,"&lt;&gt;0")&lt;=$D$368,VLOOKUP($B$368,$B$142:$N$196,$A376,FALSE)*$E$368,0))</f>
        <v>0</v>
      </c>
      <c r="L376" s="109">
        <f>-IF($B376&gt;=L$200,0,IF(COUNTIF($E376:K376,"&lt;&gt;0")&lt;=$D$368,VLOOKUP($B$368,$B$142:$N$196,$A376,FALSE)*$E$368,0))</f>
        <v>0</v>
      </c>
      <c r="M376" s="109">
        <f>-IF($B376&gt;=M$200,0,IF(COUNTIF($E376:L376,"&lt;&gt;0")&lt;=$D$368,VLOOKUP($B$368,$B$142:$N$196,$A376,FALSE)*$E$368,0))</f>
        <v>0</v>
      </c>
      <c r="N376" s="109">
        <f>-IF($B376&gt;=N$200,0,IF(COUNTIF($E376:M376,"&lt;&gt;0")&lt;=$D$368,VLOOKUP($B$368,$B$142:$N$196,$A376,FALSE)*$E$368,0))</f>
        <v>0</v>
      </c>
    </row>
    <row r="377" spans="1:14" s="2" customFormat="1" hidden="1" outlineLevel="1" x14ac:dyDescent="0.3">
      <c r="A377" s="1">
        <f t="shared" si="91"/>
        <v>12</v>
      </c>
      <c r="B377" s="112">
        <v>2022</v>
      </c>
      <c r="C377" s="105"/>
      <c r="E377" s="109"/>
      <c r="F377" s="109">
        <f>-IF($B377&gt;=F$200,0,IF(COUNTIF($E377:E377,"&lt;&gt;0")&lt;=$D$368,VLOOKUP($B$368,$B$142:$N$196,$A377,FALSE)*$E$368,0))</f>
        <v>0</v>
      </c>
      <c r="G377" s="109">
        <f>-IF($B377&gt;=G$200,0,IF(COUNTIF($E377:F377,"&lt;&gt;0")&lt;=$D$368,VLOOKUP($B$368,$B$142:$N$196,$A377,FALSE)*$E$368,0))</f>
        <v>0</v>
      </c>
      <c r="H377" s="109">
        <f>-IF($B377&gt;=H$200,0,IF(COUNTIF($E377:G377,"&lt;&gt;0")&lt;=$D$368,VLOOKUP($B$368,$B$142:$N$196,$A377,FALSE)*$E$368,0))</f>
        <v>0</v>
      </c>
      <c r="I377" s="109">
        <f>-IF($B377&gt;=I$200,0,IF(COUNTIF($E377:H377,"&lt;&gt;0")&lt;=$D$368,VLOOKUP($B$368,$B$142:$N$196,$A377,FALSE)*$E$368,0))</f>
        <v>0</v>
      </c>
      <c r="J377" s="109">
        <f>-IF($B377&gt;=J$200,0,IF(COUNTIF($E377:I377,"&lt;&gt;0")&lt;=$D$368,VLOOKUP($B$368,$B$142:$N$196,$A377,FALSE)*$E$368,0))</f>
        <v>0</v>
      </c>
      <c r="K377" s="109">
        <f>-IF($B377&gt;=K$200,0,IF(COUNTIF($E377:J377,"&lt;&gt;0")&lt;=$D$368,VLOOKUP($B$368,$B$142:$N$196,$A377,FALSE)*$E$368,0))</f>
        <v>0</v>
      </c>
      <c r="L377" s="109">
        <f>-IF($B377&gt;=L$200,0,IF(COUNTIF($E377:K377,"&lt;&gt;0")&lt;=$D$368,VLOOKUP($B$368,$B$142:$N$196,$A377,FALSE)*$E$368,0))</f>
        <v>0</v>
      </c>
      <c r="M377" s="109">
        <f>-IF($B377&gt;=M$200,0,IF(COUNTIF($E377:L377,"&lt;&gt;0")&lt;=$D$368,VLOOKUP($B$368,$B$142:$N$196,$A377,FALSE)*$E$368,0))</f>
        <v>0</v>
      </c>
      <c r="N377" s="109">
        <f>-IF($B377&gt;=N$200,0,IF(COUNTIF($E377:M377,"&lt;&gt;0")&lt;=$D$368,VLOOKUP($B$368,$B$142:$N$196,$A377,FALSE)*$E$368,0))</f>
        <v>0</v>
      </c>
    </row>
    <row r="378" spans="1:14" s="2" customFormat="1" hidden="1" outlineLevel="1" x14ac:dyDescent="0.3">
      <c r="A378" s="1"/>
      <c r="B378" s="112"/>
      <c r="C378" s="105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</row>
    <row r="379" spans="1:14" s="2" customFormat="1" collapsed="1" x14ac:dyDescent="0.3">
      <c r="A379" s="1"/>
      <c r="B379" s="104" t="s">
        <v>213</v>
      </c>
      <c r="C379" s="105"/>
      <c r="D379" s="2">
        <f>VLOOKUP(B379,'2.2.3.1.TasasDeprec'!$B$6:$F$62,5,FALSE)</f>
        <v>10</v>
      </c>
      <c r="E379" s="18">
        <f>1/D379</f>
        <v>0.1</v>
      </c>
      <c r="F379" s="55">
        <f>SUM(F380:F388)</f>
        <v>0</v>
      </c>
      <c r="G379" s="55">
        <f t="shared" ref="G379:N379" si="92">SUM(G380:G388)</f>
        <v>-4678.3</v>
      </c>
      <c r="H379" s="55">
        <f t="shared" si="92"/>
        <v>-4678.3</v>
      </c>
      <c r="I379" s="55">
        <f t="shared" si="92"/>
        <v>-4678.3</v>
      </c>
      <c r="J379" s="55">
        <f t="shared" si="92"/>
        <v>-4678.3</v>
      </c>
      <c r="K379" s="55">
        <f t="shared" si="92"/>
        <v>-4678.3</v>
      </c>
      <c r="L379" s="55">
        <f t="shared" si="92"/>
        <v>-4678.3</v>
      </c>
      <c r="M379" s="55">
        <f t="shared" si="92"/>
        <v>-4678.3</v>
      </c>
      <c r="N379" s="55">
        <f t="shared" si="92"/>
        <v>-4678.3</v>
      </c>
    </row>
    <row r="380" spans="1:14" s="2" customFormat="1" hidden="1" outlineLevel="1" x14ac:dyDescent="0.3">
      <c r="A380" s="1">
        <v>4</v>
      </c>
      <c r="B380" s="112">
        <v>2014</v>
      </c>
      <c r="C380" s="105"/>
      <c r="E380" s="109"/>
      <c r="F380" s="109">
        <f>-IF($B380&gt;=F$200,0,IF(COUNTIF($E380:E380,"&lt;&gt;0")&lt;=$D$379,VLOOKUP($B$379,$B$142:$N$196,$A380,FALSE)*$E$379,0))</f>
        <v>0</v>
      </c>
      <c r="G380" s="109">
        <f>-IF($B380&gt;=G$200,0,IF(COUNTIF($E380:F380,"&lt;&gt;0")&lt;=$D$379,VLOOKUP($B$379,$B$142:$N$196,$A380,FALSE)*$E$379,0))</f>
        <v>0</v>
      </c>
      <c r="H380" s="109">
        <f>-IF($B380&gt;=H$200,0,IF(COUNTIF($E380:G380,"&lt;&gt;0")&lt;=$D$379,VLOOKUP($B$379,$B$142:$N$196,$A380,FALSE)*$E$379,0))</f>
        <v>0</v>
      </c>
      <c r="I380" s="109">
        <f>-IF($B380&gt;=I$200,0,IF(COUNTIF($E380:H380,"&lt;&gt;0")&lt;=$D$379,VLOOKUP($B$379,$B$142:$N$196,$A380,FALSE)*$E$379,0))</f>
        <v>0</v>
      </c>
      <c r="J380" s="109">
        <f>-IF($B380&gt;=J$200,0,IF(COUNTIF($E380:I380,"&lt;&gt;0")&lt;=$D$379,VLOOKUP($B$379,$B$142:$N$196,$A380,FALSE)*$E$379,0))</f>
        <v>0</v>
      </c>
      <c r="K380" s="109">
        <f>-IF($B380&gt;=K$200,0,IF(COUNTIF($E380:J380,"&lt;&gt;0")&lt;=$D$379,VLOOKUP($B$379,$B$142:$N$196,$A380,FALSE)*$E$379,0))</f>
        <v>0</v>
      </c>
      <c r="L380" s="109">
        <f>-IF($B380&gt;=L$200,0,IF(COUNTIF($E380:K380,"&lt;&gt;0")&lt;=$D$379,VLOOKUP($B$379,$B$142:$N$196,$A380,FALSE)*$E$379,0))</f>
        <v>0</v>
      </c>
      <c r="M380" s="109">
        <f>-IF($B380&gt;=M$200,0,IF(COUNTIF($E380:L380,"&lt;&gt;0")&lt;=$D$379,VLOOKUP($B$379,$B$142:$N$196,$A380,FALSE)*$E$379,0))</f>
        <v>0</v>
      </c>
      <c r="N380" s="109">
        <f>-IF($B380&gt;=N$200,0,IF(COUNTIF($E380:M380,"&lt;&gt;0")&lt;=$D$379,VLOOKUP($B$379,$B$142:$N$196,$A380,FALSE)*$E$379,0))</f>
        <v>0</v>
      </c>
    </row>
    <row r="381" spans="1:14" s="2" customFormat="1" hidden="1" outlineLevel="1" x14ac:dyDescent="0.3">
      <c r="A381" s="1">
        <f t="shared" ref="A381:A388" si="93">+A380+1</f>
        <v>5</v>
      </c>
      <c r="B381" s="112">
        <v>2015</v>
      </c>
      <c r="C381" s="105"/>
      <c r="E381" s="109"/>
      <c r="F381" s="109">
        <f>-IF($B381&gt;=F$200,0,IF(COUNTIF($E381:E381,"&lt;&gt;0")&lt;=$D$379,VLOOKUP($B$379,$B$142:$N$196,$A381,FALSE)*$E$379,0))</f>
        <v>0</v>
      </c>
      <c r="G381" s="109">
        <f>-IF($B381&gt;=G$200,0,IF(COUNTIF($E381:F381,"&lt;&gt;0")&lt;=$D$379,VLOOKUP($B$379,$B$142:$N$196,$A381,FALSE)*$E$379,0))</f>
        <v>-4678.3</v>
      </c>
      <c r="H381" s="109">
        <f>-IF($B381&gt;=H$200,0,IF(COUNTIF($E381:G381,"&lt;&gt;0")&lt;=$D$379,VLOOKUP($B$379,$B$142:$N$196,$A381,FALSE)*$E$379,0))</f>
        <v>-4678.3</v>
      </c>
      <c r="I381" s="109">
        <f>-IF($B381&gt;=I$200,0,IF(COUNTIF($E381:H381,"&lt;&gt;0")&lt;=$D$379,VLOOKUP($B$379,$B$142:$N$196,$A381,FALSE)*$E$379,0))</f>
        <v>-4678.3</v>
      </c>
      <c r="J381" s="109">
        <f>-IF($B381&gt;=J$200,0,IF(COUNTIF($E381:I381,"&lt;&gt;0")&lt;=$D$379,VLOOKUP($B$379,$B$142:$N$196,$A381,FALSE)*$E$379,0))</f>
        <v>-4678.3</v>
      </c>
      <c r="K381" s="109">
        <f>-IF($B381&gt;=K$200,0,IF(COUNTIF($E381:J381,"&lt;&gt;0")&lt;=$D$379,VLOOKUP($B$379,$B$142:$N$196,$A381,FALSE)*$E$379,0))</f>
        <v>-4678.3</v>
      </c>
      <c r="L381" s="109">
        <f>-IF($B381&gt;=L$200,0,IF(COUNTIF($E381:K381,"&lt;&gt;0")&lt;=$D$379,VLOOKUP($B$379,$B$142:$N$196,$A381,FALSE)*$E$379,0))</f>
        <v>-4678.3</v>
      </c>
      <c r="M381" s="109">
        <f>-IF($B381&gt;=M$200,0,IF(COUNTIF($E381:L381,"&lt;&gt;0")&lt;=$D$379,VLOOKUP($B$379,$B$142:$N$196,$A381,FALSE)*$E$379,0))</f>
        <v>-4678.3</v>
      </c>
      <c r="N381" s="109">
        <f>-IF($B381&gt;=N$200,0,IF(COUNTIF($E381:M381,"&lt;&gt;0")&lt;=$D$379,VLOOKUP($B$379,$B$142:$N$196,$A381,FALSE)*$E$379,0))</f>
        <v>-4678.3</v>
      </c>
    </row>
    <row r="382" spans="1:14" s="2" customFormat="1" hidden="1" outlineLevel="1" x14ac:dyDescent="0.3">
      <c r="A382" s="1">
        <f t="shared" si="93"/>
        <v>6</v>
      </c>
      <c r="B382" s="112">
        <v>2016</v>
      </c>
      <c r="C382" s="105"/>
      <c r="E382" s="109"/>
      <c r="F382" s="109">
        <f>-IF($B382&gt;=F$200,0,IF(COUNTIF($E382:E382,"&lt;&gt;0")&lt;=$D$379,VLOOKUP($B$379,$B$142:$N$196,$A382,FALSE)*$E$379,0))</f>
        <v>0</v>
      </c>
      <c r="G382" s="109">
        <f>-IF($B382&gt;=G$200,0,IF(COUNTIF($E382:F382,"&lt;&gt;0")&lt;=$D$379,VLOOKUP($B$379,$B$142:$N$196,$A382,FALSE)*$E$379,0))</f>
        <v>0</v>
      </c>
      <c r="H382" s="109">
        <f>-IF($B382&gt;=H$200,0,IF(COUNTIF($E382:G382,"&lt;&gt;0")&lt;=$D$379,VLOOKUP($B$379,$B$142:$N$196,$A382,FALSE)*$E$379,0))</f>
        <v>0</v>
      </c>
      <c r="I382" s="109">
        <f>-IF($B382&gt;=I$200,0,IF(COUNTIF($E382:H382,"&lt;&gt;0")&lt;=$D$379,VLOOKUP($B$379,$B$142:$N$196,$A382,FALSE)*$E$379,0))</f>
        <v>0</v>
      </c>
      <c r="J382" s="109">
        <f>-IF($B382&gt;=J$200,0,IF(COUNTIF($E382:I382,"&lt;&gt;0")&lt;=$D$379,VLOOKUP($B$379,$B$142:$N$196,$A382,FALSE)*$E$379,0))</f>
        <v>0</v>
      </c>
      <c r="K382" s="109">
        <f>-IF($B382&gt;=K$200,0,IF(COUNTIF($E382:J382,"&lt;&gt;0")&lt;=$D$379,VLOOKUP($B$379,$B$142:$N$196,$A382,FALSE)*$E$379,0))</f>
        <v>0</v>
      </c>
      <c r="L382" s="109">
        <f>-IF($B382&gt;=L$200,0,IF(COUNTIF($E382:K382,"&lt;&gt;0")&lt;=$D$379,VLOOKUP($B$379,$B$142:$N$196,$A382,FALSE)*$E$379,0))</f>
        <v>0</v>
      </c>
      <c r="M382" s="109">
        <f>-IF($B382&gt;=M$200,0,IF(COUNTIF($E382:L382,"&lt;&gt;0")&lt;=$D$379,VLOOKUP($B$379,$B$142:$N$196,$A382,FALSE)*$E$379,0))</f>
        <v>0</v>
      </c>
      <c r="N382" s="109">
        <f>-IF($B382&gt;=N$200,0,IF(COUNTIF($E382:M382,"&lt;&gt;0")&lt;=$D$379,VLOOKUP($B$379,$B$142:$N$196,$A382,FALSE)*$E$379,0))</f>
        <v>0</v>
      </c>
    </row>
    <row r="383" spans="1:14" s="2" customFormat="1" hidden="1" outlineLevel="1" x14ac:dyDescent="0.3">
      <c r="A383" s="1">
        <f t="shared" si="93"/>
        <v>7</v>
      </c>
      <c r="B383" s="112">
        <v>2017</v>
      </c>
      <c r="C383" s="105"/>
      <c r="E383" s="109"/>
      <c r="F383" s="109">
        <f>-IF($B383&gt;=F$200,0,IF(COUNTIF($E383:E383,"&lt;&gt;0")&lt;=$D$379,VLOOKUP($B$379,$B$142:$N$196,$A383,FALSE)*$E$379,0))</f>
        <v>0</v>
      </c>
      <c r="G383" s="109">
        <f>-IF($B383&gt;=G$200,0,IF(COUNTIF($E383:F383,"&lt;&gt;0")&lt;=$D$379,VLOOKUP($B$379,$B$142:$N$196,$A383,FALSE)*$E$379,0))</f>
        <v>0</v>
      </c>
      <c r="H383" s="109">
        <f>-IF($B383&gt;=H$200,0,IF(COUNTIF($E383:G383,"&lt;&gt;0")&lt;=$D$379,VLOOKUP($B$379,$B$142:$N$196,$A383,FALSE)*$E$379,0))</f>
        <v>0</v>
      </c>
      <c r="I383" s="109">
        <f>-IF($B383&gt;=I$200,0,IF(COUNTIF($E383:H383,"&lt;&gt;0")&lt;=$D$379,VLOOKUP($B$379,$B$142:$N$196,$A383,FALSE)*$E$379,0))</f>
        <v>0</v>
      </c>
      <c r="J383" s="109">
        <f>-IF($B383&gt;=J$200,0,IF(COUNTIF($E383:I383,"&lt;&gt;0")&lt;=$D$379,VLOOKUP($B$379,$B$142:$N$196,$A383,FALSE)*$E$379,0))</f>
        <v>0</v>
      </c>
      <c r="K383" s="109">
        <f>-IF($B383&gt;=K$200,0,IF(COUNTIF($E383:J383,"&lt;&gt;0")&lt;=$D$379,VLOOKUP($B$379,$B$142:$N$196,$A383,FALSE)*$E$379,0))</f>
        <v>0</v>
      </c>
      <c r="L383" s="109">
        <f>-IF($B383&gt;=L$200,0,IF(COUNTIF($E383:K383,"&lt;&gt;0")&lt;=$D$379,VLOOKUP($B$379,$B$142:$N$196,$A383,FALSE)*$E$379,0))</f>
        <v>0</v>
      </c>
      <c r="M383" s="109">
        <f>-IF($B383&gt;=M$200,0,IF(COUNTIF($E383:L383,"&lt;&gt;0")&lt;=$D$379,VLOOKUP($B$379,$B$142:$N$196,$A383,FALSE)*$E$379,0))</f>
        <v>0</v>
      </c>
      <c r="N383" s="109">
        <f>-IF($B383&gt;=N$200,0,IF(COUNTIF($E383:M383,"&lt;&gt;0")&lt;=$D$379,VLOOKUP($B$379,$B$142:$N$196,$A383,FALSE)*$E$379,0))</f>
        <v>0</v>
      </c>
    </row>
    <row r="384" spans="1:14" s="2" customFormat="1" hidden="1" outlineLevel="1" x14ac:dyDescent="0.3">
      <c r="A384" s="1">
        <f t="shared" si="93"/>
        <v>8</v>
      </c>
      <c r="B384" s="112">
        <v>2018</v>
      </c>
      <c r="C384" s="105"/>
      <c r="E384" s="109"/>
      <c r="F384" s="109">
        <f>-IF($B384&gt;=F$200,0,IF(COUNTIF($E384:E384,"&lt;&gt;0")&lt;=$D$379,VLOOKUP($B$379,$B$142:$N$196,$A384,FALSE)*$E$379,0))</f>
        <v>0</v>
      </c>
      <c r="G384" s="109">
        <f>-IF($B384&gt;=G$200,0,IF(COUNTIF($E384:F384,"&lt;&gt;0")&lt;=$D$379,VLOOKUP($B$379,$B$142:$N$196,$A384,FALSE)*$E$379,0))</f>
        <v>0</v>
      </c>
      <c r="H384" s="109">
        <f>-IF($B384&gt;=H$200,0,IF(COUNTIF($E384:G384,"&lt;&gt;0")&lt;=$D$379,VLOOKUP($B$379,$B$142:$N$196,$A384,FALSE)*$E$379,0))</f>
        <v>0</v>
      </c>
      <c r="I384" s="109">
        <f>-IF($B384&gt;=I$200,0,IF(COUNTIF($E384:H384,"&lt;&gt;0")&lt;=$D$379,VLOOKUP($B$379,$B$142:$N$196,$A384,FALSE)*$E$379,0))</f>
        <v>0</v>
      </c>
      <c r="J384" s="109">
        <f>-IF($B384&gt;=J$200,0,IF(COUNTIF($E384:I384,"&lt;&gt;0")&lt;=$D$379,VLOOKUP($B$379,$B$142:$N$196,$A384,FALSE)*$E$379,0))</f>
        <v>0</v>
      </c>
      <c r="K384" s="109">
        <f>-IF($B384&gt;=K$200,0,IF(COUNTIF($E384:J384,"&lt;&gt;0")&lt;=$D$379,VLOOKUP($B$379,$B$142:$N$196,$A384,FALSE)*$E$379,0))</f>
        <v>0</v>
      </c>
      <c r="L384" s="109">
        <f>-IF($B384&gt;=L$200,0,IF(COUNTIF($E384:K384,"&lt;&gt;0")&lt;=$D$379,VLOOKUP($B$379,$B$142:$N$196,$A384,FALSE)*$E$379,0))</f>
        <v>0</v>
      </c>
      <c r="M384" s="109">
        <f>-IF($B384&gt;=M$200,0,IF(COUNTIF($E384:L384,"&lt;&gt;0")&lt;=$D$379,VLOOKUP($B$379,$B$142:$N$196,$A384,FALSE)*$E$379,0))</f>
        <v>0</v>
      </c>
      <c r="N384" s="109">
        <f>-IF($B384&gt;=N$200,0,IF(COUNTIF($E384:M384,"&lt;&gt;0")&lt;=$D$379,VLOOKUP($B$379,$B$142:$N$196,$A384,FALSE)*$E$379,0))</f>
        <v>0</v>
      </c>
    </row>
    <row r="385" spans="1:14" s="2" customFormat="1" hidden="1" outlineLevel="1" x14ac:dyDescent="0.3">
      <c r="A385" s="1">
        <f t="shared" si="93"/>
        <v>9</v>
      </c>
      <c r="B385" s="112">
        <v>2019</v>
      </c>
      <c r="C385" s="105"/>
      <c r="E385" s="109"/>
      <c r="F385" s="109">
        <f>-IF($B385&gt;=F$200,0,IF(COUNTIF($E385:E385,"&lt;&gt;0")&lt;=$D$379,VLOOKUP($B$379,$B$142:$N$196,$A385,FALSE)*$E$379,0))</f>
        <v>0</v>
      </c>
      <c r="G385" s="109">
        <f>-IF($B385&gt;=G$200,0,IF(COUNTIF($E385:F385,"&lt;&gt;0")&lt;=$D$379,VLOOKUP($B$379,$B$142:$N$196,$A385,FALSE)*$E$379,0))</f>
        <v>0</v>
      </c>
      <c r="H385" s="109">
        <f>-IF($B385&gt;=H$200,0,IF(COUNTIF($E385:G385,"&lt;&gt;0")&lt;=$D$379,VLOOKUP($B$379,$B$142:$N$196,$A385,FALSE)*$E$379,0))</f>
        <v>0</v>
      </c>
      <c r="I385" s="109">
        <f>-IF($B385&gt;=I$200,0,IF(COUNTIF($E385:H385,"&lt;&gt;0")&lt;=$D$379,VLOOKUP($B$379,$B$142:$N$196,$A385,FALSE)*$E$379,0))</f>
        <v>0</v>
      </c>
      <c r="J385" s="109">
        <f>-IF($B385&gt;=J$200,0,IF(COUNTIF($E385:I385,"&lt;&gt;0")&lt;=$D$379,VLOOKUP($B$379,$B$142:$N$196,$A385,FALSE)*$E$379,0))</f>
        <v>0</v>
      </c>
      <c r="K385" s="109">
        <f>-IF($B385&gt;=K$200,0,IF(COUNTIF($E385:J385,"&lt;&gt;0")&lt;=$D$379,VLOOKUP($B$379,$B$142:$N$196,$A385,FALSE)*$E$379,0))</f>
        <v>0</v>
      </c>
      <c r="L385" s="109">
        <f>-IF($B385&gt;=L$200,0,IF(COUNTIF($E385:K385,"&lt;&gt;0")&lt;=$D$379,VLOOKUP($B$379,$B$142:$N$196,$A385,FALSE)*$E$379,0))</f>
        <v>0</v>
      </c>
      <c r="M385" s="109">
        <f>-IF($B385&gt;=M$200,0,IF(COUNTIF($E385:L385,"&lt;&gt;0")&lt;=$D$379,VLOOKUP($B$379,$B$142:$N$196,$A385,FALSE)*$E$379,0))</f>
        <v>0</v>
      </c>
      <c r="N385" s="109">
        <f>-IF($B385&gt;=N$200,0,IF(COUNTIF($E385:M385,"&lt;&gt;0")&lt;=$D$379,VLOOKUP($B$379,$B$142:$N$196,$A385,FALSE)*$E$379,0))</f>
        <v>0</v>
      </c>
    </row>
    <row r="386" spans="1:14" s="2" customFormat="1" hidden="1" outlineLevel="1" x14ac:dyDescent="0.3">
      <c r="A386" s="1">
        <f t="shared" si="93"/>
        <v>10</v>
      </c>
      <c r="B386" s="112">
        <v>2020</v>
      </c>
      <c r="C386" s="105"/>
      <c r="E386" s="109"/>
      <c r="F386" s="109">
        <f>-IF($B386&gt;=F$200,0,IF(COUNTIF($E386:E386,"&lt;&gt;0")&lt;=$D$379,VLOOKUP($B$379,$B$142:$N$196,$A386,FALSE)*$E$379,0))</f>
        <v>0</v>
      </c>
      <c r="G386" s="109">
        <f>-IF($B386&gt;=G$200,0,IF(COUNTIF($E386:F386,"&lt;&gt;0")&lt;=$D$379,VLOOKUP($B$379,$B$142:$N$196,$A386,FALSE)*$E$379,0))</f>
        <v>0</v>
      </c>
      <c r="H386" s="109">
        <f>-IF($B386&gt;=H$200,0,IF(COUNTIF($E386:G386,"&lt;&gt;0")&lt;=$D$379,VLOOKUP($B$379,$B$142:$N$196,$A386,FALSE)*$E$379,0))</f>
        <v>0</v>
      </c>
      <c r="I386" s="109">
        <f>-IF($B386&gt;=I$200,0,IF(COUNTIF($E386:H386,"&lt;&gt;0")&lt;=$D$379,VLOOKUP($B$379,$B$142:$N$196,$A386,FALSE)*$E$379,0))</f>
        <v>0</v>
      </c>
      <c r="J386" s="109">
        <f>-IF($B386&gt;=J$200,0,IF(COUNTIF($E386:I386,"&lt;&gt;0")&lt;=$D$379,VLOOKUP($B$379,$B$142:$N$196,$A386,FALSE)*$E$379,0))</f>
        <v>0</v>
      </c>
      <c r="K386" s="109">
        <f>-IF($B386&gt;=K$200,0,IF(COUNTIF($E386:J386,"&lt;&gt;0")&lt;=$D$379,VLOOKUP($B$379,$B$142:$N$196,$A386,FALSE)*$E$379,0))</f>
        <v>0</v>
      </c>
      <c r="L386" s="109">
        <f>-IF($B386&gt;=L$200,0,IF(COUNTIF($E386:K386,"&lt;&gt;0")&lt;=$D$379,VLOOKUP($B$379,$B$142:$N$196,$A386,FALSE)*$E$379,0))</f>
        <v>0</v>
      </c>
      <c r="M386" s="109">
        <f>-IF($B386&gt;=M$200,0,IF(COUNTIF($E386:L386,"&lt;&gt;0")&lt;=$D$379,VLOOKUP($B$379,$B$142:$N$196,$A386,FALSE)*$E$379,0))</f>
        <v>0</v>
      </c>
      <c r="N386" s="109">
        <f>-IF($B386&gt;=N$200,0,IF(COUNTIF($E386:M386,"&lt;&gt;0")&lt;=$D$379,VLOOKUP($B$379,$B$142:$N$196,$A386,FALSE)*$E$379,0))</f>
        <v>0</v>
      </c>
    </row>
    <row r="387" spans="1:14" s="2" customFormat="1" hidden="1" outlineLevel="1" x14ac:dyDescent="0.3">
      <c r="A387" s="1">
        <f t="shared" si="93"/>
        <v>11</v>
      </c>
      <c r="B387" s="112">
        <v>2021</v>
      </c>
      <c r="C387" s="105"/>
      <c r="E387" s="109"/>
      <c r="F387" s="109">
        <f>-IF($B387&gt;=F$200,0,IF(COUNTIF($E387:E387,"&lt;&gt;0")&lt;=$D$379,VLOOKUP($B$379,$B$142:$N$196,$A387,FALSE)*$E$379,0))</f>
        <v>0</v>
      </c>
      <c r="G387" s="109">
        <f>-IF($B387&gt;=G$200,0,IF(COUNTIF($E387:F387,"&lt;&gt;0")&lt;=$D$379,VLOOKUP($B$379,$B$142:$N$196,$A387,FALSE)*$E$379,0))</f>
        <v>0</v>
      </c>
      <c r="H387" s="109">
        <f>-IF($B387&gt;=H$200,0,IF(COUNTIF($E387:G387,"&lt;&gt;0")&lt;=$D$379,VLOOKUP($B$379,$B$142:$N$196,$A387,FALSE)*$E$379,0))</f>
        <v>0</v>
      </c>
      <c r="I387" s="109">
        <f>-IF($B387&gt;=I$200,0,IF(COUNTIF($E387:H387,"&lt;&gt;0")&lt;=$D$379,VLOOKUP($B$379,$B$142:$N$196,$A387,FALSE)*$E$379,0))</f>
        <v>0</v>
      </c>
      <c r="J387" s="109">
        <f>-IF($B387&gt;=J$200,0,IF(COUNTIF($E387:I387,"&lt;&gt;0")&lt;=$D$379,VLOOKUP($B$379,$B$142:$N$196,$A387,FALSE)*$E$379,0))</f>
        <v>0</v>
      </c>
      <c r="K387" s="109">
        <f>-IF($B387&gt;=K$200,0,IF(COUNTIF($E387:J387,"&lt;&gt;0")&lt;=$D$379,VLOOKUP($B$379,$B$142:$N$196,$A387,FALSE)*$E$379,0))</f>
        <v>0</v>
      </c>
      <c r="L387" s="109">
        <f>-IF($B387&gt;=L$200,0,IF(COUNTIF($E387:K387,"&lt;&gt;0")&lt;=$D$379,VLOOKUP($B$379,$B$142:$N$196,$A387,FALSE)*$E$379,0))</f>
        <v>0</v>
      </c>
      <c r="M387" s="109">
        <f>-IF($B387&gt;=M$200,0,IF(COUNTIF($E387:L387,"&lt;&gt;0")&lt;=$D$379,VLOOKUP($B$379,$B$142:$N$196,$A387,FALSE)*$E$379,0))</f>
        <v>0</v>
      </c>
      <c r="N387" s="109">
        <f>-IF($B387&gt;=N$200,0,IF(COUNTIF($E387:M387,"&lt;&gt;0")&lt;=$D$379,VLOOKUP($B$379,$B$142:$N$196,$A387,FALSE)*$E$379,0))</f>
        <v>0</v>
      </c>
    </row>
    <row r="388" spans="1:14" s="2" customFormat="1" hidden="1" outlineLevel="1" x14ac:dyDescent="0.3">
      <c r="A388" s="1">
        <f t="shared" si="93"/>
        <v>12</v>
      </c>
      <c r="B388" s="112">
        <v>2022</v>
      </c>
      <c r="C388" s="105"/>
      <c r="E388" s="109"/>
      <c r="F388" s="109">
        <f>-IF($B388&gt;=F$200,0,IF(COUNTIF($E388:E388,"&lt;&gt;0")&lt;=$D$379,VLOOKUP($B$379,$B$142:$N$196,$A388,FALSE)*$E$379,0))</f>
        <v>0</v>
      </c>
      <c r="G388" s="109">
        <f>-IF($B388&gt;=G$200,0,IF(COUNTIF($E388:F388,"&lt;&gt;0")&lt;=$D$379,VLOOKUP($B$379,$B$142:$N$196,$A388,FALSE)*$E$379,0))</f>
        <v>0</v>
      </c>
      <c r="H388" s="109">
        <f>-IF($B388&gt;=H$200,0,IF(COUNTIF($E388:G388,"&lt;&gt;0")&lt;=$D$379,VLOOKUP($B$379,$B$142:$N$196,$A388,FALSE)*$E$379,0))</f>
        <v>0</v>
      </c>
      <c r="I388" s="109">
        <f>-IF($B388&gt;=I$200,0,IF(COUNTIF($E388:H388,"&lt;&gt;0")&lt;=$D$379,VLOOKUP($B$379,$B$142:$N$196,$A388,FALSE)*$E$379,0))</f>
        <v>0</v>
      </c>
      <c r="J388" s="109">
        <f>-IF($B388&gt;=J$200,0,IF(COUNTIF($E388:I388,"&lt;&gt;0")&lt;=$D$379,VLOOKUP($B$379,$B$142:$N$196,$A388,FALSE)*$E$379,0))</f>
        <v>0</v>
      </c>
      <c r="K388" s="109">
        <f>-IF($B388&gt;=K$200,0,IF(COUNTIF($E388:J388,"&lt;&gt;0")&lt;=$D$379,VLOOKUP($B$379,$B$142:$N$196,$A388,FALSE)*$E$379,0))</f>
        <v>0</v>
      </c>
      <c r="L388" s="109">
        <f>-IF($B388&gt;=L$200,0,IF(COUNTIF($E388:K388,"&lt;&gt;0")&lt;=$D$379,VLOOKUP($B$379,$B$142:$N$196,$A388,FALSE)*$E$379,0))</f>
        <v>0</v>
      </c>
      <c r="M388" s="109">
        <f>-IF($B388&gt;=M$200,0,IF(COUNTIF($E388:L388,"&lt;&gt;0")&lt;=$D$379,VLOOKUP($B$379,$B$142:$N$196,$A388,FALSE)*$E$379,0))</f>
        <v>0</v>
      </c>
      <c r="N388" s="109">
        <f>-IF($B388&gt;=N$200,0,IF(COUNTIF($E388:M388,"&lt;&gt;0")&lt;=$D$379,VLOOKUP($B$379,$B$142:$N$196,$A388,FALSE)*$E$379,0))</f>
        <v>0</v>
      </c>
    </row>
    <row r="389" spans="1:14" s="2" customFormat="1" hidden="1" outlineLevel="1" x14ac:dyDescent="0.3">
      <c r="A389" s="1"/>
      <c r="B389" s="112"/>
      <c r="C389" s="105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</row>
    <row r="390" spans="1:14" s="2" customFormat="1" collapsed="1" x14ac:dyDescent="0.3">
      <c r="A390" s="1"/>
      <c r="B390" s="104" t="s">
        <v>214</v>
      </c>
      <c r="C390" s="105"/>
      <c r="D390" s="2">
        <f>VLOOKUP(B390,'2.2.3.1.TasasDeprec'!$B$6:$F$62,5,FALSE)</f>
        <v>10</v>
      </c>
      <c r="E390" s="18">
        <f>1/D390</f>
        <v>0.1</v>
      </c>
      <c r="F390" s="55">
        <f>SUM(F391:F399)</f>
        <v>0</v>
      </c>
      <c r="G390" s="55">
        <f t="shared" ref="G390:N390" si="94">SUM(G391:G399)</f>
        <v>-2650</v>
      </c>
      <c r="H390" s="55">
        <f t="shared" si="94"/>
        <v>-2650</v>
      </c>
      <c r="I390" s="55">
        <f t="shared" si="94"/>
        <v>-2650</v>
      </c>
      <c r="J390" s="55">
        <f t="shared" si="94"/>
        <v>-2650</v>
      </c>
      <c r="K390" s="55">
        <f t="shared" si="94"/>
        <v>-2650</v>
      </c>
      <c r="L390" s="55">
        <f t="shared" si="94"/>
        <v>-2650</v>
      </c>
      <c r="M390" s="55">
        <f t="shared" si="94"/>
        <v>-2650</v>
      </c>
      <c r="N390" s="55">
        <f t="shared" si="94"/>
        <v>-2650</v>
      </c>
    </row>
    <row r="391" spans="1:14" s="2" customFormat="1" hidden="1" outlineLevel="1" x14ac:dyDescent="0.3">
      <c r="A391" s="1">
        <v>4</v>
      </c>
      <c r="B391" s="112">
        <v>2014</v>
      </c>
      <c r="C391" s="105"/>
      <c r="E391" s="109"/>
      <c r="F391" s="109">
        <f>-IF($B391&gt;=F$200,0,IF(COUNTIF($E391:E391,"&lt;&gt;0")&lt;=$D$390,VLOOKUP($B$390,$B$142:$N$196,$A391,FALSE)*$E$390,0))</f>
        <v>0</v>
      </c>
      <c r="G391" s="109">
        <f>-IF($B391&gt;=G$200,0,IF(COUNTIF($E391:F391,"&lt;&gt;0")&lt;=$D$390,VLOOKUP($B$390,$B$142:$N$196,$A391,FALSE)*$E$390,0))</f>
        <v>0</v>
      </c>
      <c r="H391" s="109">
        <f>-IF($B391&gt;=H$200,0,IF(COUNTIF($E391:G391,"&lt;&gt;0")&lt;=$D$390,VLOOKUP($B$390,$B$142:$N$196,$A391,FALSE)*$E$390,0))</f>
        <v>0</v>
      </c>
      <c r="I391" s="109">
        <f>-IF($B391&gt;=I$200,0,IF(COUNTIF($E391:H391,"&lt;&gt;0")&lt;=$D$390,VLOOKUP($B$390,$B$142:$N$196,$A391,FALSE)*$E$390,0))</f>
        <v>0</v>
      </c>
      <c r="J391" s="109">
        <f>-IF($B391&gt;=J$200,0,IF(COUNTIF($E391:I391,"&lt;&gt;0")&lt;=$D$390,VLOOKUP($B$390,$B$142:$N$196,$A391,FALSE)*$E$390,0))</f>
        <v>0</v>
      </c>
      <c r="K391" s="109">
        <f>-IF($B391&gt;=K$200,0,IF(COUNTIF($E391:J391,"&lt;&gt;0")&lt;=$D$390,VLOOKUP($B$390,$B$142:$N$196,$A391,FALSE)*$E$390,0))</f>
        <v>0</v>
      </c>
      <c r="L391" s="109">
        <f>-IF($B391&gt;=L$200,0,IF(COUNTIF($E391:K391,"&lt;&gt;0")&lt;=$D$390,VLOOKUP($B$390,$B$142:$N$196,$A391,FALSE)*$E$390,0))</f>
        <v>0</v>
      </c>
      <c r="M391" s="109">
        <f>-IF($B391&gt;=M$200,0,IF(COUNTIF($E391:L391,"&lt;&gt;0")&lt;=$D$390,VLOOKUP($B$390,$B$142:$N$196,$A391,FALSE)*$E$390,0))</f>
        <v>0</v>
      </c>
      <c r="N391" s="109">
        <f>-IF($B391&gt;=N$200,0,IF(COUNTIF($E391:M391,"&lt;&gt;0")&lt;=$D$390,VLOOKUP($B$390,$B$142:$N$196,$A391,FALSE)*$E$390,0))</f>
        <v>0</v>
      </c>
    </row>
    <row r="392" spans="1:14" s="2" customFormat="1" hidden="1" outlineLevel="1" x14ac:dyDescent="0.3">
      <c r="A392" s="1">
        <f t="shared" ref="A392:A399" si="95">+A391+1</f>
        <v>5</v>
      </c>
      <c r="B392" s="112">
        <v>2015</v>
      </c>
      <c r="C392" s="105"/>
      <c r="E392" s="109"/>
      <c r="F392" s="109">
        <f>-IF($B392&gt;=F$200,0,IF(COUNTIF($E392:E392,"&lt;&gt;0")&lt;=$D$390,VLOOKUP($B$390,$B$142:$N$196,$A392,FALSE)*$E$390,0))</f>
        <v>0</v>
      </c>
      <c r="G392" s="109">
        <f>-IF($B392&gt;=G$200,0,IF(COUNTIF($E392:F392,"&lt;&gt;0")&lt;=$D$390,VLOOKUP($B$390,$B$142:$N$196,$A392,FALSE)*$E$390,0))</f>
        <v>-2650</v>
      </c>
      <c r="H392" s="109">
        <f>-IF($B392&gt;=H$200,0,IF(COUNTIF($E392:G392,"&lt;&gt;0")&lt;=$D$390,VLOOKUP($B$390,$B$142:$N$196,$A392,FALSE)*$E$390,0))</f>
        <v>-2650</v>
      </c>
      <c r="I392" s="109">
        <f>-IF($B392&gt;=I$200,0,IF(COUNTIF($E392:H392,"&lt;&gt;0")&lt;=$D$390,VLOOKUP($B$390,$B$142:$N$196,$A392,FALSE)*$E$390,0))</f>
        <v>-2650</v>
      </c>
      <c r="J392" s="109">
        <f>-IF($B392&gt;=J$200,0,IF(COUNTIF($E392:I392,"&lt;&gt;0")&lt;=$D$390,VLOOKUP($B$390,$B$142:$N$196,$A392,FALSE)*$E$390,0))</f>
        <v>-2650</v>
      </c>
      <c r="K392" s="109">
        <f>-IF($B392&gt;=K$200,0,IF(COUNTIF($E392:J392,"&lt;&gt;0")&lt;=$D$390,VLOOKUP($B$390,$B$142:$N$196,$A392,FALSE)*$E$390,0))</f>
        <v>-2650</v>
      </c>
      <c r="L392" s="109">
        <f>-IF($B392&gt;=L$200,0,IF(COUNTIF($E392:K392,"&lt;&gt;0")&lt;=$D$390,VLOOKUP($B$390,$B$142:$N$196,$A392,FALSE)*$E$390,0))</f>
        <v>-2650</v>
      </c>
      <c r="M392" s="109">
        <f>-IF($B392&gt;=M$200,0,IF(COUNTIF($E392:L392,"&lt;&gt;0")&lt;=$D$390,VLOOKUP($B$390,$B$142:$N$196,$A392,FALSE)*$E$390,0))</f>
        <v>-2650</v>
      </c>
      <c r="N392" s="109">
        <f>-IF($B392&gt;=N$200,0,IF(COUNTIF($E392:M392,"&lt;&gt;0")&lt;=$D$390,VLOOKUP($B$390,$B$142:$N$196,$A392,FALSE)*$E$390,0))</f>
        <v>-2650</v>
      </c>
    </row>
    <row r="393" spans="1:14" s="2" customFormat="1" hidden="1" outlineLevel="1" x14ac:dyDescent="0.3">
      <c r="A393" s="1">
        <f t="shared" si="95"/>
        <v>6</v>
      </c>
      <c r="B393" s="112">
        <v>2016</v>
      </c>
      <c r="C393" s="105"/>
      <c r="E393" s="109"/>
      <c r="F393" s="109">
        <f>-IF($B393&gt;=F$200,0,IF(COUNTIF($E393:E393,"&lt;&gt;0")&lt;=$D$390,VLOOKUP($B$390,$B$142:$N$196,$A393,FALSE)*$E$390,0))</f>
        <v>0</v>
      </c>
      <c r="G393" s="109">
        <f>-IF($B393&gt;=G$200,0,IF(COUNTIF($E393:F393,"&lt;&gt;0")&lt;=$D$390,VLOOKUP($B$390,$B$142:$N$196,$A393,FALSE)*$E$390,0))</f>
        <v>0</v>
      </c>
      <c r="H393" s="109">
        <f>-IF($B393&gt;=H$200,0,IF(COUNTIF($E393:G393,"&lt;&gt;0")&lt;=$D$390,VLOOKUP($B$390,$B$142:$N$196,$A393,FALSE)*$E$390,0))</f>
        <v>0</v>
      </c>
      <c r="I393" s="109">
        <f>-IF($B393&gt;=I$200,0,IF(COUNTIF($E393:H393,"&lt;&gt;0")&lt;=$D$390,VLOOKUP($B$390,$B$142:$N$196,$A393,FALSE)*$E$390,0))</f>
        <v>0</v>
      </c>
      <c r="J393" s="109">
        <f>-IF($B393&gt;=J$200,0,IF(COUNTIF($E393:I393,"&lt;&gt;0")&lt;=$D$390,VLOOKUP($B$390,$B$142:$N$196,$A393,FALSE)*$E$390,0))</f>
        <v>0</v>
      </c>
      <c r="K393" s="109">
        <f>-IF($B393&gt;=K$200,0,IF(COUNTIF($E393:J393,"&lt;&gt;0")&lt;=$D$390,VLOOKUP($B$390,$B$142:$N$196,$A393,FALSE)*$E$390,0))</f>
        <v>0</v>
      </c>
      <c r="L393" s="109">
        <f>-IF($B393&gt;=L$200,0,IF(COUNTIF($E393:K393,"&lt;&gt;0")&lt;=$D$390,VLOOKUP($B$390,$B$142:$N$196,$A393,FALSE)*$E$390,0))</f>
        <v>0</v>
      </c>
      <c r="M393" s="109">
        <f>-IF($B393&gt;=M$200,0,IF(COUNTIF($E393:L393,"&lt;&gt;0")&lt;=$D$390,VLOOKUP($B$390,$B$142:$N$196,$A393,FALSE)*$E$390,0))</f>
        <v>0</v>
      </c>
      <c r="N393" s="109">
        <f>-IF($B393&gt;=N$200,0,IF(COUNTIF($E393:M393,"&lt;&gt;0")&lt;=$D$390,VLOOKUP($B$390,$B$142:$N$196,$A393,FALSE)*$E$390,0))</f>
        <v>0</v>
      </c>
    </row>
    <row r="394" spans="1:14" s="2" customFormat="1" hidden="1" outlineLevel="1" x14ac:dyDescent="0.3">
      <c r="A394" s="1">
        <f t="shared" si="95"/>
        <v>7</v>
      </c>
      <c r="B394" s="112">
        <v>2017</v>
      </c>
      <c r="C394" s="105"/>
      <c r="E394" s="109"/>
      <c r="F394" s="109">
        <f>-IF($B394&gt;=F$200,0,IF(COUNTIF($E394:E394,"&lt;&gt;0")&lt;=$D$390,VLOOKUP($B$390,$B$142:$N$196,$A394,FALSE)*$E$390,0))</f>
        <v>0</v>
      </c>
      <c r="G394" s="109">
        <f>-IF($B394&gt;=G$200,0,IF(COUNTIF($E394:F394,"&lt;&gt;0")&lt;=$D$390,VLOOKUP($B$390,$B$142:$N$196,$A394,FALSE)*$E$390,0))</f>
        <v>0</v>
      </c>
      <c r="H394" s="109">
        <f>-IF($B394&gt;=H$200,0,IF(COUNTIF($E394:G394,"&lt;&gt;0")&lt;=$D$390,VLOOKUP($B$390,$B$142:$N$196,$A394,FALSE)*$E$390,0))</f>
        <v>0</v>
      </c>
      <c r="I394" s="109">
        <f>-IF($B394&gt;=I$200,0,IF(COUNTIF($E394:H394,"&lt;&gt;0")&lt;=$D$390,VLOOKUP($B$390,$B$142:$N$196,$A394,FALSE)*$E$390,0))</f>
        <v>0</v>
      </c>
      <c r="J394" s="109">
        <f>-IF($B394&gt;=J$200,0,IF(COUNTIF($E394:I394,"&lt;&gt;0")&lt;=$D$390,VLOOKUP($B$390,$B$142:$N$196,$A394,FALSE)*$E$390,0))</f>
        <v>0</v>
      </c>
      <c r="K394" s="109">
        <f>-IF($B394&gt;=K$200,0,IF(COUNTIF($E394:J394,"&lt;&gt;0")&lt;=$D$390,VLOOKUP($B$390,$B$142:$N$196,$A394,FALSE)*$E$390,0))</f>
        <v>0</v>
      </c>
      <c r="L394" s="109">
        <f>-IF($B394&gt;=L$200,0,IF(COUNTIF($E394:K394,"&lt;&gt;0")&lt;=$D$390,VLOOKUP($B$390,$B$142:$N$196,$A394,FALSE)*$E$390,0))</f>
        <v>0</v>
      </c>
      <c r="M394" s="109">
        <f>-IF($B394&gt;=M$200,0,IF(COUNTIF($E394:L394,"&lt;&gt;0")&lt;=$D$390,VLOOKUP($B$390,$B$142:$N$196,$A394,FALSE)*$E$390,0))</f>
        <v>0</v>
      </c>
      <c r="N394" s="109">
        <f>-IF($B394&gt;=N$200,0,IF(COUNTIF($E394:M394,"&lt;&gt;0")&lt;=$D$390,VLOOKUP($B$390,$B$142:$N$196,$A394,FALSE)*$E$390,0))</f>
        <v>0</v>
      </c>
    </row>
    <row r="395" spans="1:14" s="2" customFormat="1" hidden="1" outlineLevel="1" x14ac:dyDescent="0.3">
      <c r="A395" s="1">
        <f t="shared" si="95"/>
        <v>8</v>
      </c>
      <c r="B395" s="112">
        <v>2018</v>
      </c>
      <c r="C395" s="105"/>
      <c r="E395" s="109"/>
      <c r="F395" s="109">
        <f>-IF($B395&gt;=F$200,0,IF(COUNTIF($E395:E395,"&lt;&gt;0")&lt;=$D$390,VLOOKUP($B$390,$B$142:$N$196,$A395,FALSE)*$E$390,0))</f>
        <v>0</v>
      </c>
      <c r="G395" s="109">
        <f>-IF($B395&gt;=G$200,0,IF(COUNTIF($E395:F395,"&lt;&gt;0")&lt;=$D$390,VLOOKUP($B$390,$B$142:$N$196,$A395,FALSE)*$E$390,0))</f>
        <v>0</v>
      </c>
      <c r="H395" s="109">
        <f>-IF($B395&gt;=H$200,0,IF(COUNTIF($E395:G395,"&lt;&gt;0")&lt;=$D$390,VLOOKUP($B$390,$B$142:$N$196,$A395,FALSE)*$E$390,0))</f>
        <v>0</v>
      </c>
      <c r="I395" s="109">
        <f>-IF($B395&gt;=I$200,0,IF(COUNTIF($E395:H395,"&lt;&gt;0")&lt;=$D$390,VLOOKUP($B$390,$B$142:$N$196,$A395,FALSE)*$E$390,0))</f>
        <v>0</v>
      </c>
      <c r="J395" s="109">
        <f>-IF($B395&gt;=J$200,0,IF(COUNTIF($E395:I395,"&lt;&gt;0")&lt;=$D$390,VLOOKUP($B$390,$B$142:$N$196,$A395,FALSE)*$E$390,0))</f>
        <v>0</v>
      </c>
      <c r="K395" s="109">
        <f>-IF($B395&gt;=K$200,0,IF(COUNTIF($E395:J395,"&lt;&gt;0")&lt;=$D$390,VLOOKUP($B$390,$B$142:$N$196,$A395,FALSE)*$E$390,0))</f>
        <v>0</v>
      </c>
      <c r="L395" s="109">
        <f>-IF($B395&gt;=L$200,0,IF(COUNTIF($E395:K395,"&lt;&gt;0")&lt;=$D$390,VLOOKUP($B$390,$B$142:$N$196,$A395,FALSE)*$E$390,0))</f>
        <v>0</v>
      </c>
      <c r="M395" s="109">
        <f>-IF($B395&gt;=M$200,0,IF(COUNTIF($E395:L395,"&lt;&gt;0")&lt;=$D$390,VLOOKUP($B$390,$B$142:$N$196,$A395,FALSE)*$E$390,0))</f>
        <v>0</v>
      </c>
      <c r="N395" s="109">
        <f>-IF($B395&gt;=N$200,0,IF(COUNTIF($E395:M395,"&lt;&gt;0")&lt;=$D$390,VLOOKUP($B$390,$B$142:$N$196,$A395,FALSE)*$E$390,0))</f>
        <v>0</v>
      </c>
    </row>
    <row r="396" spans="1:14" s="2" customFormat="1" hidden="1" outlineLevel="1" x14ac:dyDescent="0.3">
      <c r="A396" s="1">
        <f t="shared" si="95"/>
        <v>9</v>
      </c>
      <c r="B396" s="112">
        <v>2019</v>
      </c>
      <c r="C396" s="105"/>
      <c r="E396" s="109"/>
      <c r="F396" s="109">
        <f>-IF($B396&gt;=F$200,0,IF(COUNTIF($E396:E396,"&lt;&gt;0")&lt;=$D$390,VLOOKUP($B$390,$B$142:$N$196,$A396,FALSE)*$E$390,0))</f>
        <v>0</v>
      </c>
      <c r="G396" s="109">
        <f>-IF($B396&gt;=G$200,0,IF(COUNTIF($E396:F396,"&lt;&gt;0")&lt;=$D$390,VLOOKUP($B$390,$B$142:$N$196,$A396,FALSE)*$E$390,0))</f>
        <v>0</v>
      </c>
      <c r="H396" s="109">
        <f>-IF($B396&gt;=H$200,0,IF(COUNTIF($E396:G396,"&lt;&gt;0")&lt;=$D$390,VLOOKUP($B$390,$B$142:$N$196,$A396,FALSE)*$E$390,0))</f>
        <v>0</v>
      </c>
      <c r="I396" s="109">
        <f>-IF($B396&gt;=I$200,0,IF(COUNTIF($E396:H396,"&lt;&gt;0")&lt;=$D$390,VLOOKUP($B$390,$B$142:$N$196,$A396,FALSE)*$E$390,0))</f>
        <v>0</v>
      </c>
      <c r="J396" s="109">
        <f>-IF($B396&gt;=J$200,0,IF(COUNTIF($E396:I396,"&lt;&gt;0")&lt;=$D$390,VLOOKUP($B$390,$B$142:$N$196,$A396,FALSE)*$E$390,0))</f>
        <v>0</v>
      </c>
      <c r="K396" s="109">
        <f>-IF($B396&gt;=K$200,0,IF(COUNTIF($E396:J396,"&lt;&gt;0")&lt;=$D$390,VLOOKUP($B$390,$B$142:$N$196,$A396,FALSE)*$E$390,0))</f>
        <v>0</v>
      </c>
      <c r="L396" s="109">
        <f>-IF($B396&gt;=L$200,0,IF(COUNTIF($E396:K396,"&lt;&gt;0")&lt;=$D$390,VLOOKUP($B$390,$B$142:$N$196,$A396,FALSE)*$E$390,0))</f>
        <v>0</v>
      </c>
      <c r="M396" s="109">
        <f>-IF($B396&gt;=M$200,0,IF(COUNTIF($E396:L396,"&lt;&gt;0")&lt;=$D$390,VLOOKUP($B$390,$B$142:$N$196,$A396,FALSE)*$E$390,0))</f>
        <v>0</v>
      </c>
      <c r="N396" s="109">
        <f>-IF($B396&gt;=N$200,0,IF(COUNTIF($E396:M396,"&lt;&gt;0")&lt;=$D$390,VLOOKUP($B$390,$B$142:$N$196,$A396,FALSE)*$E$390,0))</f>
        <v>0</v>
      </c>
    </row>
    <row r="397" spans="1:14" s="2" customFormat="1" hidden="1" outlineLevel="1" x14ac:dyDescent="0.3">
      <c r="A397" s="1">
        <f t="shared" si="95"/>
        <v>10</v>
      </c>
      <c r="B397" s="112">
        <v>2020</v>
      </c>
      <c r="C397" s="105"/>
      <c r="E397" s="109"/>
      <c r="F397" s="109">
        <f>-IF($B397&gt;=F$200,0,IF(COUNTIF($E397:E397,"&lt;&gt;0")&lt;=$D$390,VLOOKUP($B$390,$B$142:$N$196,$A397,FALSE)*$E$390,0))</f>
        <v>0</v>
      </c>
      <c r="G397" s="109">
        <f>-IF($B397&gt;=G$200,0,IF(COUNTIF($E397:F397,"&lt;&gt;0")&lt;=$D$390,VLOOKUP($B$390,$B$142:$N$196,$A397,FALSE)*$E$390,0))</f>
        <v>0</v>
      </c>
      <c r="H397" s="109">
        <f>-IF($B397&gt;=H$200,0,IF(COUNTIF($E397:G397,"&lt;&gt;0")&lt;=$D$390,VLOOKUP($B$390,$B$142:$N$196,$A397,FALSE)*$E$390,0))</f>
        <v>0</v>
      </c>
      <c r="I397" s="109">
        <f>-IF($B397&gt;=I$200,0,IF(COUNTIF($E397:H397,"&lt;&gt;0")&lt;=$D$390,VLOOKUP($B$390,$B$142:$N$196,$A397,FALSE)*$E$390,0))</f>
        <v>0</v>
      </c>
      <c r="J397" s="109">
        <f>-IF($B397&gt;=J$200,0,IF(COUNTIF($E397:I397,"&lt;&gt;0")&lt;=$D$390,VLOOKUP($B$390,$B$142:$N$196,$A397,FALSE)*$E$390,0))</f>
        <v>0</v>
      </c>
      <c r="K397" s="109">
        <f>-IF($B397&gt;=K$200,0,IF(COUNTIF($E397:J397,"&lt;&gt;0")&lt;=$D$390,VLOOKUP($B$390,$B$142:$N$196,$A397,FALSE)*$E$390,0))</f>
        <v>0</v>
      </c>
      <c r="L397" s="109">
        <f>-IF($B397&gt;=L$200,0,IF(COUNTIF($E397:K397,"&lt;&gt;0")&lt;=$D$390,VLOOKUP($B$390,$B$142:$N$196,$A397,FALSE)*$E$390,0))</f>
        <v>0</v>
      </c>
      <c r="M397" s="109">
        <f>-IF($B397&gt;=M$200,0,IF(COUNTIF($E397:L397,"&lt;&gt;0")&lt;=$D$390,VLOOKUP($B$390,$B$142:$N$196,$A397,FALSE)*$E$390,0))</f>
        <v>0</v>
      </c>
      <c r="N397" s="109">
        <f>-IF($B397&gt;=N$200,0,IF(COUNTIF($E397:M397,"&lt;&gt;0")&lt;=$D$390,VLOOKUP($B$390,$B$142:$N$196,$A397,FALSE)*$E$390,0))</f>
        <v>0</v>
      </c>
    </row>
    <row r="398" spans="1:14" s="2" customFormat="1" hidden="1" outlineLevel="1" x14ac:dyDescent="0.3">
      <c r="A398" s="1">
        <f t="shared" si="95"/>
        <v>11</v>
      </c>
      <c r="B398" s="112">
        <v>2021</v>
      </c>
      <c r="C398" s="105"/>
      <c r="E398" s="109"/>
      <c r="F398" s="109">
        <f>-IF($B398&gt;=F$200,0,IF(COUNTIF($E398:E398,"&lt;&gt;0")&lt;=$D$390,VLOOKUP($B$390,$B$142:$N$196,$A398,FALSE)*$E$390,0))</f>
        <v>0</v>
      </c>
      <c r="G398" s="109">
        <f>-IF($B398&gt;=G$200,0,IF(COUNTIF($E398:F398,"&lt;&gt;0")&lt;=$D$390,VLOOKUP($B$390,$B$142:$N$196,$A398,FALSE)*$E$390,0))</f>
        <v>0</v>
      </c>
      <c r="H398" s="109">
        <f>-IF($B398&gt;=H$200,0,IF(COUNTIF($E398:G398,"&lt;&gt;0")&lt;=$D$390,VLOOKUP($B$390,$B$142:$N$196,$A398,FALSE)*$E$390,0))</f>
        <v>0</v>
      </c>
      <c r="I398" s="109">
        <f>-IF($B398&gt;=I$200,0,IF(COUNTIF($E398:H398,"&lt;&gt;0")&lt;=$D$390,VLOOKUP($B$390,$B$142:$N$196,$A398,FALSE)*$E$390,0))</f>
        <v>0</v>
      </c>
      <c r="J398" s="109">
        <f>-IF($B398&gt;=J$200,0,IF(COUNTIF($E398:I398,"&lt;&gt;0")&lt;=$D$390,VLOOKUP($B$390,$B$142:$N$196,$A398,FALSE)*$E$390,0))</f>
        <v>0</v>
      </c>
      <c r="K398" s="109">
        <f>-IF($B398&gt;=K$200,0,IF(COUNTIF($E398:J398,"&lt;&gt;0")&lt;=$D$390,VLOOKUP($B$390,$B$142:$N$196,$A398,FALSE)*$E$390,0))</f>
        <v>0</v>
      </c>
      <c r="L398" s="109">
        <f>-IF($B398&gt;=L$200,0,IF(COUNTIF($E398:K398,"&lt;&gt;0")&lt;=$D$390,VLOOKUP($B$390,$B$142:$N$196,$A398,FALSE)*$E$390,0))</f>
        <v>0</v>
      </c>
      <c r="M398" s="109">
        <f>-IF($B398&gt;=M$200,0,IF(COUNTIF($E398:L398,"&lt;&gt;0")&lt;=$D$390,VLOOKUP($B$390,$B$142:$N$196,$A398,FALSE)*$E$390,0))</f>
        <v>0</v>
      </c>
      <c r="N398" s="109">
        <f>-IF($B398&gt;=N$200,0,IF(COUNTIF($E398:M398,"&lt;&gt;0")&lt;=$D$390,VLOOKUP($B$390,$B$142:$N$196,$A398,FALSE)*$E$390,0))</f>
        <v>0</v>
      </c>
    </row>
    <row r="399" spans="1:14" s="2" customFormat="1" hidden="1" outlineLevel="1" x14ac:dyDescent="0.3">
      <c r="A399" s="1">
        <f t="shared" si="95"/>
        <v>12</v>
      </c>
      <c r="B399" s="112">
        <v>2022</v>
      </c>
      <c r="C399" s="105"/>
      <c r="E399" s="109"/>
      <c r="F399" s="109">
        <f>-IF($B399&gt;=F$200,0,IF(COUNTIF($E399:E399,"&lt;&gt;0")&lt;=$D$390,VLOOKUP($B$390,$B$142:$N$196,$A399,FALSE)*$E$390,0))</f>
        <v>0</v>
      </c>
      <c r="G399" s="109">
        <f>-IF($B399&gt;=G$200,0,IF(COUNTIF($E399:F399,"&lt;&gt;0")&lt;=$D$390,VLOOKUP($B$390,$B$142:$N$196,$A399,FALSE)*$E$390,0))</f>
        <v>0</v>
      </c>
      <c r="H399" s="109">
        <f>-IF($B399&gt;=H$200,0,IF(COUNTIF($E399:G399,"&lt;&gt;0")&lt;=$D$390,VLOOKUP($B$390,$B$142:$N$196,$A399,FALSE)*$E$390,0))</f>
        <v>0</v>
      </c>
      <c r="I399" s="109">
        <f>-IF($B399&gt;=I$200,0,IF(COUNTIF($E399:H399,"&lt;&gt;0")&lt;=$D$390,VLOOKUP($B$390,$B$142:$N$196,$A399,FALSE)*$E$390,0))</f>
        <v>0</v>
      </c>
      <c r="J399" s="109">
        <f>-IF($B399&gt;=J$200,0,IF(COUNTIF($E399:I399,"&lt;&gt;0")&lt;=$D$390,VLOOKUP($B$390,$B$142:$N$196,$A399,FALSE)*$E$390,0))</f>
        <v>0</v>
      </c>
      <c r="K399" s="109">
        <f>-IF($B399&gt;=K$200,0,IF(COUNTIF($E399:J399,"&lt;&gt;0")&lt;=$D$390,VLOOKUP($B$390,$B$142:$N$196,$A399,FALSE)*$E$390,0))</f>
        <v>0</v>
      </c>
      <c r="L399" s="109">
        <f>-IF($B399&gt;=L$200,0,IF(COUNTIF($E399:K399,"&lt;&gt;0")&lt;=$D$390,VLOOKUP($B$390,$B$142:$N$196,$A399,FALSE)*$E$390,0))</f>
        <v>0</v>
      </c>
      <c r="M399" s="109">
        <f>-IF($B399&gt;=M$200,0,IF(COUNTIF($E399:L399,"&lt;&gt;0")&lt;=$D$390,VLOOKUP($B$390,$B$142:$N$196,$A399,FALSE)*$E$390,0))</f>
        <v>0</v>
      </c>
      <c r="N399" s="109">
        <f>-IF($B399&gt;=N$200,0,IF(COUNTIF($E399:M399,"&lt;&gt;0")&lt;=$D$390,VLOOKUP($B$390,$B$142:$N$196,$A399,FALSE)*$E$390,0))</f>
        <v>0</v>
      </c>
    </row>
    <row r="400" spans="1:14" s="2" customFormat="1" hidden="1" outlineLevel="1" x14ac:dyDescent="0.3">
      <c r="A400" s="1"/>
      <c r="B400" s="112"/>
      <c r="C400" s="105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</row>
    <row r="401" spans="1:14" s="2" customFormat="1" collapsed="1" x14ac:dyDescent="0.3">
      <c r="A401" s="1"/>
      <c r="B401" s="104" t="s">
        <v>215</v>
      </c>
      <c r="C401" s="105"/>
      <c r="D401" s="2">
        <f>VLOOKUP(B401,'2.2.3.1.TasasDeprec'!$B$6:$F$62,5,FALSE)</f>
        <v>10</v>
      </c>
      <c r="E401" s="18">
        <f>1/D401</f>
        <v>0.1</v>
      </c>
      <c r="F401" s="55">
        <f>SUM(F402:F410)</f>
        <v>0</v>
      </c>
      <c r="G401" s="55">
        <f t="shared" ref="G401:N401" si="96">SUM(G402:G410)</f>
        <v>0</v>
      </c>
      <c r="H401" s="55">
        <f t="shared" si="96"/>
        <v>-1513.692</v>
      </c>
      <c r="I401" s="55">
        <f t="shared" si="96"/>
        <v>-1513.692</v>
      </c>
      <c r="J401" s="55">
        <f t="shared" si="96"/>
        <v>-1513.692</v>
      </c>
      <c r="K401" s="55">
        <f t="shared" si="96"/>
        <v>-1513.692</v>
      </c>
      <c r="L401" s="55">
        <f t="shared" si="96"/>
        <v>-1513.692</v>
      </c>
      <c r="M401" s="55">
        <f t="shared" si="96"/>
        <v>-1513.692</v>
      </c>
      <c r="N401" s="55">
        <f t="shared" si="96"/>
        <v>-1513.692</v>
      </c>
    </row>
    <row r="402" spans="1:14" s="2" customFormat="1" hidden="1" outlineLevel="1" x14ac:dyDescent="0.3">
      <c r="A402" s="1">
        <v>4</v>
      </c>
      <c r="B402" s="112">
        <v>2014</v>
      </c>
      <c r="C402" s="105"/>
      <c r="E402" s="109"/>
      <c r="F402" s="109">
        <f>-IF($B402&gt;=F$200,0,IF(COUNTIF($E402:E402,"&lt;&gt;0")&lt;=$D$401,VLOOKUP($B$401,$B$142:$N$196,$A402,FALSE)*$E$401,0))</f>
        <v>0</v>
      </c>
      <c r="G402" s="109">
        <f>-IF($B402&gt;=G$200,0,IF(COUNTIF($E402:F402,"&lt;&gt;0")&lt;=$D$401,VLOOKUP($B$401,$B$142:$N$196,$A402,FALSE)*$E$401,0))</f>
        <v>0</v>
      </c>
      <c r="H402" s="109">
        <f>-IF($B402&gt;=H$200,0,IF(COUNTIF($E402:G402,"&lt;&gt;0")&lt;=$D$401,VLOOKUP($B$401,$B$142:$N$196,$A402,FALSE)*$E$401,0))</f>
        <v>0</v>
      </c>
      <c r="I402" s="109">
        <f>-IF($B402&gt;=I$200,0,IF(COUNTIF($E402:H402,"&lt;&gt;0")&lt;=$D$401,VLOOKUP($B$401,$B$142:$N$196,$A402,FALSE)*$E$401,0))</f>
        <v>0</v>
      </c>
      <c r="J402" s="109">
        <f>-IF($B402&gt;=J$200,0,IF(COUNTIF($E402:I402,"&lt;&gt;0")&lt;=$D$401,VLOOKUP($B$401,$B$142:$N$196,$A402,FALSE)*$E$401,0))</f>
        <v>0</v>
      </c>
      <c r="K402" s="109">
        <f>-IF($B402&gt;=K$200,0,IF(COUNTIF($E402:J402,"&lt;&gt;0")&lt;=$D$401,VLOOKUP($B$401,$B$142:$N$196,$A402,FALSE)*$E$401,0))</f>
        <v>0</v>
      </c>
      <c r="L402" s="109">
        <f>-IF($B402&gt;=L$200,0,IF(COUNTIF($E402:K402,"&lt;&gt;0")&lt;=$D$401,VLOOKUP($B$401,$B$142:$N$196,$A402,FALSE)*$E$401,0))</f>
        <v>0</v>
      </c>
      <c r="M402" s="109">
        <f>-IF($B402&gt;=M$200,0,IF(COUNTIF($E402:L402,"&lt;&gt;0")&lt;=$D$401,VLOOKUP($B$401,$B$142:$N$196,$A402,FALSE)*$E$401,0))</f>
        <v>0</v>
      </c>
      <c r="N402" s="109">
        <f>-IF($B402&gt;=N$200,0,IF(COUNTIF($E402:M402,"&lt;&gt;0")&lt;=$D$401,VLOOKUP($B$401,$B$142:$N$196,$A402,FALSE)*$E$401,0))</f>
        <v>0</v>
      </c>
    </row>
    <row r="403" spans="1:14" s="2" customFormat="1" hidden="1" outlineLevel="1" x14ac:dyDescent="0.3">
      <c r="A403" s="1">
        <f t="shared" ref="A403:A410" si="97">+A402+1</f>
        <v>5</v>
      </c>
      <c r="B403" s="112">
        <v>2015</v>
      </c>
      <c r="C403" s="105"/>
      <c r="E403" s="109"/>
      <c r="F403" s="109">
        <f>-IF($B403&gt;=F$200,0,IF(COUNTIF($E403:E403,"&lt;&gt;0")&lt;=$D$401,VLOOKUP($B$401,$B$142:$N$196,$A403,FALSE)*$E$401,0))</f>
        <v>0</v>
      </c>
      <c r="G403" s="109">
        <f>-IF($B403&gt;=G$200,0,IF(COUNTIF($E403:F403,"&lt;&gt;0")&lt;=$D$401,VLOOKUP($B$401,$B$142:$N$196,$A403,FALSE)*$E$401,0))</f>
        <v>0</v>
      </c>
      <c r="H403" s="109">
        <f>-IF($B403&gt;=H$200,0,IF(COUNTIF($E403:G403,"&lt;&gt;0")&lt;=$D$401,VLOOKUP($B$401,$B$142:$N$196,$A403,FALSE)*$E$401,0))</f>
        <v>0</v>
      </c>
      <c r="I403" s="109">
        <f>-IF($B403&gt;=I$200,0,IF(COUNTIF($E403:H403,"&lt;&gt;0")&lt;=$D$401,VLOOKUP($B$401,$B$142:$N$196,$A403,FALSE)*$E$401,0))</f>
        <v>0</v>
      </c>
      <c r="J403" s="109">
        <f>-IF($B403&gt;=J$200,0,IF(COUNTIF($E403:I403,"&lt;&gt;0")&lt;=$D$401,VLOOKUP($B$401,$B$142:$N$196,$A403,FALSE)*$E$401,0))</f>
        <v>0</v>
      </c>
      <c r="K403" s="109">
        <f>-IF($B403&gt;=K$200,0,IF(COUNTIF($E403:J403,"&lt;&gt;0")&lt;=$D$401,VLOOKUP($B$401,$B$142:$N$196,$A403,FALSE)*$E$401,0))</f>
        <v>0</v>
      </c>
      <c r="L403" s="109">
        <f>-IF($B403&gt;=L$200,0,IF(COUNTIF($E403:K403,"&lt;&gt;0")&lt;=$D$401,VLOOKUP($B$401,$B$142:$N$196,$A403,FALSE)*$E$401,0))</f>
        <v>0</v>
      </c>
      <c r="M403" s="109">
        <f>-IF($B403&gt;=M$200,0,IF(COUNTIF($E403:L403,"&lt;&gt;0")&lt;=$D$401,VLOOKUP($B$401,$B$142:$N$196,$A403,FALSE)*$E$401,0))</f>
        <v>0</v>
      </c>
      <c r="N403" s="109">
        <f>-IF($B403&gt;=N$200,0,IF(COUNTIF($E403:M403,"&lt;&gt;0")&lt;=$D$401,VLOOKUP($B$401,$B$142:$N$196,$A403,FALSE)*$E$401,0))</f>
        <v>0</v>
      </c>
    </row>
    <row r="404" spans="1:14" s="2" customFormat="1" hidden="1" outlineLevel="1" x14ac:dyDescent="0.3">
      <c r="A404" s="1">
        <f t="shared" si="97"/>
        <v>6</v>
      </c>
      <c r="B404" s="112">
        <v>2016</v>
      </c>
      <c r="C404" s="105"/>
      <c r="E404" s="109"/>
      <c r="F404" s="109">
        <f>-IF($B404&gt;=F$200,0,IF(COUNTIF($E404:E404,"&lt;&gt;0")&lt;=$D$401,VLOOKUP($B$401,$B$142:$N$196,$A404,FALSE)*$E$401,0))</f>
        <v>0</v>
      </c>
      <c r="G404" s="109">
        <f>-IF($B404&gt;=G$200,0,IF(COUNTIF($E404:F404,"&lt;&gt;0")&lt;=$D$401,VLOOKUP($B$401,$B$142:$N$196,$A404,FALSE)*$E$401,0))</f>
        <v>0</v>
      </c>
      <c r="H404" s="109">
        <f>-IF($B404&gt;=H$200,0,IF(COUNTIF($E404:G404,"&lt;&gt;0")&lt;=$D$401,VLOOKUP($B$401,$B$142:$N$196,$A404,FALSE)*$E$401,0))</f>
        <v>-1513.692</v>
      </c>
      <c r="I404" s="109">
        <f>-IF($B404&gt;=I$200,0,IF(COUNTIF($E404:H404,"&lt;&gt;0")&lt;=$D$401,VLOOKUP($B$401,$B$142:$N$196,$A404,FALSE)*$E$401,0))</f>
        <v>-1513.692</v>
      </c>
      <c r="J404" s="109">
        <f>-IF($B404&gt;=J$200,0,IF(COUNTIF($E404:I404,"&lt;&gt;0")&lt;=$D$401,VLOOKUP($B$401,$B$142:$N$196,$A404,FALSE)*$E$401,0))</f>
        <v>-1513.692</v>
      </c>
      <c r="K404" s="109">
        <f>-IF($B404&gt;=K$200,0,IF(COUNTIF($E404:J404,"&lt;&gt;0")&lt;=$D$401,VLOOKUP($B$401,$B$142:$N$196,$A404,FALSE)*$E$401,0))</f>
        <v>-1513.692</v>
      </c>
      <c r="L404" s="109">
        <f>-IF($B404&gt;=L$200,0,IF(COUNTIF($E404:K404,"&lt;&gt;0")&lt;=$D$401,VLOOKUP($B$401,$B$142:$N$196,$A404,FALSE)*$E$401,0))</f>
        <v>-1513.692</v>
      </c>
      <c r="M404" s="109">
        <f>-IF($B404&gt;=M$200,0,IF(COUNTIF($E404:L404,"&lt;&gt;0")&lt;=$D$401,VLOOKUP($B$401,$B$142:$N$196,$A404,FALSE)*$E$401,0))</f>
        <v>-1513.692</v>
      </c>
      <c r="N404" s="109">
        <f>-IF($B404&gt;=N$200,0,IF(COUNTIF($E404:M404,"&lt;&gt;0")&lt;=$D$401,VLOOKUP($B$401,$B$142:$N$196,$A404,FALSE)*$E$401,0))</f>
        <v>-1513.692</v>
      </c>
    </row>
    <row r="405" spans="1:14" s="2" customFormat="1" hidden="1" outlineLevel="1" x14ac:dyDescent="0.3">
      <c r="A405" s="1">
        <f t="shared" si="97"/>
        <v>7</v>
      </c>
      <c r="B405" s="112">
        <v>2017</v>
      </c>
      <c r="C405" s="105"/>
      <c r="E405" s="109"/>
      <c r="F405" s="109">
        <f>-IF($B405&gt;=F$200,0,IF(COUNTIF($E405:E405,"&lt;&gt;0")&lt;=$D$401,VLOOKUP($B$401,$B$142:$N$196,$A405,FALSE)*$E$401,0))</f>
        <v>0</v>
      </c>
      <c r="G405" s="109">
        <f>-IF($B405&gt;=G$200,0,IF(COUNTIF($E405:F405,"&lt;&gt;0")&lt;=$D$401,VLOOKUP($B$401,$B$142:$N$196,$A405,FALSE)*$E$401,0))</f>
        <v>0</v>
      </c>
      <c r="H405" s="109">
        <f>-IF($B405&gt;=H$200,0,IF(COUNTIF($E405:G405,"&lt;&gt;0")&lt;=$D$401,VLOOKUP($B$401,$B$142:$N$196,$A405,FALSE)*$E$401,0))</f>
        <v>0</v>
      </c>
      <c r="I405" s="109">
        <f>-IF($B405&gt;=I$200,0,IF(COUNTIF($E405:H405,"&lt;&gt;0")&lt;=$D$401,VLOOKUP($B$401,$B$142:$N$196,$A405,FALSE)*$E$401,0))</f>
        <v>0</v>
      </c>
      <c r="J405" s="109">
        <f>-IF($B405&gt;=J$200,0,IF(COUNTIF($E405:I405,"&lt;&gt;0")&lt;=$D$401,VLOOKUP($B$401,$B$142:$N$196,$A405,FALSE)*$E$401,0))</f>
        <v>0</v>
      </c>
      <c r="K405" s="109">
        <f>-IF($B405&gt;=K$200,0,IF(COUNTIF($E405:J405,"&lt;&gt;0")&lt;=$D$401,VLOOKUP($B$401,$B$142:$N$196,$A405,FALSE)*$E$401,0))</f>
        <v>0</v>
      </c>
      <c r="L405" s="109">
        <f>-IF($B405&gt;=L$200,0,IF(COUNTIF($E405:K405,"&lt;&gt;0")&lt;=$D$401,VLOOKUP($B$401,$B$142:$N$196,$A405,FALSE)*$E$401,0))</f>
        <v>0</v>
      </c>
      <c r="M405" s="109">
        <f>-IF($B405&gt;=M$200,0,IF(COUNTIF($E405:L405,"&lt;&gt;0")&lt;=$D$401,VLOOKUP($B$401,$B$142:$N$196,$A405,FALSE)*$E$401,0))</f>
        <v>0</v>
      </c>
      <c r="N405" s="109">
        <f>-IF($B405&gt;=N$200,0,IF(COUNTIF($E405:M405,"&lt;&gt;0")&lt;=$D$401,VLOOKUP($B$401,$B$142:$N$196,$A405,FALSE)*$E$401,0))</f>
        <v>0</v>
      </c>
    </row>
    <row r="406" spans="1:14" s="2" customFormat="1" hidden="1" outlineLevel="1" x14ac:dyDescent="0.3">
      <c r="A406" s="1">
        <f t="shared" si="97"/>
        <v>8</v>
      </c>
      <c r="B406" s="112">
        <v>2018</v>
      </c>
      <c r="C406" s="105"/>
      <c r="E406" s="109"/>
      <c r="F406" s="109">
        <f>-IF($B406&gt;=F$200,0,IF(COUNTIF($E406:E406,"&lt;&gt;0")&lt;=$D$401,VLOOKUP($B$401,$B$142:$N$196,$A406,FALSE)*$E$401,0))</f>
        <v>0</v>
      </c>
      <c r="G406" s="109">
        <f>-IF($B406&gt;=G$200,0,IF(COUNTIF($E406:F406,"&lt;&gt;0")&lt;=$D$401,VLOOKUP($B$401,$B$142:$N$196,$A406,FALSE)*$E$401,0))</f>
        <v>0</v>
      </c>
      <c r="H406" s="109">
        <f>-IF($B406&gt;=H$200,0,IF(COUNTIF($E406:G406,"&lt;&gt;0")&lt;=$D$401,VLOOKUP($B$401,$B$142:$N$196,$A406,FALSE)*$E$401,0))</f>
        <v>0</v>
      </c>
      <c r="I406" s="109">
        <f>-IF($B406&gt;=I$200,0,IF(COUNTIF($E406:H406,"&lt;&gt;0")&lt;=$D$401,VLOOKUP($B$401,$B$142:$N$196,$A406,FALSE)*$E$401,0))</f>
        <v>0</v>
      </c>
      <c r="J406" s="109">
        <f>-IF($B406&gt;=J$200,0,IF(COUNTIF($E406:I406,"&lt;&gt;0")&lt;=$D$401,VLOOKUP($B$401,$B$142:$N$196,$A406,FALSE)*$E$401,0))</f>
        <v>0</v>
      </c>
      <c r="K406" s="109">
        <f>-IF($B406&gt;=K$200,0,IF(COUNTIF($E406:J406,"&lt;&gt;0")&lt;=$D$401,VLOOKUP($B$401,$B$142:$N$196,$A406,FALSE)*$E$401,0))</f>
        <v>0</v>
      </c>
      <c r="L406" s="109">
        <f>-IF($B406&gt;=L$200,0,IF(COUNTIF($E406:K406,"&lt;&gt;0")&lt;=$D$401,VLOOKUP($B$401,$B$142:$N$196,$A406,FALSE)*$E$401,0))</f>
        <v>0</v>
      </c>
      <c r="M406" s="109">
        <f>-IF($B406&gt;=M$200,0,IF(COUNTIF($E406:L406,"&lt;&gt;0")&lt;=$D$401,VLOOKUP($B$401,$B$142:$N$196,$A406,FALSE)*$E$401,0))</f>
        <v>0</v>
      </c>
      <c r="N406" s="109">
        <f>-IF($B406&gt;=N$200,0,IF(COUNTIF($E406:M406,"&lt;&gt;0")&lt;=$D$401,VLOOKUP($B$401,$B$142:$N$196,$A406,FALSE)*$E$401,0))</f>
        <v>0</v>
      </c>
    </row>
    <row r="407" spans="1:14" s="2" customFormat="1" hidden="1" outlineLevel="1" x14ac:dyDescent="0.3">
      <c r="A407" s="1">
        <f t="shared" si="97"/>
        <v>9</v>
      </c>
      <c r="B407" s="112">
        <v>2019</v>
      </c>
      <c r="C407" s="105"/>
      <c r="E407" s="109"/>
      <c r="F407" s="109">
        <f>-IF($B407&gt;=F$200,0,IF(COUNTIF($E407:E407,"&lt;&gt;0")&lt;=$D$401,VLOOKUP($B$401,$B$142:$N$196,$A407,FALSE)*$E$401,0))</f>
        <v>0</v>
      </c>
      <c r="G407" s="109">
        <f>-IF($B407&gt;=G$200,0,IF(COUNTIF($E407:F407,"&lt;&gt;0")&lt;=$D$401,VLOOKUP($B$401,$B$142:$N$196,$A407,FALSE)*$E$401,0))</f>
        <v>0</v>
      </c>
      <c r="H407" s="109">
        <f>-IF($B407&gt;=H$200,0,IF(COUNTIF($E407:G407,"&lt;&gt;0")&lt;=$D$401,VLOOKUP($B$401,$B$142:$N$196,$A407,FALSE)*$E$401,0))</f>
        <v>0</v>
      </c>
      <c r="I407" s="109">
        <f>-IF($B407&gt;=I$200,0,IF(COUNTIF($E407:H407,"&lt;&gt;0")&lt;=$D$401,VLOOKUP($B$401,$B$142:$N$196,$A407,FALSE)*$E$401,0))</f>
        <v>0</v>
      </c>
      <c r="J407" s="109">
        <f>-IF($B407&gt;=J$200,0,IF(COUNTIF($E407:I407,"&lt;&gt;0")&lt;=$D$401,VLOOKUP($B$401,$B$142:$N$196,$A407,FALSE)*$E$401,0))</f>
        <v>0</v>
      </c>
      <c r="K407" s="109">
        <f>-IF($B407&gt;=K$200,0,IF(COUNTIF($E407:J407,"&lt;&gt;0")&lt;=$D$401,VLOOKUP($B$401,$B$142:$N$196,$A407,FALSE)*$E$401,0))</f>
        <v>0</v>
      </c>
      <c r="L407" s="109">
        <f>-IF($B407&gt;=L$200,0,IF(COUNTIF($E407:K407,"&lt;&gt;0")&lt;=$D$401,VLOOKUP($B$401,$B$142:$N$196,$A407,FALSE)*$E$401,0))</f>
        <v>0</v>
      </c>
      <c r="M407" s="109">
        <f>-IF($B407&gt;=M$200,0,IF(COUNTIF($E407:L407,"&lt;&gt;0")&lt;=$D$401,VLOOKUP($B$401,$B$142:$N$196,$A407,FALSE)*$E$401,0))</f>
        <v>0</v>
      </c>
      <c r="N407" s="109">
        <f>-IF($B407&gt;=N$200,0,IF(COUNTIF($E407:M407,"&lt;&gt;0")&lt;=$D$401,VLOOKUP($B$401,$B$142:$N$196,$A407,FALSE)*$E$401,0))</f>
        <v>0</v>
      </c>
    </row>
    <row r="408" spans="1:14" s="2" customFormat="1" hidden="1" outlineLevel="1" x14ac:dyDescent="0.3">
      <c r="A408" s="1">
        <f t="shared" si="97"/>
        <v>10</v>
      </c>
      <c r="B408" s="112">
        <v>2020</v>
      </c>
      <c r="C408" s="105"/>
      <c r="E408" s="109"/>
      <c r="F408" s="109">
        <f>-IF($B408&gt;=F$200,0,IF(COUNTIF($E408:E408,"&lt;&gt;0")&lt;=$D$401,VLOOKUP($B$401,$B$142:$N$196,$A408,FALSE)*$E$401,0))</f>
        <v>0</v>
      </c>
      <c r="G408" s="109">
        <f>-IF($B408&gt;=G$200,0,IF(COUNTIF($E408:F408,"&lt;&gt;0")&lt;=$D$401,VLOOKUP($B$401,$B$142:$N$196,$A408,FALSE)*$E$401,0))</f>
        <v>0</v>
      </c>
      <c r="H408" s="109">
        <f>-IF($B408&gt;=H$200,0,IF(COUNTIF($E408:G408,"&lt;&gt;0")&lt;=$D$401,VLOOKUP($B$401,$B$142:$N$196,$A408,FALSE)*$E$401,0))</f>
        <v>0</v>
      </c>
      <c r="I408" s="109">
        <f>-IF($B408&gt;=I$200,0,IF(COUNTIF($E408:H408,"&lt;&gt;0")&lt;=$D$401,VLOOKUP($B$401,$B$142:$N$196,$A408,FALSE)*$E$401,0))</f>
        <v>0</v>
      </c>
      <c r="J408" s="109">
        <f>-IF($B408&gt;=J$200,0,IF(COUNTIF($E408:I408,"&lt;&gt;0")&lt;=$D$401,VLOOKUP($B$401,$B$142:$N$196,$A408,FALSE)*$E$401,0))</f>
        <v>0</v>
      </c>
      <c r="K408" s="109">
        <f>-IF($B408&gt;=K$200,0,IF(COUNTIF($E408:J408,"&lt;&gt;0")&lt;=$D$401,VLOOKUP($B$401,$B$142:$N$196,$A408,FALSE)*$E$401,0))</f>
        <v>0</v>
      </c>
      <c r="L408" s="109">
        <f>-IF($B408&gt;=L$200,0,IF(COUNTIF($E408:K408,"&lt;&gt;0")&lt;=$D$401,VLOOKUP($B$401,$B$142:$N$196,$A408,FALSE)*$E$401,0))</f>
        <v>0</v>
      </c>
      <c r="M408" s="109">
        <f>-IF($B408&gt;=M$200,0,IF(COUNTIF($E408:L408,"&lt;&gt;0")&lt;=$D$401,VLOOKUP($B$401,$B$142:$N$196,$A408,FALSE)*$E$401,0))</f>
        <v>0</v>
      </c>
      <c r="N408" s="109">
        <f>-IF($B408&gt;=N$200,0,IF(COUNTIF($E408:M408,"&lt;&gt;0")&lt;=$D$401,VLOOKUP($B$401,$B$142:$N$196,$A408,FALSE)*$E$401,0))</f>
        <v>0</v>
      </c>
    </row>
    <row r="409" spans="1:14" s="2" customFormat="1" hidden="1" outlineLevel="1" x14ac:dyDescent="0.3">
      <c r="A409" s="1">
        <f t="shared" si="97"/>
        <v>11</v>
      </c>
      <c r="B409" s="112">
        <v>2021</v>
      </c>
      <c r="C409" s="105"/>
      <c r="E409" s="109"/>
      <c r="F409" s="109">
        <f>-IF($B409&gt;=F$200,0,IF(COUNTIF($E409:E409,"&lt;&gt;0")&lt;=$D$401,VLOOKUP($B$401,$B$142:$N$196,$A409,FALSE)*$E$401,0))</f>
        <v>0</v>
      </c>
      <c r="G409" s="109">
        <f>-IF($B409&gt;=G$200,0,IF(COUNTIF($E409:F409,"&lt;&gt;0")&lt;=$D$401,VLOOKUP($B$401,$B$142:$N$196,$A409,FALSE)*$E$401,0))</f>
        <v>0</v>
      </c>
      <c r="H409" s="109">
        <f>-IF($B409&gt;=H$200,0,IF(COUNTIF($E409:G409,"&lt;&gt;0")&lt;=$D$401,VLOOKUP($B$401,$B$142:$N$196,$A409,FALSE)*$E$401,0))</f>
        <v>0</v>
      </c>
      <c r="I409" s="109">
        <f>-IF($B409&gt;=I$200,0,IF(COUNTIF($E409:H409,"&lt;&gt;0")&lt;=$D$401,VLOOKUP($B$401,$B$142:$N$196,$A409,FALSE)*$E$401,0))</f>
        <v>0</v>
      </c>
      <c r="J409" s="109">
        <f>-IF($B409&gt;=J$200,0,IF(COUNTIF($E409:I409,"&lt;&gt;0")&lt;=$D$401,VLOOKUP($B$401,$B$142:$N$196,$A409,FALSE)*$E$401,0))</f>
        <v>0</v>
      </c>
      <c r="K409" s="109">
        <f>-IF($B409&gt;=K$200,0,IF(COUNTIF($E409:J409,"&lt;&gt;0")&lt;=$D$401,VLOOKUP($B$401,$B$142:$N$196,$A409,FALSE)*$E$401,0))</f>
        <v>0</v>
      </c>
      <c r="L409" s="109">
        <f>-IF($B409&gt;=L$200,0,IF(COUNTIF($E409:K409,"&lt;&gt;0")&lt;=$D$401,VLOOKUP($B$401,$B$142:$N$196,$A409,FALSE)*$E$401,0))</f>
        <v>0</v>
      </c>
      <c r="M409" s="109">
        <f>-IF($B409&gt;=M$200,0,IF(COUNTIF($E409:L409,"&lt;&gt;0")&lt;=$D$401,VLOOKUP($B$401,$B$142:$N$196,$A409,FALSE)*$E$401,0))</f>
        <v>0</v>
      </c>
      <c r="N409" s="109">
        <f>-IF($B409&gt;=N$200,0,IF(COUNTIF($E409:M409,"&lt;&gt;0")&lt;=$D$401,VLOOKUP($B$401,$B$142:$N$196,$A409,FALSE)*$E$401,0))</f>
        <v>0</v>
      </c>
    </row>
    <row r="410" spans="1:14" s="2" customFormat="1" hidden="1" outlineLevel="1" x14ac:dyDescent="0.3">
      <c r="A410" s="1">
        <f t="shared" si="97"/>
        <v>12</v>
      </c>
      <c r="B410" s="112">
        <v>2022</v>
      </c>
      <c r="C410" s="105"/>
      <c r="E410" s="109"/>
      <c r="F410" s="109">
        <f>-IF($B410&gt;=F$200,0,IF(COUNTIF($E410:E410,"&lt;&gt;0")&lt;=$D$401,VLOOKUP($B$401,$B$142:$N$196,$A410,FALSE)*$E$401,0))</f>
        <v>0</v>
      </c>
      <c r="G410" s="109">
        <f>-IF($B410&gt;=G$200,0,IF(COUNTIF($E410:F410,"&lt;&gt;0")&lt;=$D$401,VLOOKUP($B$401,$B$142:$N$196,$A410,FALSE)*$E$401,0))</f>
        <v>0</v>
      </c>
      <c r="H410" s="109">
        <f>-IF($B410&gt;=H$200,0,IF(COUNTIF($E410:G410,"&lt;&gt;0")&lt;=$D$401,VLOOKUP($B$401,$B$142:$N$196,$A410,FALSE)*$E$401,0))</f>
        <v>0</v>
      </c>
      <c r="I410" s="109">
        <f>-IF($B410&gt;=I$200,0,IF(COUNTIF($E410:H410,"&lt;&gt;0")&lt;=$D$401,VLOOKUP($B$401,$B$142:$N$196,$A410,FALSE)*$E$401,0))</f>
        <v>0</v>
      </c>
      <c r="J410" s="109">
        <f>-IF($B410&gt;=J$200,0,IF(COUNTIF($E410:I410,"&lt;&gt;0")&lt;=$D$401,VLOOKUP($B$401,$B$142:$N$196,$A410,FALSE)*$E$401,0))</f>
        <v>0</v>
      </c>
      <c r="K410" s="109">
        <f>-IF($B410&gt;=K$200,0,IF(COUNTIF($E410:J410,"&lt;&gt;0")&lt;=$D$401,VLOOKUP($B$401,$B$142:$N$196,$A410,FALSE)*$E$401,0))</f>
        <v>0</v>
      </c>
      <c r="L410" s="109">
        <f>-IF($B410&gt;=L$200,0,IF(COUNTIF($E410:K410,"&lt;&gt;0")&lt;=$D$401,VLOOKUP($B$401,$B$142:$N$196,$A410,FALSE)*$E$401,0))</f>
        <v>0</v>
      </c>
      <c r="M410" s="109">
        <f>-IF($B410&gt;=M$200,0,IF(COUNTIF($E410:L410,"&lt;&gt;0")&lt;=$D$401,VLOOKUP($B$401,$B$142:$N$196,$A410,FALSE)*$E$401,0))</f>
        <v>0</v>
      </c>
      <c r="N410" s="109">
        <f>-IF($B410&gt;=N$200,0,IF(COUNTIF($E410:M410,"&lt;&gt;0")&lt;=$D$401,VLOOKUP($B$401,$B$142:$N$196,$A410,FALSE)*$E$401,0))</f>
        <v>0</v>
      </c>
    </row>
    <row r="411" spans="1:14" s="2" customFormat="1" hidden="1" outlineLevel="1" x14ac:dyDescent="0.3">
      <c r="A411" s="1"/>
      <c r="B411" s="112"/>
      <c r="C411" s="105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</row>
    <row r="412" spans="1:14" s="2" customFormat="1" collapsed="1" x14ac:dyDescent="0.3">
      <c r="A412" s="1"/>
      <c r="B412" s="104" t="s">
        <v>216</v>
      </c>
      <c r="C412" s="105"/>
      <c r="D412" s="2">
        <f>VLOOKUP(B412,'2.2.3.1.TasasDeprec'!$B$6:$F$62,5,FALSE)</f>
        <v>10</v>
      </c>
      <c r="E412" s="18">
        <f>1/D412</f>
        <v>0.1</v>
      </c>
      <c r="F412" s="55">
        <f>SUM(F413:F421)</f>
        <v>0</v>
      </c>
      <c r="G412" s="55">
        <f t="shared" ref="G412:N412" si="98">SUM(G413:G421)</f>
        <v>0</v>
      </c>
      <c r="H412" s="55">
        <f t="shared" si="98"/>
        <v>-2227.692</v>
      </c>
      <c r="I412" s="55">
        <f t="shared" si="98"/>
        <v>-2227.692</v>
      </c>
      <c r="J412" s="55">
        <f t="shared" si="98"/>
        <v>-2227.692</v>
      </c>
      <c r="K412" s="55">
        <f t="shared" si="98"/>
        <v>-2227.692</v>
      </c>
      <c r="L412" s="55">
        <f t="shared" si="98"/>
        <v>-2227.692</v>
      </c>
      <c r="M412" s="55">
        <f t="shared" si="98"/>
        <v>-2227.692</v>
      </c>
      <c r="N412" s="55">
        <f t="shared" si="98"/>
        <v>-2227.692</v>
      </c>
    </row>
    <row r="413" spans="1:14" s="2" customFormat="1" hidden="1" outlineLevel="1" x14ac:dyDescent="0.3">
      <c r="A413" s="1">
        <v>4</v>
      </c>
      <c r="B413" s="112">
        <v>2014</v>
      </c>
      <c r="C413" s="105"/>
      <c r="E413" s="109"/>
      <c r="F413" s="109">
        <f>-IF($B413&gt;=F$200,0,IF(COUNTIF($E413:E413,"&lt;&gt;0")&lt;=$D$412,VLOOKUP($B$412,$B$142:$N$196,$A413,FALSE)*$E$412,0))</f>
        <v>0</v>
      </c>
      <c r="G413" s="109">
        <f>-IF($B413&gt;=G$200,0,IF(COUNTIF($E413:F413,"&lt;&gt;0")&lt;=$D$412,VLOOKUP($B$412,$B$142:$N$196,$A413,FALSE)*$E$412,0))</f>
        <v>0</v>
      </c>
      <c r="H413" s="109">
        <f>-IF($B413&gt;=H$200,0,IF(COUNTIF($E413:G413,"&lt;&gt;0")&lt;=$D$412,VLOOKUP($B$412,$B$142:$N$196,$A413,FALSE)*$E$412,0))</f>
        <v>0</v>
      </c>
      <c r="I413" s="109">
        <f>-IF($B413&gt;=I$200,0,IF(COUNTIF($E413:H413,"&lt;&gt;0")&lt;=$D$412,VLOOKUP($B$412,$B$142:$N$196,$A413,FALSE)*$E$412,0))</f>
        <v>0</v>
      </c>
      <c r="J413" s="109">
        <f>-IF($B413&gt;=J$200,0,IF(COUNTIF($E413:I413,"&lt;&gt;0")&lt;=$D$412,VLOOKUP($B$412,$B$142:$N$196,$A413,FALSE)*$E$412,0))</f>
        <v>0</v>
      </c>
      <c r="K413" s="109">
        <f>-IF($B413&gt;=K$200,0,IF(COUNTIF($E413:J413,"&lt;&gt;0")&lt;=$D$412,VLOOKUP($B$412,$B$142:$N$196,$A413,FALSE)*$E$412,0))</f>
        <v>0</v>
      </c>
      <c r="L413" s="109">
        <f>-IF($B413&gt;=L$200,0,IF(COUNTIF($E413:K413,"&lt;&gt;0")&lt;=$D$412,VLOOKUP($B$412,$B$142:$N$196,$A413,FALSE)*$E$412,0))</f>
        <v>0</v>
      </c>
      <c r="M413" s="109">
        <f>-IF($B413&gt;=M$200,0,IF(COUNTIF($E413:L413,"&lt;&gt;0")&lt;=$D$412,VLOOKUP($B$412,$B$142:$N$196,$A413,FALSE)*$E$412,0))</f>
        <v>0</v>
      </c>
      <c r="N413" s="109">
        <f>-IF($B413&gt;=N$200,0,IF(COUNTIF($E413:M413,"&lt;&gt;0")&lt;=$D$412,VLOOKUP($B$412,$B$142:$N$196,$A413,FALSE)*$E$412,0))</f>
        <v>0</v>
      </c>
    </row>
    <row r="414" spans="1:14" s="2" customFormat="1" hidden="1" outlineLevel="1" x14ac:dyDescent="0.3">
      <c r="A414" s="1">
        <f t="shared" ref="A414:A421" si="99">+A413+1</f>
        <v>5</v>
      </c>
      <c r="B414" s="112">
        <v>2015</v>
      </c>
      <c r="C414" s="105"/>
      <c r="E414" s="109"/>
      <c r="F414" s="109">
        <f>-IF($B414&gt;=F$200,0,IF(COUNTIF($E414:E414,"&lt;&gt;0")&lt;=$D$412,VLOOKUP($B$412,$B$142:$N$196,$A414,FALSE)*$E$412,0))</f>
        <v>0</v>
      </c>
      <c r="G414" s="109">
        <f>-IF($B414&gt;=G$200,0,IF(COUNTIF($E414:F414,"&lt;&gt;0")&lt;=$D$412,VLOOKUP($B$412,$B$142:$N$196,$A414,FALSE)*$E$412,0))</f>
        <v>0</v>
      </c>
      <c r="H414" s="109">
        <f>-IF($B414&gt;=H$200,0,IF(COUNTIF($E414:G414,"&lt;&gt;0")&lt;=$D$412,VLOOKUP($B$412,$B$142:$N$196,$A414,FALSE)*$E$412,0))</f>
        <v>0</v>
      </c>
      <c r="I414" s="109">
        <f>-IF($B414&gt;=I$200,0,IF(COUNTIF($E414:H414,"&lt;&gt;0")&lt;=$D$412,VLOOKUP($B$412,$B$142:$N$196,$A414,FALSE)*$E$412,0))</f>
        <v>0</v>
      </c>
      <c r="J414" s="109">
        <f>-IF($B414&gt;=J$200,0,IF(COUNTIF($E414:I414,"&lt;&gt;0")&lt;=$D$412,VLOOKUP($B$412,$B$142:$N$196,$A414,FALSE)*$E$412,0))</f>
        <v>0</v>
      </c>
      <c r="K414" s="109">
        <f>-IF($B414&gt;=K$200,0,IF(COUNTIF($E414:J414,"&lt;&gt;0")&lt;=$D$412,VLOOKUP($B$412,$B$142:$N$196,$A414,FALSE)*$E$412,0))</f>
        <v>0</v>
      </c>
      <c r="L414" s="109">
        <f>-IF($B414&gt;=L$200,0,IF(COUNTIF($E414:K414,"&lt;&gt;0")&lt;=$D$412,VLOOKUP($B$412,$B$142:$N$196,$A414,FALSE)*$E$412,0))</f>
        <v>0</v>
      </c>
      <c r="M414" s="109">
        <f>-IF($B414&gt;=M$200,0,IF(COUNTIF($E414:L414,"&lt;&gt;0")&lt;=$D$412,VLOOKUP($B$412,$B$142:$N$196,$A414,FALSE)*$E$412,0))</f>
        <v>0</v>
      </c>
      <c r="N414" s="109">
        <f>-IF($B414&gt;=N$200,0,IF(COUNTIF($E414:M414,"&lt;&gt;0")&lt;=$D$412,VLOOKUP($B$412,$B$142:$N$196,$A414,FALSE)*$E$412,0))</f>
        <v>0</v>
      </c>
    </row>
    <row r="415" spans="1:14" s="2" customFormat="1" hidden="1" outlineLevel="1" x14ac:dyDescent="0.3">
      <c r="A415" s="1">
        <f t="shared" si="99"/>
        <v>6</v>
      </c>
      <c r="B415" s="112">
        <v>2016</v>
      </c>
      <c r="C415" s="105"/>
      <c r="E415" s="109"/>
      <c r="F415" s="109">
        <f>-IF($B415&gt;=F$200,0,IF(COUNTIF($E415:E415,"&lt;&gt;0")&lt;=$D$412,VLOOKUP($B$412,$B$142:$N$196,$A415,FALSE)*$E$412,0))</f>
        <v>0</v>
      </c>
      <c r="G415" s="109">
        <f>-IF($B415&gt;=G$200,0,IF(COUNTIF($E415:F415,"&lt;&gt;0")&lt;=$D$412,VLOOKUP($B$412,$B$142:$N$196,$A415,FALSE)*$E$412,0))</f>
        <v>0</v>
      </c>
      <c r="H415" s="109">
        <f>-IF($B415&gt;=H$200,0,IF(COUNTIF($E415:G415,"&lt;&gt;0")&lt;=$D$412,VLOOKUP($B$412,$B$142:$N$196,$A415,FALSE)*$E$412,0))</f>
        <v>-2227.692</v>
      </c>
      <c r="I415" s="109">
        <f>-IF($B415&gt;=I$200,0,IF(COUNTIF($E415:H415,"&lt;&gt;0")&lt;=$D$412,VLOOKUP($B$412,$B$142:$N$196,$A415,FALSE)*$E$412,0))</f>
        <v>-2227.692</v>
      </c>
      <c r="J415" s="109">
        <f>-IF($B415&gt;=J$200,0,IF(COUNTIF($E415:I415,"&lt;&gt;0")&lt;=$D$412,VLOOKUP($B$412,$B$142:$N$196,$A415,FALSE)*$E$412,0))</f>
        <v>-2227.692</v>
      </c>
      <c r="K415" s="109">
        <f>-IF($B415&gt;=K$200,0,IF(COUNTIF($E415:J415,"&lt;&gt;0")&lt;=$D$412,VLOOKUP($B$412,$B$142:$N$196,$A415,FALSE)*$E$412,0))</f>
        <v>-2227.692</v>
      </c>
      <c r="L415" s="109">
        <f>-IF($B415&gt;=L$200,0,IF(COUNTIF($E415:K415,"&lt;&gt;0")&lt;=$D$412,VLOOKUP($B$412,$B$142:$N$196,$A415,FALSE)*$E$412,0))</f>
        <v>-2227.692</v>
      </c>
      <c r="M415" s="109">
        <f>-IF($B415&gt;=M$200,0,IF(COUNTIF($E415:L415,"&lt;&gt;0")&lt;=$D$412,VLOOKUP($B$412,$B$142:$N$196,$A415,FALSE)*$E$412,0))</f>
        <v>-2227.692</v>
      </c>
      <c r="N415" s="109">
        <f>-IF($B415&gt;=N$200,0,IF(COUNTIF($E415:M415,"&lt;&gt;0")&lt;=$D$412,VLOOKUP($B$412,$B$142:$N$196,$A415,FALSE)*$E$412,0))</f>
        <v>-2227.692</v>
      </c>
    </row>
    <row r="416" spans="1:14" s="2" customFormat="1" hidden="1" outlineLevel="1" x14ac:dyDescent="0.3">
      <c r="A416" s="1">
        <f t="shared" si="99"/>
        <v>7</v>
      </c>
      <c r="B416" s="112">
        <v>2017</v>
      </c>
      <c r="C416" s="105"/>
      <c r="E416" s="109"/>
      <c r="F416" s="109">
        <f>-IF($B416&gt;=F$200,0,IF(COUNTIF($E416:E416,"&lt;&gt;0")&lt;=$D$412,VLOOKUP($B$412,$B$142:$N$196,$A416,FALSE)*$E$412,0))</f>
        <v>0</v>
      </c>
      <c r="G416" s="109">
        <f>-IF($B416&gt;=G$200,0,IF(COUNTIF($E416:F416,"&lt;&gt;0")&lt;=$D$412,VLOOKUP($B$412,$B$142:$N$196,$A416,FALSE)*$E$412,0))</f>
        <v>0</v>
      </c>
      <c r="H416" s="109">
        <f>-IF($B416&gt;=H$200,0,IF(COUNTIF($E416:G416,"&lt;&gt;0")&lt;=$D$412,VLOOKUP($B$412,$B$142:$N$196,$A416,FALSE)*$E$412,0))</f>
        <v>0</v>
      </c>
      <c r="I416" s="109">
        <f>-IF($B416&gt;=I$200,0,IF(COUNTIF($E416:H416,"&lt;&gt;0")&lt;=$D$412,VLOOKUP($B$412,$B$142:$N$196,$A416,FALSE)*$E$412,0))</f>
        <v>0</v>
      </c>
      <c r="J416" s="109">
        <f>-IF($B416&gt;=J$200,0,IF(COUNTIF($E416:I416,"&lt;&gt;0")&lt;=$D$412,VLOOKUP($B$412,$B$142:$N$196,$A416,FALSE)*$E$412,0))</f>
        <v>0</v>
      </c>
      <c r="K416" s="109">
        <f>-IF($B416&gt;=K$200,0,IF(COUNTIF($E416:J416,"&lt;&gt;0")&lt;=$D$412,VLOOKUP($B$412,$B$142:$N$196,$A416,FALSE)*$E$412,0))</f>
        <v>0</v>
      </c>
      <c r="L416" s="109">
        <f>-IF($B416&gt;=L$200,0,IF(COUNTIF($E416:K416,"&lt;&gt;0")&lt;=$D$412,VLOOKUP($B$412,$B$142:$N$196,$A416,FALSE)*$E$412,0))</f>
        <v>0</v>
      </c>
      <c r="M416" s="109">
        <f>-IF($B416&gt;=M$200,0,IF(COUNTIF($E416:L416,"&lt;&gt;0")&lt;=$D$412,VLOOKUP($B$412,$B$142:$N$196,$A416,FALSE)*$E$412,0))</f>
        <v>0</v>
      </c>
      <c r="N416" s="109">
        <f>-IF($B416&gt;=N$200,0,IF(COUNTIF($E416:M416,"&lt;&gt;0")&lt;=$D$412,VLOOKUP($B$412,$B$142:$N$196,$A416,FALSE)*$E$412,0))</f>
        <v>0</v>
      </c>
    </row>
    <row r="417" spans="1:14" s="2" customFormat="1" hidden="1" outlineLevel="1" x14ac:dyDescent="0.3">
      <c r="A417" s="1">
        <f t="shared" si="99"/>
        <v>8</v>
      </c>
      <c r="B417" s="112">
        <v>2018</v>
      </c>
      <c r="C417" s="105"/>
      <c r="E417" s="109"/>
      <c r="F417" s="109">
        <f>-IF($B417&gt;=F$200,0,IF(COUNTIF($E417:E417,"&lt;&gt;0")&lt;=$D$412,VLOOKUP($B$412,$B$142:$N$196,$A417,FALSE)*$E$412,0))</f>
        <v>0</v>
      </c>
      <c r="G417" s="109">
        <f>-IF($B417&gt;=G$200,0,IF(COUNTIF($E417:F417,"&lt;&gt;0")&lt;=$D$412,VLOOKUP($B$412,$B$142:$N$196,$A417,FALSE)*$E$412,0))</f>
        <v>0</v>
      </c>
      <c r="H417" s="109">
        <f>-IF($B417&gt;=H$200,0,IF(COUNTIF($E417:G417,"&lt;&gt;0")&lt;=$D$412,VLOOKUP($B$412,$B$142:$N$196,$A417,FALSE)*$E$412,0))</f>
        <v>0</v>
      </c>
      <c r="I417" s="109">
        <f>-IF($B417&gt;=I$200,0,IF(COUNTIF($E417:H417,"&lt;&gt;0")&lt;=$D$412,VLOOKUP($B$412,$B$142:$N$196,$A417,FALSE)*$E$412,0))</f>
        <v>0</v>
      </c>
      <c r="J417" s="109">
        <f>-IF($B417&gt;=J$200,0,IF(COUNTIF($E417:I417,"&lt;&gt;0")&lt;=$D$412,VLOOKUP($B$412,$B$142:$N$196,$A417,FALSE)*$E$412,0))</f>
        <v>0</v>
      </c>
      <c r="K417" s="109">
        <f>-IF($B417&gt;=K$200,0,IF(COUNTIF($E417:J417,"&lt;&gt;0")&lt;=$D$412,VLOOKUP($B$412,$B$142:$N$196,$A417,FALSE)*$E$412,0))</f>
        <v>0</v>
      </c>
      <c r="L417" s="109">
        <f>-IF($B417&gt;=L$200,0,IF(COUNTIF($E417:K417,"&lt;&gt;0")&lt;=$D$412,VLOOKUP($B$412,$B$142:$N$196,$A417,FALSE)*$E$412,0))</f>
        <v>0</v>
      </c>
      <c r="M417" s="109">
        <f>-IF($B417&gt;=M$200,0,IF(COUNTIF($E417:L417,"&lt;&gt;0")&lt;=$D$412,VLOOKUP($B$412,$B$142:$N$196,$A417,FALSE)*$E$412,0))</f>
        <v>0</v>
      </c>
      <c r="N417" s="109">
        <f>-IF($B417&gt;=N$200,0,IF(COUNTIF($E417:M417,"&lt;&gt;0")&lt;=$D$412,VLOOKUP($B$412,$B$142:$N$196,$A417,FALSE)*$E$412,0))</f>
        <v>0</v>
      </c>
    </row>
    <row r="418" spans="1:14" s="2" customFormat="1" hidden="1" outlineLevel="1" x14ac:dyDescent="0.3">
      <c r="A418" s="1">
        <f t="shared" si="99"/>
        <v>9</v>
      </c>
      <c r="B418" s="112">
        <v>2019</v>
      </c>
      <c r="C418" s="105"/>
      <c r="E418" s="109"/>
      <c r="F418" s="109">
        <f>-IF($B418&gt;=F$200,0,IF(COUNTIF($E418:E418,"&lt;&gt;0")&lt;=$D$412,VLOOKUP($B$412,$B$142:$N$196,$A418,FALSE)*$E$412,0))</f>
        <v>0</v>
      </c>
      <c r="G418" s="109">
        <f>-IF($B418&gt;=G$200,0,IF(COUNTIF($E418:F418,"&lt;&gt;0")&lt;=$D$412,VLOOKUP($B$412,$B$142:$N$196,$A418,FALSE)*$E$412,0))</f>
        <v>0</v>
      </c>
      <c r="H418" s="109">
        <f>-IF($B418&gt;=H$200,0,IF(COUNTIF($E418:G418,"&lt;&gt;0")&lt;=$D$412,VLOOKUP($B$412,$B$142:$N$196,$A418,FALSE)*$E$412,0))</f>
        <v>0</v>
      </c>
      <c r="I418" s="109">
        <f>-IF($B418&gt;=I$200,0,IF(COUNTIF($E418:H418,"&lt;&gt;0")&lt;=$D$412,VLOOKUP($B$412,$B$142:$N$196,$A418,FALSE)*$E$412,0))</f>
        <v>0</v>
      </c>
      <c r="J418" s="109">
        <f>-IF($B418&gt;=J$200,0,IF(COUNTIF($E418:I418,"&lt;&gt;0")&lt;=$D$412,VLOOKUP($B$412,$B$142:$N$196,$A418,FALSE)*$E$412,0))</f>
        <v>0</v>
      </c>
      <c r="K418" s="109">
        <f>-IF($B418&gt;=K$200,0,IF(COUNTIF($E418:J418,"&lt;&gt;0")&lt;=$D$412,VLOOKUP($B$412,$B$142:$N$196,$A418,FALSE)*$E$412,0))</f>
        <v>0</v>
      </c>
      <c r="L418" s="109">
        <f>-IF($B418&gt;=L$200,0,IF(COUNTIF($E418:K418,"&lt;&gt;0")&lt;=$D$412,VLOOKUP($B$412,$B$142:$N$196,$A418,FALSE)*$E$412,0))</f>
        <v>0</v>
      </c>
      <c r="M418" s="109">
        <f>-IF($B418&gt;=M$200,0,IF(COUNTIF($E418:L418,"&lt;&gt;0")&lt;=$D$412,VLOOKUP($B$412,$B$142:$N$196,$A418,FALSE)*$E$412,0))</f>
        <v>0</v>
      </c>
      <c r="N418" s="109">
        <f>-IF($B418&gt;=N$200,0,IF(COUNTIF($E418:M418,"&lt;&gt;0")&lt;=$D$412,VLOOKUP($B$412,$B$142:$N$196,$A418,FALSE)*$E$412,0))</f>
        <v>0</v>
      </c>
    </row>
    <row r="419" spans="1:14" s="2" customFormat="1" hidden="1" outlineLevel="1" x14ac:dyDescent="0.3">
      <c r="A419" s="1">
        <f t="shared" si="99"/>
        <v>10</v>
      </c>
      <c r="B419" s="112">
        <v>2020</v>
      </c>
      <c r="C419" s="105"/>
      <c r="E419" s="109"/>
      <c r="F419" s="109">
        <f>-IF($B419&gt;=F$200,0,IF(COUNTIF($E419:E419,"&lt;&gt;0")&lt;=$D$412,VLOOKUP($B$412,$B$142:$N$196,$A419,FALSE)*$E$412,0))</f>
        <v>0</v>
      </c>
      <c r="G419" s="109">
        <f>-IF($B419&gt;=G$200,0,IF(COUNTIF($E419:F419,"&lt;&gt;0")&lt;=$D$412,VLOOKUP($B$412,$B$142:$N$196,$A419,FALSE)*$E$412,0))</f>
        <v>0</v>
      </c>
      <c r="H419" s="109">
        <f>-IF($B419&gt;=H$200,0,IF(COUNTIF($E419:G419,"&lt;&gt;0")&lt;=$D$412,VLOOKUP($B$412,$B$142:$N$196,$A419,FALSE)*$E$412,0))</f>
        <v>0</v>
      </c>
      <c r="I419" s="109">
        <f>-IF($B419&gt;=I$200,0,IF(COUNTIF($E419:H419,"&lt;&gt;0")&lt;=$D$412,VLOOKUP($B$412,$B$142:$N$196,$A419,FALSE)*$E$412,0))</f>
        <v>0</v>
      </c>
      <c r="J419" s="109">
        <f>-IF($B419&gt;=J$200,0,IF(COUNTIF($E419:I419,"&lt;&gt;0")&lt;=$D$412,VLOOKUP($B$412,$B$142:$N$196,$A419,FALSE)*$E$412,0))</f>
        <v>0</v>
      </c>
      <c r="K419" s="109">
        <f>-IF($B419&gt;=K$200,0,IF(COUNTIF($E419:J419,"&lt;&gt;0")&lt;=$D$412,VLOOKUP($B$412,$B$142:$N$196,$A419,FALSE)*$E$412,0))</f>
        <v>0</v>
      </c>
      <c r="L419" s="109">
        <f>-IF($B419&gt;=L$200,0,IF(COUNTIF($E419:K419,"&lt;&gt;0")&lt;=$D$412,VLOOKUP($B$412,$B$142:$N$196,$A419,FALSE)*$E$412,0))</f>
        <v>0</v>
      </c>
      <c r="M419" s="109">
        <f>-IF($B419&gt;=M$200,0,IF(COUNTIF($E419:L419,"&lt;&gt;0")&lt;=$D$412,VLOOKUP($B$412,$B$142:$N$196,$A419,FALSE)*$E$412,0))</f>
        <v>0</v>
      </c>
      <c r="N419" s="109">
        <f>-IF($B419&gt;=N$200,0,IF(COUNTIF($E419:M419,"&lt;&gt;0")&lt;=$D$412,VLOOKUP($B$412,$B$142:$N$196,$A419,FALSE)*$E$412,0))</f>
        <v>0</v>
      </c>
    </row>
    <row r="420" spans="1:14" s="2" customFormat="1" hidden="1" outlineLevel="1" x14ac:dyDescent="0.3">
      <c r="A420" s="1">
        <f t="shared" si="99"/>
        <v>11</v>
      </c>
      <c r="B420" s="112">
        <v>2021</v>
      </c>
      <c r="C420" s="105"/>
      <c r="E420" s="109"/>
      <c r="F420" s="109">
        <f>-IF($B420&gt;=F$200,0,IF(COUNTIF($E420:E420,"&lt;&gt;0")&lt;=$D$412,VLOOKUP($B$412,$B$142:$N$196,$A420,FALSE)*$E$412,0))</f>
        <v>0</v>
      </c>
      <c r="G420" s="109">
        <f>-IF($B420&gt;=G$200,0,IF(COUNTIF($E420:F420,"&lt;&gt;0")&lt;=$D$412,VLOOKUP($B$412,$B$142:$N$196,$A420,FALSE)*$E$412,0))</f>
        <v>0</v>
      </c>
      <c r="H420" s="109">
        <f>-IF($B420&gt;=H$200,0,IF(COUNTIF($E420:G420,"&lt;&gt;0")&lt;=$D$412,VLOOKUP($B$412,$B$142:$N$196,$A420,FALSE)*$E$412,0))</f>
        <v>0</v>
      </c>
      <c r="I420" s="109">
        <f>-IF($B420&gt;=I$200,0,IF(COUNTIF($E420:H420,"&lt;&gt;0")&lt;=$D$412,VLOOKUP($B$412,$B$142:$N$196,$A420,FALSE)*$E$412,0))</f>
        <v>0</v>
      </c>
      <c r="J420" s="109">
        <f>-IF($B420&gt;=J$200,0,IF(COUNTIF($E420:I420,"&lt;&gt;0")&lt;=$D$412,VLOOKUP($B$412,$B$142:$N$196,$A420,FALSE)*$E$412,0))</f>
        <v>0</v>
      </c>
      <c r="K420" s="109">
        <f>-IF($B420&gt;=K$200,0,IF(COUNTIF($E420:J420,"&lt;&gt;0")&lt;=$D$412,VLOOKUP($B$412,$B$142:$N$196,$A420,FALSE)*$E$412,0))</f>
        <v>0</v>
      </c>
      <c r="L420" s="109">
        <f>-IF($B420&gt;=L$200,0,IF(COUNTIF($E420:K420,"&lt;&gt;0")&lt;=$D$412,VLOOKUP($B$412,$B$142:$N$196,$A420,FALSE)*$E$412,0))</f>
        <v>0</v>
      </c>
      <c r="M420" s="109">
        <f>-IF($B420&gt;=M$200,0,IF(COUNTIF($E420:L420,"&lt;&gt;0")&lt;=$D$412,VLOOKUP($B$412,$B$142:$N$196,$A420,FALSE)*$E$412,0))</f>
        <v>0</v>
      </c>
      <c r="N420" s="109">
        <f>-IF($B420&gt;=N$200,0,IF(COUNTIF($E420:M420,"&lt;&gt;0")&lt;=$D$412,VLOOKUP($B$412,$B$142:$N$196,$A420,FALSE)*$E$412,0))</f>
        <v>0</v>
      </c>
    </row>
    <row r="421" spans="1:14" s="2" customFormat="1" hidden="1" outlineLevel="1" x14ac:dyDescent="0.3">
      <c r="A421" s="1">
        <f t="shared" si="99"/>
        <v>12</v>
      </c>
      <c r="B421" s="112">
        <v>2022</v>
      </c>
      <c r="C421" s="105"/>
      <c r="E421" s="109"/>
      <c r="F421" s="109">
        <f>-IF($B421&gt;=F$200,0,IF(COUNTIF($E421:E421,"&lt;&gt;0")&lt;=$D$412,VLOOKUP($B$412,$B$142:$N$196,$A421,FALSE)*$E$412,0))</f>
        <v>0</v>
      </c>
      <c r="G421" s="109">
        <f>-IF($B421&gt;=G$200,0,IF(COUNTIF($E421:F421,"&lt;&gt;0")&lt;=$D$412,VLOOKUP($B$412,$B$142:$N$196,$A421,FALSE)*$E$412,0))</f>
        <v>0</v>
      </c>
      <c r="H421" s="109">
        <f>-IF($B421&gt;=H$200,0,IF(COUNTIF($E421:G421,"&lt;&gt;0")&lt;=$D$412,VLOOKUP($B$412,$B$142:$N$196,$A421,FALSE)*$E$412,0))</f>
        <v>0</v>
      </c>
      <c r="I421" s="109">
        <f>-IF($B421&gt;=I$200,0,IF(COUNTIF($E421:H421,"&lt;&gt;0")&lt;=$D$412,VLOOKUP($B$412,$B$142:$N$196,$A421,FALSE)*$E$412,0))</f>
        <v>0</v>
      </c>
      <c r="J421" s="109">
        <f>-IF($B421&gt;=J$200,0,IF(COUNTIF($E421:I421,"&lt;&gt;0")&lt;=$D$412,VLOOKUP($B$412,$B$142:$N$196,$A421,FALSE)*$E$412,0))</f>
        <v>0</v>
      </c>
      <c r="K421" s="109">
        <f>-IF($B421&gt;=K$200,0,IF(COUNTIF($E421:J421,"&lt;&gt;0")&lt;=$D$412,VLOOKUP($B$412,$B$142:$N$196,$A421,FALSE)*$E$412,0))</f>
        <v>0</v>
      </c>
      <c r="L421" s="109">
        <f>-IF($B421&gt;=L$200,0,IF(COUNTIF($E421:K421,"&lt;&gt;0")&lt;=$D$412,VLOOKUP($B$412,$B$142:$N$196,$A421,FALSE)*$E$412,0))</f>
        <v>0</v>
      </c>
      <c r="M421" s="109">
        <f>-IF($B421&gt;=M$200,0,IF(COUNTIF($E421:L421,"&lt;&gt;0")&lt;=$D$412,VLOOKUP($B$412,$B$142:$N$196,$A421,FALSE)*$E$412,0))</f>
        <v>0</v>
      </c>
      <c r="N421" s="109">
        <f>-IF($B421&gt;=N$200,0,IF(COUNTIF($E421:M421,"&lt;&gt;0")&lt;=$D$412,VLOOKUP($B$412,$B$142:$N$196,$A421,FALSE)*$E$412,0))</f>
        <v>0</v>
      </c>
    </row>
    <row r="422" spans="1:14" s="2" customFormat="1" hidden="1" outlineLevel="1" x14ac:dyDescent="0.3">
      <c r="A422" s="1"/>
      <c r="B422" s="112"/>
      <c r="C422" s="105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</row>
    <row r="423" spans="1:14" s="2" customFormat="1" collapsed="1" x14ac:dyDescent="0.3">
      <c r="A423" s="1"/>
      <c r="B423" s="104" t="s">
        <v>217</v>
      </c>
      <c r="C423" s="105"/>
      <c r="D423" s="2">
        <f>VLOOKUP(B423,'2.2.3.1.TasasDeprec'!$B$6:$F$62,5,FALSE)</f>
        <v>10</v>
      </c>
      <c r="E423" s="18">
        <f>1/D423</f>
        <v>0.1</v>
      </c>
      <c r="F423" s="55">
        <f>SUM(F424:F432)</f>
        <v>0</v>
      </c>
      <c r="G423" s="55">
        <f t="shared" ref="G423:N423" si="100">SUM(G424:G432)</f>
        <v>0</v>
      </c>
      <c r="H423" s="55">
        <f t="shared" si="100"/>
        <v>-4637.421186440678</v>
      </c>
      <c r="I423" s="55">
        <f t="shared" si="100"/>
        <v>-4637.421186440678</v>
      </c>
      <c r="J423" s="55">
        <f t="shared" si="100"/>
        <v>-4637.421186440678</v>
      </c>
      <c r="K423" s="55">
        <f t="shared" si="100"/>
        <v>-4637.421186440678</v>
      </c>
      <c r="L423" s="55">
        <f t="shared" si="100"/>
        <v>-4637.421186440678</v>
      </c>
      <c r="M423" s="55">
        <f t="shared" si="100"/>
        <v>-4637.421186440678</v>
      </c>
      <c r="N423" s="55">
        <f t="shared" si="100"/>
        <v>-4637.421186440678</v>
      </c>
    </row>
    <row r="424" spans="1:14" s="2" customFormat="1" hidden="1" outlineLevel="1" x14ac:dyDescent="0.3">
      <c r="A424" s="1">
        <v>4</v>
      </c>
      <c r="B424" s="112">
        <v>2014</v>
      </c>
      <c r="C424" s="105"/>
      <c r="E424" s="109"/>
      <c r="F424" s="109">
        <f>-IF($B424&gt;=F$200,0,IF(COUNTIF($E424:E424,"&lt;&gt;0")&lt;=$D$423,VLOOKUP($B$423,$B$142:$N$196,$A424,FALSE)*$E$423,0))</f>
        <v>0</v>
      </c>
      <c r="G424" s="109">
        <f>-IF($B424&gt;=G$200,0,IF(COUNTIF($E424:F424,"&lt;&gt;0")&lt;=$D$423,VLOOKUP($B$423,$B$142:$N$196,$A424,FALSE)*$E$423,0))</f>
        <v>0</v>
      </c>
      <c r="H424" s="109">
        <f>-IF($B424&gt;=H$200,0,IF(COUNTIF($E424:G424,"&lt;&gt;0")&lt;=$D$423,VLOOKUP($B$423,$B$142:$N$196,$A424,FALSE)*$E$423,0))</f>
        <v>0</v>
      </c>
      <c r="I424" s="109">
        <f>-IF($B424&gt;=I$200,0,IF(COUNTIF($E424:H424,"&lt;&gt;0")&lt;=$D$423,VLOOKUP($B$423,$B$142:$N$196,$A424,FALSE)*$E$423,0))</f>
        <v>0</v>
      </c>
      <c r="J424" s="109">
        <f>-IF($B424&gt;=J$200,0,IF(COUNTIF($E424:I424,"&lt;&gt;0")&lt;=$D$423,VLOOKUP($B$423,$B$142:$N$196,$A424,FALSE)*$E$423,0))</f>
        <v>0</v>
      </c>
      <c r="K424" s="109">
        <f>-IF($B424&gt;=K$200,0,IF(COUNTIF($E424:J424,"&lt;&gt;0")&lt;=$D$423,VLOOKUP($B$423,$B$142:$N$196,$A424,FALSE)*$E$423,0))</f>
        <v>0</v>
      </c>
      <c r="L424" s="109">
        <f>-IF($B424&gt;=L$200,0,IF(COUNTIF($E424:K424,"&lt;&gt;0")&lt;=$D$423,VLOOKUP($B$423,$B$142:$N$196,$A424,FALSE)*$E$423,0))</f>
        <v>0</v>
      </c>
      <c r="M424" s="109">
        <f>-IF($B424&gt;=M$200,0,IF(COUNTIF($E424:L424,"&lt;&gt;0")&lt;=$D$423,VLOOKUP($B$423,$B$142:$N$196,$A424,FALSE)*$E$423,0))</f>
        <v>0</v>
      </c>
      <c r="N424" s="109">
        <f>-IF($B424&gt;=N$200,0,IF(COUNTIF($E424:M424,"&lt;&gt;0")&lt;=$D$423,VLOOKUP($B$423,$B$142:$N$196,$A424,FALSE)*$E$423,0))</f>
        <v>0</v>
      </c>
    </row>
    <row r="425" spans="1:14" s="2" customFormat="1" hidden="1" outlineLevel="1" x14ac:dyDescent="0.3">
      <c r="A425" s="1">
        <f t="shared" ref="A425:A432" si="101">+A424+1</f>
        <v>5</v>
      </c>
      <c r="B425" s="112">
        <v>2015</v>
      </c>
      <c r="C425" s="105"/>
      <c r="E425" s="109"/>
      <c r="F425" s="109">
        <f>-IF($B425&gt;=F$200,0,IF(COUNTIF($E425:E425,"&lt;&gt;0")&lt;=$D$423,VLOOKUP($B$423,$B$142:$N$196,$A425,FALSE)*$E$423,0))</f>
        <v>0</v>
      </c>
      <c r="G425" s="109">
        <f>-IF($B425&gt;=G$200,0,IF(COUNTIF($E425:F425,"&lt;&gt;0")&lt;=$D$423,VLOOKUP($B$423,$B$142:$N$196,$A425,FALSE)*$E$423,0))</f>
        <v>0</v>
      </c>
      <c r="H425" s="109">
        <f>-IF($B425&gt;=H$200,0,IF(COUNTIF($E425:G425,"&lt;&gt;0")&lt;=$D$423,VLOOKUP($B$423,$B$142:$N$196,$A425,FALSE)*$E$423,0))</f>
        <v>0</v>
      </c>
      <c r="I425" s="109">
        <f>-IF($B425&gt;=I$200,0,IF(COUNTIF($E425:H425,"&lt;&gt;0")&lt;=$D$423,VLOOKUP($B$423,$B$142:$N$196,$A425,FALSE)*$E$423,0))</f>
        <v>0</v>
      </c>
      <c r="J425" s="109">
        <f>-IF($B425&gt;=J$200,0,IF(COUNTIF($E425:I425,"&lt;&gt;0")&lt;=$D$423,VLOOKUP($B$423,$B$142:$N$196,$A425,FALSE)*$E$423,0))</f>
        <v>0</v>
      </c>
      <c r="K425" s="109">
        <f>-IF($B425&gt;=K$200,0,IF(COUNTIF($E425:J425,"&lt;&gt;0")&lt;=$D$423,VLOOKUP($B$423,$B$142:$N$196,$A425,FALSE)*$E$423,0))</f>
        <v>0</v>
      </c>
      <c r="L425" s="109">
        <f>-IF($B425&gt;=L$200,0,IF(COUNTIF($E425:K425,"&lt;&gt;0")&lt;=$D$423,VLOOKUP($B$423,$B$142:$N$196,$A425,FALSE)*$E$423,0))</f>
        <v>0</v>
      </c>
      <c r="M425" s="109">
        <f>-IF($B425&gt;=M$200,0,IF(COUNTIF($E425:L425,"&lt;&gt;0")&lt;=$D$423,VLOOKUP($B$423,$B$142:$N$196,$A425,FALSE)*$E$423,0))</f>
        <v>0</v>
      </c>
      <c r="N425" s="109">
        <f>-IF($B425&gt;=N$200,0,IF(COUNTIF($E425:M425,"&lt;&gt;0")&lt;=$D$423,VLOOKUP($B$423,$B$142:$N$196,$A425,FALSE)*$E$423,0))</f>
        <v>0</v>
      </c>
    </row>
    <row r="426" spans="1:14" s="2" customFormat="1" hidden="1" outlineLevel="1" x14ac:dyDescent="0.3">
      <c r="A426" s="1">
        <f t="shared" si="101"/>
        <v>6</v>
      </c>
      <c r="B426" s="112">
        <v>2016</v>
      </c>
      <c r="C426" s="105"/>
      <c r="E426" s="109"/>
      <c r="F426" s="109">
        <f>-IF($B426&gt;=F$200,0,IF(COUNTIF($E426:E426,"&lt;&gt;0")&lt;=$D$423,VLOOKUP($B$423,$B$142:$N$196,$A426,FALSE)*$E$423,0))</f>
        <v>0</v>
      </c>
      <c r="G426" s="109">
        <f>-IF($B426&gt;=G$200,0,IF(COUNTIF($E426:F426,"&lt;&gt;0")&lt;=$D$423,VLOOKUP($B$423,$B$142:$N$196,$A426,FALSE)*$E$423,0))</f>
        <v>0</v>
      </c>
      <c r="H426" s="109">
        <f>-IF($B426&gt;=H$200,0,IF(COUNTIF($E426:G426,"&lt;&gt;0")&lt;=$D$423,VLOOKUP($B$423,$B$142:$N$196,$A426,FALSE)*$E$423,0))</f>
        <v>-4637.421186440678</v>
      </c>
      <c r="I426" s="109">
        <f>-IF($B426&gt;=I$200,0,IF(COUNTIF($E426:H426,"&lt;&gt;0")&lt;=$D$423,VLOOKUP($B$423,$B$142:$N$196,$A426,FALSE)*$E$423,0))</f>
        <v>-4637.421186440678</v>
      </c>
      <c r="J426" s="109">
        <f>-IF($B426&gt;=J$200,0,IF(COUNTIF($E426:I426,"&lt;&gt;0")&lt;=$D$423,VLOOKUP($B$423,$B$142:$N$196,$A426,FALSE)*$E$423,0))</f>
        <v>-4637.421186440678</v>
      </c>
      <c r="K426" s="109">
        <f>-IF($B426&gt;=K$200,0,IF(COUNTIF($E426:J426,"&lt;&gt;0")&lt;=$D$423,VLOOKUP($B$423,$B$142:$N$196,$A426,FALSE)*$E$423,0))</f>
        <v>-4637.421186440678</v>
      </c>
      <c r="L426" s="109">
        <f>-IF($B426&gt;=L$200,0,IF(COUNTIF($E426:K426,"&lt;&gt;0")&lt;=$D$423,VLOOKUP($B$423,$B$142:$N$196,$A426,FALSE)*$E$423,0))</f>
        <v>-4637.421186440678</v>
      </c>
      <c r="M426" s="109">
        <f>-IF($B426&gt;=M$200,0,IF(COUNTIF($E426:L426,"&lt;&gt;0")&lt;=$D$423,VLOOKUP($B$423,$B$142:$N$196,$A426,FALSE)*$E$423,0))</f>
        <v>-4637.421186440678</v>
      </c>
      <c r="N426" s="109">
        <f>-IF($B426&gt;=N$200,0,IF(COUNTIF($E426:M426,"&lt;&gt;0")&lt;=$D$423,VLOOKUP($B$423,$B$142:$N$196,$A426,FALSE)*$E$423,0))</f>
        <v>-4637.421186440678</v>
      </c>
    </row>
    <row r="427" spans="1:14" s="2" customFormat="1" hidden="1" outlineLevel="1" x14ac:dyDescent="0.3">
      <c r="A427" s="1">
        <f t="shared" si="101"/>
        <v>7</v>
      </c>
      <c r="B427" s="112">
        <v>2017</v>
      </c>
      <c r="C427" s="105"/>
      <c r="E427" s="109"/>
      <c r="F427" s="109">
        <f>-IF($B427&gt;=F$200,0,IF(COUNTIF($E427:E427,"&lt;&gt;0")&lt;=$D$423,VLOOKUP($B$423,$B$142:$N$196,$A427,FALSE)*$E$423,0))</f>
        <v>0</v>
      </c>
      <c r="G427" s="109">
        <f>-IF($B427&gt;=G$200,0,IF(COUNTIF($E427:F427,"&lt;&gt;0")&lt;=$D$423,VLOOKUP($B$423,$B$142:$N$196,$A427,FALSE)*$E$423,0))</f>
        <v>0</v>
      </c>
      <c r="H427" s="109">
        <f>-IF($B427&gt;=H$200,0,IF(COUNTIF($E427:G427,"&lt;&gt;0")&lt;=$D$423,VLOOKUP($B$423,$B$142:$N$196,$A427,FALSE)*$E$423,0))</f>
        <v>0</v>
      </c>
      <c r="I427" s="109">
        <f>-IF($B427&gt;=I$200,0,IF(COUNTIF($E427:H427,"&lt;&gt;0")&lt;=$D$423,VLOOKUP($B$423,$B$142:$N$196,$A427,FALSE)*$E$423,0))</f>
        <v>0</v>
      </c>
      <c r="J427" s="109">
        <f>-IF($B427&gt;=J$200,0,IF(COUNTIF($E427:I427,"&lt;&gt;0")&lt;=$D$423,VLOOKUP($B$423,$B$142:$N$196,$A427,FALSE)*$E$423,0))</f>
        <v>0</v>
      </c>
      <c r="K427" s="109">
        <f>-IF($B427&gt;=K$200,0,IF(COUNTIF($E427:J427,"&lt;&gt;0")&lt;=$D$423,VLOOKUP($B$423,$B$142:$N$196,$A427,FALSE)*$E$423,0))</f>
        <v>0</v>
      </c>
      <c r="L427" s="109">
        <f>-IF($B427&gt;=L$200,0,IF(COUNTIF($E427:K427,"&lt;&gt;0")&lt;=$D$423,VLOOKUP($B$423,$B$142:$N$196,$A427,FALSE)*$E$423,0))</f>
        <v>0</v>
      </c>
      <c r="M427" s="109">
        <f>-IF($B427&gt;=M$200,0,IF(COUNTIF($E427:L427,"&lt;&gt;0")&lt;=$D$423,VLOOKUP($B$423,$B$142:$N$196,$A427,FALSE)*$E$423,0))</f>
        <v>0</v>
      </c>
      <c r="N427" s="109">
        <f>-IF($B427&gt;=N$200,0,IF(COUNTIF($E427:M427,"&lt;&gt;0")&lt;=$D$423,VLOOKUP($B$423,$B$142:$N$196,$A427,FALSE)*$E$423,0))</f>
        <v>0</v>
      </c>
    </row>
    <row r="428" spans="1:14" s="2" customFormat="1" hidden="1" outlineLevel="1" x14ac:dyDescent="0.3">
      <c r="A428" s="1">
        <f t="shared" si="101"/>
        <v>8</v>
      </c>
      <c r="B428" s="112">
        <v>2018</v>
      </c>
      <c r="C428" s="105"/>
      <c r="E428" s="109"/>
      <c r="F428" s="109">
        <f>-IF($B428&gt;=F$200,0,IF(COUNTIF($E428:E428,"&lt;&gt;0")&lt;=$D$423,VLOOKUP($B$423,$B$142:$N$196,$A428,FALSE)*$E$423,0))</f>
        <v>0</v>
      </c>
      <c r="G428" s="109">
        <f>-IF($B428&gt;=G$200,0,IF(COUNTIF($E428:F428,"&lt;&gt;0")&lt;=$D$423,VLOOKUP($B$423,$B$142:$N$196,$A428,FALSE)*$E$423,0))</f>
        <v>0</v>
      </c>
      <c r="H428" s="109">
        <f>-IF($B428&gt;=H$200,0,IF(COUNTIF($E428:G428,"&lt;&gt;0")&lt;=$D$423,VLOOKUP($B$423,$B$142:$N$196,$A428,FALSE)*$E$423,0))</f>
        <v>0</v>
      </c>
      <c r="I428" s="109">
        <f>-IF($B428&gt;=I$200,0,IF(COUNTIF($E428:H428,"&lt;&gt;0")&lt;=$D$423,VLOOKUP($B$423,$B$142:$N$196,$A428,FALSE)*$E$423,0))</f>
        <v>0</v>
      </c>
      <c r="J428" s="109">
        <f>-IF($B428&gt;=J$200,0,IF(COUNTIF($E428:I428,"&lt;&gt;0")&lt;=$D$423,VLOOKUP($B$423,$B$142:$N$196,$A428,FALSE)*$E$423,0))</f>
        <v>0</v>
      </c>
      <c r="K428" s="109">
        <f>-IF($B428&gt;=K$200,0,IF(COUNTIF($E428:J428,"&lt;&gt;0")&lt;=$D$423,VLOOKUP($B$423,$B$142:$N$196,$A428,FALSE)*$E$423,0))</f>
        <v>0</v>
      </c>
      <c r="L428" s="109">
        <f>-IF($B428&gt;=L$200,0,IF(COUNTIF($E428:K428,"&lt;&gt;0")&lt;=$D$423,VLOOKUP($B$423,$B$142:$N$196,$A428,FALSE)*$E$423,0))</f>
        <v>0</v>
      </c>
      <c r="M428" s="109">
        <f>-IF($B428&gt;=M$200,0,IF(COUNTIF($E428:L428,"&lt;&gt;0")&lt;=$D$423,VLOOKUP($B$423,$B$142:$N$196,$A428,FALSE)*$E$423,0))</f>
        <v>0</v>
      </c>
      <c r="N428" s="109">
        <f>-IF($B428&gt;=N$200,0,IF(COUNTIF($E428:M428,"&lt;&gt;0")&lt;=$D$423,VLOOKUP($B$423,$B$142:$N$196,$A428,FALSE)*$E$423,0))</f>
        <v>0</v>
      </c>
    </row>
    <row r="429" spans="1:14" s="2" customFormat="1" hidden="1" outlineLevel="1" x14ac:dyDescent="0.3">
      <c r="A429" s="1">
        <f t="shared" si="101"/>
        <v>9</v>
      </c>
      <c r="B429" s="112">
        <v>2019</v>
      </c>
      <c r="C429" s="105"/>
      <c r="E429" s="109"/>
      <c r="F429" s="109">
        <f>-IF($B429&gt;=F$200,0,IF(COUNTIF($E429:E429,"&lt;&gt;0")&lt;=$D$423,VLOOKUP($B$423,$B$142:$N$196,$A429,FALSE)*$E$423,0))</f>
        <v>0</v>
      </c>
      <c r="G429" s="109">
        <f>-IF($B429&gt;=G$200,0,IF(COUNTIF($E429:F429,"&lt;&gt;0")&lt;=$D$423,VLOOKUP($B$423,$B$142:$N$196,$A429,FALSE)*$E$423,0))</f>
        <v>0</v>
      </c>
      <c r="H429" s="109">
        <f>-IF($B429&gt;=H$200,0,IF(COUNTIF($E429:G429,"&lt;&gt;0")&lt;=$D$423,VLOOKUP($B$423,$B$142:$N$196,$A429,FALSE)*$E$423,0))</f>
        <v>0</v>
      </c>
      <c r="I429" s="109">
        <f>-IF($B429&gt;=I$200,0,IF(COUNTIF($E429:H429,"&lt;&gt;0")&lt;=$D$423,VLOOKUP($B$423,$B$142:$N$196,$A429,FALSE)*$E$423,0))</f>
        <v>0</v>
      </c>
      <c r="J429" s="109">
        <f>-IF($B429&gt;=J$200,0,IF(COUNTIF($E429:I429,"&lt;&gt;0")&lt;=$D$423,VLOOKUP($B$423,$B$142:$N$196,$A429,FALSE)*$E$423,0))</f>
        <v>0</v>
      </c>
      <c r="K429" s="109">
        <f>-IF($B429&gt;=K$200,0,IF(COUNTIF($E429:J429,"&lt;&gt;0")&lt;=$D$423,VLOOKUP($B$423,$B$142:$N$196,$A429,FALSE)*$E$423,0))</f>
        <v>0</v>
      </c>
      <c r="L429" s="109">
        <f>-IF($B429&gt;=L$200,0,IF(COUNTIF($E429:K429,"&lt;&gt;0")&lt;=$D$423,VLOOKUP($B$423,$B$142:$N$196,$A429,FALSE)*$E$423,0))</f>
        <v>0</v>
      </c>
      <c r="M429" s="109">
        <f>-IF($B429&gt;=M$200,0,IF(COUNTIF($E429:L429,"&lt;&gt;0")&lt;=$D$423,VLOOKUP($B$423,$B$142:$N$196,$A429,FALSE)*$E$423,0))</f>
        <v>0</v>
      </c>
      <c r="N429" s="109">
        <f>-IF($B429&gt;=N$200,0,IF(COUNTIF($E429:M429,"&lt;&gt;0")&lt;=$D$423,VLOOKUP($B$423,$B$142:$N$196,$A429,FALSE)*$E$423,0))</f>
        <v>0</v>
      </c>
    </row>
    <row r="430" spans="1:14" s="2" customFormat="1" hidden="1" outlineLevel="1" x14ac:dyDescent="0.3">
      <c r="A430" s="1">
        <f t="shared" si="101"/>
        <v>10</v>
      </c>
      <c r="B430" s="112">
        <v>2020</v>
      </c>
      <c r="C430" s="105"/>
      <c r="E430" s="109"/>
      <c r="F430" s="109">
        <f>-IF($B430&gt;=F$200,0,IF(COUNTIF($E430:E430,"&lt;&gt;0")&lt;=$D$423,VLOOKUP($B$423,$B$142:$N$196,$A430,FALSE)*$E$423,0))</f>
        <v>0</v>
      </c>
      <c r="G430" s="109">
        <f>-IF($B430&gt;=G$200,0,IF(COUNTIF($E430:F430,"&lt;&gt;0")&lt;=$D$423,VLOOKUP($B$423,$B$142:$N$196,$A430,FALSE)*$E$423,0))</f>
        <v>0</v>
      </c>
      <c r="H430" s="109">
        <f>-IF($B430&gt;=H$200,0,IF(COUNTIF($E430:G430,"&lt;&gt;0")&lt;=$D$423,VLOOKUP($B$423,$B$142:$N$196,$A430,FALSE)*$E$423,0))</f>
        <v>0</v>
      </c>
      <c r="I430" s="109">
        <f>-IF($B430&gt;=I$200,0,IF(COUNTIF($E430:H430,"&lt;&gt;0")&lt;=$D$423,VLOOKUP($B$423,$B$142:$N$196,$A430,FALSE)*$E$423,0))</f>
        <v>0</v>
      </c>
      <c r="J430" s="109">
        <f>-IF($B430&gt;=J$200,0,IF(COUNTIF($E430:I430,"&lt;&gt;0")&lt;=$D$423,VLOOKUP($B$423,$B$142:$N$196,$A430,FALSE)*$E$423,0))</f>
        <v>0</v>
      </c>
      <c r="K430" s="109">
        <f>-IF($B430&gt;=K$200,0,IF(COUNTIF($E430:J430,"&lt;&gt;0")&lt;=$D$423,VLOOKUP($B$423,$B$142:$N$196,$A430,FALSE)*$E$423,0))</f>
        <v>0</v>
      </c>
      <c r="L430" s="109">
        <f>-IF($B430&gt;=L$200,0,IF(COUNTIF($E430:K430,"&lt;&gt;0")&lt;=$D$423,VLOOKUP($B$423,$B$142:$N$196,$A430,FALSE)*$E$423,0))</f>
        <v>0</v>
      </c>
      <c r="M430" s="109">
        <f>-IF($B430&gt;=M$200,0,IF(COUNTIF($E430:L430,"&lt;&gt;0")&lt;=$D$423,VLOOKUP($B$423,$B$142:$N$196,$A430,FALSE)*$E$423,0))</f>
        <v>0</v>
      </c>
      <c r="N430" s="109">
        <f>-IF($B430&gt;=N$200,0,IF(COUNTIF($E430:M430,"&lt;&gt;0")&lt;=$D$423,VLOOKUP($B$423,$B$142:$N$196,$A430,FALSE)*$E$423,0))</f>
        <v>0</v>
      </c>
    </row>
    <row r="431" spans="1:14" s="2" customFormat="1" hidden="1" outlineLevel="1" x14ac:dyDescent="0.3">
      <c r="A431" s="1">
        <f t="shared" si="101"/>
        <v>11</v>
      </c>
      <c r="B431" s="112">
        <v>2021</v>
      </c>
      <c r="C431" s="105"/>
      <c r="E431" s="109"/>
      <c r="F431" s="109">
        <f>-IF($B431&gt;=F$200,0,IF(COUNTIF($E431:E431,"&lt;&gt;0")&lt;=$D$423,VLOOKUP($B$423,$B$142:$N$196,$A431,FALSE)*$E$423,0))</f>
        <v>0</v>
      </c>
      <c r="G431" s="109">
        <f>-IF($B431&gt;=G$200,0,IF(COUNTIF($E431:F431,"&lt;&gt;0")&lt;=$D$423,VLOOKUP($B$423,$B$142:$N$196,$A431,FALSE)*$E$423,0))</f>
        <v>0</v>
      </c>
      <c r="H431" s="109">
        <f>-IF($B431&gt;=H$200,0,IF(COUNTIF($E431:G431,"&lt;&gt;0")&lt;=$D$423,VLOOKUP($B$423,$B$142:$N$196,$A431,FALSE)*$E$423,0))</f>
        <v>0</v>
      </c>
      <c r="I431" s="109">
        <f>-IF($B431&gt;=I$200,0,IF(COUNTIF($E431:H431,"&lt;&gt;0")&lt;=$D$423,VLOOKUP($B$423,$B$142:$N$196,$A431,FALSE)*$E$423,0))</f>
        <v>0</v>
      </c>
      <c r="J431" s="109">
        <f>-IF($B431&gt;=J$200,0,IF(COUNTIF($E431:I431,"&lt;&gt;0")&lt;=$D$423,VLOOKUP($B$423,$B$142:$N$196,$A431,FALSE)*$E$423,0))</f>
        <v>0</v>
      </c>
      <c r="K431" s="109">
        <f>-IF($B431&gt;=K$200,0,IF(COUNTIF($E431:J431,"&lt;&gt;0")&lt;=$D$423,VLOOKUP($B$423,$B$142:$N$196,$A431,FALSE)*$E$423,0))</f>
        <v>0</v>
      </c>
      <c r="L431" s="109">
        <f>-IF($B431&gt;=L$200,0,IF(COUNTIF($E431:K431,"&lt;&gt;0")&lt;=$D$423,VLOOKUP($B$423,$B$142:$N$196,$A431,FALSE)*$E$423,0))</f>
        <v>0</v>
      </c>
      <c r="M431" s="109">
        <f>-IF($B431&gt;=M$200,0,IF(COUNTIF($E431:L431,"&lt;&gt;0")&lt;=$D$423,VLOOKUP($B$423,$B$142:$N$196,$A431,FALSE)*$E$423,0))</f>
        <v>0</v>
      </c>
      <c r="N431" s="109">
        <f>-IF($B431&gt;=N$200,0,IF(COUNTIF($E431:M431,"&lt;&gt;0")&lt;=$D$423,VLOOKUP($B$423,$B$142:$N$196,$A431,FALSE)*$E$423,0))</f>
        <v>0</v>
      </c>
    </row>
    <row r="432" spans="1:14" s="2" customFormat="1" hidden="1" outlineLevel="1" x14ac:dyDescent="0.3">
      <c r="A432" s="1">
        <f t="shared" si="101"/>
        <v>12</v>
      </c>
      <c r="B432" s="112">
        <v>2022</v>
      </c>
      <c r="C432" s="105"/>
      <c r="E432" s="109"/>
      <c r="F432" s="109">
        <f>-IF($B432&gt;=F$200,0,IF(COUNTIF($E432:E432,"&lt;&gt;0")&lt;=$D$423,VLOOKUP($B$423,$B$142:$N$196,$A432,FALSE)*$E$423,0))</f>
        <v>0</v>
      </c>
      <c r="G432" s="109">
        <f>-IF($B432&gt;=G$200,0,IF(COUNTIF($E432:F432,"&lt;&gt;0")&lt;=$D$423,VLOOKUP($B$423,$B$142:$N$196,$A432,FALSE)*$E$423,0))</f>
        <v>0</v>
      </c>
      <c r="H432" s="109">
        <f>-IF($B432&gt;=H$200,0,IF(COUNTIF($E432:G432,"&lt;&gt;0")&lt;=$D$423,VLOOKUP($B$423,$B$142:$N$196,$A432,FALSE)*$E$423,0))</f>
        <v>0</v>
      </c>
      <c r="I432" s="109">
        <f>-IF($B432&gt;=I$200,0,IF(COUNTIF($E432:H432,"&lt;&gt;0")&lt;=$D$423,VLOOKUP($B$423,$B$142:$N$196,$A432,FALSE)*$E$423,0))</f>
        <v>0</v>
      </c>
      <c r="J432" s="109">
        <f>-IF($B432&gt;=J$200,0,IF(COUNTIF($E432:I432,"&lt;&gt;0")&lt;=$D$423,VLOOKUP($B$423,$B$142:$N$196,$A432,FALSE)*$E$423,0))</f>
        <v>0</v>
      </c>
      <c r="K432" s="109">
        <f>-IF($B432&gt;=K$200,0,IF(COUNTIF($E432:J432,"&lt;&gt;0")&lt;=$D$423,VLOOKUP($B$423,$B$142:$N$196,$A432,FALSE)*$E$423,0))</f>
        <v>0</v>
      </c>
      <c r="L432" s="109">
        <f>-IF($B432&gt;=L$200,0,IF(COUNTIF($E432:K432,"&lt;&gt;0")&lt;=$D$423,VLOOKUP($B$423,$B$142:$N$196,$A432,FALSE)*$E$423,0))</f>
        <v>0</v>
      </c>
      <c r="M432" s="109">
        <f>-IF($B432&gt;=M$200,0,IF(COUNTIF($E432:L432,"&lt;&gt;0")&lt;=$D$423,VLOOKUP($B$423,$B$142:$N$196,$A432,FALSE)*$E$423,0))</f>
        <v>0</v>
      </c>
      <c r="N432" s="109">
        <f>-IF($B432&gt;=N$200,0,IF(COUNTIF($E432:M432,"&lt;&gt;0")&lt;=$D$423,VLOOKUP($B$423,$B$142:$N$196,$A432,FALSE)*$E$423,0))</f>
        <v>0</v>
      </c>
    </row>
    <row r="433" spans="1:14" s="2" customFormat="1" hidden="1" outlineLevel="1" x14ac:dyDescent="0.3">
      <c r="A433" s="1"/>
      <c r="B433" s="112"/>
      <c r="C433" s="105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</row>
    <row r="434" spans="1:14" s="2" customFormat="1" collapsed="1" x14ac:dyDescent="0.3">
      <c r="A434" s="1"/>
      <c r="B434" s="104" t="s">
        <v>218</v>
      </c>
      <c r="C434" s="105"/>
      <c r="D434" s="2">
        <f>VLOOKUP(B434,'2.2.3.1.TasasDeprec'!$B$6:$F$62,5,FALSE)</f>
        <v>10</v>
      </c>
      <c r="E434" s="18">
        <f>1/D434</f>
        <v>0.1</v>
      </c>
      <c r="F434" s="55">
        <f>SUM(F435:F443)</f>
        <v>0</v>
      </c>
      <c r="G434" s="55">
        <f t="shared" ref="G434:N434" si="102">SUM(G435:G443)</f>
        <v>0</v>
      </c>
      <c r="H434" s="55">
        <f t="shared" si="102"/>
        <v>-158745.02033898307</v>
      </c>
      <c r="I434" s="55">
        <f t="shared" si="102"/>
        <v>-158745.02033898307</v>
      </c>
      <c r="J434" s="55">
        <f t="shared" si="102"/>
        <v>-158745.02033898307</v>
      </c>
      <c r="K434" s="55">
        <f t="shared" si="102"/>
        <v>-158745.02033898307</v>
      </c>
      <c r="L434" s="55">
        <f t="shared" si="102"/>
        <v>-158745.02033898307</v>
      </c>
      <c r="M434" s="55">
        <f t="shared" si="102"/>
        <v>-158745.02033898307</v>
      </c>
      <c r="N434" s="55">
        <f t="shared" si="102"/>
        <v>-158745.02033898307</v>
      </c>
    </row>
    <row r="435" spans="1:14" s="2" customFormat="1" hidden="1" outlineLevel="1" x14ac:dyDescent="0.3">
      <c r="A435" s="1">
        <v>4</v>
      </c>
      <c r="B435" s="112">
        <v>2014</v>
      </c>
      <c r="C435" s="105"/>
      <c r="E435" s="109"/>
      <c r="F435" s="109">
        <f>-IF($B435&gt;=F$200,0,IF(COUNTIF($E435:E435,"&lt;&gt;0")&lt;=$D$434,VLOOKUP($B$434,$B$142:$N$196,$A435,FALSE)*$E$434,0))</f>
        <v>0</v>
      </c>
      <c r="G435" s="109">
        <f>-IF($B435&gt;=G$200,0,IF(COUNTIF($E435:F435,"&lt;&gt;0")&lt;=$D$434,VLOOKUP($B$434,$B$142:$N$196,$A435,FALSE)*$E$434,0))</f>
        <v>0</v>
      </c>
      <c r="H435" s="109">
        <f>-IF($B435&gt;=H$200,0,IF(COUNTIF($E435:G435,"&lt;&gt;0")&lt;=$D$434,VLOOKUP($B$434,$B$142:$N$196,$A435,FALSE)*$E$434,0))</f>
        <v>0</v>
      </c>
      <c r="I435" s="109">
        <f>-IF($B435&gt;=I$200,0,IF(COUNTIF($E435:H435,"&lt;&gt;0")&lt;=$D$434,VLOOKUP($B$434,$B$142:$N$196,$A435,FALSE)*$E$434,0))</f>
        <v>0</v>
      </c>
      <c r="J435" s="109">
        <f>-IF($B435&gt;=J$200,0,IF(COUNTIF($E435:I435,"&lt;&gt;0")&lt;=$D$434,VLOOKUP($B$434,$B$142:$N$196,$A435,FALSE)*$E$434,0))</f>
        <v>0</v>
      </c>
      <c r="K435" s="109">
        <f>-IF($B435&gt;=K$200,0,IF(COUNTIF($E435:J435,"&lt;&gt;0")&lt;=$D$434,VLOOKUP($B$434,$B$142:$N$196,$A435,FALSE)*$E$434,0))</f>
        <v>0</v>
      </c>
      <c r="L435" s="109">
        <f>-IF($B435&gt;=L$200,0,IF(COUNTIF($E435:K435,"&lt;&gt;0")&lt;=$D$434,VLOOKUP($B$434,$B$142:$N$196,$A435,FALSE)*$E$434,0))</f>
        <v>0</v>
      </c>
      <c r="M435" s="109">
        <f>-IF($B435&gt;=M$200,0,IF(COUNTIF($E435:L435,"&lt;&gt;0")&lt;=$D$434,VLOOKUP($B$434,$B$142:$N$196,$A435,FALSE)*$E$434,0))</f>
        <v>0</v>
      </c>
      <c r="N435" s="109">
        <f>-IF($B435&gt;=N$200,0,IF(COUNTIF($E435:M435,"&lt;&gt;0")&lt;=$D$434,VLOOKUP($B$434,$B$142:$N$196,$A435,FALSE)*$E$434,0))</f>
        <v>0</v>
      </c>
    </row>
    <row r="436" spans="1:14" s="2" customFormat="1" hidden="1" outlineLevel="1" x14ac:dyDescent="0.3">
      <c r="A436" s="1">
        <f t="shared" ref="A436:A443" si="103">+A435+1</f>
        <v>5</v>
      </c>
      <c r="B436" s="112">
        <v>2015</v>
      </c>
      <c r="C436" s="105"/>
      <c r="E436" s="109"/>
      <c r="F436" s="109">
        <f>-IF($B436&gt;=F$200,0,IF(COUNTIF($E436:E436,"&lt;&gt;0")&lt;=$D$434,VLOOKUP($B$434,$B$142:$N$196,$A436,FALSE)*$E$434,0))</f>
        <v>0</v>
      </c>
      <c r="G436" s="109">
        <f>-IF($B436&gt;=G$200,0,IF(COUNTIF($E436:F436,"&lt;&gt;0")&lt;=$D$434,VLOOKUP($B$434,$B$142:$N$196,$A436,FALSE)*$E$434,0))</f>
        <v>0</v>
      </c>
      <c r="H436" s="109">
        <f>-IF($B436&gt;=H$200,0,IF(COUNTIF($E436:G436,"&lt;&gt;0")&lt;=$D$434,VLOOKUP($B$434,$B$142:$N$196,$A436,FALSE)*$E$434,0))</f>
        <v>0</v>
      </c>
      <c r="I436" s="109">
        <f>-IF($B436&gt;=I$200,0,IF(COUNTIF($E436:H436,"&lt;&gt;0")&lt;=$D$434,VLOOKUP($B$434,$B$142:$N$196,$A436,FALSE)*$E$434,0))</f>
        <v>0</v>
      </c>
      <c r="J436" s="109">
        <f>-IF($B436&gt;=J$200,0,IF(COUNTIF($E436:I436,"&lt;&gt;0")&lt;=$D$434,VLOOKUP($B$434,$B$142:$N$196,$A436,FALSE)*$E$434,0))</f>
        <v>0</v>
      </c>
      <c r="K436" s="109">
        <f>-IF($B436&gt;=K$200,0,IF(COUNTIF($E436:J436,"&lt;&gt;0")&lt;=$D$434,VLOOKUP($B$434,$B$142:$N$196,$A436,FALSE)*$E$434,0))</f>
        <v>0</v>
      </c>
      <c r="L436" s="109">
        <f>-IF($B436&gt;=L$200,0,IF(COUNTIF($E436:K436,"&lt;&gt;0")&lt;=$D$434,VLOOKUP($B$434,$B$142:$N$196,$A436,FALSE)*$E$434,0))</f>
        <v>0</v>
      </c>
      <c r="M436" s="109">
        <f>-IF($B436&gt;=M$200,0,IF(COUNTIF($E436:L436,"&lt;&gt;0")&lt;=$D$434,VLOOKUP($B$434,$B$142:$N$196,$A436,FALSE)*$E$434,0))</f>
        <v>0</v>
      </c>
      <c r="N436" s="109">
        <f>-IF($B436&gt;=N$200,0,IF(COUNTIF($E436:M436,"&lt;&gt;0")&lt;=$D$434,VLOOKUP($B$434,$B$142:$N$196,$A436,FALSE)*$E$434,0))</f>
        <v>0</v>
      </c>
    </row>
    <row r="437" spans="1:14" s="2" customFormat="1" hidden="1" outlineLevel="1" x14ac:dyDescent="0.3">
      <c r="A437" s="1">
        <f t="shared" si="103"/>
        <v>6</v>
      </c>
      <c r="B437" s="112">
        <v>2016</v>
      </c>
      <c r="C437" s="105"/>
      <c r="E437" s="109"/>
      <c r="F437" s="109">
        <f>-IF($B437&gt;=F$200,0,IF(COUNTIF($E437:E437,"&lt;&gt;0")&lt;=$D$434,VLOOKUP($B$434,$B$142:$N$196,$A437,FALSE)*$E$434,0))</f>
        <v>0</v>
      </c>
      <c r="G437" s="109">
        <f>-IF($B437&gt;=G$200,0,IF(COUNTIF($E437:F437,"&lt;&gt;0")&lt;=$D$434,VLOOKUP($B$434,$B$142:$N$196,$A437,FALSE)*$E$434,0))</f>
        <v>0</v>
      </c>
      <c r="H437" s="109">
        <f>-IF($B437&gt;=H$200,0,IF(COUNTIF($E437:G437,"&lt;&gt;0")&lt;=$D$434,VLOOKUP($B$434,$B$142:$N$196,$A437,FALSE)*$E$434,0))</f>
        <v>-158745.02033898307</v>
      </c>
      <c r="I437" s="109">
        <f>-IF($B437&gt;=I$200,0,IF(COUNTIF($E437:H437,"&lt;&gt;0")&lt;=$D$434,VLOOKUP($B$434,$B$142:$N$196,$A437,FALSE)*$E$434,0))</f>
        <v>-158745.02033898307</v>
      </c>
      <c r="J437" s="109">
        <f>-IF($B437&gt;=J$200,0,IF(COUNTIF($E437:I437,"&lt;&gt;0")&lt;=$D$434,VLOOKUP($B$434,$B$142:$N$196,$A437,FALSE)*$E$434,0))</f>
        <v>-158745.02033898307</v>
      </c>
      <c r="K437" s="109">
        <f>-IF($B437&gt;=K$200,0,IF(COUNTIF($E437:J437,"&lt;&gt;0")&lt;=$D$434,VLOOKUP($B$434,$B$142:$N$196,$A437,FALSE)*$E$434,0))</f>
        <v>-158745.02033898307</v>
      </c>
      <c r="L437" s="109">
        <f>-IF($B437&gt;=L$200,0,IF(COUNTIF($E437:K437,"&lt;&gt;0")&lt;=$D$434,VLOOKUP($B$434,$B$142:$N$196,$A437,FALSE)*$E$434,0))</f>
        <v>-158745.02033898307</v>
      </c>
      <c r="M437" s="109">
        <f>-IF($B437&gt;=M$200,0,IF(COUNTIF($E437:L437,"&lt;&gt;0")&lt;=$D$434,VLOOKUP($B$434,$B$142:$N$196,$A437,FALSE)*$E$434,0))</f>
        <v>-158745.02033898307</v>
      </c>
      <c r="N437" s="109">
        <f>-IF($B437&gt;=N$200,0,IF(COUNTIF($E437:M437,"&lt;&gt;0")&lt;=$D$434,VLOOKUP($B$434,$B$142:$N$196,$A437,FALSE)*$E$434,0))</f>
        <v>-158745.02033898307</v>
      </c>
    </row>
    <row r="438" spans="1:14" s="2" customFormat="1" hidden="1" outlineLevel="1" x14ac:dyDescent="0.3">
      <c r="A438" s="1">
        <f t="shared" si="103"/>
        <v>7</v>
      </c>
      <c r="B438" s="112">
        <v>2017</v>
      </c>
      <c r="C438" s="105"/>
      <c r="E438" s="109"/>
      <c r="F438" s="109">
        <f>-IF($B438&gt;=F$200,0,IF(COUNTIF($E438:E438,"&lt;&gt;0")&lt;=$D$434,VLOOKUP($B$434,$B$142:$N$196,$A438,FALSE)*$E$434,0))</f>
        <v>0</v>
      </c>
      <c r="G438" s="109">
        <f>-IF($B438&gt;=G$200,0,IF(COUNTIF($E438:F438,"&lt;&gt;0")&lt;=$D$434,VLOOKUP($B$434,$B$142:$N$196,$A438,FALSE)*$E$434,0))</f>
        <v>0</v>
      </c>
      <c r="H438" s="109">
        <f>-IF($B438&gt;=H$200,0,IF(COUNTIF($E438:G438,"&lt;&gt;0")&lt;=$D$434,VLOOKUP($B$434,$B$142:$N$196,$A438,FALSE)*$E$434,0))</f>
        <v>0</v>
      </c>
      <c r="I438" s="109">
        <f>-IF($B438&gt;=I$200,0,IF(COUNTIF($E438:H438,"&lt;&gt;0")&lt;=$D$434,VLOOKUP($B$434,$B$142:$N$196,$A438,FALSE)*$E$434,0))</f>
        <v>0</v>
      </c>
      <c r="J438" s="109">
        <f>-IF($B438&gt;=J$200,0,IF(COUNTIF($E438:I438,"&lt;&gt;0")&lt;=$D$434,VLOOKUP($B$434,$B$142:$N$196,$A438,FALSE)*$E$434,0))</f>
        <v>0</v>
      </c>
      <c r="K438" s="109">
        <f>-IF($B438&gt;=K$200,0,IF(COUNTIF($E438:J438,"&lt;&gt;0")&lt;=$D$434,VLOOKUP($B$434,$B$142:$N$196,$A438,FALSE)*$E$434,0))</f>
        <v>0</v>
      </c>
      <c r="L438" s="109">
        <f>-IF($B438&gt;=L$200,0,IF(COUNTIF($E438:K438,"&lt;&gt;0")&lt;=$D$434,VLOOKUP($B$434,$B$142:$N$196,$A438,FALSE)*$E$434,0))</f>
        <v>0</v>
      </c>
      <c r="M438" s="109">
        <f>-IF($B438&gt;=M$200,0,IF(COUNTIF($E438:L438,"&lt;&gt;0")&lt;=$D$434,VLOOKUP($B$434,$B$142:$N$196,$A438,FALSE)*$E$434,0))</f>
        <v>0</v>
      </c>
      <c r="N438" s="109">
        <f>-IF($B438&gt;=N$200,0,IF(COUNTIF($E438:M438,"&lt;&gt;0")&lt;=$D$434,VLOOKUP($B$434,$B$142:$N$196,$A438,FALSE)*$E$434,0))</f>
        <v>0</v>
      </c>
    </row>
    <row r="439" spans="1:14" s="2" customFormat="1" hidden="1" outlineLevel="1" x14ac:dyDescent="0.3">
      <c r="A439" s="1">
        <f t="shared" si="103"/>
        <v>8</v>
      </c>
      <c r="B439" s="112">
        <v>2018</v>
      </c>
      <c r="C439" s="105"/>
      <c r="E439" s="109"/>
      <c r="F439" s="109">
        <f>-IF($B439&gt;=F$200,0,IF(COUNTIF($E439:E439,"&lt;&gt;0")&lt;=$D$434,VLOOKUP($B$434,$B$142:$N$196,$A439,FALSE)*$E$434,0))</f>
        <v>0</v>
      </c>
      <c r="G439" s="109">
        <f>-IF($B439&gt;=G$200,0,IF(COUNTIF($E439:F439,"&lt;&gt;0")&lt;=$D$434,VLOOKUP($B$434,$B$142:$N$196,$A439,FALSE)*$E$434,0))</f>
        <v>0</v>
      </c>
      <c r="H439" s="109">
        <f>-IF($B439&gt;=H$200,0,IF(COUNTIF($E439:G439,"&lt;&gt;0")&lt;=$D$434,VLOOKUP($B$434,$B$142:$N$196,$A439,FALSE)*$E$434,0))</f>
        <v>0</v>
      </c>
      <c r="I439" s="109">
        <f>-IF($B439&gt;=I$200,0,IF(COUNTIF($E439:H439,"&lt;&gt;0")&lt;=$D$434,VLOOKUP($B$434,$B$142:$N$196,$A439,FALSE)*$E$434,0))</f>
        <v>0</v>
      </c>
      <c r="J439" s="109">
        <f>-IF($B439&gt;=J$200,0,IF(COUNTIF($E439:I439,"&lt;&gt;0")&lt;=$D$434,VLOOKUP($B$434,$B$142:$N$196,$A439,FALSE)*$E$434,0))</f>
        <v>0</v>
      </c>
      <c r="K439" s="109">
        <f>-IF($B439&gt;=K$200,0,IF(COUNTIF($E439:J439,"&lt;&gt;0")&lt;=$D$434,VLOOKUP($B$434,$B$142:$N$196,$A439,FALSE)*$E$434,0))</f>
        <v>0</v>
      </c>
      <c r="L439" s="109">
        <f>-IF($B439&gt;=L$200,0,IF(COUNTIF($E439:K439,"&lt;&gt;0")&lt;=$D$434,VLOOKUP($B$434,$B$142:$N$196,$A439,FALSE)*$E$434,0))</f>
        <v>0</v>
      </c>
      <c r="M439" s="109">
        <f>-IF($B439&gt;=M$200,0,IF(COUNTIF($E439:L439,"&lt;&gt;0")&lt;=$D$434,VLOOKUP($B$434,$B$142:$N$196,$A439,FALSE)*$E$434,0))</f>
        <v>0</v>
      </c>
      <c r="N439" s="109">
        <f>-IF($B439&gt;=N$200,0,IF(COUNTIF($E439:M439,"&lt;&gt;0")&lt;=$D$434,VLOOKUP($B$434,$B$142:$N$196,$A439,FALSE)*$E$434,0))</f>
        <v>0</v>
      </c>
    </row>
    <row r="440" spans="1:14" s="2" customFormat="1" hidden="1" outlineLevel="1" x14ac:dyDescent="0.3">
      <c r="A440" s="1">
        <f t="shared" si="103"/>
        <v>9</v>
      </c>
      <c r="B440" s="112">
        <v>2019</v>
      </c>
      <c r="C440" s="105"/>
      <c r="E440" s="109"/>
      <c r="F440" s="109">
        <f>-IF($B440&gt;=F$200,0,IF(COUNTIF($E440:E440,"&lt;&gt;0")&lt;=$D$434,VLOOKUP($B$434,$B$142:$N$196,$A440,FALSE)*$E$434,0))</f>
        <v>0</v>
      </c>
      <c r="G440" s="109">
        <f>-IF($B440&gt;=G$200,0,IF(COUNTIF($E440:F440,"&lt;&gt;0")&lt;=$D$434,VLOOKUP($B$434,$B$142:$N$196,$A440,FALSE)*$E$434,0))</f>
        <v>0</v>
      </c>
      <c r="H440" s="109">
        <f>-IF($B440&gt;=H$200,0,IF(COUNTIF($E440:G440,"&lt;&gt;0")&lt;=$D$434,VLOOKUP($B$434,$B$142:$N$196,$A440,FALSE)*$E$434,0))</f>
        <v>0</v>
      </c>
      <c r="I440" s="109">
        <f>-IF($B440&gt;=I$200,0,IF(COUNTIF($E440:H440,"&lt;&gt;0")&lt;=$D$434,VLOOKUP($B$434,$B$142:$N$196,$A440,FALSE)*$E$434,0))</f>
        <v>0</v>
      </c>
      <c r="J440" s="109">
        <f>-IF($B440&gt;=J$200,0,IF(COUNTIF($E440:I440,"&lt;&gt;0")&lt;=$D$434,VLOOKUP($B$434,$B$142:$N$196,$A440,FALSE)*$E$434,0))</f>
        <v>0</v>
      </c>
      <c r="K440" s="109">
        <f>-IF($B440&gt;=K$200,0,IF(COUNTIF($E440:J440,"&lt;&gt;0")&lt;=$D$434,VLOOKUP($B$434,$B$142:$N$196,$A440,FALSE)*$E$434,0))</f>
        <v>0</v>
      </c>
      <c r="L440" s="109">
        <f>-IF($B440&gt;=L$200,0,IF(COUNTIF($E440:K440,"&lt;&gt;0")&lt;=$D$434,VLOOKUP($B$434,$B$142:$N$196,$A440,FALSE)*$E$434,0))</f>
        <v>0</v>
      </c>
      <c r="M440" s="109">
        <f>-IF($B440&gt;=M$200,0,IF(COUNTIF($E440:L440,"&lt;&gt;0")&lt;=$D$434,VLOOKUP($B$434,$B$142:$N$196,$A440,FALSE)*$E$434,0))</f>
        <v>0</v>
      </c>
      <c r="N440" s="109">
        <f>-IF($B440&gt;=N$200,0,IF(COUNTIF($E440:M440,"&lt;&gt;0")&lt;=$D$434,VLOOKUP($B$434,$B$142:$N$196,$A440,FALSE)*$E$434,0))</f>
        <v>0</v>
      </c>
    </row>
    <row r="441" spans="1:14" s="2" customFormat="1" hidden="1" outlineLevel="1" x14ac:dyDescent="0.3">
      <c r="A441" s="1">
        <f t="shared" si="103"/>
        <v>10</v>
      </c>
      <c r="B441" s="112">
        <v>2020</v>
      </c>
      <c r="C441" s="105"/>
      <c r="E441" s="109"/>
      <c r="F441" s="109">
        <f>-IF($B441&gt;=F$200,0,IF(COUNTIF($E441:E441,"&lt;&gt;0")&lt;=$D$434,VLOOKUP($B$434,$B$142:$N$196,$A441,FALSE)*$E$434,0))</f>
        <v>0</v>
      </c>
      <c r="G441" s="109">
        <f>-IF($B441&gt;=G$200,0,IF(COUNTIF($E441:F441,"&lt;&gt;0")&lt;=$D$434,VLOOKUP($B$434,$B$142:$N$196,$A441,FALSE)*$E$434,0))</f>
        <v>0</v>
      </c>
      <c r="H441" s="109">
        <f>-IF($B441&gt;=H$200,0,IF(COUNTIF($E441:G441,"&lt;&gt;0")&lt;=$D$434,VLOOKUP($B$434,$B$142:$N$196,$A441,FALSE)*$E$434,0))</f>
        <v>0</v>
      </c>
      <c r="I441" s="109">
        <f>-IF($B441&gt;=I$200,0,IF(COUNTIF($E441:H441,"&lt;&gt;0")&lt;=$D$434,VLOOKUP($B$434,$B$142:$N$196,$A441,FALSE)*$E$434,0))</f>
        <v>0</v>
      </c>
      <c r="J441" s="109">
        <f>-IF($B441&gt;=J$200,0,IF(COUNTIF($E441:I441,"&lt;&gt;0")&lt;=$D$434,VLOOKUP($B$434,$B$142:$N$196,$A441,FALSE)*$E$434,0))</f>
        <v>0</v>
      </c>
      <c r="K441" s="109">
        <f>-IF($B441&gt;=K$200,0,IF(COUNTIF($E441:J441,"&lt;&gt;0")&lt;=$D$434,VLOOKUP($B$434,$B$142:$N$196,$A441,FALSE)*$E$434,0))</f>
        <v>0</v>
      </c>
      <c r="L441" s="109">
        <f>-IF($B441&gt;=L$200,0,IF(COUNTIF($E441:K441,"&lt;&gt;0")&lt;=$D$434,VLOOKUP($B$434,$B$142:$N$196,$A441,FALSE)*$E$434,0))</f>
        <v>0</v>
      </c>
      <c r="M441" s="109">
        <f>-IF($B441&gt;=M$200,0,IF(COUNTIF($E441:L441,"&lt;&gt;0")&lt;=$D$434,VLOOKUP($B$434,$B$142:$N$196,$A441,FALSE)*$E$434,0))</f>
        <v>0</v>
      </c>
      <c r="N441" s="109">
        <f>-IF($B441&gt;=N$200,0,IF(COUNTIF($E441:M441,"&lt;&gt;0")&lt;=$D$434,VLOOKUP($B$434,$B$142:$N$196,$A441,FALSE)*$E$434,0))</f>
        <v>0</v>
      </c>
    </row>
    <row r="442" spans="1:14" s="2" customFormat="1" hidden="1" outlineLevel="1" x14ac:dyDescent="0.3">
      <c r="A442" s="1">
        <f t="shared" si="103"/>
        <v>11</v>
      </c>
      <c r="B442" s="112">
        <v>2021</v>
      </c>
      <c r="C442" s="105"/>
      <c r="E442" s="109"/>
      <c r="F442" s="109">
        <f>-IF($B442&gt;=F$200,0,IF(COUNTIF($E442:E442,"&lt;&gt;0")&lt;=$D$434,VLOOKUP($B$434,$B$142:$N$196,$A442,FALSE)*$E$434,0))</f>
        <v>0</v>
      </c>
      <c r="G442" s="109">
        <f>-IF($B442&gt;=G$200,0,IF(COUNTIF($E442:F442,"&lt;&gt;0")&lt;=$D$434,VLOOKUP($B$434,$B$142:$N$196,$A442,FALSE)*$E$434,0))</f>
        <v>0</v>
      </c>
      <c r="H442" s="109">
        <f>-IF($B442&gt;=H$200,0,IF(COUNTIF($E442:G442,"&lt;&gt;0")&lt;=$D$434,VLOOKUP($B$434,$B$142:$N$196,$A442,FALSE)*$E$434,0))</f>
        <v>0</v>
      </c>
      <c r="I442" s="109">
        <f>-IF($B442&gt;=I$200,0,IF(COUNTIF($E442:H442,"&lt;&gt;0")&lt;=$D$434,VLOOKUP($B$434,$B$142:$N$196,$A442,FALSE)*$E$434,0))</f>
        <v>0</v>
      </c>
      <c r="J442" s="109">
        <f>-IF($B442&gt;=J$200,0,IF(COUNTIF($E442:I442,"&lt;&gt;0")&lt;=$D$434,VLOOKUP($B$434,$B$142:$N$196,$A442,FALSE)*$E$434,0))</f>
        <v>0</v>
      </c>
      <c r="K442" s="109">
        <f>-IF($B442&gt;=K$200,0,IF(COUNTIF($E442:J442,"&lt;&gt;0")&lt;=$D$434,VLOOKUP($B$434,$B$142:$N$196,$A442,FALSE)*$E$434,0))</f>
        <v>0</v>
      </c>
      <c r="L442" s="109">
        <f>-IF($B442&gt;=L$200,0,IF(COUNTIF($E442:K442,"&lt;&gt;0")&lt;=$D$434,VLOOKUP($B$434,$B$142:$N$196,$A442,FALSE)*$E$434,0))</f>
        <v>0</v>
      </c>
      <c r="M442" s="109">
        <f>-IF($B442&gt;=M$200,0,IF(COUNTIF($E442:L442,"&lt;&gt;0")&lt;=$D$434,VLOOKUP($B$434,$B$142:$N$196,$A442,FALSE)*$E$434,0))</f>
        <v>0</v>
      </c>
      <c r="N442" s="109">
        <f>-IF($B442&gt;=N$200,0,IF(COUNTIF($E442:M442,"&lt;&gt;0")&lt;=$D$434,VLOOKUP($B$434,$B$142:$N$196,$A442,FALSE)*$E$434,0))</f>
        <v>0</v>
      </c>
    </row>
    <row r="443" spans="1:14" s="2" customFormat="1" hidden="1" outlineLevel="1" x14ac:dyDescent="0.3">
      <c r="A443" s="1">
        <f t="shared" si="103"/>
        <v>12</v>
      </c>
      <c r="B443" s="112">
        <v>2022</v>
      </c>
      <c r="C443" s="105"/>
      <c r="E443" s="109"/>
      <c r="F443" s="109">
        <f>-IF($B443&gt;=F$200,0,IF(COUNTIF($E443:E443,"&lt;&gt;0")&lt;=$D$434,VLOOKUP($B$434,$B$142:$N$196,$A443,FALSE)*$E$434,0))</f>
        <v>0</v>
      </c>
      <c r="G443" s="109">
        <f>-IF($B443&gt;=G$200,0,IF(COUNTIF($E443:F443,"&lt;&gt;0")&lt;=$D$434,VLOOKUP($B$434,$B$142:$N$196,$A443,FALSE)*$E$434,0))</f>
        <v>0</v>
      </c>
      <c r="H443" s="109">
        <f>-IF($B443&gt;=H$200,0,IF(COUNTIF($E443:G443,"&lt;&gt;0")&lt;=$D$434,VLOOKUP($B$434,$B$142:$N$196,$A443,FALSE)*$E$434,0))</f>
        <v>0</v>
      </c>
      <c r="I443" s="109">
        <f>-IF($B443&gt;=I$200,0,IF(COUNTIF($E443:H443,"&lt;&gt;0")&lt;=$D$434,VLOOKUP($B$434,$B$142:$N$196,$A443,FALSE)*$E$434,0))</f>
        <v>0</v>
      </c>
      <c r="J443" s="109">
        <f>-IF($B443&gt;=J$200,0,IF(COUNTIF($E443:I443,"&lt;&gt;0")&lt;=$D$434,VLOOKUP($B$434,$B$142:$N$196,$A443,FALSE)*$E$434,0))</f>
        <v>0</v>
      </c>
      <c r="K443" s="109">
        <f>-IF($B443&gt;=K$200,0,IF(COUNTIF($E443:J443,"&lt;&gt;0")&lt;=$D$434,VLOOKUP($B$434,$B$142:$N$196,$A443,FALSE)*$E$434,0))</f>
        <v>0</v>
      </c>
      <c r="L443" s="109">
        <f>-IF($B443&gt;=L$200,0,IF(COUNTIF($E443:K443,"&lt;&gt;0")&lt;=$D$434,VLOOKUP($B$434,$B$142:$N$196,$A443,FALSE)*$E$434,0))</f>
        <v>0</v>
      </c>
      <c r="M443" s="109">
        <f>-IF($B443&gt;=M$200,0,IF(COUNTIF($E443:L443,"&lt;&gt;0")&lt;=$D$434,VLOOKUP($B$434,$B$142:$N$196,$A443,FALSE)*$E$434,0))</f>
        <v>0</v>
      </c>
      <c r="N443" s="109">
        <f>-IF($B443&gt;=N$200,0,IF(COUNTIF($E443:M443,"&lt;&gt;0")&lt;=$D$434,VLOOKUP($B$434,$B$142:$N$196,$A443,FALSE)*$E$434,0))</f>
        <v>0</v>
      </c>
    </row>
    <row r="444" spans="1:14" s="2" customFormat="1" hidden="1" outlineLevel="1" x14ac:dyDescent="0.3">
      <c r="A444" s="1"/>
      <c r="B444" s="112"/>
      <c r="C444" s="105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</row>
    <row r="445" spans="1:14" s="2" customFormat="1" collapsed="1" x14ac:dyDescent="0.3">
      <c r="A445" s="1"/>
      <c r="B445" s="104" t="s">
        <v>348</v>
      </c>
      <c r="C445" s="105"/>
      <c r="D445" s="2">
        <f>VLOOKUP(B445,'2.2.3.1.TasasDeprec'!$B$6:$F$62,5,FALSE)</f>
        <v>10</v>
      </c>
      <c r="E445" s="18">
        <f>1/D445</f>
        <v>0.1</v>
      </c>
      <c r="F445" s="55">
        <f>SUM(F446:F454)</f>
        <v>0</v>
      </c>
      <c r="G445" s="55">
        <f t="shared" ref="G445:N445" si="104">SUM(G446:G454)</f>
        <v>0</v>
      </c>
      <c r="H445" s="55">
        <f t="shared" si="104"/>
        <v>0</v>
      </c>
      <c r="I445" s="55">
        <f t="shared" si="104"/>
        <v>-4171.2923728813566</v>
      </c>
      <c r="J445" s="55">
        <f t="shared" si="104"/>
        <v>-4171.2923728813566</v>
      </c>
      <c r="K445" s="55">
        <f t="shared" si="104"/>
        <v>-4171.2923728813566</v>
      </c>
      <c r="L445" s="55">
        <f t="shared" si="104"/>
        <v>-4171.2923728813566</v>
      </c>
      <c r="M445" s="55">
        <f t="shared" si="104"/>
        <v>-4171.2923728813566</v>
      </c>
      <c r="N445" s="55">
        <f t="shared" si="104"/>
        <v>-4171.2923728813566</v>
      </c>
    </row>
    <row r="446" spans="1:14" s="2" customFormat="1" hidden="1" outlineLevel="1" x14ac:dyDescent="0.3">
      <c r="A446" s="1">
        <v>4</v>
      </c>
      <c r="B446" s="112">
        <v>2014</v>
      </c>
      <c r="C446" s="105"/>
      <c r="E446" s="109"/>
      <c r="F446" s="109">
        <f>-IF($B446&gt;=F$200,0,IF(COUNTIF($E446:E446,"&lt;&gt;0")&lt;=$D$445,VLOOKUP($B$445,$B$142:$N$196,$A446,FALSE)*$E$445,0))</f>
        <v>0</v>
      </c>
      <c r="G446" s="109">
        <f>-IF($B446&gt;=G$200,0,IF(COUNTIF($E446:F446,"&lt;&gt;0")&lt;=$D$445,VLOOKUP($B$445,$B$142:$N$196,$A446,FALSE)*$E$445,0))</f>
        <v>0</v>
      </c>
      <c r="H446" s="109">
        <f>-IF($B446&gt;=H$200,0,IF(COUNTIF($E446:G446,"&lt;&gt;0")&lt;=$D$445,VLOOKUP($B$445,$B$142:$N$196,$A446,FALSE)*$E$445,0))</f>
        <v>0</v>
      </c>
      <c r="I446" s="109">
        <f>-IF($B446&gt;=I$200,0,IF(COUNTIF($E446:H446,"&lt;&gt;0")&lt;=$D$445,VLOOKUP($B$445,$B$142:$N$196,$A446,FALSE)*$E$445,0))</f>
        <v>0</v>
      </c>
      <c r="J446" s="109">
        <f>-IF($B446&gt;=J$200,0,IF(COUNTIF($E446:I446,"&lt;&gt;0")&lt;=$D$445,VLOOKUP($B$445,$B$142:$N$196,$A446,FALSE)*$E$445,0))</f>
        <v>0</v>
      </c>
      <c r="K446" s="109">
        <f>-IF($B446&gt;=K$200,0,IF(COUNTIF($E446:J446,"&lt;&gt;0")&lt;=$D$445,VLOOKUP($B$445,$B$142:$N$196,$A446,FALSE)*$E$445,0))</f>
        <v>0</v>
      </c>
      <c r="L446" s="109">
        <f>-IF($B446&gt;=L$200,0,IF(COUNTIF($E446:K446,"&lt;&gt;0")&lt;=$D$445,VLOOKUP($B$445,$B$142:$N$196,$A446,FALSE)*$E$445,0))</f>
        <v>0</v>
      </c>
      <c r="M446" s="109">
        <f>-IF($B446&gt;=M$200,0,IF(COUNTIF($E446:L446,"&lt;&gt;0")&lt;=$D$445,VLOOKUP($B$445,$B$142:$N$196,$A446,FALSE)*$E$445,0))</f>
        <v>0</v>
      </c>
      <c r="N446" s="109">
        <f>-IF($B446&gt;=N$200,0,IF(COUNTIF($E446:M446,"&lt;&gt;0")&lt;=$D$445,VLOOKUP($B$445,$B$142:$N$196,$A446,FALSE)*$E$445,0))</f>
        <v>0</v>
      </c>
    </row>
    <row r="447" spans="1:14" s="2" customFormat="1" hidden="1" outlineLevel="1" x14ac:dyDescent="0.3">
      <c r="A447" s="1">
        <f t="shared" ref="A447:A454" si="105">+A446+1</f>
        <v>5</v>
      </c>
      <c r="B447" s="112">
        <v>2015</v>
      </c>
      <c r="C447" s="105"/>
      <c r="E447" s="109"/>
      <c r="F447" s="109">
        <f>-IF($B447&gt;=F$200,0,IF(COUNTIF($E447:E447,"&lt;&gt;0")&lt;=$D$445,VLOOKUP($B$445,$B$142:$N$196,$A447,FALSE)*$E$445,0))</f>
        <v>0</v>
      </c>
      <c r="G447" s="109">
        <f>-IF($B447&gt;=G$200,0,IF(COUNTIF($E447:F447,"&lt;&gt;0")&lt;=$D$445,VLOOKUP($B$445,$B$142:$N$196,$A447,FALSE)*$E$445,0))</f>
        <v>0</v>
      </c>
      <c r="H447" s="109">
        <f>-IF($B447&gt;=H$200,0,IF(COUNTIF($E447:G447,"&lt;&gt;0")&lt;=$D$445,VLOOKUP($B$445,$B$142:$N$196,$A447,FALSE)*$E$445,0))</f>
        <v>0</v>
      </c>
      <c r="I447" s="109">
        <f>-IF($B447&gt;=I$200,0,IF(COUNTIF($E447:H447,"&lt;&gt;0")&lt;=$D$445,VLOOKUP($B$445,$B$142:$N$196,$A447,FALSE)*$E$445,0))</f>
        <v>0</v>
      </c>
      <c r="J447" s="109">
        <f>-IF($B447&gt;=J$200,0,IF(COUNTIF($E447:I447,"&lt;&gt;0")&lt;=$D$445,VLOOKUP($B$445,$B$142:$N$196,$A447,FALSE)*$E$445,0))</f>
        <v>0</v>
      </c>
      <c r="K447" s="109">
        <f>-IF($B447&gt;=K$200,0,IF(COUNTIF($E447:J447,"&lt;&gt;0")&lt;=$D$445,VLOOKUP($B$445,$B$142:$N$196,$A447,FALSE)*$E$445,0))</f>
        <v>0</v>
      </c>
      <c r="L447" s="109">
        <f>-IF($B447&gt;=L$200,0,IF(COUNTIF($E447:K447,"&lt;&gt;0")&lt;=$D$445,VLOOKUP($B$445,$B$142:$N$196,$A447,FALSE)*$E$445,0))</f>
        <v>0</v>
      </c>
      <c r="M447" s="109">
        <f>-IF($B447&gt;=M$200,0,IF(COUNTIF($E447:L447,"&lt;&gt;0")&lt;=$D$445,VLOOKUP($B$445,$B$142:$N$196,$A447,FALSE)*$E$445,0))</f>
        <v>0</v>
      </c>
      <c r="N447" s="109">
        <f>-IF($B447&gt;=N$200,0,IF(COUNTIF($E447:M447,"&lt;&gt;0")&lt;=$D$445,VLOOKUP($B$445,$B$142:$N$196,$A447,FALSE)*$E$445,0))</f>
        <v>0</v>
      </c>
    </row>
    <row r="448" spans="1:14" s="2" customFormat="1" hidden="1" outlineLevel="1" x14ac:dyDescent="0.3">
      <c r="A448" s="1">
        <f t="shared" si="105"/>
        <v>6</v>
      </c>
      <c r="B448" s="112">
        <v>2016</v>
      </c>
      <c r="C448" s="105"/>
      <c r="E448" s="109"/>
      <c r="F448" s="109">
        <f>-IF($B448&gt;=F$200,0,IF(COUNTIF($E448:E448,"&lt;&gt;0")&lt;=$D$445,VLOOKUP($B$445,$B$142:$N$196,$A448,FALSE)*$E$445,0))</f>
        <v>0</v>
      </c>
      <c r="G448" s="109">
        <f>-IF($B448&gt;=G$200,0,IF(COUNTIF($E448:F448,"&lt;&gt;0")&lt;=$D$445,VLOOKUP($B$445,$B$142:$N$196,$A448,FALSE)*$E$445,0))</f>
        <v>0</v>
      </c>
      <c r="H448" s="109">
        <f>-IF($B448&gt;=H$200,0,IF(COUNTIF($E448:G448,"&lt;&gt;0")&lt;=$D$445,VLOOKUP($B$445,$B$142:$N$196,$A448,FALSE)*$E$445,0))</f>
        <v>0</v>
      </c>
      <c r="I448" s="109">
        <f>-IF($B448&gt;=I$200,0,IF(COUNTIF($E448:H448,"&lt;&gt;0")&lt;=$D$445,VLOOKUP($B$445,$B$142:$N$196,$A448,FALSE)*$E$445,0))</f>
        <v>0</v>
      </c>
      <c r="J448" s="109">
        <f>-IF($B448&gt;=J$200,0,IF(COUNTIF($E448:I448,"&lt;&gt;0")&lt;=$D$445,VLOOKUP($B$445,$B$142:$N$196,$A448,FALSE)*$E$445,0))</f>
        <v>0</v>
      </c>
      <c r="K448" s="109">
        <f>-IF($B448&gt;=K$200,0,IF(COUNTIF($E448:J448,"&lt;&gt;0")&lt;=$D$445,VLOOKUP($B$445,$B$142:$N$196,$A448,FALSE)*$E$445,0))</f>
        <v>0</v>
      </c>
      <c r="L448" s="109">
        <f>-IF($B448&gt;=L$200,0,IF(COUNTIF($E448:K448,"&lt;&gt;0")&lt;=$D$445,VLOOKUP($B$445,$B$142:$N$196,$A448,FALSE)*$E$445,0))</f>
        <v>0</v>
      </c>
      <c r="M448" s="109">
        <f>-IF($B448&gt;=M$200,0,IF(COUNTIF($E448:L448,"&lt;&gt;0")&lt;=$D$445,VLOOKUP($B$445,$B$142:$N$196,$A448,FALSE)*$E$445,0))</f>
        <v>0</v>
      </c>
      <c r="N448" s="109">
        <f>-IF($B448&gt;=N$200,0,IF(COUNTIF($E448:M448,"&lt;&gt;0")&lt;=$D$445,VLOOKUP($B$445,$B$142:$N$196,$A448,FALSE)*$E$445,0))</f>
        <v>0</v>
      </c>
    </row>
    <row r="449" spans="1:14" s="2" customFormat="1" hidden="1" outlineLevel="1" x14ac:dyDescent="0.3">
      <c r="A449" s="1">
        <f t="shared" si="105"/>
        <v>7</v>
      </c>
      <c r="B449" s="112">
        <v>2017</v>
      </c>
      <c r="C449" s="105"/>
      <c r="E449" s="109"/>
      <c r="F449" s="109">
        <f>-IF($B449&gt;=F$200,0,IF(COUNTIF($E449:E449,"&lt;&gt;0")&lt;=$D$445,VLOOKUP($B$445,$B$142:$N$196,$A449,FALSE)*$E$445,0))</f>
        <v>0</v>
      </c>
      <c r="G449" s="109">
        <f>-IF($B449&gt;=G$200,0,IF(COUNTIF($E449:F449,"&lt;&gt;0")&lt;=$D$445,VLOOKUP($B$445,$B$142:$N$196,$A449,FALSE)*$E$445,0))</f>
        <v>0</v>
      </c>
      <c r="H449" s="109">
        <f>-IF($B449&gt;=H$200,0,IF(COUNTIF($E449:G449,"&lt;&gt;0")&lt;=$D$445,VLOOKUP($B$445,$B$142:$N$196,$A449,FALSE)*$E$445,0))</f>
        <v>0</v>
      </c>
      <c r="I449" s="109">
        <f>-IF($B449&gt;=I$200,0,IF(COUNTIF($E449:H449,"&lt;&gt;0")&lt;=$D$445,VLOOKUP($B$445,$B$142:$N$196,$A449,FALSE)*$E$445,0))</f>
        <v>-4171.2923728813566</v>
      </c>
      <c r="J449" s="109">
        <f>-IF($B449&gt;=J$200,0,IF(COUNTIF($E449:I449,"&lt;&gt;0")&lt;=$D$445,VLOOKUP($B$445,$B$142:$N$196,$A449,FALSE)*$E$445,0))</f>
        <v>-4171.2923728813566</v>
      </c>
      <c r="K449" s="109">
        <f>-IF($B449&gt;=K$200,0,IF(COUNTIF($E449:J449,"&lt;&gt;0")&lt;=$D$445,VLOOKUP($B$445,$B$142:$N$196,$A449,FALSE)*$E$445,0))</f>
        <v>-4171.2923728813566</v>
      </c>
      <c r="L449" s="109">
        <f>-IF($B449&gt;=L$200,0,IF(COUNTIF($E449:K449,"&lt;&gt;0")&lt;=$D$445,VLOOKUP($B$445,$B$142:$N$196,$A449,FALSE)*$E$445,0))</f>
        <v>-4171.2923728813566</v>
      </c>
      <c r="M449" s="109">
        <f>-IF($B449&gt;=M$200,0,IF(COUNTIF($E449:L449,"&lt;&gt;0")&lt;=$D$445,VLOOKUP($B$445,$B$142:$N$196,$A449,FALSE)*$E$445,0))</f>
        <v>-4171.2923728813566</v>
      </c>
      <c r="N449" s="109">
        <f>-IF($B449&gt;=N$200,0,IF(COUNTIF($E449:M449,"&lt;&gt;0")&lt;=$D$445,VLOOKUP($B$445,$B$142:$N$196,$A449,FALSE)*$E$445,0))</f>
        <v>-4171.2923728813566</v>
      </c>
    </row>
    <row r="450" spans="1:14" s="2" customFormat="1" hidden="1" outlineLevel="1" x14ac:dyDescent="0.3">
      <c r="A450" s="1">
        <f t="shared" si="105"/>
        <v>8</v>
      </c>
      <c r="B450" s="112">
        <v>2018</v>
      </c>
      <c r="C450" s="105"/>
      <c r="E450" s="109"/>
      <c r="F450" s="109">
        <f>-IF($B450&gt;=F$200,0,IF(COUNTIF($E450:E450,"&lt;&gt;0")&lt;=$D$445,VLOOKUP($B$445,$B$142:$N$196,$A450,FALSE)*$E$445,0))</f>
        <v>0</v>
      </c>
      <c r="G450" s="109">
        <f>-IF($B450&gt;=G$200,0,IF(COUNTIF($E450:F450,"&lt;&gt;0")&lt;=$D$445,VLOOKUP($B$445,$B$142:$N$196,$A450,FALSE)*$E$445,0))</f>
        <v>0</v>
      </c>
      <c r="H450" s="109">
        <f>-IF($B450&gt;=H$200,0,IF(COUNTIF($E450:G450,"&lt;&gt;0")&lt;=$D$445,VLOOKUP($B$445,$B$142:$N$196,$A450,FALSE)*$E$445,0))</f>
        <v>0</v>
      </c>
      <c r="I450" s="109">
        <f>-IF($B450&gt;=I$200,0,IF(COUNTIF($E450:H450,"&lt;&gt;0")&lt;=$D$445,VLOOKUP($B$445,$B$142:$N$196,$A450,FALSE)*$E$445,0))</f>
        <v>0</v>
      </c>
      <c r="J450" s="109">
        <f>-IF($B450&gt;=J$200,0,IF(COUNTIF($E450:I450,"&lt;&gt;0")&lt;=$D$445,VLOOKUP($B$445,$B$142:$N$196,$A450,FALSE)*$E$445,0))</f>
        <v>0</v>
      </c>
      <c r="K450" s="109">
        <f>-IF($B450&gt;=K$200,0,IF(COUNTIF($E450:J450,"&lt;&gt;0")&lt;=$D$445,VLOOKUP($B$445,$B$142:$N$196,$A450,FALSE)*$E$445,0))</f>
        <v>0</v>
      </c>
      <c r="L450" s="109">
        <f>-IF($B450&gt;=L$200,0,IF(COUNTIF($E450:K450,"&lt;&gt;0")&lt;=$D$445,VLOOKUP($B$445,$B$142:$N$196,$A450,FALSE)*$E$445,0))</f>
        <v>0</v>
      </c>
      <c r="M450" s="109">
        <f>-IF($B450&gt;=M$200,0,IF(COUNTIF($E450:L450,"&lt;&gt;0")&lt;=$D$445,VLOOKUP($B$445,$B$142:$N$196,$A450,FALSE)*$E$445,0))</f>
        <v>0</v>
      </c>
      <c r="N450" s="109">
        <f>-IF($B450&gt;=N$200,0,IF(COUNTIF($E450:M450,"&lt;&gt;0")&lt;=$D$445,VLOOKUP($B$445,$B$142:$N$196,$A450,FALSE)*$E$445,0))</f>
        <v>0</v>
      </c>
    </row>
    <row r="451" spans="1:14" s="2" customFormat="1" hidden="1" outlineLevel="1" x14ac:dyDescent="0.3">
      <c r="A451" s="1">
        <f t="shared" si="105"/>
        <v>9</v>
      </c>
      <c r="B451" s="112">
        <v>2019</v>
      </c>
      <c r="C451" s="105"/>
      <c r="E451" s="109"/>
      <c r="F451" s="109">
        <f>-IF($B451&gt;=F$200,0,IF(COUNTIF($E451:E451,"&lt;&gt;0")&lt;=$D$445,VLOOKUP($B$445,$B$142:$N$196,$A451,FALSE)*$E$445,0))</f>
        <v>0</v>
      </c>
      <c r="G451" s="109">
        <f>-IF($B451&gt;=G$200,0,IF(COUNTIF($E451:F451,"&lt;&gt;0")&lt;=$D$445,VLOOKUP($B$445,$B$142:$N$196,$A451,FALSE)*$E$445,0))</f>
        <v>0</v>
      </c>
      <c r="H451" s="109">
        <f>-IF($B451&gt;=H$200,0,IF(COUNTIF($E451:G451,"&lt;&gt;0")&lt;=$D$445,VLOOKUP($B$445,$B$142:$N$196,$A451,FALSE)*$E$445,0))</f>
        <v>0</v>
      </c>
      <c r="I451" s="109">
        <f>-IF($B451&gt;=I$200,0,IF(COUNTIF($E451:H451,"&lt;&gt;0")&lt;=$D$445,VLOOKUP($B$445,$B$142:$N$196,$A451,FALSE)*$E$445,0))</f>
        <v>0</v>
      </c>
      <c r="J451" s="109">
        <f>-IF($B451&gt;=J$200,0,IF(COUNTIF($E451:I451,"&lt;&gt;0")&lt;=$D$445,VLOOKUP($B$445,$B$142:$N$196,$A451,FALSE)*$E$445,0))</f>
        <v>0</v>
      </c>
      <c r="K451" s="109">
        <f>-IF($B451&gt;=K$200,0,IF(COUNTIF($E451:J451,"&lt;&gt;0")&lt;=$D$445,VLOOKUP($B$445,$B$142:$N$196,$A451,FALSE)*$E$445,0))</f>
        <v>0</v>
      </c>
      <c r="L451" s="109">
        <f>-IF($B451&gt;=L$200,0,IF(COUNTIF($E451:K451,"&lt;&gt;0")&lt;=$D$445,VLOOKUP($B$445,$B$142:$N$196,$A451,FALSE)*$E$445,0))</f>
        <v>0</v>
      </c>
      <c r="M451" s="109">
        <f>-IF($B451&gt;=M$200,0,IF(COUNTIF($E451:L451,"&lt;&gt;0")&lt;=$D$445,VLOOKUP($B$445,$B$142:$N$196,$A451,FALSE)*$E$445,0))</f>
        <v>0</v>
      </c>
      <c r="N451" s="109">
        <f>-IF($B451&gt;=N$200,0,IF(COUNTIF($E451:M451,"&lt;&gt;0")&lt;=$D$445,VLOOKUP($B$445,$B$142:$N$196,$A451,FALSE)*$E$445,0))</f>
        <v>0</v>
      </c>
    </row>
    <row r="452" spans="1:14" s="2" customFormat="1" hidden="1" outlineLevel="1" x14ac:dyDescent="0.3">
      <c r="A452" s="1">
        <f t="shared" si="105"/>
        <v>10</v>
      </c>
      <c r="B452" s="112">
        <v>2020</v>
      </c>
      <c r="C452" s="105"/>
      <c r="E452" s="109"/>
      <c r="F452" s="109">
        <f>-IF($B452&gt;=F$200,0,IF(COUNTIF($E452:E452,"&lt;&gt;0")&lt;=$D$445,VLOOKUP($B$445,$B$142:$N$196,$A452,FALSE)*$E$445,0))</f>
        <v>0</v>
      </c>
      <c r="G452" s="109">
        <f>-IF($B452&gt;=G$200,0,IF(COUNTIF($E452:F452,"&lt;&gt;0")&lt;=$D$445,VLOOKUP($B$445,$B$142:$N$196,$A452,FALSE)*$E$445,0))</f>
        <v>0</v>
      </c>
      <c r="H452" s="109">
        <f>-IF($B452&gt;=H$200,0,IF(COUNTIF($E452:G452,"&lt;&gt;0")&lt;=$D$445,VLOOKUP($B$445,$B$142:$N$196,$A452,FALSE)*$E$445,0))</f>
        <v>0</v>
      </c>
      <c r="I452" s="109">
        <f>-IF($B452&gt;=I$200,0,IF(COUNTIF($E452:H452,"&lt;&gt;0")&lt;=$D$445,VLOOKUP($B$445,$B$142:$N$196,$A452,FALSE)*$E$445,0))</f>
        <v>0</v>
      </c>
      <c r="J452" s="109">
        <f>-IF($B452&gt;=J$200,0,IF(COUNTIF($E452:I452,"&lt;&gt;0")&lt;=$D$445,VLOOKUP($B$445,$B$142:$N$196,$A452,FALSE)*$E$445,0))</f>
        <v>0</v>
      </c>
      <c r="K452" s="109">
        <f>-IF($B452&gt;=K$200,0,IF(COUNTIF($E452:J452,"&lt;&gt;0")&lt;=$D$445,VLOOKUP($B$445,$B$142:$N$196,$A452,FALSE)*$E$445,0))</f>
        <v>0</v>
      </c>
      <c r="L452" s="109">
        <f>-IF($B452&gt;=L$200,0,IF(COUNTIF($E452:K452,"&lt;&gt;0")&lt;=$D$445,VLOOKUP($B$445,$B$142:$N$196,$A452,FALSE)*$E$445,0))</f>
        <v>0</v>
      </c>
      <c r="M452" s="109">
        <f>-IF($B452&gt;=M$200,0,IF(COUNTIF($E452:L452,"&lt;&gt;0")&lt;=$D$445,VLOOKUP($B$445,$B$142:$N$196,$A452,FALSE)*$E$445,0))</f>
        <v>0</v>
      </c>
      <c r="N452" s="109">
        <f>-IF($B452&gt;=N$200,0,IF(COUNTIF($E452:M452,"&lt;&gt;0")&lt;=$D$445,VLOOKUP($B$445,$B$142:$N$196,$A452,FALSE)*$E$445,0))</f>
        <v>0</v>
      </c>
    </row>
    <row r="453" spans="1:14" s="2" customFormat="1" hidden="1" outlineLevel="1" x14ac:dyDescent="0.3">
      <c r="A453" s="1">
        <f t="shared" si="105"/>
        <v>11</v>
      </c>
      <c r="B453" s="112">
        <v>2021</v>
      </c>
      <c r="C453" s="105"/>
      <c r="E453" s="109"/>
      <c r="F453" s="109">
        <f>-IF($B453&gt;=F$200,0,IF(COUNTIF($E453:E453,"&lt;&gt;0")&lt;=$D$445,VLOOKUP($B$445,$B$142:$N$196,$A453,FALSE)*$E$445,0))</f>
        <v>0</v>
      </c>
      <c r="G453" s="109">
        <f>-IF($B453&gt;=G$200,0,IF(COUNTIF($E453:F453,"&lt;&gt;0")&lt;=$D$445,VLOOKUP($B$445,$B$142:$N$196,$A453,FALSE)*$E$445,0))</f>
        <v>0</v>
      </c>
      <c r="H453" s="109">
        <f>-IF($B453&gt;=H$200,0,IF(COUNTIF($E453:G453,"&lt;&gt;0")&lt;=$D$445,VLOOKUP($B$445,$B$142:$N$196,$A453,FALSE)*$E$445,0))</f>
        <v>0</v>
      </c>
      <c r="I453" s="109">
        <f>-IF($B453&gt;=I$200,0,IF(COUNTIF($E453:H453,"&lt;&gt;0")&lt;=$D$445,VLOOKUP($B$445,$B$142:$N$196,$A453,FALSE)*$E$445,0))</f>
        <v>0</v>
      </c>
      <c r="J453" s="109">
        <f>-IF($B453&gt;=J$200,0,IF(COUNTIF($E453:I453,"&lt;&gt;0")&lt;=$D$445,VLOOKUP($B$445,$B$142:$N$196,$A453,FALSE)*$E$445,0))</f>
        <v>0</v>
      </c>
      <c r="K453" s="109">
        <f>-IF($B453&gt;=K$200,0,IF(COUNTIF($E453:J453,"&lt;&gt;0")&lt;=$D$445,VLOOKUP($B$445,$B$142:$N$196,$A453,FALSE)*$E$445,0))</f>
        <v>0</v>
      </c>
      <c r="L453" s="109">
        <f>-IF($B453&gt;=L$200,0,IF(COUNTIF($E453:K453,"&lt;&gt;0")&lt;=$D$445,VLOOKUP($B$445,$B$142:$N$196,$A453,FALSE)*$E$445,0))</f>
        <v>0</v>
      </c>
      <c r="M453" s="109">
        <f>-IF($B453&gt;=M$200,0,IF(COUNTIF($E453:L453,"&lt;&gt;0")&lt;=$D$445,VLOOKUP($B$445,$B$142:$N$196,$A453,FALSE)*$E$445,0))</f>
        <v>0</v>
      </c>
      <c r="N453" s="109">
        <f>-IF($B453&gt;=N$200,0,IF(COUNTIF($E453:M453,"&lt;&gt;0")&lt;=$D$445,VLOOKUP($B$445,$B$142:$N$196,$A453,FALSE)*$E$445,0))</f>
        <v>0</v>
      </c>
    </row>
    <row r="454" spans="1:14" s="2" customFormat="1" hidden="1" outlineLevel="1" x14ac:dyDescent="0.3">
      <c r="A454" s="1">
        <f t="shared" si="105"/>
        <v>12</v>
      </c>
      <c r="B454" s="112">
        <v>2022</v>
      </c>
      <c r="C454" s="105"/>
      <c r="E454" s="109"/>
      <c r="F454" s="109">
        <f>-IF($B454&gt;=F$200,0,IF(COUNTIF($E454:E454,"&lt;&gt;0")&lt;=$D$445,VLOOKUP($B$445,$B$142:$N$196,$A454,FALSE)*$E$445,0))</f>
        <v>0</v>
      </c>
      <c r="G454" s="109">
        <f>-IF($B454&gt;=G$200,0,IF(COUNTIF($E454:F454,"&lt;&gt;0")&lt;=$D$445,VLOOKUP($B$445,$B$142:$N$196,$A454,FALSE)*$E$445,0))</f>
        <v>0</v>
      </c>
      <c r="H454" s="109">
        <f>-IF($B454&gt;=H$200,0,IF(COUNTIF($E454:G454,"&lt;&gt;0")&lt;=$D$445,VLOOKUP($B$445,$B$142:$N$196,$A454,FALSE)*$E$445,0))</f>
        <v>0</v>
      </c>
      <c r="I454" s="109">
        <f>-IF($B454&gt;=I$200,0,IF(COUNTIF($E454:H454,"&lt;&gt;0")&lt;=$D$445,VLOOKUP($B$445,$B$142:$N$196,$A454,FALSE)*$E$445,0))</f>
        <v>0</v>
      </c>
      <c r="J454" s="109">
        <f>-IF($B454&gt;=J$200,0,IF(COUNTIF($E454:I454,"&lt;&gt;0")&lt;=$D$445,VLOOKUP($B$445,$B$142:$N$196,$A454,FALSE)*$E$445,0))</f>
        <v>0</v>
      </c>
      <c r="K454" s="109">
        <f>-IF($B454&gt;=K$200,0,IF(COUNTIF($E454:J454,"&lt;&gt;0")&lt;=$D$445,VLOOKUP($B$445,$B$142:$N$196,$A454,FALSE)*$E$445,0))</f>
        <v>0</v>
      </c>
      <c r="L454" s="109">
        <f>-IF($B454&gt;=L$200,0,IF(COUNTIF($E454:K454,"&lt;&gt;0")&lt;=$D$445,VLOOKUP($B$445,$B$142:$N$196,$A454,FALSE)*$E$445,0))</f>
        <v>0</v>
      </c>
      <c r="M454" s="109">
        <f>-IF($B454&gt;=M$200,0,IF(COUNTIF($E454:L454,"&lt;&gt;0")&lt;=$D$445,VLOOKUP($B$445,$B$142:$N$196,$A454,FALSE)*$E$445,0))</f>
        <v>0</v>
      </c>
      <c r="N454" s="109">
        <f>-IF($B454&gt;=N$200,0,IF(COUNTIF($E454:M454,"&lt;&gt;0")&lt;=$D$445,VLOOKUP($B$445,$B$142:$N$196,$A454,FALSE)*$E$445,0))</f>
        <v>0</v>
      </c>
    </row>
    <row r="455" spans="1:14" s="2" customFormat="1" hidden="1" outlineLevel="1" x14ac:dyDescent="0.3">
      <c r="A455" s="1"/>
      <c r="B455" s="112"/>
      <c r="C455" s="105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</row>
    <row r="456" spans="1:14" s="2" customFormat="1" collapsed="1" x14ac:dyDescent="0.3">
      <c r="A456" s="1"/>
      <c r="B456" s="104" t="s">
        <v>219</v>
      </c>
      <c r="C456" s="105"/>
      <c r="D456" s="2">
        <f>VLOOKUP(B456,'2.2.3.1.TasasDeprec'!$B$6:$F$62,5,FALSE)</f>
        <v>10</v>
      </c>
      <c r="E456" s="18">
        <f>1/D456</f>
        <v>0.1</v>
      </c>
      <c r="F456" s="55">
        <f>SUM(F457:F465)</f>
        <v>0</v>
      </c>
      <c r="G456" s="55">
        <f t="shared" ref="G456:N456" si="106">SUM(G457:G465)</f>
        <v>0</v>
      </c>
      <c r="H456" s="55">
        <f t="shared" si="106"/>
        <v>0</v>
      </c>
      <c r="I456" s="55">
        <f t="shared" si="106"/>
        <v>-2176.868644067797</v>
      </c>
      <c r="J456" s="55">
        <f t="shared" si="106"/>
        <v>-2176.868644067797</v>
      </c>
      <c r="K456" s="55">
        <f t="shared" si="106"/>
        <v>-2176.868644067797</v>
      </c>
      <c r="L456" s="55">
        <f t="shared" si="106"/>
        <v>-2176.868644067797</v>
      </c>
      <c r="M456" s="55">
        <f t="shared" si="106"/>
        <v>-2176.868644067797</v>
      </c>
      <c r="N456" s="55">
        <f t="shared" si="106"/>
        <v>-2176.868644067797</v>
      </c>
    </row>
    <row r="457" spans="1:14" s="2" customFormat="1" hidden="1" outlineLevel="1" x14ac:dyDescent="0.3">
      <c r="A457" s="1">
        <v>4</v>
      </c>
      <c r="B457" s="112">
        <v>2014</v>
      </c>
      <c r="C457" s="105"/>
      <c r="E457" s="109"/>
      <c r="F457" s="109">
        <f>-IF($B457&gt;=F$200,0,IF(COUNTIF($E457:E457,"&lt;&gt;0")&lt;=$D$456,VLOOKUP($B$456,$B$142:$N$196,$A457,FALSE)*$E$456,0))</f>
        <v>0</v>
      </c>
      <c r="G457" s="109">
        <f>-IF($B457&gt;=G$200,0,IF(COUNTIF($E457:F457,"&lt;&gt;0")&lt;=$D$456,VLOOKUP($B$456,$B$142:$N$196,$A457,FALSE)*$E$456,0))</f>
        <v>0</v>
      </c>
      <c r="H457" s="109">
        <f>-IF($B457&gt;=H$200,0,IF(COUNTIF($E457:G457,"&lt;&gt;0")&lt;=$D$456,VLOOKUP($B$456,$B$142:$N$196,$A457,FALSE)*$E$456,0))</f>
        <v>0</v>
      </c>
      <c r="I457" s="109">
        <f>-IF($B457&gt;=I$200,0,IF(COUNTIF($E457:H457,"&lt;&gt;0")&lt;=$D$456,VLOOKUP($B$456,$B$142:$N$196,$A457,FALSE)*$E$456,0))</f>
        <v>0</v>
      </c>
      <c r="J457" s="109">
        <f>-IF($B457&gt;=J$200,0,IF(COUNTIF($E457:I457,"&lt;&gt;0")&lt;=$D$456,VLOOKUP($B$456,$B$142:$N$196,$A457,FALSE)*$E$456,0))</f>
        <v>0</v>
      </c>
      <c r="K457" s="109">
        <f>-IF($B457&gt;=K$200,0,IF(COUNTIF($E457:J457,"&lt;&gt;0")&lt;=$D$456,VLOOKUP($B$456,$B$142:$N$196,$A457,FALSE)*$E$456,0))</f>
        <v>0</v>
      </c>
      <c r="L457" s="109">
        <f>-IF($B457&gt;=L$200,0,IF(COUNTIF($E457:K457,"&lt;&gt;0")&lt;=$D$456,VLOOKUP($B$456,$B$142:$N$196,$A457,FALSE)*$E$456,0))</f>
        <v>0</v>
      </c>
      <c r="M457" s="109">
        <f>-IF($B457&gt;=M$200,0,IF(COUNTIF($E457:L457,"&lt;&gt;0")&lt;=$D$456,VLOOKUP($B$456,$B$142:$N$196,$A457,FALSE)*$E$456,0))</f>
        <v>0</v>
      </c>
      <c r="N457" s="109">
        <f>-IF($B457&gt;=N$200,0,IF(COUNTIF($E457:M457,"&lt;&gt;0")&lt;=$D$456,VLOOKUP($B$456,$B$142:$N$196,$A457,FALSE)*$E$456,0))</f>
        <v>0</v>
      </c>
    </row>
    <row r="458" spans="1:14" s="2" customFormat="1" hidden="1" outlineLevel="1" x14ac:dyDescent="0.3">
      <c r="A458" s="1">
        <f t="shared" ref="A458:A465" si="107">+A457+1</f>
        <v>5</v>
      </c>
      <c r="B458" s="112">
        <v>2015</v>
      </c>
      <c r="C458" s="105"/>
      <c r="E458" s="109"/>
      <c r="F458" s="109">
        <f>-IF($B458&gt;=F$200,0,IF(COUNTIF($E458:E458,"&lt;&gt;0")&lt;=$D$456,VLOOKUP($B$456,$B$142:$N$196,$A458,FALSE)*$E$456,0))</f>
        <v>0</v>
      </c>
      <c r="G458" s="109">
        <f>-IF($B458&gt;=G$200,0,IF(COUNTIF($E458:F458,"&lt;&gt;0")&lt;=$D$456,VLOOKUP($B$456,$B$142:$N$196,$A458,FALSE)*$E$456,0))</f>
        <v>0</v>
      </c>
      <c r="H458" s="109">
        <f>-IF($B458&gt;=H$200,0,IF(COUNTIF($E458:G458,"&lt;&gt;0")&lt;=$D$456,VLOOKUP($B$456,$B$142:$N$196,$A458,FALSE)*$E$456,0))</f>
        <v>0</v>
      </c>
      <c r="I458" s="109">
        <f>-IF($B458&gt;=I$200,0,IF(COUNTIF($E458:H458,"&lt;&gt;0")&lt;=$D$456,VLOOKUP($B$456,$B$142:$N$196,$A458,FALSE)*$E$456,0))</f>
        <v>0</v>
      </c>
      <c r="J458" s="109">
        <f>-IF($B458&gt;=J$200,0,IF(COUNTIF($E458:I458,"&lt;&gt;0")&lt;=$D$456,VLOOKUP($B$456,$B$142:$N$196,$A458,FALSE)*$E$456,0))</f>
        <v>0</v>
      </c>
      <c r="K458" s="109">
        <f>-IF($B458&gt;=K$200,0,IF(COUNTIF($E458:J458,"&lt;&gt;0")&lt;=$D$456,VLOOKUP($B$456,$B$142:$N$196,$A458,FALSE)*$E$456,0))</f>
        <v>0</v>
      </c>
      <c r="L458" s="109">
        <f>-IF($B458&gt;=L$200,0,IF(COUNTIF($E458:K458,"&lt;&gt;0")&lt;=$D$456,VLOOKUP($B$456,$B$142:$N$196,$A458,FALSE)*$E$456,0))</f>
        <v>0</v>
      </c>
      <c r="M458" s="109">
        <f>-IF($B458&gt;=M$200,0,IF(COUNTIF($E458:L458,"&lt;&gt;0")&lt;=$D$456,VLOOKUP($B$456,$B$142:$N$196,$A458,FALSE)*$E$456,0))</f>
        <v>0</v>
      </c>
      <c r="N458" s="109">
        <f>-IF($B458&gt;=N$200,0,IF(COUNTIF($E458:M458,"&lt;&gt;0")&lt;=$D$456,VLOOKUP($B$456,$B$142:$N$196,$A458,FALSE)*$E$456,0))</f>
        <v>0</v>
      </c>
    </row>
    <row r="459" spans="1:14" s="2" customFormat="1" hidden="1" outlineLevel="1" x14ac:dyDescent="0.3">
      <c r="A459" s="1">
        <f t="shared" si="107"/>
        <v>6</v>
      </c>
      <c r="B459" s="112">
        <v>2016</v>
      </c>
      <c r="C459" s="105"/>
      <c r="E459" s="109"/>
      <c r="F459" s="109">
        <f>-IF($B459&gt;=F$200,0,IF(COUNTIF($E459:E459,"&lt;&gt;0")&lt;=$D$456,VLOOKUP($B$456,$B$142:$N$196,$A459,FALSE)*$E$456,0))</f>
        <v>0</v>
      </c>
      <c r="G459" s="109">
        <f>-IF($B459&gt;=G$200,0,IF(COUNTIF($E459:F459,"&lt;&gt;0")&lt;=$D$456,VLOOKUP($B$456,$B$142:$N$196,$A459,FALSE)*$E$456,0))</f>
        <v>0</v>
      </c>
      <c r="H459" s="109">
        <f>-IF($B459&gt;=H$200,0,IF(COUNTIF($E459:G459,"&lt;&gt;0")&lt;=$D$456,VLOOKUP($B$456,$B$142:$N$196,$A459,FALSE)*$E$456,0))</f>
        <v>0</v>
      </c>
      <c r="I459" s="109">
        <f>-IF($B459&gt;=I$200,0,IF(COUNTIF($E459:H459,"&lt;&gt;0")&lt;=$D$456,VLOOKUP($B$456,$B$142:$N$196,$A459,FALSE)*$E$456,0))</f>
        <v>0</v>
      </c>
      <c r="J459" s="109">
        <f>-IF($B459&gt;=J$200,0,IF(COUNTIF($E459:I459,"&lt;&gt;0")&lt;=$D$456,VLOOKUP($B$456,$B$142:$N$196,$A459,FALSE)*$E$456,0))</f>
        <v>0</v>
      </c>
      <c r="K459" s="109">
        <f>-IF($B459&gt;=K$200,0,IF(COUNTIF($E459:J459,"&lt;&gt;0")&lt;=$D$456,VLOOKUP($B$456,$B$142:$N$196,$A459,FALSE)*$E$456,0))</f>
        <v>0</v>
      </c>
      <c r="L459" s="109">
        <f>-IF($B459&gt;=L$200,0,IF(COUNTIF($E459:K459,"&lt;&gt;0")&lt;=$D$456,VLOOKUP($B$456,$B$142:$N$196,$A459,FALSE)*$E$456,0))</f>
        <v>0</v>
      </c>
      <c r="M459" s="109">
        <f>-IF($B459&gt;=M$200,0,IF(COUNTIF($E459:L459,"&lt;&gt;0")&lt;=$D$456,VLOOKUP($B$456,$B$142:$N$196,$A459,FALSE)*$E$456,0))</f>
        <v>0</v>
      </c>
      <c r="N459" s="109">
        <f>-IF($B459&gt;=N$200,0,IF(COUNTIF($E459:M459,"&lt;&gt;0")&lt;=$D$456,VLOOKUP($B$456,$B$142:$N$196,$A459,FALSE)*$E$456,0))</f>
        <v>0</v>
      </c>
    </row>
    <row r="460" spans="1:14" s="2" customFormat="1" hidden="1" outlineLevel="1" x14ac:dyDescent="0.3">
      <c r="A460" s="1">
        <f t="shared" si="107"/>
        <v>7</v>
      </c>
      <c r="B460" s="112">
        <v>2017</v>
      </c>
      <c r="C460" s="105"/>
      <c r="E460" s="109"/>
      <c r="F460" s="109">
        <f>-IF($B460&gt;=F$200,0,IF(COUNTIF($E460:E460,"&lt;&gt;0")&lt;=$D$456,VLOOKUP($B$456,$B$142:$N$196,$A460,FALSE)*$E$456,0))</f>
        <v>0</v>
      </c>
      <c r="G460" s="109">
        <f>-IF($B460&gt;=G$200,0,IF(COUNTIF($E460:F460,"&lt;&gt;0")&lt;=$D$456,VLOOKUP($B$456,$B$142:$N$196,$A460,FALSE)*$E$456,0))</f>
        <v>0</v>
      </c>
      <c r="H460" s="109">
        <f>-IF($B460&gt;=H$200,0,IF(COUNTIF($E460:G460,"&lt;&gt;0")&lt;=$D$456,VLOOKUP($B$456,$B$142:$N$196,$A460,FALSE)*$E$456,0))</f>
        <v>0</v>
      </c>
      <c r="I460" s="109">
        <f>-IF($B460&gt;=I$200,0,IF(COUNTIF($E460:H460,"&lt;&gt;0")&lt;=$D$456,VLOOKUP($B$456,$B$142:$N$196,$A460,FALSE)*$E$456,0))</f>
        <v>-2176.868644067797</v>
      </c>
      <c r="J460" s="109">
        <f>-IF($B460&gt;=J$200,0,IF(COUNTIF($E460:I460,"&lt;&gt;0")&lt;=$D$456,VLOOKUP($B$456,$B$142:$N$196,$A460,FALSE)*$E$456,0))</f>
        <v>-2176.868644067797</v>
      </c>
      <c r="K460" s="109">
        <f>-IF($B460&gt;=K$200,0,IF(COUNTIF($E460:J460,"&lt;&gt;0")&lt;=$D$456,VLOOKUP($B$456,$B$142:$N$196,$A460,FALSE)*$E$456,0))</f>
        <v>-2176.868644067797</v>
      </c>
      <c r="L460" s="109">
        <f>-IF($B460&gt;=L$200,0,IF(COUNTIF($E460:K460,"&lt;&gt;0")&lt;=$D$456,VLOOKUP($B$456,$B$142:$N$196,$A460,FALSE)*$E$456,0))</f>
        <v>-2176.868644067797</v>
      </c>
      <c r="M460" s="109">
        <f>-IF($B460&gt;=M$200,0,IF(COUNTIF($E460:L460,"&lt;&gt;0")&lt;=$D$456,VLOOKUP($B$456,$B$142:$N$196,$A460,FALSE)*$E$456,0))</f>
        <v>-2176.868644067797</v>
      </c>
      <c r="N460" s="109">
        <f>-IF($B460&gt;=N$200,0,IF(COUNTIF($E460:M460,"&lt;&gt;0")&lt;=$D$456,VLOOKUP($B$456,$B$142:$N$196,$A460,FALSE)*$E$456,0))</f>
        <v>-2176.868644067797</v>
      </c>
    </row>
    <row r="461" spans="1:14" s="2" customFormat="1" hidden="1" outlineLevel="1" x14ac:dyDescent="0.3">
      <c r="A461" s="1">
        <f t="shared" si="107"/>
        <v>8</v>
      </c>
      <c r="B461" s="112">
        <v>2018</v>
      </c>
      <c r="C461" s="105"/>
      <c r="E461" s="109"/>
      <c r="F461" s="109">
        <f>-IF($B461&gt;=F$200,0,IF(COUNTIF($E461:E461,"&lt;&gt;0")&lt;=$D$456,VLOOKUP($B$456,$B$142:$N$196,$A461,FALSE)*$E$456,0))</f>
        <v>0</v>
      </c>
      <c r="G461" s="109">
        <f>-IF($B461&gt;=G$200,0,IF(COUNTIF($E461:F461,"&lt;&gt;0")&lt;=$D$456,VLOOKUP($B$456,$B$142:$N$196,$A461,FALSE)*$E$456,0))</f>
        <v>0</v>
      </c>
      <c r="H461" s="109">
        <f>-IF($B461&gt;=H$200,0,IF(COUNTIF($E461:G461,"&lt;&gt;0")&lt;=$D$456,VLOOKUP($B$456,$B$142:$N$196,$A461,FALSE)*$E$456,0))</f>
        <v>0</v>
      </c>
      <c r="I461" s="109">
        <f>-IF($B461&gt;=I$200,0,IF(COUNTIF($E461:H461,"&lt;&gt;0")&lt;=$D$456,VLOOKUP($B$456,$B$142:$N$196,$A461,FALSE)*$E$456,0))</f>
        <v>0</v>
      </c>
      <c r="J461" s="109">
        <f>-IF($B461&gt;=J$200,0,IF(COUNTIF($E461:I461,"&lt;&gt;0")&lt;=$D$456,VLOOKUP($B$456,$B$142:$N$196,$A461,FALSE)*$E$456,0))</f>
        <v>0</v>
      </c>
      <c r="K461" s="109">
        <f>-IF($B461&gt;=K$200,0,IF(COUNTIF($E461:J461,"&lt;&gt;0")&lt;=$D$456,VLOOKUP($B$456,$B$142:$N$196,$A461,FALSE)*$E$456,0))</f>
        <v>0</v>
      </c>
      <c r="L461" s="109">
        <f>-IF($B461&gt;=L$200,0,IF(COUNTIF($E461:K461,"&lt;&gt;0")&lt;=$D$456,VLOOKUP($B$456,$B$142:$N$196,$A461,FALSE)*$E$456,0))</f>
        <v>0</v>
      </c>
      <c r="M461" s="109">
        <f>-IF($B461&gt;=M$200,0,IF(COUNTIF($E461:L461,"&lt;&gt;0")&lt;=$D$456,VLOOKUP($B$456,$B$142:$N$196,$A461,FALSE)*$E$456,0))</f>
        <v>0</v>
      </c>
      <c r="N461" s="109">
        <f>-IF($B461&gt;=N$200,0,IF(COUNTIF($E461:M461,"&lt;&gt;0")&lt;=$D$456,VLOOKUP($B$456,$B$142:$N$196,$A461,FALSE)*$E$456,0))</f>
        <v>0</v>
      </c>
    </row>
    <row r="462" spans="1:14" s="2" customFormat="1" hidden="1" outlineLevel="1" x14ac:dyDescent="0.3">
      <c r="A462" s="1">
        <f t="shared" si="107"/>
        <v>9</v>
      </c>
      <c r="B462" s="112">
        <v>2019</v>
      </c>
      <c r="C462" s="105"/>
      <c r="E462" s="109"/>
      <c r="F462" s="109">
        <f>-IF($B462&gt;=F$200,0,IF(COUNTIF($E462:E462,"&lt;&gt;0")&lt;=$D$456,VLOOKUP($B$456,$B$142:$N$196,$A462,FALSE)*$E$456,0))</f>
        <v>0</v>
      </c>
      <c r="G462" s="109">
        <f>-IF($B462&gt;=G$200,0,IF(COUNTIF($E462:F462,"&lt;&gt;0")&lt;=$D$456,VLOOKUP($B$456,$B$142:$N$196,$A462,FALSE)*$E$456,0))</f>
        <v>0</v>
      </c>
      <c r="H462" s="109">
        <f>-IF($B462&gt;=H$200,0,IF(COUNTIF($E462:G462,"&lt;&gt;0")&lt;=$D$456,VLOOKUP($B$456,$B$142:$N$196,$A462,FALSE)*$E$456,0))</f>
        <v>0</v>
      </c>
      <c r="I462" s="109">
        <f>-IF($B462&gt;=I$200,0,IF(COUNTIF($E462:H462,"&lt;&gt;0")&lt;=$D$456,VLOOKUP($B$456,$B$142:$N$196,$A462,FALSE)*$E$456,0))</f>
        <v>0</v>
      </c>
      <c r="J462" s="109">
        <f>-IF($B462&gt;=J$200,0,IF(COUNTIF($E462:I462,"&lt;&gt;0")&lt;=$D$456,VLOOKUP($B$456,$B$142:$N$196,$A462,FALSE)*$E$456,0))</f>
        <v>0</v>
      </c>
      <c r="K462" s="109">
        <f>-IF($B462&gt;=K$200,0,IF(COUNTIF($E462:J462,"&lt;&gt;0")&lt;=$D$456,VLOOKUP($B$456,$B$142:$N$196,$A462,FALSE)*$E$456,0))</f>
        <v>0</v>
      </c>
      <c r="L462" s="109">
        <f>-IF($B462&gt;=L$200,0,IF(COUNTIF($E462:K462,"&lt;&gt;0")&lt;=$D$456,VLOOKUP($B$456,$B$142:$N$196,$A462,FALSE)*$E$456,0))</f>
        <v>0</v>
      </c>
      <c r="M462" s="109">
        <f>-IF($B462&gt;=M$200,0,IF(COUNTIF($E462:L462,"&lt;&gt;0")&lt;=$D$456,VLOOKUP($B$456,$B$142:$N$196,$A462,FALSE)*$E$456,0))</f>
        <v>0</v>
      </c>
      <c r="N462" s="109">
        <f>-IF($B462&gt;=N$200,0,IF(COUNTIF($E462:M462,"&lt;&gt;0")&lt;=$D$456,VLOOKUP($B$456,$B$142:$N$196,$A462,FALSE)*$E$456,0))</f>
        <v>0</v>
      </c>
    </row>
    <row r="463" spans="1:14" s="2" customFormat="1" hidden="1" outlineLevel="1" x14ac:dyDescent="0.3">
      <c r="A463" s="1">
        <f t="shared" si="107"/>
        <v>10</v>
      </c>
      <c r="B463" s="112">
        <v>2020</v>
      </c>
      <c r="C463" s="105"/>
      <c r="E463" s="109"/>
      <c r="F463" s="109">
        <f>-IF($B463&gt;=F$200,0,IF(COUNTIF($E463:E463,"&lt;&gt;0")&lt;=$D$456,VLOOKUP($B$456,$B$142:$N$196,$A463,FALSE)*$E$456,0))</f>
        <v>0</v>
      </c>
      <c r="G463" s="109">
        <f>-IF($B463&gt;=G$200,0,IF(COUNTIF($E463:F463,"&lt;&gt;0")&lt;=$D$456,VLOOKUP($B$456,$B$142:$N$196,$A463,FALSE)*$E$456,0))</f>
        <v>0</v>
      </c>
      <c r="H463" s="109">
        <f>-IF($B463&gt;=H$200,0,IF(COUNTIF($E463:G463,"&lt;&gt;0")&lt;=$D$456,VLOOKUP($B$456,$B$142:$N$196,$A463,FALSE)*$E$456,0))</f>
        <v>0</v>
      </c>
      <c r="I463" s="109">
        <f>-IF($B463&gt;=I$200,0,IF(COUNTIF($E463:H463,"&lt;&gt;0")&lt;=$D$456,VLOOKUP($B$456,$B$142:$N$196,$A463,FALSE)*$E$456,0))</f>
        <v>0</v>
      </c>
      <c r="J463" s="109">
        <f>-IF($B463&gt;=J$200,0,IF(COUNTIF($E463:I463,"&lt;&gt;0")&lt;=$D$456,VLOOKUP($B$456,$B$142:$N$196,$A463,FALSE)*$E$456,0))</f>
        <v>0</v>
      </c>
      <c r="K463" s="109">
        <f>-IF($B463&gt;=K$200,0,IF(COUNTIF($E463:J463,"&lt;&gt;0")&lt;=$D$456,VLOOKUP($B$456,$B$142:$N$196,$A463,FALSE)*$E$456,0))</f>
        <v>0</v>
      </c>
      <c r="L463" s="109">
        <f>-IF($B463&gt;=L$200,0,IF(COUNTIF($E463:K463,"&lt;&gt;0")&lt;=$D$456,VLOOKUP($B$456,$B$142:$N$196,$A463,FALSE)*$E$456,0))</f>
        <v>0</v>
      </c>
      <c r="M463" s="109">
        <f>-IF($B463&gt;=M$200,0,IF(COUNTIF($E463:L463,"&lt;&gt;0")&lt;=$D$456,VLOOKUP($B$456,$B$142:$N$196,$A463,FALSE)*$E$456,0))</f>
        <v>0</v>
      </c>
      <c r="N463" s="109">
        <f>-IF($B463&gt;=N$200,0,IF(COUNTIF($E463:M463,"&lt;&gt;0")&lt;=$D$456,VLOOKUP($B$456,$B$142:$N$196,$A463,FALSE)*$E$456,0))</f>
        <v>0</v>
      </c>
    </row>
    <row r="464" spans="1:14" s="2" customFormat="1" hidden="1" outlineLevel="1" x14ac:dyDescent="0.3">
      <c r="A464" s="1">
        <f t="shared" si="107"/>
        <v>11</v>
      </c>
      <c r="B464" s="112">
        <v>2021</v>
      </c>
      <c r="C464" s="105"/>
      <c r="E464" s="109"/>
      <c r="F464" s="109">
        <f>-IF($B464&gt;=F$200,0,IF(COUNTIF($E464:E464,"&lt;&gt;0")&lt;=$D$456,VLOOKUP($B$456,$B$142:$N$196,$A464,FALSE)*$E$456,0))</f>
        <v>0</v>
      </c>
      <c r="G464" s="109">
        <f>-IF($B464&gt;=G$200,0,IF(COUNTIF($E464:F464,"&lt;&gt;0")&lt;=$D$456,VLOOKUP($B$456,$B$142:$N$196,$A464,FALSE)*$E$456,0))</f>
        <v>0</v>
      </c>
      <c r="H464" s="109">
        <f>-IF($B464&gt;=H$200,0,IF(COUNTIF($E464:G464,"&lt;&gt;0")&lt;=$D$456,VLOOKUP($B$456,$B$142:$N$196,$A464,FALSE)*$E$456,0))</f>
        <v>0</v>
      </c>
      <c r="I464" s="109">
        <f>-IF($B464&gt;=I$200,0,IF(COUNTIF($E464:H464,"&lt;&gt;0")&lt;=$D$456,VLOOKUP($B$456,$B$142:$N$196,$A464,FALSE)*$E$456,0))</f>
        <v>0</v>
      </c>
      <c r="J464" s="109">
        <f>-IF($B464&gt;=J$200,0,IF(COUNTIF($E464:I464,"&lt;&gt;0")&lt;=$D$456,VLOOKUP($B$456,$B$142:$N$196,$A464,FALSE)*$E$456,0))</f>
        <v>0</v>
      </c>
      <c r="K464" s="109">
        <f>-IF($B464&gt;=K$200,0,IF(COUNTIF($E464:J464,"&lt;&gt;0")&lt;=$D$456,VLOOKUP($B$456,$B$142:$N$196,$A464,FALSE)*$E$456,0))</f>
        <v>0</v>
      </c>
      <c r="L464" s="109">
        <f>-IF($B464&gt;=L$200,0,IF(COUNTIF($E464:K464,"&lt;&gt;0")&lt;=$D$456,VLOOKUP($B$456,$B$142:$N$196,$A464,FALSE)*$E$456,0))</f>
        <v>0</v>
      </c>
      <c r="M464" s="109">
        <f>-IF($B464&gt;=M$200,0,IF(COUNTIF($E464:L464,"&lt;&gt;0")&lt;=$D$456,VLOOKUP($B$456,$B$142:$N$196,$A464,FALSE)*$E$456,0))</f>
        <v>0</v>
      </c>
      <c r="N464" s="109">
        <f>-IF($B464&gt;=N$200,0,IF(COUNTIF($E464:M464,"&lt;&gt;0")&lt;=$D$456,VLOOKUP($B$456,$B$142:$N$196,$A464,FALSE)*$E$456,0))</f>
        <v>0</v>
      </c>
    </row>
    <row r="465" spans="1:14" s="2" customFormat="1" hidden="1" outlineLevel="1" x14ac:dyDescent="0.3">
      <c r="A465" s="1">
        <f t="shared" si="107"/>
        <v>12</v>
      </c>
      <c r="B465" s="112">
        <v>2022</v>
      </c>
      <c r="C465" s="105"/>
      <c r="E465" s="109"/>
      <c r="F465" s="109">
        <f>-IF($B465&gt;=F$200,0,IF(COUNTIF($E465:E465,"&lt;&gt;0")&lt;=$D$456,VLOOKUP($B$456,$B$142:$N$196,$A465,FALSE)*$E$456,0))</f>
        <v>0</v>
      </c>
      <c r="G465" s="109">
        <f>-IF($B465&gt;=G$200,0,IF(COUNTIF($E465:F465,"&lt;&gt;0")&lt;=$D$456,VLOOKUP($B$456,$B$142:$N$196,$A465,FALSE)*$E$456,0))</f>
        <v>0</v>
      </c>
      <c r="H465" s="109">
        <f>-IF($B465&gt;=H$200,0,IF(COUNTIF($E465:G465,"&lt;&gt;0")&lt;=$D$456,VLOOKUP($B$456,$B$142:$N$196,$A465,FALSE)*$E$456,0))</f>
        <v>0</v>
      </c>
      <c r="I465" s="109">
        <f>-IF($B465&gt;=I$200,0,IF(COUNTIF($E465:H465,"&lt;&gt;0")&lt;=$D$456,VLOOKUP($B$456,$B$142:$N$196,$A465,FALSE)*$E$456,0))</f>
        <v>0</v>
      </c>
      <c r="J465" s="109">
        <f>-IF($B465&gt;=J$200,0,IF(COUNTIF($E465:I465,"&lt;&gt;0")&lt;=$D$456,VLOOKUP($B$456,$B$142:$N$196,$A465,FALSE)*$E$456,0))</f>
        <v>0</v>
      </c>
      <c r="K465" s="109">
        <f>-IF($B465&gt;=K$200,0,IF(COUNTIF($E465:J465,"&lt;&gt;0")&lt;=$D$456,VLOOKUP($B$456,$B$142:$N$196,$A465,FALSE)*$E$456,0))</f>
        <v>0</v>
      </c>
      <c r="L465" s="109">
        <f>-IF($B465&gt;=L$200,0,IF(COUNTIF($E465:K465,"&lt;&gt;0")&lt;=$D$456,VLOOKUP($B$456,$B$142:$N$196,$A465,FALSE)*$E$456,0))</f>
        <v>0</v>
      </c>
      <c r="M465" s="109">
        <f>-IF($B465&gt;=M$200,0,IF(COUNTIF($E465:L465,"&lt;&gt;0")&lt;=$D$456,VLOOKUP($B$456,$B$142:$N$196,$A465,FALSE)*$E$456,0))</f>
        <v>0</v>
      </c>
      <c r="N465" s="109">
        <f>-IF($B465&gt;=N$200,0,IF(COUNTIF($E465:M465,"&lt;&gt;0")&lt;=$D$456,VLOOKUP($B$456,$B$142:$N$196,$A465,FALSE)*$E$456,0))</f>
        <v>0</v>
      </c>
    </row>
    <row r="466" spans="1:14" s="2" customFormat="1" hidden="1" outlineLevel="1" x14ac:dyDescent="0.3">
      <c r="A466" s="1"/>
      <c r="B466" s="112"/>
      <c r="C466" s="105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</row>
    <row r="467" spans="1:14" s="2" customFormat="1" collapsed="1" x14ac:dyDescent="0.3">
      <c r="A467" s="1"/>
      <c r="B467" s="104" t="s">
        <v>220</v>
      </c>
      <c r="C467" s="105"/>
      <c r="D467" s="2">
        <f>VLOOKUP(B467,'2.2.3.1.TasasDeprec'!$B$6:$F$62,5,FALSE)</f>
        <v>10</v>
      </c>
      <c r="E467" s="18">
        <f>1/D467</f>
        <v>0.1</v>
      </c>
      <c r="F467" s="55">
        <f>SUM(F468:F476)</f>
        <v>0</v>
      </c>
      <c r="G467" s="55">
        <f t="shared" ref="G467:N467" si="108">SUM(G468:G476)</f>
        <v>0</v>
      </c>
      <c r="H467" s="55">
        <f t="shared" si="108"/>
        <v>0</v>
      </c>
      <c r="I467" s="55">
        <f t="shared" si="108"/>
        <v>-3318.6711864406784</v>
      </c>
      <c r="J467" s="55">
        <f t="shared" si="108"/>
        <v>-3318.6711864406784</v>
      </c>
      <c r="K467" s="55">
        <f t="shared" si="108"/>
        <v>-3318.6711864406784</v>
      </c>
      <c r="L467" s="55">
        <f t="shared" si="108"/>
        <v>-3318.6711864406784</v>
      </c>
      <c r="M467" s="55">
        <f t="shared" si="108"/>
        <v>-3318.6711864406784</v>
      </c>
      <c r="N467" s="55">
        <f t="shared" si="108"/>
        <v>-3318.6711864406784</v>
      </c>
    </row>
    <row r="468" spans="1:14" s="2" customFormat="1" hidden="1" outlineLevel="1" x14ac:dyDescent="0.3">
      <c r="A468" s="1">
        <v>4</v>
      </c>
      <c r="B468" s="112">
        <v>2014</v>
      </c>
      <c r="C468" s="105"/>
      <c r="E468" s="109"/>
      <c r="F468" s="109">
        <f>-IF($B468&gt;=F$200,0,IF(COUNTIF($E468:E468,"&lt;&gt;0")&lt;=$D$467,VLOOKUP($B$467,$B$142:$N$196,$A468,FALSE)*$E$467,0))</f>
        <v>0</v>
      </c>
      <c r="G468" s="109">
        <f>-IF($B468&gt;=G$200,0,IF(COUNTIF($E468:F468,"&lt;&gt;0")&lt;=$D$467,VLOOKUP($B$467,$B$142:$N$196,$A468,FALSE)*$E$467,0))</f>
        <v>0</v>
      </c>
      <c r="H468" s="109">
        <f>-IF($B468&gt;=H$200,0,IF(COUNTIF($E468:G468,"&lt;&gt;0")&lt;=$D$467,VLOOKUP($B$467,$B$142:$N$196,$A468,FALSE)*$E$467,0))</f>
        <v>0</v>
      </c>
      <c r="I468" s="109">
        <f>-IF($B468&gt;=I$200,0,IF(COUNTIF($E468:H468,"&lt;&gt;0")&lt;=$D$467,VLOOKUP($B$467,$B$142:$N$196,$A468,FALSE)*$E$467,0))</f>
        <v>0</v>
      </c>
      <c r="J468" s="109">
        <f>-IF($B468&gt;=J$200,0,IF(COUNTIF($E468:I468,"&lt;&gt;0")&lt;=$D$467,VLOOKUP($B$467,$B$142:$N$196,$A468,FALSE)*$E$467,0))</f>
        <v>0</v>
      </c>
      <c r="K468" s="109">
        <f>-IF($B468&gt;=K$200,0,IF(COUNTIF($E468:J468,"&lt;&gt;0")&lt;=$D$467,VLOOKUP($B$467,$B$142:$N$196,$A468,FALSE)*$E$467,0))</f>
        <v>0</v>
      </c>
      <c r="L468" s="109">
        <f>-IF($B468&gt;=L$200,0,IF(COUNTIF($E468:K468,"&lt;&gt;0")&lt;=$D$467,VLOOKUP($B$467,$B$142:$N$196,$A468,FALSE)*$E$467,0))</f>
        <v>0</v>
      </c>
      <c r="M468" s="109">
        <f>-IF($B468&gt;=M$200,0,IF(COUNTIF($E468:L468,"&lt;&gt;0")&lt;=$D$467,VLOOKUP($B$467,$B$142:$N$196,$A468,FALSE)*$E$467,0))</f>
        <v>0</v>
      </c>
      <c r="N468" s="109">
        <f>-IF($B468&gt;=N$200,0,IF(COUNTIF($E468:M468,"&lt;&gt;0")&lt;=$D$467,VLOOKUP($B$467,$B$142:$N$196,$A468,FALSE)*$E$467,0))</f>
        <v>0</v>
      </c>
    </row>
    <row r="469" spans="1:14" s="2" customFormat="1" hidden="1" outlineLevel="1" x14ac:dyDescent="0.3">
      <c r="A469" s="1">
        <f t="shared" ref="A469:A476" si="109">+A468+1</f>
        <v>5</v>
      </c>
      <c r="B469" s="112">
        <v>2015</v>
      </c>
      <c r="C469" s="105"/>
      <c r="E469" s="109"/>
      <c r="F469" s="109">
        <f>-IF($B469&gt;=F$200,0,IF(COUNTIF($E469:E469,"&lt;&gt;0")&lt;=$D$467,VLOOKUP($B$467,$B$142:$N$196,$A469,FALSE)*$E$467,0))</f>
        <v>0</v>
      </c>
      <c r="G469" s="109">
        <f>-IF($B469&gt;=G$200,0,IF(COUNTIF($E469:F469,"&lt;&gt;0")&lt;=$D$467,VLOOKUP($B$467,$B$142:$N$196,$A469,FALSE)*$E$467,0))</f>
        <v>0</v>
      </c>
      <c r="H469" s="109">
        <f>-IF($B469&gt;=H$200,0,IF(COUNTIF($E469:G469,"&lt;&gt;0")&lt;=$D$467,VLOOKUP($B$467,$B$142:$N$196,$A469,FALSE)*$E$467,0))</f>
        <v>0</v>
      </c>
      <c r="I469" s="109">
        <f>-IF($B469&gt;=I$200,0,IF(COUNTIF($E469:H469,"&lt;&gt;0")&lt;=$D$467,VLOOKUP($B$467,$B$142:$N$196,$A469,FALSE)*$E$467,0))</f>
        <v>0</v>
      </c>
      <c r="J469" s="109">
        <f>-IF($B469&gt;=J$200,0,IF(COUNTIF($E469:I469,"&lt;&gt;0")&lt;=$D$467,VLOOKUP($B$467,$B$142:$N$196,$A469,FALSE)*$E$467,0))</f>
        <v>0</v>
      </c>
      <c r="K469" s="109">
        <f>-IF($B469&gt;=K$200,0,IF(COUNTIF($E469:J469,"&lt;&gt;0")&lt;=$D$467,VLOOKUP($B$467,$B$142:$N$196,$A469,FALSE)*$E$467,0))</f>
        <v>0</v>
      </c>
      <c r="L469" s="109">
        <f>-IF($B469&gt;=L$200,0,IF(COUNTIF($E469:K469,"&lt;&gt;0")&lt;=$D$467,VLOOKUP($B$467,$B$142:$N$196,$A469,FALSE)*$E$467,0))</f>
        <v>0</v>
      </c>
      <c r="M469" s="109">
        <f>-IF($B469&gt;=M$200,0,IF(COUNTIF($E469:L469,"&lt;&gt;0")&lt;=$D$467,VLOOKUP($B$467,$B$142:$N$196,$A469,FALSE)*$E$467,0))</f>
        <v>0</v>
      </c>
      <c r="N469" s="109">
        <f>-IF($B469&gt;=N$200,0,IF(COUNTIF($E469:M469,"&lt;&gt;0")&lt;=$D$467,VLOOKUP($B$467,$B$142:$N$196,$A469,FALSE)*$E$467,0))</f>
        <v>0</v>
      </c>
    </row>
    <row r="470" spans="1:14" s="2" customFormat="1" hidden="1" outlineLevel="1" x14ac:dyDescent="0.3">
      <c r="A470" s="1">
        <f t="shared" si="109"/>
        <v>6</v>
      </c>
      <c r="B470" s="112">
        <v>2016</v>
      </c>
      <c r="C470" s="105"/>
      <c r="E470" s="109"/>
      <c r="F470" s="109">
        <f>-IF($B470&gt;=F$200,0,IF(COUNTIF($E470:E470,"&lt;&gt;0")&lt;=$D$467,VLOOKUP($B$467,$B$142:$N$196,$A470,FALSE)*$E$467,0))</f>
        <v>0</v>
      </c>
      <c r="G470" s="109">
        <f>-IF($B470&gt;=G$200,0,IF(COUNTIF($E470:F470,"&lt;&gt;0")&lt;=$D$467,VLOOKUP($B$467,$B$142:$N$196,$A470,FALSE)*$E$467,0))</f>
        <v>0</v>
      </c>
      <c r="H470" s="109">
        <f>-IF($B470&gt;=H$200,0,IF(COUNTIF($E470:G470,"&lt;&gt;0")&lt;=$D$467,VLOOKUP($B$467,$B$142:$N$196,$A470,FALSE)*$E$467,0))</f>
        <v>0</v>
      </c>
      <c r="I470" s="109">
        <f>-IF($B470&gt;=I$200,0,IF(COUNTIF($E470:H470,"&lt;&gt;0")&lt;=$D$467,VLOOKUP($B$467,$B$142:$N$196,$A470,FALSE)*$E$467,0))</f>
        <v>0</v>
      </c>
      <c r="J470" s="109">
        <f>-IF($B470&gt;=J$200,0,IF(COUNTIF($E470:I470,"&lt;&gt;0")&lt;=$D$467,VLOOKUP($B$467,$B$142:$N$196,$A470,FALSE)*$E$467,0))</f>
        <v>0</v>
      </c>
      <c r="K470" s="109">
        <f>-IF($B470&gt;=K$200,0,IF(COUNTIF($E470:J470,"&lt;&gt;0")&lt;=$D$467,VLOOKUP($B$467,$B$142:$N$196,$A470,FALSE)*$E$467,0))</f>
        <v>0</v>
      </c>
      <c r="L470" s="109">
        <f>-IF($B470&gt;=L$200,0,IF(COUNTIF($E470:K470,"&lt;&gt;0")&lt;=$D$467,VLOOKUP($B$467,$B$142:$N$196,$A470,FALSE)*$E$467,0))</f>
        <v>0</v>
      </c>
      <c r="M470" s="109">
        <f>-IF($B470&gt;=M$200,0,IF(COUNTIF($E470:L470,"&lt;&gt;0")&lt;=$D$467,VLOOKUP($B$467,$B$142:$N$196,$A470,FALSE)*$E$467,0))</f>
        <v>0</v>
      </c>
      <c r="N470" s="109">
        <f>-IF($B470&gt;=N$200,0,IF(COUNTIF($E470:M470,"&lt;&gt;0")&lt;=$D$467,VLOOKUP($B$467,$B$142:$N$196,$A470,FALSE)*$E$467,0))</f>
        <v>0</v>
      </c>
    </row>
    <row r="471" spans="1:14" s="2" customFormat="1" hidden="1" outlineLevel="1" x14ac:dyDescent="0.3">
      <c r="A471" s="1">
        <f t="shared" si="109"/>
        <v>7</v>
      </c>
      <c r="B471" s="112">
        <v>2017</v>
      </c>
      <c r="C471" s="105"/>
      <c r="E471" s="109"/>
      <c r="F471" s="109">
        <f>-IF($B471&gt;=F$200,0,IF(COUNTIF($E471:E471,"&lt;&gt;0")&lt;=$D$467,VLOOKUP($B$467,$B$142:$N$196,$A471,FALSE)*$E$467,0))</f>
        <v>0</v>
      </c>
      <c r="G471" s="109">
        <f>-IF($B471&gt;=G$200,0,IF(COUNTIF($E471:F471,"&lt;&gt;0")&lt;=$D$467,VLOOKUP($B$467,$B$142:$N$196,$A471,FALSE)*$E$467,0))</f>
        <v>0</v>
      </c>
      <c r="H471" s="109">
        <f>-IF($B471&gt;=H$200,0,IF(COUNTIF($E471:G471,"&lt;&gt;0")&lt;=$D$467,VLOOKUP($B$467,$B$142:$N$196,$A471,FALSE)*$E$467,0))</f>
        <v>0</v>
      </c>
      <c r="I471" s="109">
        <f>-IF($B471&gt;=I$200,0,IF(COUNTIF($E471:H471,"&lt;&gt;0")&lt;=$D$467,VLOOKUP($B$467,$B$142:$N$196,$A471,FALSE)*$E$467,0))</f>
        <v>-3318.6711864406784</v>
      </c>
      <c r="J471" s="109">
        <f>-IF($B471&gt;=J$200,0,IF(COUNTIF($E471:I471,"&lt;&gt;0")&lt;=$D$467,VLOOKUP($B$467,$B$142:$N$196,$A471,FALSE)*$E$467,0))</f>
        <v>-3318.6711864406784</v>
      </c>
      <c r="K471" s="109">
        <f>-IF($B471&gt;=K$200,0,IF(COUNTIF($E471:J471,"&lt;&gt;0")&lt;=$D$467,VLOOKUP($B$467,$B$142:$N$196,$A471,FALSE)*$E$467,0))</f>
        <v>-3318.6711864406784</v>
      </c>
      <c r="L471" s="109">
        <f>-IF($B471&gt;=L$200,0,IF(COUNTIF($E471:K471,"&lt;&gt;0")&lt;=$D$467,VLOOKUP($B$467,$B$142:$N$196,$A471,FALSE)*$E$467,0))</f>
        <v>-3318.6711864406784</v>
      </c>
      <c r="M471" s="109">
        <f>-IF($B471&gt;=M$200,0,IF(COUNTIF($E471:L471,"&lt;&gt;0")&lt;=$D$467,VLOOKUP($B$467,$B$142:$N$196,$A471,FALSE)*$E$467,0))</f>
        <v>-3318.6711864406784</v>
      </c>
      <c r="N471" s="109">
        <f>-IF($B471&gt;=N$200,0,IF(COUNTIF($E471:M471,"&lt;&gt;0")&lt;=$D$467,VLOOKUP($B$467,$B$142:$N$196,$A471,FALSE)*$E$467,0))</f>
        <v>-3318.6711864406784</v>
      </c>
    </row>
    <row r="472" spans="1:14" s="2" customFormat="1" hidden="1" outlineLevel="1" x14ac:dyDescent="0.3">
      <c r="A472" s="1">
        <f t="shared" si="109"/>
        <v>8</v>
      </c>
      <c r="B472" s="112">
        <v>2018</v>
      </c>
      <c r="C472" s="105"/>
      <c r="E472" s="109"/>
      <c r="F472" s="109">
        <f>-IF($B472&gt;=F$200,0,IF(COUNTIF($E472:E472,"&lt;&gt;0")&lt;=$D$467,VLOOKUP($B$467,$B$142:$N$196,$A472,FALSE)*$E$467,0))</f>
        <v>0</v>
      </c>
      <c r="G472" s="109">
        <f>-IF($B472&gt;=G$200,0,IF(COUNTIF($E472:F472,"&lt;&gt;0")&lt;=$D$467,VLOOKUP($B$467,$B$142:$N$196,$A472,FALSE)*$E$467,0))</f>
        <v>0</v>
      </c>
      <c r="H472" s="109">
        <f>-IF($B472&gt;=H$200,0,IF(COUNTIF($E472:G472,"&lt;&gt;0")&lt;=$D$467,VLOOKUP($B$467,$B$142:$N$196,$A472,FALSE)*$E$467,0))</f>
        <v>0</v>
      </c>
      <c r="I472" s="109">
        <f>-IF($B472&gt;=I$200,0,IF(COUNTIF($E472:H472,"&lt;&gt;0")&lt;=$D$467,VLOOKUP($B$467,$B$142:$N$196,$A472,FALSE)*$E$467,0))</f>
        <v>0</v>
      </c>
      <c r="J472" s="109">
        <f>-IF($B472&gt;=J$200,0,IF(COUNTIF($E472:I472,"&lt;&gt;0")&lt;=$D$467,VLOOKUP($B$467,$B$142:$N$196,$A472,FALSE)*$E$467,0))</f>
        <v>0</v>
      </c>
      <c r="K472" s="109">
        <f>-IF($B472&gt;=K$200,0,IF(COUNTIF($E472:J472,"&lt;&gt;0")&lt;=$D$467,VLOOKUP($B$467,$B$142:$N$196,$A472,FALSE)*$E$467,0))</f>
        <v>0</v>
      </c>
      <c r="L472" s="109">
        <f>-IF($B472&gt;=L$200,0,IF(COUNTIF($E472:K472,"&lt;&gt;0")&lt;=$D$467,VLOOKUP($B$467,$B$142:$N$196,$A472,FALSE)*$E$467,0))</f>
        <v>0</v>
      </c>
      <c r="M472" s="109">
        <f>-IF($B472&gt;=M$200,0,IF(COUNTIF($E472:L472,"&lt;&gt;0")&lt;=$D$467,VLOOKUP($B$467,$B$142:$N$196,$A472,FALSE)*$E$467,0))</f>
        <v>0</v>
      </c>
      <c r="N472" s="109">
        <f>-IF($B472&gt;=N$200,0,IF(COUNTIF($E472:M472,"&lt;&gt;0")&lt;=$D$467,VLOOKUP($B$467,$B$142:$N$196,$A472,FALSE)*$E$467,0))</f>
        <v>0</v>
      </c>
    </row>
    <row r="473" spans="1:14" s="2" customFormat="1" hidden="1" outlineLevel="1" x14ac:dyDescent="0.3">
      <c r="A473" s="1">
        <f t="shared" si="109"/>
        <v>9</v>
      </c>
      <c r="B473" s="112">
        <v>2019</v>
      </c>
      <c r="C473" s="105"/>
      <c r="E473" s="109"/>
      <c r="F473" s="109">
        <f>-IF($B473&gt;=F$200,0,IF(COUNTIF($E473:E473,"&lt;&gt;0")&lt;=$D$467,VLOOKUP($B$467,$B$142:$N$196,$A473,FALSE)*$E$467,0))</f>
        <v>0</v>
      </c>
      <c r="G473" s="109">
        <f>-IF($B473&gt;=G$200,0,IF(COUNTIF($E473:F473,"&lt;&gt;0")&lt;=$D$467,VLOOKUP($B$467,$B$142:$N$196,$A473,FALSE)*$E$467,0))</f>
        <v>0</v>
      </c>
      <c r="H473" s="109">
        <f>-IF($B473&gt;=H$200,0,IF(COUNTIF($E473:G473,"&lt;&gt;0")&lt;=$D$467,VLOOKUP($B$467,$B$142:$N$196,$A473,FALSE)*$E$467,0))</f>
        <v>0</v>
      </c>
      <c r="I473" s="109">
        <f>-IF($B473&gt;=I$200,0,IF(COUNTIF($E473:H473,"&lt;&gt;0")&lt;=$D$467,VLOOKUP($B$467,$B$142:$N$196,$A473,FALSE)*$E$467,0))</f>
        <v>0</v>
      </c>
      <c r="J473" s="109">
        <f>-IF($B473&gt;=J$200,0,IF(COUNTIF($E473:I473,"&lt;&gt;0")&lt;=$D$467,VLOOKUP($B$467,$B$142:$N$196,$A473,FALSE)*$E$467,0))</f>
        <v>0</v>
      </c>
      <c r="K473" s="109">
        <f>-IF($B473&gt;=K$200,0,IF(COUNTIF($E473:J473,"&lt;&gt;0")&lt;=$D$467,VLOOKUP($B$467,$B$142:$N$196,$A473,FALSE)*$E$467,0))</f>
        <v>0</v>
      </c>
      <c r="L473" s="109">
        <f>-IF($B473&gt;=L$200,0,IF(COUNTIF($E473:K473,"&lt;&gt;0")&lt;=$D$467,VLOOKUP($B$467,$B$142:$N$196,$A473,FALSE)*$E$467,0))</f>
        <v>0</v>
      </c>
      <c r="M473" s="109">
        <f>-IF($B473&gt;=M$200,0,IF(COUNTIF($E473:L473,"&lt;&gt;0")&lt;=$D$467,VLOOKUP($B$467,$B$142:$N$196,$A473,FALSE)*$E$467,0))</f>
        <v>0</v>
      </c>
      <c r="N473" s="109">
        <f>-IF($B473&gt;=N$200,0,IF(COUNTIF($E473:M473,"&lt;&gt;0")&lt;=$D$467,VLOOKUP($B$467,$B$142:$N$196,$A473,FALSE)*$E$467,0))</f>
        <v>0</v>
      </c>
    </row>
    <row r="474" spans="1:14" s="2" customFormat="1" hidden="1" outlineLevel="1" x14ac:dyDescent="0.3">
      <c r="A474" s="1">
        <f t="shared" si="109"/>
        <v>10</v>
      </c>
      <c r="B474" s="112">
        <v>2020</v>
      </c>
      <c r="C474" s="105"/>
      <c r="E474" s="109"/>
      <c r="F474" s="109">
        <f>-IF($B474&gt;=F$200,0,IF(COUNTIF($E474:E474,"&lt;&gt;0")&lt;=$D$467,VLOOKUP($B$467,$B$142:$N$196,$A474,FALSE)*$E$467,0))</f>
        <v>0</v>
      </c>
      <c r="G474" s="109">
        <f>-IF($B474&gt;=G$200,0,IF(COUNTIF($E474:F474,"&lt;&gt;0")&lt;=$D$467,VLOOKUP($B$467,$B$142:$N$196,$A474,FALSE)*$E$467,0))</f>
        <v>0</v>
      </c>
      <c r="H474" s="109">
        <f>-IF($B474&gt;=H$200,0,IF(COUNTIF($E474:G474,"&lt;&gt;0")&lt;=$D$467,VLOOKUP($B$467,$B$142:$N$196,$A474,FALSE)*$E$467,0))</f>
        <v>0</v>
      </c>
      <c r="I474" s="109">
        <f>-IF($B474&gt;=I$200,0,IF(COUNTIF($E474:H474,"&lt;&gt;0")&lt;=$D$467,VLOOKUP($B$467,$B$142:$N$196,$A474,FALSE)*$E$467,0))</f>
        <v>0</v>
      </c>
      <c r="J474" s="109">
        <f>-IF($B474&gt;=J$200,0,IF(COUNTIF($E474:I474,"&lt;&gt;0")&lt;=$D$467,VLOOKUP($B$467,$B$142:$N$196,$A474,FALSE)*$E$467,0))</f>
        <v>0</v>
      </c>
      <c r="K474" s="109">
        <f>-IF($B474&gt;=K$200,0,IF(COUNTIF($E474:J474,"&lt;&gt;0")&lt;=$D$467,VLOOKUP($B$467,$B$142:$N$196,$A474,FALSE)*$E$467,0))</f>
        <v>0</v>
      </c>
      <c r="L474" s="109">
        <f>-IF($B474&gt;=L$200,0,IF(COUNTIF($E474:K474,"&lt;&gt;0")&lt;=$D$467,VLOOKUP($B$467,$B$142:$N$196,$A474,FALSE)*$E$467,0))</f>
        <v>0</v>
      </c>
      <c r="M474" s="109">
        <f>-IF($B474&gt;=M$200,0,IF(COUNTIF($E474:L474,"&lt;&gt;0")&lt;=$D$467,VLOOKUP($B$467,$B$142:$N$196,$A474,FALSE)*$E$467,0))</f>
        <v>0</v>
      </c>
      <c r="N474" s="109">
        <f>-IF($B474&gt;=N$200,0,IF(COUNTIF($E474:M474,"&lt;&gt;0")&lt;=$D$467,VLOOKUP($B$467,$B$142:$N$196,$A474,FALSE)*$E$467,0))</f>
        <v>0</v>
      </c>
    </row>
    <row r="475" spans="1:14" s="2" customFormat="1" hidden="1" outlineLevel="1" x14ac:dyDescent="0.3">
      <c r="A475" s="1">
        <f t="shared" si="109"/>
        <v>11</v>
      </c>
      <c r="B475" s="112">
        <v>2021</v>
      </c>
      <c r="C475" s="105"/>
      <c r="E475" s="109"/>
      <c r="F475" s="109">
        <f>-IF($B475&gt;=F$200,0,IF(COUNTIF($E475:E475,"&lt;&gt;0")&lt;=$D$467,VLOOKUP($B$467,$B$142:$N$196,$A475,FALSE)*$E$467,0))</f>
        <v>0</v>
      </c>
      <c r="G475" s="109">
        <f>-IF($B475&gt;=G$200,0,IF(COUNTIF($E475:F475,"&lt;&gt;0")&lt;=$D$467,VLOOKUP($B$467,$B$142:$N$196,$A475,FALSE)*$E$467,0))</f>
        <v>0</v>
      </c>
      <c r="H475" s="109">
        <f>-IF($B475&gt;=H$200,0,IF(COUNTIF($E475:G475,"&lt;&gt;0")&lt;=$D$467,VLOOKUP($B$467,$B$142:$N$196,$A475,FALSE)*$E$467,0))</f>
        <v>0</v>
      </c>
      <c r="I475" s="109">
        <f>-IF($B475&gt;=I$200,0,IF(COUNTIF($E475:H475,"&lt;&gt;0")&lt;=$D$467,VLOOKUP($B$467,$B$142:$N$196,$A475,FALSE)*$E$467,0))</f>
        <v>0</v>
      </c>
      <c r="J475" s="109">
        <f>-IF($B475&gt;=J$200,0,IF(COUNTIF($E475:I475,"&lt;&gt;0")&lt;=$D$467,VLOOKUP($B$467,$B$142:$N$196,$A475,FALSE)*$E$467,0))</f>
        <v>0</v>
      </c>
      <c r="K475" s="109">
        <f>-IF($B475&gt;=K$200,0,IF(COUNTIF($E475:J475,"&lt;&gt;0")&lt;=$D$467,VLOOKUP($B$467,$B$142:$N$196,$A475,FALSE)*$E$467,0))</f>
        <v>0</v>
      </c>
      <c r="L475" s="109">
        <f>-IF($B475&gt;=L$200,0,IF(COUNTIF($E475:K475,"&lt;&gt;0")&lt;=$D$467,VLOOKUP($B$467,$B$142:$N$196,$A475,FALSE)*$E$467,0))</f>
        <v>0</v>
      </c>
      <c r="M475" s="109">
        <f>-IF($B475&gt;=M$200,0,IF(COUNTIF($E475:L475,"&lt;&gt;0")&lt;=$D$467,VLOOKUP($B$467,$B$142:$N$196,$A475,FALSE)*$E$467,0))</f>
        <v>0</v>
      </c>
      <c r="N475" s="109">
        <f>-IF($B475&gt;=N$200,0,IF(COUNTIF($E475:M475,"&lt;&gt;0")&lt;=$D$467,VLOOKUP($B$467,$B$142:$N$196,$A475,FALSE)*$E$467,0))</f>
        <v>0</v>
      </c>
    </row>
    <row r="476" spans="1:14" s="2" customFormat="1" hidden="1" outlineLevel="1" x14ac:dyDescent="0.3">
      <c r="A476" s="1">
        <f t="shared" si="109"/>
        <v>12</v>
      </c>
      <c r="B476" s="112">
        <v>2022</v>
      </c>
      <c r="C476" s="105"/>
      <c r="E476" s="109"/>
      <c r="F476" s="109">
        <f>-IF($B476&gt;=F$200,0,IF(COUNTIF($E476:E476,"&lt;&gt;0")&lt;=$D$467,VLOOKUP($B$467,$B$142:$N$196,$A476,FALSE)*$E$467,0))</f>
        <v>0</v>
      </c>
      <c r="G476" s="109">
        <f>-IF($B476&gt;=G$200,0,IF(COUNTIF($E476:F476,"&lt;&gt;0")&lt;=$D$467,VLOOKUP($B$467,$B$142:$N$196,$A476,FALSE)*$E$467,0))</f>
        <v>0</v>
      </c>
      <c r="H476" s="109">
        <f>-IF($B476&gt;=H$200,0,IF(COUNTIF($E476:G476,"&lt;&gt;0")&lt;=$D$467,VLOOKUP($B$467,$B$142:$N$196,$A476,FALSE)*$E$467,0))</f>
        <v>0</v>
      </c>
      <c r="I476" s="109">
        <f>-IF($B476&gt;=I$200,0,IF(COUNTIF($E476:H476,"&lt;&gt;0")&lt;=$D$467,VLOOKUP($B$467,$B$142:$N$196,$A476,FALSE)*$E$467,0))</f>
        <v>0</v>
      </c>
      <c r="J476" s="109">
        <f>-IF($B476&gt;=J$200,0,IF(COUNTIF($E476:I476,"&lt;&gt;0")&lt;=$D$467,VLOOKUP($B$467,$B$142:$N$196,$A476,FALSE)*$E$467,0))</f>
        <v>0</v>
      </c>
      <c r="K476" s="109">
        <f>-IF($B476&gt;=K$200,0,IF(COUNTIF($E476:J476,"&lt;&gt;0")&lt;=$D$467,VLOOKUP($B$467,$B$142:$N$196,$A476,FALSE)*$E$467,0))</f>
        <v>0</v>
      </c>
      <c r="L476" s="109">
        <f>-IF($B476&gt;=L$200,0,IF(COUNTIF($E476:K476,"&lt;&gt;0")&lt;=$D$467,VLOOKUP($B$467,$B$142:$N$196,$A476,FALSE)*$E$467,0))</f>
        <v>0</v>
      </c>
      <c r="M476" s="109">
        <f>-IF($B476&gt;=M$200,0,IF(COUNTIF($E476:L476,"&lt;&gt;0")&lt;=$D$467,VLOOKUP($B$467,$B$142:$N$196,$A476,FALSE)*$E$467,0))</f>
        <v>0</v>
      </c>
      <c r="N476" s="109">
        <f>-IF($B476&gt;=N$200,0,IF(COUNTIF($E476:M476,"&lt;&gt;0")&lt;=$D$467,VLOOKUP($B$467,$B$142:$N$196,$A476,FALSE)*$E$467,0))</f>
        <v>0</v>
      </c>
    </row>
    <row r="477" spans="1:14" s="2" customFormat="1" hidden="1" outlineLevel="1" x14ac:dyDescent="0.3">
      <c r="A477" s="1"/>
      <c r="B477" s="112"/>
      <c r="C477" s="105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</row>
    <row r="478" spans="1:14" s="2" customFormat="1" collapsed="1" x14ac:dyDescent="0.3">
      <c r="A478" s="1"/>
      <c r="B478" s="104" t="s">
        <v>221</v>
      </c>
      <c r="C478" s="105"/>
      <c r="D478" s="2">
        <f>VLOOKUP(B478,'2.2.3.1.TasasDeprec'!$B$6:$F$62,5,FALSE)</f>
        <v>10</v>
      </c>
      <c r="E478" s="18">
        <f>1/D478</f>
        <v>0.1</v>
      </c>
      <c r="F478" s="55">
        <f>SUM(F479:F487)</f>
        <v>0</v>
      </c>
      <c r="G478" s="55">
        <f t="shared" ref="G478:N478" si="110">SUM(G479:G487)</f>
        <v>0</v>
      </c>
      <c r="H478" s="55">
        <f t="shared" si="110"/>
        <v>0</v>
      </c>
      <c r="I478" s="55">
        <f t="shared" si="110"/>
        <v>-8181.1101694915269</v>
      </c>
      <c r="J478" s="55">
        <f t="shared" si="110"/>
        <v>-8181.1101694915269</v>
      </c>
      <c r="K478" s="55">
        <f t="shared" si="110"/>
        <v>-8181.1101694915269</v>
      </c>
      <c r="L478" s="55">
        <f t="shared" si="110"/>
        <v>-8181.1101694915269</v>
      </c>
      <c r="M478" s="55">
        <f t="shared" si="110"/>
        <v>-8181.1101694915269</v>
      </c>
      <c r="N478" s="55">
        <f t="shared" si="110"/>
        <v>-8181.1101694915269</v>
      </c>
    </row>
    <row r="479" spans="1:14" s="2" customFormat="1" hidden="1" outlineLevel="1" x14ac:dyDescent="0.3">
      <c r="A479" s="1">
        <v>4</v>
      </c>
      <c r="B479" s="112">
        <v>2014</v>
      </c>
      <c r="C479" s="105"/>
      <c r="E479" s="109"/>
      <c r="F479" s="109">
        <f>-IF($B479&gt;=F$200,0,IF(COUNTIF($E479:E479,"&lt;&gt;0")&lt;=$D$478,VLOOKUP($B$478,$B$142:$N$196,$A479,FALSE)*$E$478,0))</f>
        <v>0</v>
      </c>
      <c r="G479" s="109">
        <f>-IF($B479&gt;=G$200,0,IF(COUNTIF($E479:F479,"&lt;&gt;0")&lt;=$D$478,VLOOKUP($B$478,$B$142:$N$196,$A479,FALSE)*$E$478,0))</f>
        <v>0</v>
      </c>
      <c r="H479" s="109">
        <f>-IF($B479&gt;=H$200,0,IF(COUNTIF($E479:G479,"&lt;&gt;0")&lt;=$D$478,VLOOKUP($B$478,$B$142:$N$196,$A479,FALSE)*$E$478,0))</f>
        <v>0</v>
      </c>
      <c r="I479" s="109">
        <f>-IF($B479&gt;=I$200,0,IF(COUNTIF($E479:H479,"&lt;&gt;0")&lt;=$D$478,VLOOKUP($B$478,$B$142:$N$196,$A479,FALSE)*$E$478,0))</f>
        <v>0</v>
      </c>
      <c r="J479" s="109">
        <f>-IF($B479&gt;=J$200,0,IF(COUNTIF($E479:I479,"&lt;&gt;0")&lt;=$D$478,VLOOKUP($B$478,$B$142:$N$196,$A479,FALSE)*$E$478,0))</f>
        <v>0</v>
      </c>
      <c r="K479" s="109">
        <f>-IF($B479&gt;=K$200,0,IF(COUNTIF($E479:J479,"&lt;&gt;0")&lt;=$D$478,VLOOKUP($B$478,$B$142:$N$196,$A479,FALSE)*$E$478,0))</f>
        <v>0</v>
      </c>
      <c r="L479" s="109">
        <f>-IF($B479&gt;=L$200,0,IF(COUNTIF($E479:K479,"&lt;&gt;0")&lt;=$D$478,VLOOKUP($B$478,$B$142:$N$196,$A479,FALSE)*$E$478,0))</f>
        <v>0</v>
      </c>
      <c r="M479" s="109">
        <f>-IF($B479&gt;=M$200,0,IF(COUNTIF($E479:L479,"&lt;&gt;0")&lt;=$D$478,VLOOKUP($B$478,$B$142:$N$196,$A479,FALSE)*$E$478,0))</f>
        <v>0</v>
      </c>
      <c r="N479" s="109">
        <f>-IF($B479&gt;=N$200,0,IF(COUNTIF($E479:M479,"&lt;&gt;0")&lt;=$D$478,VLOOKUP($B$478,$B$142:$N$196,$A479,FALSE)*$E$478,0))</f>
        <v>0</v>
      </c>
    </row>
    <row r="480" spans="1:14" s="2" customFormat="1" hidden="1" outlineLevel="1" x14ac:dyDescent="0.3">
      <c r="A480" s="1">
        <f t="shared" ref="A480:A487" si="111">+A479+1</f>
        <v>5</v>
      </c>
      <c r="B480" s="112">
        <v>2015</v>
      </c>
      <c r="C480" s="105"/>
      <c r="E480" s="109"/>
      <c r="F480" s="109">
        <f>-IF($B480&gt;=F$200,0,IF(COUNTIF($E480:E480,"&lt;&gt;0")&lt;=$D$478,VLOOKUP($B$478,$B$142:$N$196,$A480,FALSE)*$E$478,0))</f>
        <v>0</v>
      </c>
      <c r="G480" s="109">
        <f>-IF($B480&gt;=G$200,0,IF(COUNTIF($E480:F480,"&lt;&gt;0")&lt;=$D$478,VLOOKUP($B$478,$B$142:$N$196,$A480,FALSE)*$E$478,0))</f>
        <v>0</v>
      </c>
      <c r="H480" s="109">
        <f>-IF($B480&gt;=H$200,0,IF(COUNTIF($E480:G480,"&lt;&gt;0")&lt;=$D$478,VLOOKUP($B$478,$B$142:$N$196,$A480,FALSE)*$E$478,0))</f>
        <v>0</v>
      </c>
      <c r="I480" s="109">
        <f>-IF($B480&gt;=I$200,0,IF(COUNTIF($E480:H480,"&lt;&gt;0")&lt;=$D$478,VLOOKUP($B$478,$B$142:$N$196,$A480,FALSE)*$E$478,0))</f>
        <v>0</v>
      </c>
      <c r="J480" s="109">
        <f>-IF($B480&gt;=J$200,0,IF(COUNTIF($E480:I480,"&lt;&gt;0")&lt;=$D$478,VLOOKUP($B$478,$B$142:$N$196,$A480,FALSE)*$E$478,0))</f>
        <v>0</v>
      </c>
      <c r="K480" s="109">
        <f>-IF($B480&gt;=K$200,0,IF(COUNTIF($E480:J480,"&lt;&gt;0")&lt;=$D$478,VLOOKUP($B$478,$B$142:$N$196,$A480,FALSE)*$E$478,0))</f>
        <v>0</v>
      </c>
      <c r="L480" s="109">
        <f>-IF($B480&gt;=L$200,0,IF(COUNTIF($E480:K480,"&lt;&gt;0")&lt;=$D$478,VLOOKUP($B$478,$B$142:$N$196,$A480,FALSE)*$E$478,0))</f>
        <v>0</v>
      </c>
      <c r="M480" s="109">
        <f>-IF($B480&gt;=M$200,0,IF(COUNTIF($E480:L480,"&lt;&gt;0")&lt;=$D$478,VLOOKUP($B$478,$B$142:$N$196,$A480,FALSE)*$E$478,0))</f>
        <v>0</v>
      </c>
      <c r="N480" s="109">
        <f>-IF($B480&gt;=N$200,0,IF(COUNTIF($E480:M480,"&lt;&gt;0")&lt;=$D$478,VLOOKUP($B$478,$B$142:$N$196,$A480,FALSE)*$E$478,0))</f>
        <v>0</v>
      </c>
    </row>
    <row r="481" spans="1:14" s="2" customFormat="1" hidden="1" outlineLevel="1" x14ac:dyDescent="0.3">
      <c r="A481" s="1">
        <f t="shared" si="111"/>
        <v>6</v>
      </c>
      <c r="B481" s="112">
        <v>2016</v>
      </c>
      <c r="C481" s="105"/>
      <c r="E481" s="109"/>
      <c r="F481" s="109">
        <f>-IF($B481&gt;=F$200,0,IF(COUNTIF($E481:E481,"&lt;&gt;0")&lt;=$D$478,VLOOKUP($B$478,$B$142:$N$196,$A481,FALSE)*$E$478,0))</f>
        <v>0</v>
      </c>
      <c r="G481" s="109">
        <f>-IF($B481&gt;=G$200,0,IF(COUNTIF($E481:F481,"&lt;&gt;0")&lt;=$D$478,VLOOKUP($B$478,$B$142:$N$196,$A481,FALSE)*$E$478,0))</f>
        <v>0</v>
      </c>
      <c r="H481" s="109">
        <f>-IF($B481&gt;=H$200,0,IF(COUNTIF($E481:G481,"&lt;&gt;0")&lt;=$D$478,VLOOKUP($B$478,$B$142:$N$196,$A481,FALSE)*$E$478,0))</f>
        <v>0</v>
      </c>
      <c r="I481" s="109">
        <f>-IF($B481&gt;=I$200,0,IF(COUNTIF($E481:H481,"&lt;&gt;0")&lt;=$D$478,VLOOKUP($B$478,$B$142:$N$196,$A481,FALSE)*$E$478,0))</f>
        <v>0</v>
      </c>
      <c r="J481" s="109">
        <f>-IF($B481&gt;=J$200,0,IF(COUNTIF($E481:I481,"&lt;&gt;0")&lt;=$D$478,VLOOKUP($B$478,$B$142:$N$196,$A481,FALSE)*$E$478,0))</f>
        <v>0</v>
      </c>
      <c r="K481" s="109">
        <f>-IF($B481&gt;=K$200,0,IF(COUNTIF($E481:J481,"&lt;&gt;0")&lt;=$D$478,VLOOKUP($B$478,$B$142:$N$196,$A481,FALSE)*$E$478,0))</f>
        <v>0</v>
      </c>
      <c r="L481" s="109">
        <f>-IF($B481&gt;=L$200,0,IF(COUNTIF($E481:K481,"&lt;&gt;0")&lt;=$D$478,VLOOKUP($B$478,$B$142:$N$196,$A481,FALSE)*$E$478,0))</f>
        <v>0</v>
      </c>
      <c r="M481" s="109">
        <f>-IF($B481&gt;=M$200,0,IF(COUNTIF($E481:L481,"&lt;&gt;0")&lt;=$D$478,VLOOKUP($B$478,$B$142:$N$196,$A481,FALSE)*$E$478,0))</f>
        <v>0</v>
      </c>
      <c r="N481" s="109">
        <f>-IF($B481&gt;=N$200,0,IF(COUNTIF($E481:M481,"&lt;&gt;0")&lt;=$D$478,VLOOKUP($B$478,$B$142:$N$196,$A481,FALSE)*$E$478,0))</f>
        <v>0</v>
      </c>
    </row>
    <row r="482" spans="1:14" s="2" customFormat="1" hidden="1" outlineLevel="1" x14ac:dyDescent="0.3">
      <c r="A482" s="1">
        <f t="shared" si="111"/>
        <v>7</v>
      </c>
      <c r="B482" s="112">
        <v>2017</v>
      </c>
      <c r="C482" s="105"/>
      <c r="E482" s="109"/>
      <c r="F482" s="109">
        <f>-IF($B482&gt;=F$200,0,IF(COUNTIF($E482:E482,"&lt;&gt;0")&lt;=$D$478,VLOOKUP($B$478,$B$142:$N$196,$A482,FALSE)*$E$478,0))</f>
        <v>0</v>
      </c>
      <c r="G482" s="109">
        <f>-IF($B482&gt;=G$200,0,IF(COUNTIF($E482:F482,"&lt;&gt;0")&lt;=$D$478,VLOOKUP($B$478,$B$142:$N$196,$A482,FALSE)*$E$478,0))</f>
        <v>0</v>
      </c>
      <c r="H482" s="109">
        <f>-IF($B482&gt;=H$200,0,IF(COUNTIF($E482:G482,"&lt;&gt;0")&lt;=$D$478,VLOOKUP($B$478,$B$142:$N$196,$A482,FALSE)*$E$478,0))</f>
        <v>0</v>
      </c>
      <c r="I482" s="109">
        <f>-IF($B482&gt;=I$200,0,IF(COUNTIF($E482:H482,"&lt;&gt;0")&lt;=$D$478,VLOOKUP($B$478,$B$142:$N$196,$A482,FALSE)*$E$478,0))</f>
        <v>-8181.1101694915269</v>
      </c>
      <c r="J482" s="109">
        <f>-IF($B482&gt;=J$200,0,IF(COUNTIF($E482:I482,"&lt;&gt;0")&lt;=$D$478,VLOOKUP($B$478,$B$142:$N$196,$A482,FALSE)*$E$478,0))</f>
        <v>-8181.1101694915269</v>
      </c>
      <c r="K482" s="109">
        <f>-IF($B482&gt;=K$200,0,IF(COUNTIF($E482:J482,"&lt;&gt;0")&lt;=$D$478,VLOOKUP($B$478,$B$142:$N$196,$A482,FALSE)*$E$478,0))</f>
        <v>-8181.1101694915269</v>
      </c>
      <c r="L482" s="109">
        <f>-IF($B482&gt;=L$200,0,IF(COUNTIF($E482:K482,"&lt;&gt;0")&lt;=$D$478,VLOOKUP($B$478,$B$142:$N$196,$A482,FALSE)*$E$478,0))</f>
        <v>-8181.1101694915269</v>
      </c>
      <c r="M482" s="109">
        <f>-IF($B482&gt;=M$200,0,IF(COUNTIF($E482:L482,"&lt;&gt;0")&lt;=$D$478,VLOOKUP($B$478,$B$142:$N$196,$A482,FALSE)*$E$478,0))</f>
        <v>-8181.1101694915269</v>
      </c>
      <c r="N482" s="109">
        <f>-IF($B482&gt;=N$200,0,IF(COUNTIF($E482:M482,"&lt;&gt;0")&lt;=$D$478,VLOOKUP($B$478,$B$142:$N$196,$A482,FALSE)*$E$478,0))</f>
        <v>-8181.1101694915269</v>
      </c>
    </row>
    <row r="483" spans="1:14" s="2" customFormat="1" hidden="1" outlineLevel="1" x14ac:dyDescent="0.3">
      <c r="A483" s="1">
        <f t="shared" si="111"/>
        <v>8</v>
      </c>
      <c r="B483" s="112">
        <v>2018</v>
      </c>
      <c r="C483" s="105"/>
      <c r="E483" s="109"/>
      <c r="F483" s="109">
        <f>-IF($B483&gt;=F$200,0,IF(COUNTIF($E483:E483,"&lt;&gt;0")&lt;=$D$478,VLOOKUP($B$478,$B$142:$N$196,$A483,FALSE)*$E$478,0))</f>
        <v>0</v>
      </c>
      <c r="G483" s="109">
        <f>-IF($B483&gt;=G$200,0,IF(COUNTIF($E483:F483,"&lt;&gt;0")&lt;=$D$478,VLOOKUP($B$478,$B$142:$N$196,$A483,FALSE)*$E$478,0))</f>
        <v>0</v>
      </c>
      <c r="H483" s="109">
        <f>-IF($B483&gt;=H$200,0,IF(COUNTIF($E483:G483,"&lt;&gt;0")&lt;=$D$478,VLOOKUP($B$478,$B$142:$N$196,$A483,FALSE)*$E$478,0))</f>
        <v>0</v>
      </c>
      <c r="I483" s="109">
        <f>-IF($B483&gt;=I$200,0,IF(COUNTIF($E483:H483,"&lt;&gt;0")&lt;=$D$478,VLOOKUP($B$478,$B$142:$N$196,$A483,FALSE)*$E$478,0))</f>
        <v>0</v>
      </c>
      <c r="J483" s="109">
        <f>-IF($B483&gt;=J$200,0,IF(COUNTIF($E483:I483,"&lt;&gt;0")&lt;=$D$478,VLOOKUP($B$478,$B$142:$N$196,$A483,FALSE)*$E$478,0))</f>
        <v>0</v>
      </c>
      <c r="K483" s="109">
        <f>-IF($B483&gt;=K$200,0,IF(COUNTIF($E483:J483,"&lt;&gt;0")&lt;=$D$478,VLOOKUP($B$478,$B$142:$N$196,$A483,FALSE)*$E$478,0))</f>
        <v>0</v>
      </c>
      <c r="L483" s="109">
        <f>-IF($B483&gt;=L$200,0,IF(COUNTIF($E483:K483,"&lt;&gt;0")&lt;=$D$478,VLOOKUP($B$478,$B$142:$N$196,$A483,FALSE)*$E$478,0))</f>
        <v>0</v>
      </c>
      <c r="M483" s="109">
        <f>-IF($B483&gt;=M$200,0,IF(COUNTIF($E483:L483,"&lt;&gt;0")&lt;=$D$478,VLOOKUP($B$478,$B$142:$N$196,$A483,FALSE)*$E$478,0))</f>
        <v>0</v>
      </c>
      <c r="N483" s="109">
        <f>-IF($B483&gt;=N$200,0,IF(COUNTIF($E483:M483,"&lt;&gt;0")&lt;=$D$478,VLOOKUP($B$478,$B$142:$N$196,$A483,FALSE)*$E$478,0))</f>
        <v>0</v>
      </c>
    </row>
    <row r="484" spans="1:14" s="2" customFormat="1" hidden="1" outlineLevel="1" x14ac:dyDescent="0.3">
      <c r="A484" s="1">
        <f t="shared" si="111"/>
        <v>9</v>
      </c>
      <c r="B484" s="112">
        <v>2019</v>
      </c>
      <c r="C484" s="105"/>
      <c r="E484" s="109"/>
      <c r="F484" s="109">
        <f>-IF($B484&gt;=F$200,0,IF(COUNTIF($E484:E484,"&lt;&gt;0")&lt;=$D$478,VLOOKUP($B$478,$B$142:$N$196,$A484,FALSE)*$E$478,0))</f>
        <v>0</v>
      </c>
      <c r="G484" s="109">
        <f>-IF($B484&gt;=G$200,0,IF(COUNTIF($E484:F484,"&lt;&gt;0")&lt;=$D$478,VLOOKUP($B$478,$B$142:$N$196,$A484,FALSE)*$E$478,0))</f>
        <v>0</v>
      </c>
      <c r="H484" s="109">
        <f>-IF($B484&gt;=H$200,0,IF(COUNTIF($E484:G484,"&lt;&gt;0")&lt;=$D$478,VLOOKUP($B$478,$B$142:$N$196,$A484,FALSE)*$E$478,0))</f>
        <v>0</v>
      </c>
      <c r="I484" s="109">
        <f>-IF($B484&gt;=I$200,0,IF(COUNTIF($E484:H484,"&lt;&gt;0")&lt;=$D$478,VLOOKUP($B$478,$B$142:$N$196,$A484,FALSE)*$E$478,0))</f>
        <v>0</v>
      </c>
      <c r="J484" s="109">
        <f>-IF($B484&gt;=J$200,0,IF(COUNTIF($E484:I484,"&lt;&gt;0")&lt;=$D$478,VLOOKUP($B$478,$B$142:$N$196,$A484,FALSE)*$E$478,0))</f>
        <v>0</v>
      </c>
      <c r="K484" s="109">
        <f>-IF($B484&gt;=K$200,0,IF(COUNTIF($E484:J484,"&lt;&gt;0")&lt;=$D$478,VLOOKUP($B$478,$B$142:$N$196,$A484,FALSE)*$E$478,0))</f>
        <v>0</v>
      </c>
      <c r="L484" s="109">
        <f>-IF($B484&gt;=L$200,0,IF(COUNTIF($E484:K484,"&lt;&gt;0")&lt;=$D$478,VLOOKUP($B$478,$B$142:$N$196,$A484,FALSE)*$E$478,0))</f>
        <v>0</v>
      </c>
      <c r="M484" s="109">
        <f>-IF($B484&gt;=M$200,0,IF(COUNTIF($E484:L484,"&lt;&gt;0")&lt;=$D$478,VLOOKUP($B$478,$B$142:$N$196,$A484,FALSE)*$E$478,0))</f>
        <v>0</v>
      </c>
      <c r="N484" s="109">
        <f>-IF($B484&gt;=N$200,0,IF(COUNTIF($E484:M484,"&lt;&gt;0")&lt;=$D$478,VLOOKUP($B$478,$B$142:$N$196,$A484,FALSE)*$E$478,0))</f>
        <v>0</v>
      </c>
    </row>
    <row r="485" spans="1:14" s="2" customFormat="1" hidden="1" outlineLevel="1" x14ac:dyDescent="0.3">
      <c r="A485" s="1">
        <f t="shared" si="111"/>
        <v>10</v>
      </c>
      <c r="B485" s="112">
        <v>2020</v>
      </c>
      <c r="C485" s="105"/>
      <c r="E485" s="109"/>
      <c r="F485" s="109">
        <f>-IF($B485&gt;=F$200,0,IF(COUNTIF($E485:E485,"&lt;&gt;0")&lt;=$D$478,VLOOKUP($B$478,$B$142:$N$196,$A485,FALSE)*$E$478,0))</f>
        <v>0</v>
      </c>
      <c r="G485" s="109">
        <f>-IF($B485&gt;=G$200,0,IF(COUNTIF($E485:F485,"&lt;&gt;0")&lt;=$D$478,VLOOKUP($B$478,$B$142:$N$196,$A485,FALSE)*$E$478,0))</f>
        <v>0</v>
      </c>
      <c r="H485" s="109">
        <f>-IF($B485&gt;=H$200,0,IF(COUNTIF($E485:G485,"&lt;&gt;0")&lt;=$D$478,VLOOKUP($B$478,$B$142:$N$196,$A485,FALSE)*$E$478,0))</f>
        <v>0</v>
      </c>
      <c r="I485" s="109">
        <f>-IF($B485&gt;=I$200,0,IF(COUNTIF($E485:H485,"&lt;&gt;0")&lt;=$D$478,VLOOKUP($B$478,$B$142:$N$196,$A485,FALSE)*$E$478,0))</f>
        <v>0</v>
      </c>
      <c r="J485" s="109">
        <f>-IF($B485&gt;=J$200,0,IF(COUNTIF($E485:I485,"&lt;&gt;0")&lt;=$D$478,VLOOKUP($B$478,$B$142:$N$196,$A485,FALSE)*$E$478,0))</f>
        <v>0</v>
      </c>
      <c r="K485" s="109">
        <f>-IF($B485&gt;=K$200,0,IF(COUNTIF($E485:J485,"&lt;&gt;0")&lt;=$D$478,VLOOKUP($B$478,$B$142:$N$196,$A485,FALSE)*$E$478,0))</f>
        <v>0</v>
      </c>
      <c r="L485" s="109">
        <f>-IF($B485&gt;=L$200,0,IF(COUNTIF($E485:K485,"&lt;&gt;0")&lt;=$D$478,VLOOKUP($B$478,$B$142:$N$196,$A485,FALSE)*$E$478,0))</f>
        <v>0</v>
      </c>
      <c r="M485" s="109">
        <f>-IF($B485&gt;=M$200,0,IF(COUNTIF($E485:L485,"&lt;&gt;0")&lt;=$D$478,VLOOKUP($B$478,$B$142:$N$196,$A485,FALSE)*$E$478,0))</f>
        <v>0</v>
      </c>
      <c r="N485" s="109">
        <f>-IF($B485&gt;=N$200,0,IF(COUNTIF($E485:M485,"&lt;&gt;0")&lt;=$D$478,VLOOKUP($B$478,$B$142:$N$196,$A485,FALSE)*$E$478,0))</f>
        <v>0</v>
      </c>
    </row>
    <row r="486" spans="1:14" s="2" customFormat="1" hidden="1" outlineLevel="1" x14ac:dyDescent="0.3">
      <c r="A486" s="1">
        <f t="shared" si="111"/>
        <v>11</v>
      </c>
      <c r="B486" s="112">
        <v>2021</v>
      </c>
      <c r="C486" s="105"/>
      <c r="E486" s="109"/>
      <c r="F486" s="109">
        <f>-IF($B486&gt;=F$200,0,IF(COUNTIF($E486:E486,"&lt;&gt;0")&lt;=$D$478,VLOOKUP($B$478,$B$142:$N$196,$A486,FALSE)*$E$478,0))</f>
        <v>0</v>
      </c>
      <c r="G486" s="109">
        <f>-IF($B486&gt;=G$200,0,IF(COUNTIF($E486:F486,"&lt;&gt;0")&lt;=$D$478,VLOOKUP($B$478,$B$142:$N$196,$A486,FALSE)*$E$478,0))</f>
        <v>0</v>
      </c>
      <c r="H486" s="109">
        <f>-IF($B486&gt;=H$200,0,IF(COUNTIF($E486:G486,"&lt;&gt;0")&lt;=$D$478,VLOOKUP($B$478,$B$142:$N$196,$A486,FALSE)*$E$478,0))</f>
        <v>0</v>
      </c>
      <c r="I486" s="109">
        <f>-IF($B486&gt;=I$200,0,IF(COUNTIF($E486:H486,"&lt;&gt;0")&lt;=$D$478,VLOOKUP($B$478,$B$142:$N$196,$A486,FALSE)*$E$478,0))</f>
        <v>0</v>
      </c>
      <c r="J486" s="109">
        <f>-IF($B486&gt;=J$200,0,IF(COUNTIF($E486:I486,"&lt;&gt;0")&lt;=$D$478,VLOOKUP($B$478,$B$142:$N$196,$A486,FALSE)*$E$478,0))</f>
        <v>0</v>
      </c>
      <c r="K486" s="109">
        <f>-IF($B486&gt;=K$200,0,IF(COUNTIF($E486:J486,"&lt;&gt;0")&lt;=$D$478,VLOOKUP($B$478,$B$142:$N$196,$A486,FALSE)*$E$478,0))</f>
        <v>0</v>
      </c>
      <c r="L486" s="109">
        <f>-IF($B486&gt;=L$200,0,IF(COUNTIF($E486:K486,"&lt;&gt;0")&lt;=$D$478,VLOOKUP($B$478,$B$142:$N$196,$A486,FALSE)*$E$478,0))</f>
        <v>0</v>
      </c>
      <c r="M486" s="109">
        <f>-IF($B486&gt;=M$200,0,IF(COUNTIF($E486:L486,"&lt;&gt;0")&lt;=$D$478,VLOOKUP($B$478,$B$142:$N$196,$A486,FALSE)*$E$478,0))</f>
        <v>0</v>
      </c>
      <c r="N486" s="109">
        <f>-IF($B486&gt;=N$200,0,IF(COUNTIF($E486:M486,"&lt;&gt;0")&lt;=$D$478,VLOOKUP($B$478,$B$142:$N$196,$A486,FALSE)*$E$478,0))</f>
        <v>0</v>
      </c>
    </row>
    <row r="487" spans="1:14" s="2" customFormat="1" hidden="1" outlineLevel="1" x14ac:dyDescent="0.3">
      <c r="A487" s="1">
        <f t="shared" si="111"/>
        <v>12</v>
      </c>
      <c r="B487" s="112">
        <v>2022</v>
      </c>
      <c r="C487" s="105"/>
      <c r="E487" s="109"/>
      <c r="F487" s="109">
        <f>-IF($B487&gt;=F$200,0,IF(COUNTIF($E487:E487,"&lt;&gt;0")&lt;=$D$478,VLOOKUP($B$478,$B$142:$N$196,$A487,FALSE)*$E$478,0))</f>
        <v>0</v>
      </c>
      <c r="G487" s="109">
        <f>-IF($B487&gt;=G$200,0,IF(COUNTIF($E487:F487,"&lt;&gt;0")&lt;=$D$478,VLOOKUP($B$478,$B$142:$N$196,$A487,FALSE)*$E$478,0))</f>
        <v>0</v>
      </c>
      <c r="H487" s="109">
        <f>-IF($B487&gt;=H$200,0,IF(COUNTIF($E487:G487,"&lt;&gt;0")&lt;=$D$478,VLOOKUP($B$478,$B$142:$N$196,$A487,FALSE)*$E$478,0))</f>
        <v>0</v>
      </c>
      <c r="I487" s="109">
        <f>-IF($B487&gt;=I$200,0,IF(COUNTIF($E487:H487,"&lt;&gt;0")&lt;=$D$478,VLOOKUP($B$478,$B$142:$N$196,$A487,FALSE)*$E$478,0))</f>
        <v>0</v>
      </c>
      <c r="J487" s="109">
        <f>-IF($B487&gt;=J$200,0,IF(COUNTIF($E487:I487,"&lt;&gt;0")&lt;=$D$478,VLOOKUP($B$478,$B$142:$N$196,$A487,FALSE)*$E$478,0))</f>
        <v>0</v>
      </c>
      <c r="K487" s="109">
        <f>-IF($B487&gt;=K$200,0,IF(COUNTIF($E487:J487,"&lt;&gt;0")&lt;=$D$478,VLOOKUP($B$478,$B$142:$N$196,$A487,FALSE)*$E$478,0))</f>
        <v>0</v>
      </c>
      <c r="L487" s="109">
        <f>-IF($B487&gt;=L$200,0,IF(COUNTIF($E487:K487,"&lt;&gt;0")&lt;=$D$478,VLOOKUP($B$478,$B$142:$N$196,$A487,FALSE)*$E$478,0))</f>
        <v>0</v>
      </c>
      <c r="M487" s="109">
        <f>-IF($B487&gt;=M$200,0,IF(COUNTIF($E487:L487,"&lt;&gt;0")&lt;=$D$478,VLOOKUP($B$478,$B$142:$N$196,$A487,FALSE)*$E$478,0))</f>
        <v>0</v>
      </c>
      <c r="N487" s="109">
        <f>-IF($B487&gt;=N$200,0,IF(COUNTIF($E487:M487,"&lt;&gt;0")&lt;=$D$478,VLOOKUP($B$478,$B$142:$N$196,$A487,FALSE)*$E$478,0))</f>
        <v>0</v>
      </c>
    </row>
    <row r="488" spans="1:14" s="2" customFormat="1" hidden="1" outlineLevel="1" x14ac:dyDescent="0.3">
      <c r="A488" s="1"/>
      <c r="B488" s="112"/>
      <c r="C488" s="105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</row>
    <row r="489" spans="1:14" s="2" customFormat="1" collapsed="1" x14ac:dyDescent="0.3">
      <c r="A489" s="1"/>
      <c r="B489" s="104" t="s">
        <v>222</v>
      </c>
      <c r="C489" s="105"/>
      <c r="D489" s="2">
        <f>VLOOKUP(B489,'2.2.3.1.TasasDeprec'!$B$6:$F$62,5,FALSE)</f>
        <v>10</v>
      </c>
      <c r="E489" s="18">
        <f>1/D489</f>
        <v>0.1</v>
      </c>
      <c r="F489" s="55">
        <f>SUM(F490:F498)</f>
        <v>0</v>
      </c>
      <c r="G489" s="55">
        <f t="shared" ref="G489:N489" si="112">SUM(G490:G498)</f>
        <v>0</v>
      </c>
      <c r="H489" s="55">
        <f t="shared" si="112"/>
        <v>0</v>
      </c>
      <c r="I489" s="55">
        <f t="shared" si="112"/>
        <v>-7152.2059322033911</v>
      </c>
      <c r="J489" s="55">
        <f t="shared" si="112"/>
        <v>-7152.2059322033911</v>
      </c>
      <c r="K489" s="55">
        <f t="shared" si="112"/>
        <v>-7152.2059322033911</v>
      </c>
      <c r="L489" s="55">
        <f t="shared" si="112"/>
        <v>-7152.2059322033911</v>
      </c>
      <c r="M489" s="55">
        <f t="shared" si="112"/>
        <v>-7152.2059322033911</v>
      </c>
      <c r="N489" s="55">
        <f t="shared" si="112"/>
        <v>-7152.2059322033911</v>
      </c>
    </row>
    <row r="490" spans="1:14" s="2" customFormat="1" hidden="1" outlineLevel="1" x14ac:dyDescent="0.3">
      <c r="A490" s="1">
        <v>4</v>
      </c>
      <c r="B490" s="112">
        <v>2014</v>
      </c>
      <c r="C490" s="105"/>
      <c r="E490" s="109"/>
      <c r="F490" s="109">
        <f>-IF($B490&gt;=F$200,0,IF(COUNTIF($E490:E490,"&lt;&gt;0")&lt;=$D$489,VLOOKUP($B$489,$B$142:$N$196,$A490,FALSE)*$E$489,0))</f>
        <v>0</v>
      </c>
      <c r="G490" s="109">
        <f>-IF($B490&gt;=G$200,0,IF(COUNTIF($E490:F490,"&lt;&gt;0")&lt;=$D$489,VLOOKUP($B$489,$B$142:$N$196,$A490,FALSE)*$E$489,0))</f>
        <v>0</v>
      </c>
      <c r="H490" s="109">
        <f>-IF($B490&gt;=H$200,0,IF(COUNTIF($E490:G490,"&lt;&gt;0")&lt;=$D$489,VLOOKUP($B$489,$B$142:$N$196,$A490,FALSE)*$E$489,0))</f>
        <v>0</v>
      </c>
      <c r="I490" s="109">
        <f>-IF($B490&gt;=I$200,0,IF(COUNTIF($E490:H490,"&lt;&gt;0")&lt;=$D$489,VLOOKUP($B$489,$B$142:$N$196,$A490,FALSE)*$E$489,0))</f>
        <v>0</v>
      </c>
      <c r="J490" s="109">
        <f>-IF($B490&gt;=J$200,0,IF(COUNTIF($E490:I490,"&lt;&gt;0")&lt;=$D$489,VLOOKUP($B$489,$B$142:$N$196,$A490,FALSE)*$E$489,0))</f>
        <v>0</v>
      </c>
      <c r="K490" s="109">
        <f>-IF($B490&gt;=K$200,0,IF(COUNTIF($E490:J490,"&lt;&gt;0")&lt;=$D$489,VLOOKUP($B$489,$B$142:$N$196,$A490,FALSE)*$E$489,0))</f>
        <v>0</v>
      </c>
      <c r="L490" s="109">
        <f>-IF($B490&gt;=L$200,0,IF(COUNTIF($E490:K490,"&lt;&gt;0")&lt;=$D$489,VLOOKUP($B$489,$B$142:$N$196,$A490,FALSE)*$E$489,0))</f>
        <v>0</v>
      </c>
      <c r="M490" s="109">
        <f>-IF($B490&gt;=M$200,0,IF(COUNTIF($E490:L490,"&lt;&gt;0")&lt;=$D$489,VLOOKUP($B$489,$B$142:$N$196,$A490,FALSE)*$E$489,0))</f>
        <v>0</v>
      </c>
      <c r="N490" s="109">
        <f>-IF($B490&gt;=N$200,0,IF(COUNTIF($E490:M490,"&lt;&gt;0")&lt;=$D$489,VLOOKUP($B$489,$B$142:$N$196,$A490,FALSE)*$E$489,0))</f>
        <v>0</v>
      </c>
    </row>
    <row r="491" spans="1:14" s="2" customFormat="1" hidden="1" outlineLevel="1" x14ac:dyDescent="0.3">
      <c r="A491" s="1">
        <f t="shared" ref="A491:A498" si="113">+A490+1</f>
        <v>5</v>
      </c>
      <c r="B491" s="112">
        <v>2015</v>
      </c>
      <c r="C491" s="105"/>
      <c r="E491" s="109"/>
      <c r="F491" s="109">
        <f>-IF($B491&gt;=F$200,0,IF(COUNTIF($E491:E491,"&lt;&gt;0")&lt;=$D$489,VLOOKUP($B$489,$B$142:$N$196,$A491,FALSE)*$E$489,0))</f>
        <v>0</v>
      </c>
      <c r="G491" s="109">
        <f>-IF($B491&gt;=G$200,0,IF(COUNTIF($E491:F491,"&lt;&gt;0")&lt;=$D$489,VLOOKUP($B$489,$B$142:$N$196,$A491,FALSE)*$E$489,0))</f>
        <v>0</v>
      </c>
      <c r="H491" s="109">
        <f>-IF($B491&gt;=H$200,0,IF(COUNTIF($E491:G491,"&lt;&gt;0")&lt;=$D$489,VLOOKUP($B$489,$B$142:$N$196,$A491,FALSE)*$E$489,0))</f>
        <v>0</v>
      </c>
      <c r="I491" s="109">
        <f>-IF($B491&gt;=I$200,0,IF(COUNTIF($E491:H491,"&lt;&gt;0")&lt;=$D$489,VLOOKUP($B$489,$B$142:$N$196,$A491,FALSE)*$E$489,0))</f>
        <v>0</v>
      </c>
      <c r="J491" s="109">
        <f>-IF($B491&gt;=J$200,0,IF(COUNTIF($E491:I491,"&lt;&gt;0")&lt;=$D$489,VLOOKUP($B$489,$B$142:$N$196,$A491,FALSE)*$E$489,0))</f>
        <v>0</v>
      </c>
      <c r="K491" s="109">
        <f>-IF($B491&gt;=K$200,0,IF(COUNTIF($E491:J491,"&lt;&gt;0")&lt;=$D$489,VLOOKUP($B$489,$B$142:$N$196,$A491,FALSE)*$E$489,0))</f>
        <v>0</v>
      </c>
      <c r="L491" s="109">
        <f>-IF($B491&gt;=L$200,0,IF(COUNTIF($E491:K491,"&lt;&gt;0")&lt;=$D$489,VLOOKUP($B$489,$B$142:$N$196,$A491,FALSE)*$E$489,0))</f>
        <v>0</v>
      </c>
      <c r="M491" s="109">
        <f>-IF($B491&gt;=M$200,0,IF(COUNTIF($E491:L491,"&lt;&gt;0")&lt;=$D$489,VLOOKUP($B$489,$B$142:$N$196,$A491,FALSE)*$E$489,0))</f>
        <v>0</v>
      </c>
      <c r="N491" s="109">
        <f>-IF($B491&gt;=N$200,0,IF(COUNTIF($E491:M491,"&lt;&gt;0")&lt;=$D$489,VLOOKUP($B$489,$B$142:$N$196,$A491,FALSE)*$E$489,0))</f>
        <v>0</v>
      </c>
    </row>
    <row r="492" spans="1:14" s="2" customFormat="1" hidden="1" outlineLevel="1" x14ac:dyDescent="0.3">
      <c r="A492" s="1">
        <f t="shared" si="113"/>
        <v>6</v>
      </c>
      <c r="B492" s="112">
        <v>2016</v>
      </c>
      <c r="C492" s="105"/>
      <c r="E492" s="109"/>
      <c r="F492" s="109">
        <f>-IF($B492&gt;=F$200,0,IF(COUNTIF($E492:E492,"&lt;&gt;0")&lt;=$D$489,VLOOKUP($B$489,$B$142:$N$196,$A492,FALSE)*$E$489,0))</f>
        <v>0</v>
      </c>
      <c r="G492" s="109">
        <f>-IF($B492&gt;=G$200,0,IF(COUNTIF($E492:F492,"&lt;&gt;0")&lt;=$D$489,VLOOKUP($B$489,$B$142:$N$196,$A492,FALSE)*$E$489,0))</f>
        <v>0</v>
      </c>
      <c r="H492" s="109">
        <f>-IF($B492&gt;=H$200,0,IF(COUNTIF($E492:G492,"&lt;&gt;0")&lt;=$D$489,VLOOKUP($B$489,$B$142:$N$196,$A492,FALSE)*$E$489,0))</f>
        <v>0</v>
      </c>
      <c r="I492" s="109">
        <f>-IF($B492&gt;=I$200,0,IF(COUNTIF($E492:H492,"&lt;&gt;0")&lt;=$D$489,VLOOKUP($B$489,$B$142:$N$196,$A492,FALSE)*$E$489,0))</f>
        <v>0</v>
      </c>
      <c r="J492" s="109">
        <f>-IF($B492&gt;=J$200,0,IF(COUNTIF($E492:I492,"&lt;&gt;0")&lt;=$D$489,VLOOKUP($B$489,$B$142:$N$196,$A492,FALSE)*$E$489,0))</f>
        <v>0</v>
      </c>
      <c r="K492" s="109">
        <f>-IF($B492&gt;=K$200,0,IF(COUNTIF($E492:J492,"&lt;&gt;0")&lt;=$D$489,VLOOKUP($B$489,$B$142:$N$196,$A492,FALSE)*$E$489,0))</f>
        <v>0</v>
      </c>
      <c r="L492" s="109">
        <f>-IF($B492&gt;=L$200,0,IF(COUNTIF($E492:K492,"&lt;&gt;0")&lt;=$D$489,VLOOKUP($B$489,$B$142:$N$196,$A492,FALSE)*$E$489,0))</f>
        <v>0</v>
      </c>
      <c r="M492" s="109">
        <f>-IF($B492&gt;=M$200,0,IF(COUNTIF($E492:L492,"&lt;&gt;0")&lt;=$D$489,VLOOKUP($B$489,$B$142:$N$196,$A492,FALSE)*$E$489,0))</f>
        <v>0</v>
      </c>
      <c r="N492" s="109">
        <f>-IF($B492&gt;=N$200,0,IF(COUNTIF($E492:M492,"&lt;&gt;0")&lt;=$D$489,VLOOKUP($B$489,$B$142:$N$196,$A492,FALSE)*$E$489,0))</f>
        <v>0</v>
      </c>
    </row>
    <row r="493" spans="1:14" s="2" customFormat="1" hidden="1" outlineLevel="1" x14ac:dyDescent="0.3">
      <c r="A493" s="1">
        <f t="shared" si="113"/>
        <v>7</v>
      </c>
      <c r="B493" s="112">
        <v>2017</v>
      </c>
      <c r="C493" s="105"/>
      <c r="E493" s="109"/>
      <c r="F493" s="109">
        <f>-IF($B493&gt;=F$200,0,IF(COUNTIF($E493:E493,"&lt;&gt;0")&lt;=$D$489,VLOOKUP($B$489,$B$142:$N$196,$A493,FALSE)*$E$489,0))</f>
        <v>0</v>
      </c>
      <c r="G493" s="109">
        <f>-IF($B493&gt;=G$200,0,IF(COUNTIF($E493:F493,"&lt;&gt;0")&lt;=$D$489,VLOOKUP($B$489,$B$142:$N$196,$A493,FALSE)*$E$489,0))</f>
        <v>0</v>
      </c>
      <c r="H493" s="109">
        <f>-IF($B493&gt;=H$200,0,IF(COUNTIF($E493:G493,"&lt;&gt;0")&lt;=$D$489,VLOOKUP($B$489,$B$142:$N$196,$A493,FALSE)*$E$489,0))</f>
        <v>0</v>
      </c>
      <c r="I493" s="109">
        <f>-IF($B493&gt;=I$200,0,IF(COUNTIF($E493:H493,"&lt;&gt;0")&lt;=$D$489,VLOOKUP($B$489,$B$142:$N$196,$A493,FALSE)*$E$489,0))</f>
        <v>-7152.2059322033911</v>
      </c>
      <c r="J493" s="109">
        <f>-IF($B493&gt;=J$200,0,IF(COUNTIF($E493:I493,"&lt;&gt;0")&lt;=$D$489,VLOOKUP($B$489,$B$142:$N$196,$A493,FALSE)*$E$489,0))</f>
        <v>-7152.2059322033911</v>
      </c>
      <c r="K493" s="109">
        <f>-IF($B493&gt;=K$200,0,IF(COUNTIF($E493:J493,"&lt;&gt;0")&lt;=$D$489,VLOOKUP($B$489,$B$142:$N$196,$A493,FALSE)*$E$489,0))</f>
        <v>-7152.2059322033911</v>
      </c>
      <c r="L493" s="109">
        <f>-IF($B493&gt;=L$200,0,IF(COUNTIF($E493:K493,"&lt;&gt;0")&lt;=$D$489,VLOOKUP($B$489,$B$142:$N$196,$A493,FALSE)*$E$489,0))</f>
        <v>-7152.2059322033911</v>
      </c>
      <c r="M493" s="109">
        <f>-IF($B493&gt;=M$200,0,IF(COUNTIF($E493:L493,"&lt;&gt;0")&lt;=$D$489,VLOOKUP($B$489,$B$142:$N$196,$A493,FALSE)*$E$489,0))</f>
        <v>-7152.2059322033911</v>
      </c>
      <c r="N493" s="109">
        <f>-IF($B493&gt;=N$200,0,IF(COUNTIF($E493:M493,"&lt;&gt;0")&lt;=$D$489,VLOOKUP($B$489,$B$142:$N$196,$A493,FALSE)*$E$489,0))</f>
        <v>-7152.2059322033911</v>
      </c>
    </row>
    <row r="494" spans="1:14" s="2" customFormat="1" hidden="1" outlineLevel="1" x14ac:dyDescent="0.3">
      <c r="A494" s="1">
        <f t="shared" si="113"/>
        <v>8</v>
      </c>
      <c r="B494" s="112">
        <v>2018</v>
      </c>
      <c r="C494" s="105"/>
      <c r="E494" s="109"/>
      <c r="F494" s="109">
        <f>-IF($B494&gt;=F$200,0,IF(COUNTIF($E494:E494,"&lt;&gt;0")&lt;=$D$489,VLOOKUP($B$489,$B$142:$N$196,$A494,FALSE)*$E$489,0))</f>
        <v>0</v>
      </c>
      <c r="G494" s="109">
        <f>-IF($B494&gt;=G$200,0,IF(COUNTIF($E494:F494,"&lt;&gt;0")&lt;=$D$489,VLOOKUP($B$489,$B$142:$N$196,$A494,FALSE)*$E$489,0))</f>
        <v>0</v>
      </c>
      <c r="H494" s="109">
        <f>-IF($B494&gt;=H$200,0,IF(COUNTIF($E494:G494,"&lt;&gt;0")&lt;=$D$489,VLOOKUP($B$489,$B$142:$N$196,$A494,FALSE)*$E$489,0))</f>
        <v>0</v>
      </c>
      <c r="I494" s="109">
        <f>-IF($B494&gt;=I$200,0,IF(COUNTIF($E494:H494,"&lt;&gt;0")&lt;=$D$489,VLOOKUP($B$489,$B$142:$N$196,$A494,FALSE)*$E$489,0))</f>
        <v>0</v>
      </c>
      <c r="J494" s="109">
        <f>-IF($B494&gt;=J$200,0,IF(COUNTIF($E494:I494,"&lt;&gt;0")&lt;=$D$489,VLOOKUP($B$489,$B$142:$N$196,$A494,FALSE)*$E$489,0))</f>
        <v>0</v>
      </c>
      <c r="K494" s="109">
        <f>-IF($B494&gt;=K$200,0,IF(COUNTIF($E494:J494,"&lt;&gt;0")&lt;=$D$489,VLOOKUP($B$489,$B$142:$N$196,$A494,FALSE)*$E$489,0))</f>
        <v>0</v>
      </c>
      <c r="L494" s="109">
        <f>-IF($B494&gt;=L$200,0,IF(COUNTIF($E494:K494,"&lt;&gt;0")&lt;=$D$489,VLOOKUP($B$489,$B$142:$N$196,$A494,FALSE)*$E$489,0))</f>
        <v>0</v>
      </c>
      <c r="M494" s="109">
        <f>-IF($B494&gt;=M$200,0,IF(COUNTIF($E494:L494,"&lt;&gt;0")&lt;=$D$489,VLOOKUP($B$489,$B$142:$N$196,$A494,FALSE)*$E$489,0))</f>
        <v>0</v>
      </c>
      <c r="N494" s="109">
        <f>-IF($B494&gt;=N$200,0,IF(COUNTIF($E494:M494,"&lt;&gt;0")&lt;=$D$489,VLOOKUP($B$489,$B$142:$N$196,$A494,FALSE)*$E$489,0))</f>
        <v>0</v>
      </c>
    </row>
    <row r="495" spans="1:14" s="2" customFormat="1" hidden="1" outlineLevel="1" x14ac:dyDescent="0.3">
      <c r="A495" s="1">
        <f t="shared" si="113"/>
        <v>9</v>
      </c>
      <c r="B495" s="112">
        <v>2019</v>
      </c>
      <c r="C495" s="105"/>
      <c r="E495" s="109"/>
      <c r="F495" s="109">
        <f>-IF($B495&gt;=F$200,0,IF(COUNTIF($E495:E495,"&lt;&gt;0")&lt;=$D$489,VLOOKUP($B$489,$B$142:$N$196,$A495,FALSE)*$E$489,0))</f>
        <v>0</v>
      </c>
      <c r="G495" s="109">
        <f>-IF($B495&gt;=G$200,0,IF(COUNTIF($E495:F495,"&lt;&gt;0")&lt;=$D$489,VLOOKUP($B$489,$B$142:$N$196,$A495,FALSE)*$E$489,0))</f>
        <v>0</v>
      </c>
      <c r="H495" s="109">
        <f>-IF($B495&gt;=H$200,0,IF(COUNTIF($E495:G495,"&lt;&gt;0")&lt;=$D$489,VLOOKUP($B$489,$B$142:$N$196,$A495,FALSE)*$E$489,0))</f>
        <v>0</v>
      </c>
      <c r="I495" s="109">
        <f>-IF($B495&gt;=I$200,0,IF(COUNTIF($E495:H495,"&lt;&gt;0")&lt;=$D$489,VLOOKUP($B$489,$B$142:$N$196,$A495,FALSE)*$E$489,0))</f>
        <v>0</v>
      </c>
      <c r="J495" s="109">
        <f>-IF($B495&gt;=J$200,0,IF(COUNTIF($E495:I495,"&lt;&gt;0")&lt;=$D$489,VLOOKUP($B$489,$B$142:$N$196,$A495,FALSE)*$E$489,0))</f>
        <v>0</v>
      </c>
      <c r="K495" s="109">
        <f>-IF($B495&gt;=K$200,0,IF(COUNTIF($E495:J495,"&lt;&gt;0")&lt;=$D$489,VLOOKUP($B$489,$B$142:$N$196,$A495,FALSE)*$E$489,0))</f>
        <v>0</v>
      </c>
      <c r="L495" s="109">
        <f>-IF($B495&gt;=L$200,0,IF(COUNTIF($E495:K495,"&lt;&gt;0")&lt;=$D$489,VLOOKUP($B$489,$B$142:$N$196,$A495,FALSE)*$E$489,0))</f>
        <v>0</v>
      </c>
      <c r="M495" s="109">
        <f>-IF($B495&gt;=M$200,0,IF(COUNTIF($E495:L495,"&lt;&gt;0")&lt;=$D$489,VLOOKUP($B$489,$B$142:$N$196,$A495,FALSE)*$E$489,0))</f>
        <v>0</v>
      </c>
      <c r="N495" s="109">
        <f>-IF($B495&gt;=N$200,0,IF(COUNTIF($E495:M495,"&lt;&gt;0")&lt;=$D$489,VLOOKUP($B$489,$B$142:$N$196,$A495,FALSE)*$E$489,0))</f>
        <v>0</v>
      </c>
    </row>
    <row r="496" spans="1:14" s="2" customFormat="1" hidden="1" outlineLevel="1" x14ac:dyDescent="0.3">
      <c r="A496" s="1">
        <f t="shared" si="113"/>
        <v>10</v>
      </c>
      <c r="B496" s="112">
        <v>2020</v>
      </c>
      <c r="C496" s="105"/>
      <c r="E496" s="109"/>
      <c r="F496" s="109">
        <f>-IF($B496&gt;=F$200,0,IF(COUNTIF($E496:E496,"&lt;&gt;0")&lt;=$D$489,VLOOKUP($B$489,$B$142:$N$196,$A496,FALSE)*$E$489,0))</f>
        <v>0</v>
      </c>
      <c r="G496" s="109">
        <f>-IF($B496&gt;=G$200,0,IF(COUNTIF($E496:F496,"&lt;&gt;0")&lt;=$D$489,VLOOKUP($B$489,$B$142:$N$196,$A496,FALSE)*$E$489,0))</f>
        <v>0</v>
      </c>
      <c r="H496" s="109">
        <f>-IF($B496&gt;=H$200,0,IF(COUNTIF($E496:G496,"&lt;&gt;0")&lt;=$D$489,VLOOKUP($B$489,$B$142:$N$196,$A496,FALSE)*$E$489,0))</f>
        <v>0</v>
      </c>
      <c r="I496" s="109">
        <f>-IF($B496&gt;=I$200,0,IF(COUNTIF($E496:H496,"&lt;&gt;0")&lt;=$D$489,VLOOKUP($B$489,$B$142:$N$196,$A496,FALSE)*$E$489,0))</f>
        <v>0</v>
      </c>
      <c r="J496" s="109">
        <f>-IF($B496&gt;=J$200,0,IF(COUNTIF($E496:I496,"&lt;&gt;0")&lt;=$D$489,VLOOKUP($B$489,$B$142:$N$196,$A496,FALSE)*$E$489,0))</f>
        <v>0</v>
      </c>
      <c r="K496" s="109">
        <f>-IF($B496&gt;=K$200,0,IF(COUNTIF($E496:J496,"&lt;&gt;0")&lt;=$D$489,VLOOKUP($B$489,$B$142:$N$196,$A496,FALSE)*$E$489,0))</f>
        <v>0</v>
      </c>
      <c r="L496" s="109">
        <f>-IF($B496&gt;=L$200,0,IF(COUNTIF($E496:K496,"&lt;&gt;0")&lt;=$D$489,VLOOKUP($B$489,$B$142:$N$196,$A496,FALSE)*$E$489,0))</f>
        <v>0</v>
      </c>
      <c r="M496" s="109">
        <f>-IF($B496&gt;=M$200,0,IF(COUNTIF($E496:L496,"&lt;&gt;0")&lt;=$D$489,VLOOKUP($B$489,$B$142:$N$196,$A496,FALSE)*$E$489,0))</f>
        <v>0</v>
      </c>
      <c r="N496" s="109">
        <f>-IF($B496&gt;=N$200,0,IF(COUNTIF($E496:M496,"&lt;&gt;0")&lt;=$D$489,VLOOKUP($B$489,$B$142:$N$196,$A496,FALSE)*$E$489,0))</f>
        <v>0</v>
      </c>
    </row>
    <row r="497" spans="1:14" s="2" customFormat="1" hidden="1" outlineLevel="1" x14ac:dyDescent="0.3">
      <c r="A497" s="1">
        <f t="shared" si="113"/>
        <v>11</v>
      </c>
      <c r="B497" s="112">
        <v>2021</v>
      </c>
      <c r="C497" s="105"/>
      <c r="E497" s="109"/>
      <c r="F497" s="109">
        <f>-IF($B497&gt;=F$200,0,IF(COUNTIF($E497:E497,"&lt;&gt;0")&lt;=$D$489,VLOOKUP($B$489,$B$142:$N$196,$A497,FALSE)*$E$489,0))</f>
        <v>0</v>
      </c>
      <c r="G497" s="109">
        <f>-IF($B497&gt;=G$200,0,IF(COUNTIF($E497:F497,"&lt;&gt;0")&lt;=$D$489,VLOOKUP($B$489,$B$142:$N$196,$A497,FALSE)*$E$489,0))</f>
        <v>0</v>
      </c>
      <c r="H497" s="109">
        <f>-IF($B497&gt;=H$200,0,IF(COUNTIF($E497:G497,"&lt;&gt;0")&lt;=$D$489,VLOOKUP($B$489,$B$142:$N$196,$A497,FALSE)*$E$489,0))</f>
        <v>0</v>
      </c>
      <c r="I497" s="109">
        <f>-IF($B497&gt;=I$200,0,IF(COUNTIF($E497:H497,"&lt;&gt;0")&lt;=$D$489,VLOOKUP($B$489,$B$142:$N$196,$A497,FALSE)*$E$489,0))</f>
        <v>0</v>
      </c>
      <c r="J497" s="109">
        <f>-IF($B497&gt;=J$200,0,IF(COUNTIF($E497:I497,"&lt;&gt;0")&lt;=$D$489,VLOOKUP($B$489,$B$142:$N$196,$A497,FALSE)*$E$489,0))</f>
        <v>0</v>
      </c>
      <c r="K497" s="109">
        <f>-IF($B497&gt;=K$200,0,IF(COUNTIF($E497:J497,"&lt;&gt;0")&lt;=$D$489,VLOOKUP($B$489,$B$142:$N$196,$A497,FALSE)*$E$489,0))</f>
        <v>0</v>
      </c>
      <c r="L497" s="109">
        <f>-IF($B497&gt;=L$200,0,IF(COUNTIF($E497:K497,"&lt;&gt;0")&lt;=$D$489,VLOOKUP($B$489,$B$142:$N$196,$A497,FALSE)*$E$489,0))</f>
        <v>0</v>
      </c>
      <c r="M497" s="109">
        <f>-IF($B497&gt;=M$200,0,IF(COUNTIF($E497:L497,"&lt;&gt;0")&lt;=$D$489,VLOOKUP($B$489,$B$142:$N$196,$A497,FALSE)*$E$489,0))</f>
        <v>0</v>
      </c>
      <c r="N497" s="109">
        <f>-IF($B497&gt;=N$200,0,IF(COUNTIF($E497:M497,"&lt;&gt;0")&lt;=$D$489,VLOOKUP($B$489,$B$142:$N$196,$A497,FALSE)*$E$489,0))</f>
        <v>0</v>
      </c>
    </row>
    <row r="498" spans="1:14" s="2" customFormat="1" hidden="1" outlineLevel="1" x14ac:dyDescent="0.3">
      <c r="A498" s="1">
        <f t="shared" si="113"/>
        <v>12</v>
      </c>
      <c r="B498" s="112">
        <v>2022</v>
      </c>
      <c r="C498" s="105"/>
      <c r="E498" s="109"/>
      <c r="F498" s="109">
        <f>-IF($B498&gt;=F$200,0,IF(COUNTIF($E498:E498,"&lt;&gt;0")&lt;=$D$489,VLOOKUP($B$489,$B$142:$N$196,$A498,FALSE)*$E$489,0))</f>
        <v>0</v>
      </c>
      <c r="G498" s="109">
        <f>-IF($B498&gt;=G$200,0,IF(COUNTIF($E498:F498,"&lt;&gt;0")&lt;=$D$489,VLOOKUP($B$489,$B$142:$N$196,$A498,FALSE)*$E$489,0))</f>
        <v>0</v>
      </c>
      <c r="H498" s="109">
        <f>-IF($B498&gt;=H$200,0,IF(COUNTIF($E498:G498,"&lt;&gt;0")&lt;=$D$489,VLOOKUP($B$489,$B$142:$N$196,$A498,FALSE)*$E$489,0))</f>
        <v>0</v>
      </c>
      <c r="I498" s="109">
        <f>-IF($B498&gt;=I$200,0,IF(COUNTIF($E498:H498,"&lt;&gt;0")&lt;=$D$489,VLOOKUP($B$489,$B$142:$N$196,$A498,FALSE)*$E$489,0))</f>
        <v>0</v>
      </c>
      <c r="J498" s="109">
        <f>-IF($B498&gt;=J$200,0,IF(COUNTIF($E498:I498,"&lt;&gt;0")&lt;=$D$489,VLOOKUP($B$489,$B$142:$N$196,$A498,FALSE)*$E$489,0))</f>
        <v>0</v>
      </c>
      <c r="K498" s="109">
        <f>-IF($B498&gt;=K$200,0,IF(COUNTIF($E498:J498,"&lt;&gt;0")&lt;=$D$489,VLOOKUP($B$489,$B$142:$N$196,$A498,FALSE)*$E$489,0))</f>
        <v>0</v>
      </c>
      <c r="L498" s="109">
        <f>-IF($B498&gt;=L$200,0,IF(COUNTIF($E498:K498,"&lt;&gt;0")&lt;=$D$489,VLOOKUP($B$489,$B$142:$N$196,$A498,FALSE)*$E$489,0))</f>
        <v>0</v>
      </c>
      <c r="M498" s="109">
        <f>-IF($B498&gt;=M$200,0,IF(COUNTIF($E498:L498,"&lt;&gt;0")&lt;=$D$489,VLOOKUP($B$489,$B$142:$N$196,$A498,FALSE)*$E$489,0))</f>
        <v>0</v>
      </c>
      <c r="N498" s="109">
        <f>-IF($B498&gt;=N$200,0,IF(COUNTIF($E498:M498,"&lt;&gt;0")&lt;=$D$489,VLOOKUP($B$489,$B$142:$N$196,$A498,FALSE)*$E$489,0))</f>
        <v>0</v>
      </c>
    </row>
    <row r="499" spans="1:14" s="2" customFormat="1" hidden="1" outlineLevel="1" x14ac:dyDescent="0.3">
      <c r="A499" s="1"/>
      <c r="B499" s="112"/>
      <c r="C499" s="105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</row>
    <row r="500" spans="1:14" s="2" customFormat="1" collapsed="1" x14ac:dyDescent="0.3">
      <c r="A500" s="1"/>
      <c r="B500" s="104" t="s">
        <v>223</v>
      </c>
      <c r="C500" s="105"/>
      <c r="D500" s="2">
        <f>VLOOKUP(B500,'2.2.3.1.TasasDeprec'!$B$6:$F$62,5,FALSE)</f>
        <v>10</v>
      </c>
      <c r="E500" s="18">
        <f>1/D500</f>
        <v>0.1</v>
      </c>
      <c r="F500" s="55">
        <f>SUM(F501:F509)</f>
        <v>0</v>
      </c>
      <c r="G500" s="55">
        <f t="shared" ref="G500:N500" si="114">SUM(G501:G509)</f>
        <v>0</v>
      </c>
      <c r="H500" s="55">
        <f t="shared" si="114"/>
        <v>0</v>
      </c>
      <c r="I500" s="55">
        <f t="shared" si="114"/>
        <v>-7143.6466101694932</v>
      </c>
      <c r="J500" s="55">
        <f t="shared" si="114"/>
        <v>-7143.6466101694932</v>
      </c>
      <c r="K500" s="55">
        <f t="shared" si="114"/>
        <v>-7143.6466101694932</v>
      </c>
      <c r="L500" s="55">
        <f t="shared" si="114"/>
        <v>-7143.6466101694932</v>
      </c>
      <c r="M500" s="55">
        <f t="shared" si="114"/>
        <v>-7143.6466101694932</v>
      </c>
      <c r="N500" s="55">
        <f t="shared" si="114"/>
        <v>-7143.6466101694932</v>
      </c>
    </row>
    <row r="501" spans="1:14" s="2" customFormat="1" hidden="1" outlineLevel="1" x14ac:dyDescent="0.3">
      <c r="A501" s="1">
        <v>4</v>
      </c>
      <c r="B501" s="112">
        <v>2014</v>
      </c>
      <c r="C501" s="105"/>
      <c r="E501" s="109"/>
      <c r="F501" s="109">
        <f>-IF($B501&gt;=F$200,0,IF(COUNTIF($E501:E501,"&lt;&gt;0")&lt;=$D$500,VLOOKUP($B$500,$B$142:$N$196,$A501,FALSE)*$E$500,0))</f>
        <v>0</v>
      </c>
      <c r="G501" s="109">
        <f>-IF($B501&gt;=G$200,0,IF(COUNTIF($E501:F501,"&lt;&gt;0")&lt;=$D$500,VLOOKUP($B$500,$B$142:$N$196,$A501,FALSE)*$E$500,0))</f>
        <v>0</v>
      </c>
      <c r="H501" s="109">
        <f>-IF($B501&gt;=H$200,0,IF(COUNTIF($E501:G501,"&lt;&gt;0")&lt;=$D$500,VLOOKUP($B$500,$B$142:$N$196,$A501,FALSE)*$E$500,0))</f>
        <v>0</v>
      </c>
      <c r="I501" s="109">
        <f>-IF($B501&gt;=I$200,0,IF(COUNTIF($E501:H501,"&lt;&gt;0")&lt;=$D$500,VLOOKUP($B$500,$B$142:$N$196,$A501,FALSE)*$E$500,0))</f>
        <v>0</v>
      </c>
      <c r="J501" s="109">
        <f>-IF($B501&gt;=J$200,0,IF(COUNTIF($E501:I501,"&lt;&gt;0")&lt;=$D$500,VLOOKUP($B$500,$B$142:$N$196,$A501,FALSE)*$E$500,0))</f>
        <v>0</v>
      </c>
      <c r="K501" s="109">
        <f>-IF($B501&gt;=K$200,0,IF(COUNTIF($E501:J501,"&lt;&gt;0")&lt;=$D$500,VLOOKUP($B$500,$B$142:$N$196,$A501,FALSE)*$E$500,0))</f>
        <v>0</v>
      </c>
      <c r="L501" s="109">
        <f>-IF($B501&gt;=L$200,0,IF(COUNTIF($E501:K501,"&lt;&gt;0")&lt;=$D$500,VLOOKUP($B$500,$B$142:$N$196,$A501,FALSE)*$E$500,0))</f>
        <v>0</v>
      </c>
      <c r="M501" s="109">
        <f>-IF($B501&gt;=M$200,0,IF(COUNTIF($E501:L501,"&lt;&gt;0")&lt;=$D$500,VLOOKUP($B$500,$B$142:$N$196,$A501,FALSE)*$E$500,0))</f>
        <v>0</v>
      </c>
      <c r="N501" s="109">
        <f>-IF($B501&gt;=N$200,0,IF(COUNTIF($E501:M501,"&lt;&gt;0")&lt;=$D$500,VLOOKUP($B$500,$B$142:$N$196,$A501,FALSE)*$E$500,0))</f>
        <v>0</v>
      </c>
    </row>
    <row r="502" spans="1:14" s="2" customFormat="1" hidden="1" outlineLevel="1" x14ac:dyDescent="0.3">
      <c r="A502" s="1">
        <f t="shared" ref="A502:A509" si="115">+A501+1</f>
        <v>5</v>
      </c>
      <c r="B502" s="112">
        <v>2015</v>
      </c>
      <c r="C502" s="105"/>
      <c r="E502" s="109"/>
      <c r="F502" s="109">
        <f>-IF($B502&gt;=F$200,0,IF(COUNTIF($E502:E502,"&lt;&gt;0")&lt;=$D$500,VLOOKUP($B$500,$B$142:$N$196,$A502,FALSE)*$E$500,0))</f>
        <v>0</v>
      </c>
      <c r="G502" s="109">
        <f>-IF($B502&gt;=G$200,0,IF(COUNTIF($E502:F502,"&lt;&gt;0")&lt;=$D$500,VLOOKUP($B$500,$B$142:$N$196,$A502,FALSE)*$E$500,0))</f>
        <v>0</v>
      </c>
      <c r="H502" s="109">
        <f>-IF($B502&gt;=H$200,0,IF(COUNTIF($E502:G502,"&lt;&gt;0")&lt;=$D$500,VLOOKUP($B$500,$B$142:$N$196,$A502,FALSE)*$E$500,0))</f>
        <v>0</v>
      </c>
      <c r="I502" s="109">
        <f>-IF($B502&gt;=I$200,0,IF(COUNTIF($E502:H502,"&lt;&gt;0")&lt;=$D$500,VLOOKUP($B$500,$B$142:$N$196,$A502,FALSE)*$E$500,0))</f>
        <v>0</v>
      </c>
      <c r="J502" s="109">
        <f>-IF($B502&gt;=J$200,0,IF(COUNTIF($E502:I502,"&lt;&gt;0")&lt;=$D$500,VLOOKUP($B$500,$B$142:$N$196,$A502,FALSE)*$E$500,0))</f>
        <v>0</v>
      </c>
      <c r="K502" s="109">
        <f>-IF($B502&gt;=K$200,0,IF(COUNTIF($E502:J502,"&lt;&gt;0")&lt;=$D$500,VLOOKUP($B$500,$B$142:$N$196,$A502,FALSE)*$E$500,0))</f>
        <v>0</v>
      </c>
      <c r="L502" s="109">
        <f>-IF($B502&gt;=L$200,0,IF(COUNTIF($E502:K502,"&lt;&gt;0")&lt;=$D$500,VLOOKUP($B$500,$B$142:$N$196,$A502,FALSE)*$E$500,0))</f>
        <v>0</v>
      </c>
      <c r="M502" s="109">
        <f>-IF($B502&gt;=M$200,0,IF(COUNTIF($E502:L502,"&lt;&gt;0")&lt;=$D$500,VLOOKUP($B$500,$B$142:$N$196,$A502,FALSE)*$E$500,0))</f>
        <v>0</v>
      </c>
      <c r="N502" s="109">
        <f>-IF($B502&gt;=N$200,0,IF(COUNTIF($E502:M502,"&lt;&gt;0")&lt;=$D$500,VLOOKUP($B$500,$B$142:$N$196,$A502,FALSE)*$E$500,0))</f>
        <v>0</v>
      </c>
    </row>
    <row r="503" spans="1:14" s="2" customFormat="1" hidden="1" outlineLevel="1" x14ac:dyDescent="0.3">
      <c r="A503" s="1">
        <f t="shared" si="115"/>
        <v>6</v>
      </c>
      <c r="B503" s="112">
        <v>2016</v>
      </c>
      <c r="C503" s="105"/>
      <c r="E503" s="109"/>
      <c r="F503" s="109">
        <f>-IF($B503&gt;=F$200,0,IF(COUNTIF($E503:E503,"&lt;&gt;0")&lt;=$D$500,VLOOKUP($B$500,$B$142:$N$196,$A503,FALSE)*$E$500,0))</f>
        <v>0</v>
      </c>
      <c r="G503" s="109">
        <f>-IF($B503&gt;=G$200,0,IF(COUNTIF($E503:F503,"&lt;&gt;0")&lt;=$D$500,VLOOKUP($B$500,$B$142:$N$196,$A503,FALSE)*$E$500,0))</f>
        <v>0</v>
      </c>
      <c r="H503" s="109">
        <f>-IF($B503&gt;=H$200,0,IF(COUNTIF($E503:G503,"&lt;&gt;0")&lt;=$D$500,VLOOKUP($B$500,$B$142:$N$196,$A503,FALSE)*$E$500,0))</f>
        <v>0</v>
      </c>
      <c r="I503" s="109">
        <f>-IF($B503&gt;=I$200,0,IF(COUNTIF($E503:H503,"&lt;&gt;0")&lt;=$D$500,VLOOKUP($B$500,$B$142:$N$196,$A503,FALSE)*$E$500,0))</f>
        <v>0</v>
      </c>
      <c r="J503" s="109">
        <f>-IF($B503&gt;=J$200,0,IF(COUNTIF($E503:I503,"&lt;&gt;0")&lt;=$D$500,VLOOKUP($B$500,$B$142:$N$196,$A503,FALSE)*$E$500,0))</f>
        <v>0</v>
      </c>
      <c r="K503" s="109">
        <f>-IF($B503&gt;=K$200,0,IF(COUNTIF($E503:J503,"&lt;&gt;0")&lt;=$D$500,VLOOKUP($B$500,$B$142:$N$196,$A503,FALSE)*$E$500,0))</f>
        <v>0</v>
      </c>
      <c r="L503" s="109">
        <f>-IF($B503&gt;=L$200,0,IF(COUNTIF($E503:K503,"&lt;&gt;0")&lt;=$D$500,VLOOKUP($B$500,$B$142:$N$196,$A503,FALSE)*$E$500,0))</f>
        <v>0</v>
      </c>
      <c r="M503" s="109">
        <f>-IF($B503&gt;=M$200,0,IF(COUNTIF($E503:L503,"&lt;&gt;0")&lt;=$D$500,VLOOKUP($B$500,$B$142:$N$196,$A503,FALSE)*$E$500,0))</f>
        <v>0</v>
      </c>
      <c r="N503" s="109">
        <f>-IF($B503&gt;=N$200,0,IF(COUNTIF($E503:M503,"&lt;&gt;0")&lt;=$D$500,VLOOKUP($B$500,$B$142:$N$196,$A503,FALSE)*$E$500,0))</f>
        <v>0</v>
      </c>
    </row>
    <row r="504" spans="1:14" s="2" customFormat="1" hidden="1" outlineLevel="1" x14ac:dyDescent="0.3">
      <c r="A504" s="1">
        <f t="shared" si="115"/>
        <v>7</v>
      </c>
      <c r="B504" s="112">
        <v>2017</v>
      </c>
      <c r="C504" s="105"/>
      <c r="E504" s="109"/>
      <c r="F504" s="109">
        <f>-IF($B504&gt;=F$200,0,IF(COUNTIF($E504:E504,"&lt;&gt;0")&lt;=$D$500,VLOOKUP($B$500,$B$142:$N$196,$A504,FALSE)*$E$500,0))</f>
        <v>0</v>
      </c>
      <c r="G504" s="109">
        <f>-IF($B504&gt;=G$200,0,IF(COUNTIF($E504:F504,"&lt;&gt;0")&lt;=$D$500,VLOOKUP($B$500,$B$142:$N$196,$A504,FALSE)*$E$500,0))</f>
        <v>0</v>
      </c>
      <c r="H504" s="109">
        <f>-IF($B504&gt;=H$200,0,IF(COUNTIF($E504:G504,"&lt;&gt;0")&lt;=$D$500,VLOOKUP($B$500,$B$142:$N$196,$A504,FALSE)*$E$500,0))</f>
        <v>0</v>
      </c>
      <c r="I504" s="109">
        <f>-IF($B504&gt;=I$200,0,IF(COUNTIF($E504:H504,"&lt;&gt;0")&lt;=$D$500,VLOOKUP($B$500,$B$142:$N$196,$A504,FALSE)*$E$500,0))</f>
        <v>-7143.6466101694932</v>
      </c>
      <c r="J504" s="109">
        <f>-IF($B504&gt;=J$200,0,IF(COUNTIF($E504:I504,"&lt;&gt;0")&lt;=$D$500,VLOOKUP($B$500,$B$142:$N$196,$A504,FALSE)*$E$500,0))</f>
        <v>-7143.6466101694932</v>
      </c>
      <c r="K504" s="109">
        <f>-IF($B504&gt;=K$200,0,IF(COUNTIF($E504:J504,"&lt;&gt;0")&lt;=$D$500,VLOOKUP($B$500,$B$142:$N$196,$A504,FALSE)*$E$500,0))</f>
        <v>-7143.6466101694932</v>
      </c>
      <c r="L504" s="109">
        <f>-IF($B504&gt;=L$200,0,IF(COUNTIF($E504:K504,"&lt;&gt;0")&lt;=$D$500,VLOOKUP($B$500,$B$142:$N$196,$A504,FALSE)*$E$500,0))</f>
        <v>-7143.6466101694932</v>
      </c>
      <c r="M504" s="109">
        <f>-IF($B504&gt;=M$200,0,IF(COUNTIF($E504:L504,"&lt;&gt;0")&lt;=$D$500,VLOOKUP($B$500,$B$142:$N$196,$A504,FALSE)*$E$500,0))</f>
        <v>-7143.6466101694932</v>
      </c>
      <c r="N504" s="109">
        <f>-IF($B504&gt;=N$200,0,IF(COUNTIF($E504:M504,"&lt;&gt;0")&lt;=$D$500,VLOOKUP($B$500,$B$142:$N$196,$A504,FALSE)*$E$500,0))</f>
        <v>-7143.6466101694932</v>
      </c>
    </row>
    <row r="505" spans="1:14" s="2" customFormat="1" hidden="1" outlineLevel="1" x14ac:dyDescent="0.3">
      <c r="A505" s="1">
        <f t="shared" si="115"/>
        <v>8</v>
      </c>
      <c r="B505" s="112">
        <v>2018</v>
      </c>
      <c r="C505" s="105"/>
      <c r="E505" s="109"/>
      <c r="F505" s="109">
        <f>-IF($B505&gt;=F$200,0,IF(COUNTIF($E505:E505,"&lt;&gt;0")&lt;=$D$500,VLOOKUP($B$500,$B$142:$N$196,$A505,FALSE)*$E$500,0))</f>
        <v>0</v>
      </c>
      <c r="G505" s="109">
        <f>-IF($B505&gt;=G$200,0,IF(COUNTIF($E505:F505,"&lt;&gt;0")&lt;=$D$500,VLOOKUP($B$500,$B$142:$N$196,$A505,FALSE)*$E$500,0))</f>
        <v>0</v>
      </c>
      <c r="H505" s="109">
        <f>-IF($B505&gt;=H$200,0,IF(COUNTIF($E505:G505,"&lt;&gt;0")&lt;=$D$500,VLOOKUP($B$500,$B$142:$N$196,$A505,FALSE)*$E$500,0))</f>
        <v>0</v>
      </c>
      <c r="I505" s="109">
        <f>-IF($B505&gt;=I$200,0,IF(COUNTIF($E505:H505,"&lt;&gt;0")&lt;=$D$500,VLOOKUP($B$500,$B$142:$N$196,$A505,FALSE)*$E$500,0))</f>
        <v>0</v>
      </c>
      <c r="J505" s="109">
        <f>-IF($B505&gt;=J$200,0,IF(COUNTIF($E505:I505,"&lt;&gt;0")&lt;=$D$500,VLOOKUP($B$500,$B$142:$N$196,$A505,FALSE)*$E$500,0))</f>
        <v>0</v>
      </c>
      <c r="K505" s="109">
        <f>-IF($B505&gt;=K$200,0,IF(COUNTIF($E505:J505,"&lt;&gt;0")&lt;=$D$500,VLOOKUP($B$500,$B$142:$N$196,$A505,FALSE)*$E$500,0))</f>
        <v>0</v>
      </c>
      <c r="L505" s="109">
        <f>-IF($B505&gt;=L$200,0,IF(COUNTIF($E505:K505,"&lt;&gt;0")&lt;=$D$500,VLOOKUP($B$500,$B$142:$N$196,$A505,FALSE)*$E$500,0))</f>
        <v>0</v>
      </c>
      <c r="M505" s="109">
        <f>-IF($B505&gt;=M$200,0,IF(COUNTIF($E505:L505,"&lt;&gt;0")&lt;=$D$500,VLOOKUP($B$500,$B$142:$N$196,$A505,FALSE)*$E$500,0))</f>
        <v>0</v>
      </c>
      <c r="N505" s="109">
        <f>-IF($B505&gt;=N$200,0,IF(COUNTIF($E505:M505,"&lt;&gt;0")&lt;=$D$500,VLOOKUP($B$500,$B$142:$N$196,$A505,FALSE)*$E$500,0))</f>
        <v>0</v>
      </c>
    </row>
    <row r="506" spans="1:14" s="2" customFormat="1" hidden="1" outlineLevel="1" x14ac:dyDescent="0.3">
      <c r="A506" s="1">
        <f t="shared" si="115"/>
        <v>9</v>
      </c>
      <c r="B506" s="112">
        <v>2019</v>
      </c>
      <c r="C506" s="105"/>
      <c r="E506" s="109"/>
      <c r="F506" s="109">
        <f>-IF($B506&gt;=F$200,0,IF(COUNTIF($E506:E506,"&lt;&gt;0")&lt;=$D$500,VLOOKUP($B$500,$B$142:$N$196,$A506,FALSE)*$E$500,0))</f>
        <v>0</v>
      </c>
      <c r="G506" s="109">
        <f>-IF($B506&gt;=G$200,0,IF(COUNTIF($E506:F506,"&lt;&gt;0")&lt;=$D$500,VLOOKUP($B$500,$B$142:$N$196,$A506,FALSE)*$E$500,0))</f>
        <v>0</v>
      </c>
      <c r="H506" s="109">
        <f>-IF($B506&gt;=H$200,0,IF(COUNTIF($E506:G506,"&lt;&gt;0")&lt;=$D$500,VLOOKUP($B$500,$B$142:$N$196,$A506,FALSE)*$E$500,0))</f>
        <v>0</v>
      </c>
      <c r="I506" s="109">
        <f>-IF($B506&gt;=I$200,0,IF(COUNTIF($E506:H506,"&lt;&gt;0")&lt;=$D$500,VLOOKUP($B$500,$B$142:$N$196,$A506,FALSE)*$E$500,0))</f>
        <v>0</v>
      </c>
      <c r="J506" s="109">
        <f>-IF($B506&gt;=J$200,0,IF(COUNTIF($E506:I506,"&lt;&gt;0")&lt;=$D$500,VLOOKUP($B$500,$B$142:$N$196,$A506,FALSE)*$E$500,0))</f>
        <v>0</v>
      </c>
      <c r="K506" s="109">
        <f>-IF($B506&gt;=K$200,0,IF(COUNTIF($E506:J506,"&lt;&gt;0")&lt;=$D$500,VLOOKUP($B$500,$B$142:$N$196,$A506,FALSE)*$E$500,0))</f>
        <v>0</v>
      </c>
      <c r="L506" s="109">
        <f>-IF($B506&gt;=L$200,0,IF(COUNTIF($E506:K506,"&lt;&gt;0")&lt;=$D$500,VLOOKUP($B$500,$B$142:$N$196,$A506,FALSE)*$E$500,0))</f>
        <v>0</v>
      </c>
      <c r="M506" s="109">
        <f>-IF($B506&gt;=M$200,0,IF(COUNTIF($E506:L506,"&lt;&gt;0")&lt;=$D$500,VLOOKUP($B$500,$B$142:$N$196,$A506,FALSE)*$E$500,0))</f>
        <v>0</v>
      </c>
      <c r="N506" s="109">
        <f>-IF($B506&gt;=N$200,0,IF(COUNTIF($E506:M506,"&lt;&gt;0")&lt;=$D$500,VLOOKUP($B$500,$B$142:$N$196,$A506,FALSE)*$E$500,0))</f>
        <v>0</v>
      </c>
    </row>
    <row r="507" spans="1:14" s="2" customFormat="1" hidden="1" outlineLevel="1" x14ac:dyDescent="0.3">
      <c r="A507" s="1">
        <f t="shared" si="115"/>
        <v>10</v>
      </c>
      <c r="B507" s="112">
        <v>2020</v>
      </c>
      <c r="C507" s="105"/>
      <c r="E507" s="109"/>
      <c r="F507" s="109">
        <f>-IF($B507&gt;=F$200,0,IF(COUNTIF($E507:E507,"&lt;&gt;0")&lt;=$D$500,VLOOKUP($B$500,$B$142:$N$196,$A507,FALSE)*$E$500,0))</f>
        <v>0</v>
      </c>
      <c r="G507" s="109">
        <f>-IF($B507&gt;=G$200,0,IF(COUNTIF($E507:F507,"&lt;&gt;0")&lt;=$D$500,VLOOKUP($B$500,$B$142:$N$196,$A507,FALSE)*$E$500,0))</f>
        <v>0</v>
      </c>
      <c r="H507" s="109">
        <f>-IF($B507&gt;=H$200,0,IF(COUNTIF($E507:G507,"&lt;&gt;0")&lt;=$D$500,VLOOKUP($B$500,$B$142:$N$196,$A507,FALSE)*$E$500,0))</f>
        <v>0</v>
      </c>
      <c r="I507" s="109">
        <f>-IF($B507&gt;=I$200,0,IF(COUNTIF($E507:H507,"&lt;&gt;0")&lt;=$D$500,VLOOKUP($B$500,$B$142:$N$196,$A507,FALSE)*$E$500,0))</f>
        <v>0</v>
      </c>
      <c r="J507" s="109">
        <f>-IF($B507&gt;=J$200,0,IF(COUNTIF($E507:I507,"&lt;&gt;0")&lt;=$D$500,VLOOKUP($B$500,$B$142:$N$196,$A507,FALSE)*$E$500,0))</f>
        <v>0</v>
      </c>
      <c r="K507" s="109">
        <f>-IF($B507&gt;=K$200,0,IF(COUNTIF($E507:J507,"&lt;&gt;0")&lt;=$D$500,VLOOKUP($B$500,$B$142:$N$196,$A507,FALSE)*$E$500,0))</f>
        <v>0</v>
      </c>
      <c r="L507" s="109">
        <f>-IF($B507&gt;=L$200,0,IF(COUNTIF($E507:K507,"&lt;&gt;0")&lt;=$D$500,VLOOKUP($B$500,$B$142:$N$196,$A507,FALSE)*$E$500,0))</f>
        <v>0</v>
      </c>
      <c r="M507" s="109">
        <f>-IF($B507&gt;=M$200,0,IF(COUNTIF($E507:L507,"&lt;&gt;0")&lt;=$D$500,VLOOKUP($B$500,$B$142:$N$196,$A507,FALSE)*$E$500,0))</f>
        <v>0</v>
      </c>
      <c r="N507" s="109">
        <f>-IF($B507&gt;=N$200,0,IF(COUNTIF($E507:M507,"&lt;&gt;0")&lt;=$D$500,VLOOKUP($B$500,$B$142:$N$196,$A507,FALSE)*$E$500,0))</f>
        <v>0</v>
      </c>
    </row>
    <row r="508" spans="1:14" s="2" customFormat="1" hidden="1" outlineLevel="1" x14ac:dyDescent="0.3">
      <c r="A508" s="1">
        <f t="shared" si="115"/>
        <v>11</v>
      </c>
      <c r="B508" s="112">
        <v>2021</v>
      </c>
      <c r="C508" s="105"/>
      <c r="E508" s="109"/>
      <c r="F508" s="109">
        <f>-IF($B508&gt;=F$200,0,IF(COUNTIF($E508:E508,"&lt;&gt;0")&lt;=$D$500,VLOOKUP($B$500,$B$142:$N$196,$A508,FALSE)*$E$500,0))</f>
        <v>0</v>
      </c>
      <c r="G508" s="109">
        <f>-IF($B508&gt;=G$200,0,IF(COUNTIF($E508:F508,"&lt;&gt;0")&lt;=$D$500,VLOOKUP($B$500,$B$142:$N$196,$A508,FALSE)*$E$500,0))</f>
        <v>0</v>
      </c>
      <c r="H508" s="109">
        <f>-IF($B508&gt;=H$200,0,IF(COUNTIF($E508:G508,"&lt;&gt;0")&lt;=$D$500,VLOOKUP($B$500,$B$142:$N$196,$A508,FALSE)*$E$500,0))</f>
        <v>0</v>
      </c>
      <c r="I508" s="109">
        <f>-IF($B508&gt;=I$200,0,IF(COUNTIF($E508:H508,"&lt;&gt;0")&lt;=$D$500,VLOOKUP($B$500,$B$142:$N$196,$A508,FALSE)*$E$500,0))</f>
        <v>0</v>
      </c>
      <c r="J508" s="109">
        <f>-IF($B508&gt;=J$200,0,IF(COUNTIF($E508:I508,"&lt;&gt;0")&lt;=$D$500,VLOOKUP($B$500,$B$142:$N$196,$A508,FALSE)*$E$500,0))</f>
        <v>0</v>
      </c>
      <c r="K508" s="109">
        <f>-IF($B508&gt;=K$200,0,IF(COUNTIF($E508:J508,"&lt;&gt;0")&lt;=$D$500,VLOOKUP($B$500,$B$142:$N$196,$A508,FALSE)*$E$500,0))</f>
        <v>0</v>
      </c>
      <c r="L508" s="109">
        <f>-IF($B508&gt;=L$200,0,IF(COUNTIF($E508:K508,"&lt;&gt;0")&lt;=$D$500,VLOOKUP($B$500,$B$142:$N$196,$A508,FALSE)*$E$500,0))</f>
        <v>0</v>
      </c>
      <c r="M508" s="109">
        <f>-IF($B508&gt;=M$200,0,IF(COUNTIF($E508:L508,"&lt;&gt;0")&lt;=$D$500,VLOOKUP($B$500,$B$142:$N$196,$A508,FALSE)*$E$500,0))</f>
        <v>0</v>
      </c>
      <c r="N508" s="109">
        <f>-IF($B508&gt;=N$200,0,IF(COUNTIF($E508:M508,"&lt;&gt;0")&lt;=$D$500,VLOOKUP($B$500,$B$142:$N$196,$A508,FALSE)*$E$500,0))</f>
        <v>0</v>
      </c>
    </row>
    <row r="509" spans="1:14" s="2" customFormat="1" hidden="1" outlineLevel="1" x14ac:dyDescent="0.3">
      <c r="A509" s="1">
        <f t="shared" si="115"/>
        <v>12</v>
      </c>
      <c r="B509" s="112">
        <v>2022</v>
      </c>
      <c r="C509" s="105"/>
      <c r="E509" s="109"/>
      <c r="F509" s="109">
        <f>-IF($B509&gt;=F$200,0,IF(COUNTIF($E509:E509,"&lt;&gt;0")&lt;=$D$500,VLOOKUP($B$500,$B$142:$N$196,$A509,FALSE)*$E$500,0))</f>
        <v>0</v>
      </c>
      <c r="G509" s="109">
        <f>-IF($B509&gt;=G$200,0,IF(COUNTIF($E509:F509,"&lt;&gt;0")&lt;=$D$500,VLOOKUP($B$500,$B$142:$N$196,$A509,FALSE)*$E$500,0))</f>
        <v>0</v>
      </c>
      <c r="H509" s="109">
        <f>-IF($B509&gt;=H$200,0,IF(COUNTIF($E509:G509,"&lt;&gt;0")&lt;=$D$500,VLOOKUP($B$500,$B$142:$N$196,$A509,FALSE)*$E$500,0))</f>
        <v>0</v>
      </c>
      <c r="I509" s="109">
        <f>-IF($B509&gt;=I$200,0,IF(COUNTIF($E509:H509,"&lt;&gt;0")&lt;=$D$500,VLOOKUP($B$500,$B$142:$N$196,$A509,FALSE)*$E$500,0))</f>
        <v>0</v>
      </c>
      <c r="J509" s="109">
        <f>-IF($B509&gt;=J$200,0,IF(COUNTIF($E509:I509,"&lt;&gt;0")&lt;=$D$500,VLOOKUP($B$500,$B$142:$N$196,$A509,FALSE)*$E$500,0))</f>
        <v>0</v>
      </c>
      <c r="K509" s="109">
        <f>-IF($B509&gt;=K$200,0,IF(COUNTIF($E509:J509,"&lt;&gt;0")&lt;=$D$500,VLOOKUP($B$500,$B$142:$N$196,$A509,FALSE)*$E$500,0))</f>
        <v>0</v>
      </c>
      <c r="L509" s="109">
        <f>-IF($B509&gt;=L$200,0,IF(COUNTIF($E509:K509,"&lt;&gt;0")&lt;=$D$500,VLOOKUP($B$500,$B$142:$N$196,$A509,FALSE)*$E$500,0))</f>
        <v>0</v>
      </c>
      <c r="M509" s="109">
        <f>-IF($B509&gt;=M$200,0,IF(COUNTIF($E509:L509,"&lt;&gt;0")&lt;=$D$500,VLOOKUP($B$500,$B$142:$N$196,$A509,FALSE)*$E$500,0))</f>
        <v>0</v>
      </c>
      <c r="N509" s="109">
        <f>-IF($B509&gt;=N$200,0,IF(COUNTIF($E509:M509,"&lt;&gt;0")&lt;=$D$500,VLOOKUP($B$500,$B$142:$N$196,$A509,FALSE)*$E$500,0))</f>
        <v>0</v>
      </c>
    </row>
    <row r="510" spans="1:14" s="2" customFormat="1" hidden="1" outlineLevel="1" x14ac:dyDescent="0.3">
      <c r="A510" s="1"/>
      <c r="B510" s="112"/>
      <c r="C510" s="105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</row>
    <row r="511" spans="1:14" s="2" customFormat="1" collapsed="1" x14ac:dyDescent="0.3">
      <c r="A511" s="1"/>
      <c r="B511" s="104" t="s">
        <v>349</v>
      </c>
      <c r="C511" s="105"/>
      <c r="D511" s="2">
        <f>VLOOKUP(B511,'2.2.3.1.TasasDeprec'!$B$6:$F$62,5,FALSE)</f>
        <v>10</v>
      </c>
      <c r="E511" s="18">
        <f>1/D511</f>
        <v>0.1</v>
      </c>
      <c r="F511" s="55">
        <f>SUM(F512:F520)</f>
        <v>0</v>
      </c>
      <c r="G511" s="55">
        <f t="shared" ref="G511:N511" si="116">SUM(G512:G520)</f>
        <v>0</v>
      </c>
      <c r="H511" s="55">
        <f t="shared" si="116"/>
        <v>0</v>
      </c>
      <c r="I511" s="55">
        <f t="shared" si="116"/>
        <v>-1242.3940677966102</v>
      </c>
      <c r="J511" s="55">
        <f t="shared" si="116"/>
        <v>-1242.3940677966102</v>
      </c>
      <c r="K511" s="55">
        <f t="shared" si="116"/>
        <v>-1242.3940677966102</v>
      </c>
      <c r="L511" s="55">
        <f t="shared" si="116"/>
        <v>-1242.3940677966102</v>
      </c>
      <c r="M511" s="55">
        <f t="shared" si="116"/>
        <v>-1242.3940677966102</v>
      </c>
      <c r="N511" s="55">
        <f t="shared" si="116"/>
        <v>-1242.3940677966102</v>
      </c>
    </row>
    <row r="512" spans="1:14" s="2" customFormat="1" hidden="1" outlineLevel="1" x14ac:dyDescent="0.3">
      <c r="A512" s="1">
        <v>4</v>
      </c>
      <c r="B512" s="112">
        <v>2014</v>
      </c>
      <c r="C512" s="105"/>
      <c r="E512" s="109"/>
      <c r="F512" s="109">
        <f>-IF($B512&gt;=F$200,0,IF(COUNTIF($E512:E512,"&lt;&gt;0")&lt;=$D$511,VLOOKUP($B$511,$B$142:$N$196,$A512,FALSE)*$E$511,0))</f>
        <v>0</v>
      </c>
      <c r="G512" s="109">
        <f>-IF($B512&gt;=G$200,0,IF(COUNTIF($E512:F512,"&lt;&gt;0")&lt;=$D$511,VLOOKUP($B$511,$B$142:$N$196,$A512,FALSE)*$E$511,0))</f>
        <v>0</v>
      </c>
      <c r="H512" s="109">
        <f>-IF($B512&gt;=H$200,0,IF(COUNTIF($E512:G512,"&lt;&gt;0")&lt;=$D$511,VLOOKUP($B$511,$B$142:$N$196,$A512,FALSE)*$E$511,0))</f>
        <v>0</v>
      </c>
      <c r="I512" s="109">
        <f>-IF($B512&gt;=I$200,0,IF(COUNTIF($E512:H512,"&lt;&gt;0")&lt;=$D$511,VLOOKUP($B$511,$B$142:$N$196,$A512,FALSE)*$E$511,0))</f>
        <v>0</v>
      </c>
      <c r="J512" s="109">
        <f>-IF($B512&gt;=J$200,0,IF(COUNTIF($E512:I512,"&lt;&gt;0")&lt;=$D$511,VLOOKUP($B$511,$B$142:$N$196,$A512,FALSE)*$E$511,0))</f>
        <v>0</v>
      </c>
      <c r="K512" s="109">
        <f>-IF($B512&gt;=K$200,0,IF(COUNTIF($E512:J512,"&lt;&gt;0")&lt;=$D$511,VLOOKUP($B$511,$B$142:$N$196,$A512,FALSE)*$E$511,0))</f>
        <v>0</v>
      </c>
      <c r="L512" s="109">
        <f>-IF($B512&gt;=L$200,0,IF(COUNTIF($E512:K512,"&lt;&gt;0")&lt;=$D$511,VLOOKUP($B$511,$B$142:$N$196,$A512,FALSE)*$E$511,0))</f>
        <v>0</v>
      </c>
      <c r="M512" s="109">
        <f>-IF($B512&gt;=M$200,0,IF(COUNTIF($E512:L512,"&lt;&gt;0")&lt;=$D$511,VLOOKUP($B$511,$B$142:$N$196,$A512,FALSE)*$E$511,0))</f>
        <v>0</v>
      </c>
      <c r="N512" s="109">
        <f>-IF($B512&gt;=N$200,0,IF(COUNTIF($E512:M512,"&lt;&gt;0")&lt;=$D$511,VLOOKUP($B$511,$B$142:$N$196,$A512,FALSE)*$E$511,0))</f>
        <v>0</v>
      </c>
    </row>
    <row r="513" spans="1:14" s="2" customFormat="1" hidden="1" outlineLevel="1" x14ac:dyDescent="0.3">
      <c r="A513" s="1">
        <f t="shared" ref="A513:A520" si="117">+A512+1</f>
        <v>5</v>
      </c>
      <c r="B513" s="112">
        <v>2015</v>
      </c>
      <c r="C513" s="105"/>
      <c r="E513" s="109"/>
      <c r="F513" s="109">
        <f>-IF($B513&gt;=F$200,0,IF(COUNTIF($E513:E513,"&lt;&gt;0")&lt;=$D$511,VLOOKUP($B$511,$B$142:$N$196,$A513,FALSE)*$E$511,0))</f>
        <v>0</v>
      </c>
      <c r="G513" s="109">
        <f>-IF($B513&gt;=G$200,0,IF(COUNTIF($E513:F513,"&lt;&gt;0")&lt;=$D$511,VLOOKUP($B$511,$B$142:$N$196,$A513,FALSE)*$E$511,0))</f>
        <v>0</v>
      </c>
      <c r="H513" s="109">
        <f>-IF($B513&gt;=H$200,0,IF(COUNTIF($E513:G513,"&lt;&gt;0")&lt;=$D$511,VLOOKUP($B$511,$B$142:$N$196,$A513,FALSE)*$E$511,0))</f>
        <v>0</v>
      </c>
      <c r="I513" s="109">
        <f>-IF($B513&gt;=I$200,0,IF(COUNTIF($E513:H513,"&lt;&gt;0")&lt;=$D$511,VLOOKUP($B$511,$B$142:$N$196,$A513,FALSE)*$E$511,0))</f>
        <v>0</v>
      </c>
      <c r="J513" s="109">
        <f>-IF($B513&gt;=J$200,0,IF(COUNTIF($E513:I513,"&lt;&gt;0")&lt;=$D$511,VLOOKUP($B$511,$B$142:$N$196,$A513,FALSE)*$E$511,0))</f>
        <v>0</v>
      </c>
      <c r="K513" s="109">
        <f>-IF($B513&gt;=K$200,0,IF(COUNTIF($E513:J513,"&lt;&gt;0")&lt;=$D$511,VLOOKUP($B$511,$B$142:$N$196,$A513,FALSE)*$E$511,0))</f>
        <v>0</v>
      </c>
      <c r="L513" s="109">
        <f>-IF($B513&gt;=L$200,0,IF(COUNTIF($E513:K513,"&lt;&gt;0")&lt;=$D$511,VLOOKUP($B$511,$B$142:$N$196,$A513,FALSE)*$E$511,0))</f>
        <v>0</v>
      </c>
      <c r="M513" s="109">
        <f>-IF($B513&gt;=M$200,0,IF(COUNTIF($E513:L513,"&lt;&gt;0")&lt;=$D$511,VLOOKUP($B$511,$B$142:$N$196,$A513,FALSE)*$E$511,0))</f>
        <v>0</v>
      </c>
      <c r="N513" s="109">
        <f>-IF($B513&gt;=N$200,0,IF(COUNTIF($E513:M513,"&lt;&gt;0")&lt;=$D$511,VLOOKUP($B$511,$B$142:$N$196,$A513,FALSE)*$E$511,0))</f>
        <v>0</v>
      </c>
    </row>
    <row r="514" spans="1:14" s="2" customFormat="1" hidden="1" outlineLevel="1" x14ac:dyDescent="0.3">
      <c r="A514" s="1">
        <f t="shared" si="117"/>
        <v>6</v>
      </c>
      <c r="B514" s="112">
        <v>2016</v>
      </c>
      <c r="C514" s="105"/>
      <c r="E514" s="109"/>
      <c r="F514" s="109">
        <f>-IF($B514&gt;=F$200,0,IF(COUNTIF($E514:E514,"&lt;&gt;0")&lt;=$D$511,VLOOKUP($B$511,$B$142:$N$196,$A514,FALSE)*$E$511,0))</f>
        <v>0</v>
      </c>
      <c r="G514" s="109">
        <f>-IF($B514&gt;=G$200,0,IF(COUNTIF($E514:F514,"&lt;&gt;0")&lt;=$D$511,VLOOKUP($B$511,$B$142:$N$196,$A514,FALSE)*$E$511,0))</f>
        <v>0</v>
      </c>
      <c r="H514" s="109">
        <f>-IF($B514&gt;=H$200,0,IF(COUNTIF($E514:G514,"&lt;&gt;0")&lt;=$D$511,VLOOKUP($B$511,$B$142:$N$196,$A514,FALSE)*$E$511,0))</f>
        <v>0</v>
      </c>
      <c r="I514" s="109">
        <f>-IF($B514&gt;=I$200,0,IF(COUNTIF($E514:H514,"&lt;&gt;0")&lt;=$D$511,VLOOKUP($B$511,$B$142:$N$196,$A514,FALSE)*$E$511,0))</f>
        <v>0</v>
      </c>
      <c r="J514" s="109">
        <f>-IF($B514&gt;=J$200,0,IF(COUNTIF($E514:I514,"&lt;&gt;0")&lt;=$D$511,VLOOKUP($B$511,$B$142:$N$196,$A514,FALSE)*$E$511,0))</f>
        <v>0</v>
      </c>
      <c r="K514" s="109">
        <f>-IF($B514&gt;=K$200,0,IF(COUNTIF($E514:J514,"&lt;&gt;0")&lt;=$D$511,VLOOKUP($B$511,$B$142:$N$196,$A514,FALSE)*$E$511,0))</f>
        <v>0</v>
      </c>
      <c r="L514" s="109">
        <f>-IF($B514&gt;=L$200,0,IF(COUNTIF($E514:K514,"&lt;&gt;0")&lt;=$D$511,VLOOKUP($B$511,$B$142:$N$196,$A514,FALSE)*$E$511,0))</f>
        <v>0</v>
      </c>
      <c r="M514" s="109">
        <f>-IF($B514&gt;=M$200,0,IF(COUNTIF($E514:L514,"&lt;&gt;0")&lt;=$D$511,VLOOKUP($B$511,$B$142:$N$196,$A514,FALSE)*$E$511,0))</f>
        <v>0</v>
      </c>
      <c r="N514" s="109">
        <f>-IF($B514&gt;=N$200,0,IF(COUNTIF($E514:M514,"&lt;&gt;0")&lt;=$D$511,VLOOKUP($B$511,$B$142:$N$196,$A514,FALSE)*$E$511,0))</f>
        <v>0</v>
      </c>
    </row>
    <row r="515" spans="1:14" s="2" customFormat="1" hidden="1" outlineLevel="1" x14ac:dyDescent="0.3">
      <c r="A515" s="1">
        <f t="shared" si="117"/>
        <v>7</v>
      </c>
      <c r="B515" s="112">
        <v>2017</v>
      </c>
      <c r="C515" s="105"/>
      <c r="E515" s="109"/>
      <c r="F515" s="109">
        <f>-IF($B515&gt;=F$200,0,IF(COUNTIF($E515:E515,"&lt;&gt;0")&lt;=$D$511,VLOOKUP($B$511,$B$142:$N$196,$A515,FALSE)*$E$511,0))</f>
        <v>0</v>
      </c>
      <c r="G515" s="109">
        <f>-IF($B515&gt;=G$200,0,IF(COUNTIF($E515:F515,"&lt;&gt;0")&lt;=$D$511,VLOOKUP($B$511,$B$142:$N$196,$A515,FALSE)*$E$511,0))</f>
        <v>0</v>
      </c>
      <c r="H515" s="109">
        <f>-IF($B515&gt;=H$200,0,IF(COUNTIF($E515:G515,"&lt;&gt;0")&lt;=$D$511,VLOOKUP($B$511,$B$142:$N$196,$A515,FALSE)*$E$511,0))</f>
        <v>0</v>
      </c>
      <c r="I515" s="109">
        <f>-IF($B515&gt;=I$200,0,IF(COUNTIF($E515:H515,"&lt;&gt;0")&lt;=$D$511,VLOOKUP($B$511,$B$142:$N$196,$A515,FALSE)*$E$511,0))</f>
        <v>-1242.3940677966102</v>
      </c>
      <c r="J515" s="109">
        <f>-IF($B515&gt;=J$200,0,IF(COUNTIF($E515:I515,"&lt;&gt;0")&lt;=$D$511,VLOOKUP($B$511,$B$142:$N$196,$A515,FALSE)*$E$511,0))</f>
        <v>-1242.3940677966102</v>
      </c>
      <c r="K515" s="109">
        <f>-IF($B515&gt;=K$200,0,IF(COUNTIF($E515:J515,"&lt;&gt;0")&lt;=$D$511,VLOOKUP($B$511,$B$142:$N$196,$A515,FALSE)*$E$511,0))</f>
        <v>-1242.3940677966102</v>
      </c>
      <c r="L515" s="109">
        <f>-IF($B515&gt;=L$200,0,IF(COUNTIF($E515:K515,"&lt;&gt;0")&lt;=$D$511,VLOOKUP($B$511,$B$142:$N$196,$A515,FALSE)*$E$511,0))</f>
        <v>-1242.3940677966102</v>
      </c>
      <c r="M515" s="109">
        <f>-IF($B515&gt;=M$200,0,IF(COUNTIF($E515:L515,"&lt;&gt;0")&lt;=$D$511,VLOOKUP($B$511,$B$142:$N$196,$A515,FALSE)*$E$511,0))</f>
        <v>-1242.3940677966102</v>
      </c>
      <c r="N515" s="109">
        <f>-IF($B515&gt;=N$200,0,IF(COUNTIF($E515:M515,"&lt;&gt;0")&lt;=$D$511,VLOOKUP($B$511,$B$142:$N$196,$A515,FALSE)*$E$511,0))</f>
        <v>-1242.3940677966102</v>
      </c>
    </row>
    <row r="516" spans="1:14" s="2" customFormat="1" hidden="1" outlineLevel="1" x14ac:dyDescent="0.3">
      <c r="A516" s="1">
        <f t="shared" si="117"/>
        <v>8</v>
      </c>
      <c r="B516" s="112">
        <v>2018</v>
      </c>
      <c r="C516" s="105"/>
      <c r="E516" s="109"/>
      <c r="F516" s="109">
        <f>-IF($B516&gt;=F$200,0,IF(COUNTIF($E516:E516,"&lt;&gt;0")&lt;=$D$511,VLOOKUP($B$511,$B$142:$N$196,$A516,FALSE)*$E$511,0))</f>
        <v>0</v>
      </c>
      <c r="G516" s="109">
        <f>-IF($B516&gt;=G$200,0,IF(COUNTIF($E516:F516,"&lt;&gt;0")&lt;=$D$511,VLOOKUP($B$511,$B$142:$N$196,$A516,FALSE)*$E$511,0))</f>
        <v>0</v>
      </c>
      <c r="H516" s="109">
        <f>-IF($B516&gt;=H$200,0,IF(COUNTIF($E516:G516,"&lt;&gt;0")&lt;=$D$511,VLOOKUP($B$511,$B$142:$N$196,$A516,FALSE)*$E$511,0))</f>
        <v>0</v>
      </c>
      <c r="I516" s="109">
        <f>-IF($B516&gt;=I$200,0,IF(COUNTIF($E516:H516,"&lt;&gt;0")&lt;=$D$511,VLOOKUP($B$511,$B$142:$N$196,$A516,FALSE)*$E$511,0))</f>
        <v>0</v>
      </c>
      <c r="J516" s="109">
        <f>-IF($B516&gt;=J$200,0,IF(COUNTIF($E516:I516,"&lt;&gt;0")&lt;=$D$511,VLOOKUP($B$511,$B$142:$N$196,$A516,FALSE)*$E$511,0))</f>
        <v>0</v>
      </c>
      <c r="K516" s="109">
        <f>-IF($B516&gt;=K$200,0,IF(COUNTIF($E516:J516,"&lt;&gt;0")&lt;=$D$511,VLOOKUP($B$511,$B$142:$N$196,$A516,FALSE)*$E$511,0))</f>
        <v>0</v>
      </c>
      <c r="L516" s="109">
        <f>-IF($B516&gt;=L$200,0,IF(COUNTIF($E516:K516,"&lt;&gt;0")&lt;=$D$511,VLOOKUP($B$511,$B$142:$N$196,$A516,FALSE)*$E$511,0))</f>
        <v>0</v>
      </c>
      <c r="M516" s="109">
        <f>-IF($B516&gt;=M$200,0,IF(COUNTIF($E516:L516,"&lt;&gt;0")&lt;=$D$511,VLOOKUP($B$511,$B$142:$N$196,$A516,FALSE)*$E$511,0))</f>
        <v>0</v>
      </c>
      <c r="N516" s="109">
        <f>-IF($B516&gt;=N$200,0,IF(COUNTIF($E516:M516,"&lt;&gt;0")&lt;=$D$511,VLOOKUP($B$511,$B$142:$N$196,$A516,FALSE)*$E$511,0))</f>
        <v>0</v>
      </c>
    </row>
    <row r="517" spans="1:14" s="2" customFormat="1" hidden="1" outlineLevel="1" x14ac:dyDescent="0.3">
      <c r="A517" s="1">
        <f t="shared" si="117"/>
        <v>9</v>
      </c>
      <c r="B517" s="112">
        <v>2019</v>
      </c>
      <c r="C517" s="105"/>
      <c r="E517" s="109"/>
      <c r="F517" s="109">
        <f>-IF($B517&gt;=F$200,0,IF(COUNTIF($E517:E517,"&lt;&gt;0")&lt;=$D$511,VLOOKUP($B$511,$B$142:$N$196,$A517,FALSE)*$E$511,0))</f>
        <v>0</v>
      </c>
      <c r="G517" s="109">
        <f>-IF($B517&gt;=G$200,0,IF(COUNTIF($E517:F517,"&lt;&gt;0")&lt;=$D$511,VLOOKUP($B$511,$B$142:$N$196,$A517,FALSE)*$E$511,0))</f>
        <v>0</v>
      </c>
      <c r="H517" s="109">
        <f>-IF($B517&gt;=H$200,0,IF(COUNTIF($E517:G517,"&lt;&gt;0")&lt;=$D$511,VLOOKUP($B$511,$B$142:$N$196,$A517,FALSE)*$E$511,0))</f>
        <v>0</v>
      </c>
      <c r="I517" s="109">
        <f>-IF($B517&gt;=I$200,0,IF(COUNTIF($E517:H517,"&lt;&gt;0")&lt;=$D$511,VLOOKUP($B$511,$B$142:$N$196,$A517,FALSE)*$E$511,0))</f>
        <v>0</v>
      </c>
      <c r="J517" s="109">
        <f>-IF($B517&gt;=J$200,0,IF(COUNTIF($E517:I517,"&lt;&gt;0")&lt;=$D$511,VLOOKUP($B$511,$B$142:$N$196,$A517,FALSE)*$E$511,0))</f>
        <v>0</v>
      </c>
      <c r="K517" s="109">
        <f>-IF($B517&gt;=K$200,0,IF(COUNTIF($E517:J517,"&lt;&gt;0")&lt;=$D$511,VLOOKUP($B$511,$B$142:$N$196,$A517,FALSE)*$E$511,0))</f>
        <v>0</v>
      </c>
      <c r="L517" s="109">
        <f>-IF($B517&gt;=L$200,0,IF(COUNTIF($E517:K517,"&lt;&gt;0")&lt;=$D$511,VLOOKUP($B$511,$B$142:$N$196,$A517,FALSE)*$E$511,0))</f>
        <v>0</v>
      </c>
      <c r="M517" s="109">
        <f>-IF($B517&gt;=M$200,0,IF(COUNTIF($E517:L517,"&lt;&gt;0")&lt;=$D$511,VLOOKUP($B$511,$B$142:$N$196,$A517,FALSE)*$E$511,0))</f>
        <v>0</v>
      </c>
      <c r="N517" s="109">
        <f>-IF($B517&gt;=N$200,0,IF(COUNTIF($E517:M517,"&lt;&gt;0")&lt;=$D$511,VLOOKUP($B$511,$B$142:$N$196,$A517,FALSE)*$E$511,0))</f>
        <v>0</v>
      </c>
    </row>
    <row r="518" spans="1:14" s="2" customFormat="1" hidden="1" outlineLevel="1" x14ac:dyDescent="0.3">
      <c r="A518" s="1">
        <f t="shared" si="117"/>
        <v>10</v>
      </c>
      <c r="B518" s="112">
        <v>2020</v>
      </c>
      <c r="C518" s="105"/>
      <c r="E518" s="109"/>
      <c r="F518" s="109">
        <f>-IF($B518&gt;=F$200,0,IF(COUNTIF($E518:E518,"&lt;&gt;0")&lt;=$D$511,VLOOKUP($B$511,$B$142:$N$196,$A518,FALSE)*$E$511,0))</f>
        <v>0</v>
      </c>
      <c r="G518" s="109">
        <f>-IF($B518&gt;=G$200,0,IF(COUNTIF($E518:F518,"&lt;&gt;0")&lt;=$D$511,VLOOKUP($B$511,$B$142:$N$196,$A518,FALSE)*$E$511,0))</f>
        <v>0</v>
      </c>
      <c r="H518" s="109">
        <f>-IF($B518&gt;=H$200,0,IF(COUNTIF($E518:G518,"&lt;&gt;0")&lt;=$D$511,VLOOKUP($B$511,$B$142:$N$196,$A518,FALSE)*$E$511,0))</f>
        <v>0</v>
      </c>
      <c r="I518" s="109">
        <f>-IF($B518&gt;=I$200,0,IF(COUNTIF($E518:H518,"&lt;&gt;0")&lt;=$D$511,VLOOKUP($B$511,$B$142:$N$196,$A518,FALSE)*$E$511,0))</f>
        <v>0</v>
      </c>
      <c r="J518" s="109">
        <f>-IF($B518&gt;=J$200,0,IF(COUNTIF($E518:I518,"&lt;&gt;0")&lt;=$D$511,VLOOKUP($B$511,$B$142:$N$196,$A518,FALSE)*$E$511,0))</f>
        <v>0</v>
      </c>
      <c r="K518" s="109">
        <f>-IF($B518&gt;=K$200,0,IF(COUNTIF($E518:J518,"&lt;&gt;0")&lt;=$D$511,VLOOKUP($B$511,$B$142:$N$196,$A518,FALSE)*$E$511,0))</f>
        <v>0</v>
      </c>
      <c r="L518" s="109">
        <f>-IF($B518&gt;=L$200,0,IF(COUNTIF($E518:K518,"&lt;&gt;0")&lt;=$D$511,VLOOKUP($B$511,$B$142:$N$196,$A518,FALSE)*$E$511,0))</f>
        <v>0</v>
      </c>
      <c r="M518" s="109">
        <f>-IF($B518&gt;=M$200,0,IF(COUNTIF($E518:L518,"&lt;&gt;0")&lt;=$D$511,VLOOKUP($B$511,$B$142:$N$196,$A518,FALSE)*$E$511,0))</f>
        <v>0</v>
      </c>
      <c r="N518" s="109">
        <f>-IF($B518&gt;=N$200,0,IF(COUNTIF($E518:M518,"&lt;&gt;0")&lt;=$D$511,VLOOKUP($B$511,$B$142:$N$196,$A518,FALSE)*$E$511,0))</f>
        <v>0</v>
      </c>
    </row>
    <row r="519" spans="1:14" s="2" customFormat="1" hidden="1" outlineLevel="1" x14ac:dyDescent="0.3">
      <c r="A519" s="1">
        <f t="shared" si="117"/>
        <v>11</v>
      </c>
      <c r="B519" s="112">
        <v>2021</v>
      </c>
      <c r="C519" s="105"/>
      <c r="E519" s="109"/>
      <c r="F519" s="109">
        <f>-IF($B519&gt;=F$200,0,IF(COUNTIF($E519:E519,"&lt;&gt;0")&lt;=$D$511,VLOOKUP($B$511,$B$142:$N$196,$A519,FALSE)*$E$511,0))</f>
        <v>0</v>
      </c>
      <c r="G519" s="109">
        <f>-IF($B519&gt;=G$200,0,IF(COUNTIF($E519:F519,"&lt;&gt;0")&lt;=$D$511,VLOOKUP($B$511,$B$142:$N$196,$A519,FALSE)*$E$511,0))</f>
        <v>0</v>
      </c>
      <c r="H519" s="109">
        <f>-IF($B519&gt;=H$200,0,IF(COUNTIF($E519:G519,"&lt;&gt;0")&lt;=$D$511,VLOOKUP($B$511,$B$142:$N$196,$A519,FALSE)*$E$511,0))</f>
        <v>0</v>
      </c>
      <c r="I519" s="109">
        <f>-IF($B519&gt;=I$200,0,IF(COUNTIF($E519:H519,"&lt;&gt;0")&lt;=$D$511,VLOOKUP($B$511,$B$142:$N$196,$A519,FALSE)*$E$511,0))</f>
        <v>0</v>
      </c>
      <c r="J519" s="109">
        <f>-IF($B519&gt;=J$200,0,IF(COUNTIF($E519:I519,"&lt;&gt;0")&lt;=$D$511,VLOOKUP($B$511,$B$142:$N$196,$A519,FALSE)*$E$511,0))</f>
        <v>0</v>
      </c>
      <c r="K519" s="109">
        <f>-IF($B519&gt;=K$200,0,IF(COUNTIF($E519:J519,"&lt;&gt;0")&lt;=$D$511,VLOOKUP($B$511,$B$142:$N$196,$A519,FALSE)*$E$511,0))</f>
        <v>0</v>
      </c>
      <c r="L519" s="109">
        <f>-IF($B519&gt;=L$200,0,IF(COUNTIF($E519:K519,"&lt;&gt;0")&lt;=$D$511,VLOOKUP($B$511,$B$142:$N$196,$A519,FALSE)*$E$511,0))</f>
        <v>0</v>
      </c>
      <c r="M519" s="109">
        <f>-IF($B519&gt;=M$200,0,IF(COUNTIF($E519:L519,"&lt;&gt;0")&lt;=$D$511,VLOOKUP($B$511,$B$142:$N$196,$A519,FALSE)*$E$511,0))</f>
        <v>0</v>
      </c>
      <c r="N519" s="109">
        <f>-IF($B519&gt;=N$200,0,IF(COUNTIF($E519:M519,"&lt;&gt;0")&lt;=$D$511,VLOOKUP($B$511,$B$142:$N$196,$A519,FALSE)*$E$511,0))</f>
        <v>0</v>
      </c>
    </row>
    <row r="520" spans="1:14" s="2" customFormat="1" hidden="1" outlineLevel="1" x14ac:dyDescent="0.3">
      <c r="A520" s="1">
        <f t="shared" si="117"/>
        <v>12</v>
      </c>
      <c r="B520" s="112">
        <v>2022</v>
      </c>
      <c r="C520" s="105"/>
      <c r="E520" s="109"/>
      <c r="F520" s="109">
        <f>-IF($B520&gt;=F$200,0,IF(COUNTIF($E520:E520,"&lt;&gt;0")&lt;=$D$511,VLOOKUP($B$511,$B$142:$N$196,$A520,FALSE)*$E$511,0))</f>
        <v>0</v>
      </c>
      <c r="G520" s="109">
        <f>-IF($B520&gt;=G$200,0,IF(COUNTIF($E520:F520,"&lt;&gt;0")&lt;=$D$511,VLOOKUP($B$511,$B$142:$N$196,$A520,FALSE)*$E$511,0))</f>
        <v>0</v>
      </c>
      <c r="H520" s="109">
        <f>-IF($B520&gt;=H$200,0,IF(COUNTIF($E520:G520,"&lt;&gt;0")&lt;=$D$511,VLOOKUP($B$511,$B$142:$N$196,$A520,FALSE)*$E$511,0))</f>
        <v>0</v>
      </c>
      <c r="I520" s="109">
        <f>-IF($B520&gt;=I$200,0,IF(COUNTIF($E520:H520,"&lt;&gt;0")&lt;=$D$511,VLOOKUP($B$511,$B$142:$N$196,$A520,FALSE)*$E$511,0))</f>
        <v>0</v>
      </c>
      <c r="J520" s="109">
        <f>-IF($B520&gt;=J$200,0,IF(COUNTIF($E520:I520,"&lt;&gt;0")&lt;=$D$511,VLOOKUP($B$511,$B$142:$N$196,$A520,FALSE)*$E$511,0))</f>
        <v>0</v>
      </c>
      <c r="K520" s="109">
        <f>-IF($B520&gt;=K$200,0,IF(COUNTIF($E520:J520,"&lt;&gt;0")&lt;=$D$511,VLOOKUP($B$511,$B$142:$N$196,$A520,FALSE)*$E$511,0))</f>
        <v>0</v>
      </c>
      <c r="L520" s="109">
        <f>-IF($B520&gt;=L$200,0,IF(COUNTIF($E520:K520,"&lt;&gt;0")&lt;=$D$511,VLOOKUP($B$511,$B$142:$N$196,$A520,FALSE)*$E$511,0))</f>
        <v>0</v>
      </c>
      <c r="M520" s="109">
        <f>-IF($B520&gt;=M$200,0,IF(COUNTIF($E520:L520,"&lt;&gt;0")&lt;=$D$511,VLOOKUP($B$511,$B$142:$N$196,$A520,FALSE)*$E$511,0))</f>
        <v>0</v>
      </c>
      <c r="N520" s="109">
        <f>-IF($B520&gt;=N$200,0,IF(COUNTIF($E520:M520,"&lt;&gt;0")&lt;=$D$511,VLOOKUP($B$511,$B$142:$N$196,$A520,FALSE)*$E$511,0))</f>
        <v>0</v>
      </c>
    </row>
    <row r="521" spans="1:14" s="2" customFormat="1" hidden="1" outlineLevel="1" x14ac:dyDescent="0.3">
      <c r="A521" s="1"/>
      <c r="B521" s="112"/>
      <c r="C521" s="105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</row>
    <row r="522" spans="1:14" s="2" customFormat="1" collapsed="1" x14ac:dyDescent="0.3">
      <c r="A522" s="1"/>
      <c r="B522" s="104" t="s">
        <v>224</v>
      </c>
      <c r="C522" s="105"/>
      <c r="D522" s="2">
        <f>VLOOKUP(B522,'2.2.3.1.TasasDeprec'!$B$6:$F$62,5,FALSE)</f>
        <v>10</v>
      </c>
      <c r="E522" s="18">
        <f>1/D522</f>
        <v>0.1</v>
      </c>
      <c r="F522" s="55">
        <f>SUM(F523:F531)</f>
        <v>0</v>
      </c>
      <c r="G522" s="55">
        <f t="shared" ref="G522:N522" si="118">SUM(G523:G531)</f>
        <v>0</v>
      </c>
      <c r="H522" s="55">
        <f t="shared" si="118"/>
        <v>0</v>
      </c>
      <c r="I522" s="55">
        <f t="shared" si="118"/>
        <v>0</v>
      </c>
      <c r="J522" s="55">
        <f t="shared" si="118"/>
        <v>-1286.9889830508475</v>
      </c>
      <c r="K522" s="55">
        <f t="shared" si="118"/>
        <v>-1286.9889830508475</v>
      </c>
      <c r="L522" s="55">
        <f t="shared" si="118"/>
        <v>-1286.9889830508475</v>
      </c>
      <c r="M522" s="55">
        <f t="shared" si="118"/>
        <v>-1286.9889830508475</v>
      </c>
      <c r="N522" s="55">
        <f t="shared" si="118"/>
        <v>-1286.9889830508475</v>
      </c>
    </row>
    <row r="523" spans="1:14" s="2" customFormat="1" hidden="1" outlineLevel="1" x14ac:dyDescent="0.3">
      <c r="A523" s="1">
        <v>4</v>
      </c>
      <c r="B523" s="112">
        <v>2014</v>
      </c>
      <c r="C523" s="105"/>
      <c r="E523" s="109"/>
      <c r="F523" s="109">
        <f>-IF($B523&gt;=F$200,0,IF(COUNTIF($E523:E523,"&lt;&gt;0")&lt;=$D$522,VLOOKUP($B$522,$B$142:$N$196,$A523,FALSE)*$E$522,0))</f>
        <v>0</v>
      </c>
      <c r="G523" s="109">
        <f>-IF($B523&gt;=G$200,0,IF(COUNTIF($E523:F523,"&lt;&gt;0")&lt;=$D$522,VLOOKUP($B$522,$B$142:$N$196,$A523,FALSE)*$E$522,0))</f>
        <v>0</v>
      </c>
      <c r="H523" s="109">
        <f>-IF($B523&gt;=H$200,0,IF(COUNTIF($E523:G523,"&lt;&gt;0")&lt;=$D$522,VLOOKUP($B$522,$B$142:$N$196,$A523,FALSE)*$E$522,0))</f>
        <v>0</v>
      </c>
      <c r="I523" s="109">
        <f>-IF($B523&gt;=I$200,0,IF(COUNTIF($E523:H523,"&lt;&gt;0")&lt;=$D$522,VLOOKUP($B$522,$B$142:$N$196,$A523,FALSE)*$E$522,0))</f>
        <v>0</v>
      </c>
      <c r="J523" s="109">
        <f>-IF($B523&gt;=J$200,0,IF(COUNTIF($E523:I523,"&lt;&gt;0")&lt;=$D$522,VLOOKUP($B$522,$B$142:$N$196,$A523,FALSE)*$E$522,0))</f>
        <v>0</v>
      </c>
      <c r="K523" s="109">
        <f>-IF($B523&gt;=K$200,0,IF(COUNTIF($E523:J523,"&lt;&gt;0")&lt;=$D$522,VLOOKUP($B$522,$B$142:$N$196,$A523,FALSE)*$E$522,0))</f>
        <v>0</v>
      </c>
      <c r="L523" s="109">
        <f>-IF($B523&gt;=L$200,0,IF(COUNTIF($E523:K523,"&lt;&gt;0")&lt;=$D$522,VLOOKUP($B$522,$B$142:$N$196,$A523,FALSE)*$E$522,0))</f>
        <v>0</v>
      </c>
      <c r="M523" s="109">
        <f>-IF($B523&gt;=M$200,0,IF(COUNTIF($E523:L523,"&lt;&gt;0")&lt;=$D$522,VLOOKUP($B$522,$B$142:$N$196,$A523,FALSE)*$E$522,0))</f>
        <v>0</v>
      </c>
      <c r="N523" s="109">
        <f>-IF($B523&gt;=N$200,0,IF(COUNTIF($E523:M523,"&lt;&gt;0")&lt;=$D$522,VLOOKUP($B$522,$B$142:$N$196,$A523,FALSE)*$E$522,0))</f>
        <v>0</v>
      </c>
    </row>
    <row r="524" spans="1:14" s="2" customFormat="1" hidden="1" outlineLevel="1" x14ac:dyDescent="0.3">
      <c r="A524" s="1">
        <f t="shared" ref="A524:A531" si="119">+A523+1</f>
        <v>5</v>
      </c>
      <c r="B524" s="112">
        <v>2015</v>
      </c>
      <c r="C524" s="105"/>
      <c r="E524" s="109"/>
      <c r="F524" s="109">
        <f>-IF($B524&gt;=F$200,0,IF(COUNTIF($E524:E524,"&lt;&gt;0")&lt;=$D$522,VLOOKUP($B$522,$B$142:$N$196,$A524,FALSE)*$E$522,0))</f>
        <v>0</v>
      </c>
      <c r="G524" s="109">
        <f>-IF($B524&gt;=G$200,0,IF(COUNTIF($E524:F524,"&lt;&gt;0")&lt;=$D$522,VLOOKUP($B$522,$B$142:$N$196,$A524,FALSE)*$E$522,0))</f>
        <v>0</v>
      </c>
      <c r="H524" s="109">
        <f>-IF($B524&gt;=H$200,0,IF(COUNTIF($E524:G524,"&lt;&gt;0")&lt;=$D$522,VLOOKUP($B$522,$B$142:$N$196,$A524,FALSE)*$E$522,0))</f>
        <v>0</v>
      </c>
      <c r="I524" s="109">
        <f>-IF($B524&gt;=I$200,0,IF(COUNTIF($E524:H524,"&lt;&gt;0")&lt;=$D$522,VLOOKUP($B$522,$B$142:$N$196,$A524,FALSE)*$E$522,0))</f>
        <v>0</v>
      </c>
      <c r="J524" s="109">
        <f>-IF($B524&gt;=J$200,0,IF(COUNTIF($E524:I524,"&lt;&gt;0")&lt;=$D$522,VLOOKUP($B$522,$B$142:$N$196,$A524,FALSE)*$E$522,0))</f>
        <v>0</v>
      </c>
      <c r="K524" s="109">
        <f>-IF($B524&gt;=K$200,0,IF(COUNTIF($E524:J524,"&lt;&gt;0")&lt;=$D$522,VLOOKUP($B$522,$B$142:$N$196,$A524,FALSE)*$E$522,0))</f>
        <v>0</v>
      </c>
      <c r="L524" s="109">
        <f>-IF($B524&gt;=L$200,0,IF(COUNTIF($E524:K524,"&lt;&gt;0")&lt;=$D$522,VLOOKUP($B$522,$B$142:$N$196,$A524,FALSE)*$E$522,0))</f>
        <v>0</v>
      </c>
      <c r="M524" s="109">
        <f>-IF($B524&gt;=M$200,0,IF(COUNTIF($E524:L524,"&lt;&gt;0")&lt;=$D$522,VLOOKUP($B$522,$B$142:$N$196,$A524,FALSE)*$E$522,0))</f>
        <v>0</v>
      </c>
      <c r="N524" s="109">
        <f>-IF($B524&gt;=N$200,0,IF(COUNTIF($E524:M524,"&lt;&gt;0")&lt;=$D$522,VLOOKUP($B$522,$B$142:$N$196,$A524,FALSE)*$E$522,0))</f>
        <v>0</v>
      </c>
    </row>
    <row r="525" spans="1:14" s="2" customFormat="1" hidden="1" outlineLevel="1" x14ac:dyDescent="0.3">
      <c r="A525" s="1">
        <f t="shared" si="119"/>
        <v>6</v>
      </c>
      <c r="B525" s="112">
        <v>2016</v>
      </c>
      <c r="C525" s="105"/>
      <c r="E525" s="109"/>
      <c r="F525" s="109">
        <f>-IF($B525&gt;=F$200,0,IF(COUNTIF($E525:E525,"&lt;&gt;0")&lt;=$D$522,VLOOKUP($B$522,$B$142:$N$196,$A525,FALSE)*$E$522,0))</f>
        <v>0</v>
      </c>
      <c r="G525" s="109">
        <f>-IF($B525&gt;=G$200,0,IF(COUNTIF($E525:F525,"&lt;&gt;0")&lt;=$D$522,VLOOKUP($B$522,$B$142:$N$196,$A525,FALSE)*$E$522,0))</f>
        <v>0</v>
      </c>
      <c r="H525" s="109">
        <f>-IF($B525&gt;=H$200,0,IF(COUNTIF($E525:G525,"&lt;&gt;0")&lt;=$D$522,VLOOKUP($B$522,$B$142:$N$196,$A525,FALSE)*$E$522,0))</f>
        <v>0</v>
      </c>
      <c r="I525" s="109">
        <f>-IF($B525&gt;=I$200,0,IF(COUNTIF($E525:H525,"&lt;&gt;0")&lt;=$D$522,VLOOKUP($B$522,$B$142:$N$196,$A525,FALSE)*$E$522,0))</f>
        <v>0</v>
      </c>
      <c r="J525" s="109">
        <f>-IF($B525&gt;=J$200,0,IF(COUNTIF($E525:I525,"&lt;&gt;0")&lt;=$D$522,VLOOKUP($B$522,$B$142:$N$196,$A525,FALSE)*$E$522,0))</f>
        <v>0</v>
      </c>
      <c r="K525" s="109">
        <f>-IF($B525&gt;=K$200,0,IF(COUNTIF($E525:J525,"&lt;&gt;0")&lt;=$D$522,VLOOKUP($B$522,$B$142:$N$196,$A525,FALSE)*$E$522,0))</f>
        <v>0</v>
      </c>
      <c r="L525" s="109">
        <f>-IF($B525&gt;=L$200,0,IF(COUNTIF($E525:K525,"&lt;&gt;0")&lt;=$D$522,VLOOKUP($B$522,$B$142:$N$196,$A525,FALSE)*$E$522,0))</f>
        <v>0</v>
      </c>
      <c r="M525" s="109">
        <f>-IF($B525&gt;=M$200,0,IF(COUNTIF($E525:L525,"&lt;&gt;0")&lt;=$D$522,VLOOKUP($B$522,$B$142:$N$196,$A525,FALSE)*$E$522,0))</f>
        <v>0</v>
      </c>
      <c r="N525" s="109">
        <f>-IF($B525&gt;=N$200,0,IF(COUNTIF($E525:M525,"&lt;&gt;0")&lt;=$D$522,VLOOKUP($B$522,$B$142:$N$196,$A525,FALSE)*$E$522,0))</f>
        <v>0</v>
      </c>
    </row>
    <row r="526" spans="1:14" s="2" customFormat="1" hidden="1" outlineLevel="1" x14ac:dyDescent="0.3">
      <c r="A526" s="1">
        <f t="shared" si="119"/>
        <v>7</v>
      </c>
      <c r="B526" s="112">
        <v>2017</v>
      </c>
      <c r="C526" s="105"/>
      <c r="E526" s="109"/>
      <c r="F526" s="109">
        <f>-IF($B526&gt;=F$200,0,IF(COUNTIF($E526:E526,"&lt;&gt;0")&lt;=$D$522,VLOOKUP($B$522,$B$142:$N$196,$A526,FALSE)*$E$522,0))</f>
        <v>0</v>
      </c>
      <c r="G526" s="109">
        <f>-IF($B526&gt;=G$200,0,IF(COUNTIF($E526:F526,"&lt;&gt;0")&lt;=$D$522,VLOOKUP($B$522,$B$142:$N$196,$A526,FALSE)*$E$522,0))</f>
        <v>0</v>
      </c>
      <c r="H526" s="109">
        <f>-IF($B526&gt;=H$200,0,IF(COUNTIF($E526:G526,"&lt;&gt;0")&lt;=$D$522,VLOOKUP($B$522,$B$142:$N$196,$A526,FALSE)*$E$522,0))</f>
        <v>0</v>
      </c>
      <c r="I526" s="109">
        <f>-IF($B526&gt;=I$200,0,IF(COUNTIF($E526:H526,"&lt;&gt;0")&lt;=$D$522,VLOOKUP($B$522,$B$142:$N$196,$A526,FALSE)*$E$522,0))</f>
        <v>0</v>
      </c>
      <c r="J526" s="109">
        <f>-IF($B526&gt;=J$200,0,IF(COUNTIF($E526:I526,"&lt;&gt;0")&lt;=$D$522,VLOOKUP($B$522,$B$142:$N$196,$A526,FALSE)*$E$522,0))</f>
        <v>0</v>
      </c>
      <c r="K526" s="109">
        <f>-IF($B526&gt;=K$200,0,IF(COUNTIF($E526:J526,"&lt;&gt;0")&lt;=$D$522,VLOOKUP($B$522,$B$142:$N$196,$A526,FALSE)*$E$522,0))</f>
        <v>0</v>
      </c>
      <c r="L526" s="109">
        <f>-IF($B526&gt;=L$200,0,IF(COUNTIF($E526:K526,"&lt;&gt;0")&lt;=$D$522,VLOOKUP($B$522,$B$142:$N$196,$A526,FALSE)*$E$522,0))</f>
        <v>0</v>
      </c>
      <c r="M526" s="109">
        <f>-IF($B526&gt;=M$200,0,IF(COUNTIF($E526:L526,"&lt;&gt;0")&lt;=$D$522,VLOOKUP($B$522,$B$142:$N$196,$A526,FALSE)*$E$522,0))</f>
        <v>0</v>
      </c>
      <c r="N526" s="109">
        <f>-IF($B526&gt;=N$200,0,IF(COUNTIF($E526:M526,"&lt;&gt;0")&lt;=$D$522,VLOOKUP($B$522,$B$142:$N$196,$A526,FALSE)*$E$522,0))</f>
        <v>0</v>
      </c>
    </row>
    <row r="527" spans="1:14" s="2" customFormat="1" hidden="1" outlineLevel="1" x14ac:dyDescent="0.3">
      <c r="A527" s="1">
        <f t="shared" si="119"/>
        <v>8</v>
      </c>
      <c r="B527" s="112">
        <v>2018</v>
      </c>
      <c r="C527" s="105"/>
      <c r="E527" s="109"/>
      <c r="F527" s="109">
        <f>-IF($B527&gt;=F$200,0,IF(COUNTIF($E527:E527,"&lt;&gt;0")&lt;=$D$522,VLOOKUP($B$522,$B$142:$N$196,$A527,FALSE)*$E$522,0))</f>
        <v>0</v>
      </c>
      <c r="G527" s="109">
        <f>-IF($B527&gt;=G$200,0,IF(COUNTIF($E527:F527,"&lt;&gt;0")&lt;=$D$522,VLOOKUP($B$522,$B$142:$N$196,$A527,FALSE)*$E$522,0))</f>
        <v>0</v>
      </c>
      <c r="H527" s="109">
        <f>-IF($B527&gt;=H$200,0,IF(COUNTIF($E527:G527,"&lt;&gt;0")&lt;=$D$522,VLOOKUP($B$522,$B$142:$N$196,$A527,FALSE)*$E$522,0))</f>
        <v>0</v>
      </c>
      <c r="I527" s="109">
        <f>-IF($B527&gt;=I$200,0,IF(COUNTIF($E527:H527,"&lt;&gt;0")&lt;=$D$522,VLOOKUP($B$522,$B$142:$N$196,$A527,FALSE)*$E$522,0))</f>
        <v>0</v>
      </c>
      <c r="J527" s="109">
        <f>-IF($B527&gt;=J$200,0,IF(COUNTIF($E527:I527,"&lt;&gt;0")&lt;=$D$522,VLOOKUP($B$522,$B$142:$N$196,$A527,FALSE)*$E$522,0))</f>
        <v>-1286.9889830508475</v>
      </c>
      <c r="K527" s="109">
        <f>-IF($B527&gt;=K$200,0,IF(COUNTIF($E527:J527,"&lt;&gt;0")&lt;=$D$522,VLOOKUP($B$522,$B$142:$N$196,$A527,FALSE)*$E$522,0))</f>
        <v>-1286.9889830508475</v>
      </c>
      <c r="L527" s="109">
        <f>-IF($B527&gt;=L$200,0,IF(COUNTIF($E527:K527,"&lt;&gt;0")&lt;=$D$522,VLOOKUP($B$522,$B$142:$N$196,$A527,FALSE)*$E$522,0))</f>
        <v>-1286.9889830508475</v>
      </c>
      <c r="M527" s="109">
        <f>-IF($B527&gt;=M$200,0,IF(COUNTIF($E527:L527,"&lt;&gt;0")&lt;=$D$522,VLOOKUP($B$522,$B$142:$N$196,$A527,FALSE)*$E$522,0))</f>
        <v>-1286.9889830508475</v>
      </c>
      <c r="N527" s="109">
        <f>-IF($B527&gt;=N$200,0,IF(COUNTIF($E527:M527,"&lt;&gt;0")&lt;=$D$522,VLOOKUP($B$522,$B$142:$N$196,$A527,FALSE)*$E$522,0))</f>
        <v>-1286.9889830508475</v>
      </c>
    </row>
    <row r="528" spans="1:14" s="2" customFormat="1" hidden="1" outlineLevel="1" x14ac:dyDescent="0.3">
      <c r="A528" s="1">
        <f t="shared" si="119"/>
        <v>9</v>
      </c>
      <c r="B528" s="112">
        <v>2019</v>
      </c>
      <c r="C528" s="105"/>
      <c r="E528" s="109"/>
      <c r="F528" s="109">
        <f>-IF($B528&gt;=F$200,0,IF(COUNTIF($E528:E528,"&lt;&gt;0")&lt;=$D$522,VLOOKUP($B$522,$B$142:$N$196,$A528,FALSE)*$E$522,0))</f>
        <v>0</v>
      </c>
      <c r="G528" s="109">
        <f>-IF($B528&gt;=G$200,0,IF(COUNTIF($E528:F528,"&lt;&gt;0")&lt;=$D$522,VLOOKUP($B$522,$B$142:$N$196,$A528,FALSE)*$E$522,0))</f>
        <v>0</v>
      </c>
      <c r="H528" s="109">
        <f>-IF($B528&gt;=H$200,0,IF(COUNTIF($E528:G528,"&lt;&gt;0")&lt;=$D$522,VLOOKUP($B$522,$B$142:$N$196,$A528,FALSE)*$E$522,0))</f>
        <v>0</v>
      </c>
      <c r="I528" s="109">
        <f>-IF($B528&gt;=I$200,0,IF(COUNTIF($E528:H528,"&lt;&gt;0")&lt;=$D$522,VLOOKUP($B$522,$B$142:$N$196,$A528,FALSE)*$E$522,0))</f>
        <v>0</v>
      </c>
      <c r="J528" s="109">
        <f>-IF($B528&gt;=J$200,0,IF(COUNTIF($E528:I528,"&lt;&gt;0")&lt;=$D$522,VLOOKUP($B$522,$B$142:$N$196,$A528,FALSE)*$E$522,0))</f>
        <v>0</v>
      </c>
      <c r="K528" s="109">
        <f>-IF($B528&gt;=K$200,0,IF(COUNTIF($E528:J528,"&lt;&gt;0")&lt;=$D$522,VLOOKUP($B$522,$B$142:$N$196,$A528,FALSE)*$E$522,0))</f>
        <v>0</v>
      </c>
      <c r="L528" s="109">
        <f>-IF($B528&gt;=L$200,0,IF(COUNTIF($E528:K528,"&lt;&gt;0")&lt;=$D$522,VLOOKUP($B$522,$B$142:$N$196,$A528,FALSE)*$E$522,0))</f>
        <v>0</v>
      </c>
      <c r="M528" s="109">
        <f>-IF($B528&gt;=M$200,0,IF(COUNTIF($E528:L528,"&lt;&gt;0")&lt;=$D$522,VLOOKUP($B$522,$B$142:$N$196,$A528,FALSE)*$E$522,0))</f>
        <v>0</v>
      </c>
      <c r="N528" s="109">
        <f>-IF($B528&gt;=N$200,0,IF(COUNTIF($E528:M528,"&lt;&gt;0")&lt;=$D$522,VLOOKUP($B$522,$B$142:$N$196,$A528,FALSE)*$E$522,0))</f>
        <v>0</v>
      </c>
    </row>
    <row r="529" spans="1:14" s="2" customFormat="1" hidden="1" outlineLevel="1" x14ac:dyDescent="0.3">
      <c r="A529" s="1">
        <f t="shared" si="119"/>
        <v>10</v>
      </c>
      <c r="B529" s="112">
        <v>2020</v>
      </c>
      <c r="C529" s="105"/>
      <c r="E529" s="109"/>
      <c r="F529" s="109">
        <f>-IF($B529&gt;=F$200,0,IF(COUNTIF($E529:E529,"&lt;&gt;0")&lt;=$D$522,VLOOKUP($B$522,$B$142:$N$196,$A529,FALSE)*$E$522,0))</f>
        <v>0</v>
      </c>
      <c r="G529" s="109">
        <f>-IF($B529&gt;=G$200,0,IF(COUNTIF($E529:F529,"&lt;&gt;0")&lt;=$D$522,VLOOKUP($B$522,$B$142:$N$196,$A529,FALSE)*$E$522,0))</f>
        <v>0</v>
      </c>
      <c r="H529" s="109">
        <f>-IF($B529&gt;=H$200,0,IF(COUNTIF($E529:G529,"&lt;&gt;0")&lt;=$D$522,VLOOKUP($B$522,$B$142:$N$196,$A529,FALSE)*$E$522,0))</f>
        <v>0</v>
      </c>
      <c r="I529" s="109">
        <f>-IF($B529&gt;=I$200,0,IF(COUNTIF($E529:H529,"&lt;&gt;0")&lt;=$D$522,VLOOKUP($B$522,$B$142:$N$196,$A529,FALSE)*$E$522,0))</f>
        <v>0</v>
      </c>
      <c r="J529" s="109">
        <f>-IF($B529&gt;=J$200,0,IF(COUNTIF($E529:I529,"&lt;&gt;0")&lt;=$D$522,VLOOKUP($B$522,$B$142:$N$196,$A529,FALSE)*$E$522,0))</f>
        <v>0</v>
      </c>
      <c r="K529" s="109">
        <f>-IF($B529&gt;=K$200,0,IF(COUNTIF($E529:J529,"&lt;&gt;0")&lt;=$D$522,VLOOKUP($B$522,$B$142:$N$196,$A529,FALSE)*$E$522,0))</f>
        <v>0</v>
      </c>
      <c r="L529" s="109">
        <f>-IF($B529&gt;=L$200,0,IF(COUNTIF($E529:K529,"&lt;&gt;0")&lt;=$D$522,VLOOKUP($B$522,$B$142:$N$196,$A529,FALSE)*$E$522,0))</f>
        <v>0</v>
      </c>
      <c r="M529" s="109">
        <f>-IF($B529&gt;=M$200,0,IF(COUNTIF($E529:L529,"&lt;&gt;0")&lt;=$D$522,VLOOKUP($B$522,$B$142:$N$196,$A529,FALSE)*$E$522,0))</f>
        <v>0</v>
      </c>
      <c r="N529" s="109">
        <f>-IF($B529&gt;=N$200,0,IF(COUNTIF($E529:M529,"&lt;&gt;0")&lt;=$D$522,VLOOKUP($B$522,$B$142:$N$196,$A529,FALSE)*$E$522,0))</f>
        <v>0</v>
      </c>
    </row>
    <row r="530" spans="1:14" s="2" customFormat="1" hidden="1" outlineLevel="1" x14ac:dyDescent="0.3">
      <c r="A530" s="1">
        <f t="shared" si="119"/>
        <v>11</v>
      </c>
      <c r="B530" s="112">
        <v>2021</v>
      </c>
      <c r="C530" s="105"/>
      <c r="E530" s="109"/>
      <c r="F530" s="109">
        <f>-IF($B530&gt;=F$200,0,IF(COUNTIF($E530:E530,"&lt;&gt;0")&lt;=$D$522,VLOOKUP($B$522,$B$142:$N$196,$A530,FALSE)*$E$522,0))</f>
        <v>0</v>
      </c>
      <c r="G530" s="109">
        <f>-IF($B530&gt;=G$200,0,IF(COUNTIF($E530:F530,"&lt;&gt;0")&lt;=$D$522,VLOOKUP($B$522,$B$142:$N$196,$A530,FALSE)*$E$522,0))</f>
        <v>0</v>
      </c>
      <c r="H530" s="109">
        <f>-IF($B530&gt;=H$200,0,IF(COUNTIF($E530:G530,"&lt;&gt;0")&lt;=$D$522,VLOOKUP($B$522,$B$142:$N$196,$A530,FALSE)*$E$522,0))</f>
        <v>0</v>
      </c>
      <c r="I530" s="109">
        <f>-IF($B530&gt;=I$200,0,IF(COUNTIF($E530:H530,"&lt;&gt;0")&lt;=$D$522,VLOOKUP($B$522,$B$142:$N$196,$A530,FALSE)*$E$522,0))</f>
        <v>0</v>
      </c>
      <c r="J530" s="109">
        <f>-IF($B530&gt;=J$200,0,IF(COUNTIF($E530:I530,"&lt;&gt;0")&lt;=$D$522,VLOOKUP($B$522,$B$142:$N$196,$A530,FALSE)*$E$522,0))</f>
        <v>0</v>
      </c>
      <c r="K530" s="109">
        <f>-IF($B530&gt;=K$200,0,IF(COUNTIF($E530:J530,"&lt;&gt;0")&lt;=$D$522,VLOOKUP($B$522,$B$142:$N$196,$A530,FALSE)*$E$522,0))</f>
        <v>0</v>
      </c>
      <c r="L530" s="109">
        <f>-IF($B530&gt;=L$200,0,IF(COUNTIF($E530:K530,"&lt;&gt;0")&lt;=$D$522,VLOOKUP($B$522,$B$142:$N$196,$A530,FALSE)*$E$522,0))</f>
        <v>0</v>
      </c>
      <c r="M530" s="109">
        <f>-IF($B530&gt;=M$200,0,IF(COUNTIF($E530:L530,"&lt;&gt;0")&lt;=$D$522,VLOOKUP($B$522,$B$142:$N$196,$A530,FALSE)*$E$522,0))</f>
        <v>0</v>
      </c>
      <c r="N530" s="109">
        <f>-IF($B530&gt;=N$200,0,IF(COUNTIF($E530:M530,"&lt;&gt;0")&lt;=$D$522,VLOOKUP($B$522,$B$142:$N$196,$A530,FALSE)*$E$522,0))</f>
        <v>0</v>
      </c>
    </row>
    <row r="531" spans="1:14" s="2" customFormat="1" hidden="1" outlineLevel="1" x14ac:dyDescent="0.3">
      <c r="A531" s="1">
        <f t="shared" si="119"/>
        <v>12</v>
      </c>
      <c r="B531" s="112">
        <v>2022</v>
      </c>
      <c r="C531" s="105"/>
      <c r="E531" s="109"/>
      <c r="F531" s="109">
        <f>-IF($B531&gt;=F$200,0,IF(COUNTIF($E531:E531,"&lt;&gt;0")&lt;=$D$522,VLOOKUP($B$522,$B$142:$N$196,$A531,FALSE)*$E$522,0))</f>
        <v>0</v>
      </c>
      <c r="G531" s="109">
        <f>-IF($B531&gt;=G$200,0,IF(COUNTIF($E531:F531,"&lt;&gt;0")&lt;=$D$522,VLOOKUP($B$522,$B$142:$N$196,$A531,FALSE)*$E$522,0))</f>
        <v>0</v>
      </c>
      <c r="H531" s="109">
        <f>-IF($B531&gt;=H$200,0,IF(COUNTIF($E531:G531,"&lt;&gt;0")&lt;=$D$522,VLOOKUP($B$522,$B$142:$N$196,$A531,FALSE)*$E$522,0))</f>
        <v>0</v>
      </c>
      <c r="I531" s="109">
        <f>-IF($B531&gt;=I$200,0,IF(COUNTIF($E531:H531,"&lt;&gt;0")&lt;=$D$522,VLOOKUP($B$522,$B$142:$N$196,$A531,FALSE)*$E$522,0))</f>
        <v>0</v>
      </c>
      <c r="J531" s="109">
        <f>-IF($B531&gt;=J$200,0,IF(COUNTIF($E531:I531,"&lt;&gt;0")&lt;=$D$522,VLOOKUP($B$522,$B$142:$N$196,$A531,FALSE)*$E$522,0))</f>
        <v>0</v>
      </c>
      <c r="K531" s="109">
        <f>-IF($B531&gt;=K$200,0,IF(COUNTIF($E531:J531,"&lt;&gt;0")&lt;=$D$522,VLOOKUP($B$522,$B$142:$N$196,$A531,FALSE)*$E$522,0))</f>
        <v>0</v>
      </c>
      <c r="L531" s="109">
        <f>-IF($B531&gt;=L$200,0,IF(COUNTIF($E531:K531,"&lt;&gt;0")&lt;=$D$522,VLOOKUP($B$522,$B$142:$N$196,$A531,FALSE)*$E$522,0))</f>
        <v>0</v>
      </c>
      <c r="M531" s="109">
        <f>-IF($B531&gt;=M$200,0,IF(COUNTIF($E531:L531,"&lt;&gt;0")&lt;=$D$522,VLOOKUP($B$522,$B$142:$N$196,$A531,FALSE)*$E$522,0))</f>
        <v>0</v>
      </c>
      <c r="N531" s="109">
        <f>-IF($B531&gt;=N$200,0,IF(COUNTIF($E531:M531,"&lt;&gt;0")&lt;=$D$522,VLOOKUP($B$522,$B$142:$N$196,$A531,FALSE)*$E$522,0))</f>
        <v>0</v>
      </c>
    </row>
    <row r="532" spans="1:14" s="2" customFormat="1" hidden="1" outlineLevel="1" x14ac:dyDescent="0.3">
      <c r="A532" s="1"/>
      <c r="B532" s="112"/>
      <c r="C532" s="105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</row>
    <row r="533" spans="1:14" s="2" customFormat="1" collapsed="1" x14ac:dyDescent="0.3">
      <c r="A533" s="1"/>
      <c r="B533" s="104" t="s">
        <v>350</v>
      </c>
      <c r="C533" s="105"/>
      <c r="D533" s="2">
        <f>VLOOKUP(B533,'2.2.3.1.TasasDeprec'!$B$6:$F$62,5,FALSE)</f>
        <v>10</v>
      </c>
      <c r="E533" s="18">
        <f>1/D533</f>
        <v>0.1</v>
      </c>
      <c r="F533" s="55">
        <f>SUM(F534:F542)</f>
        <v>0</v>
      </c>
      <c r="G533" s="55">
        <f t="shared" ref="G533:N533" si="120">SUM(G534:G542)</f>
        <v>0</v>
      </c>
      <c r="H533" s="55">
        <f t="shared" si="120"/>
        <v>0</v>
      </c>
      <c r="I533" s="55">
        <f t="shared" si="120"/>
        <v>0</v>
      </c>
      <c r="J533" s="55">
        <f t="shared" si="120"/>
        <v>-37753.5</v>
      </c>
      <c r="K533" s="55">
        <f t="shared" si="120"/>
        <v>-37753.5</v>
      </c>
      <c r="L533" s="55">
        <f t="shared" si="120"/>
        <v>-37753.5</v>
      </c>
      <c r="M533" s="55">
        <f t="shared" si="120"/>
        <v>-37753.5</v>
      </c>
      <c r="N533" s="55">
        <f t="shared" si="120"/>
        <v>-37753.5</v>
      </c>
    </row>
    <row r="534" spans="1:14" s="2" customFormat="1" hidden="1" outlineLevel="1" x14ac:dyDescent="0.3">
      <c r="A534" s="1">
        <v>4</v>
      </c>
      <c r="B534" s="112">
        <v>2014</v>
      </c>
      <c r="C534" s="105"/>
      <c r="E534" s="109"/>
      <c r="F534" s="109">
        <f>-IF($B534&gt;=F$200,0,IF(COUNTIF($E534:E534,"&lt;&gt;0")&lt;=$D$533,VLOOKUP($B$533,$B$142:$N$196,$A534,FALSE)*$E$533,0))</f>
        <v>0</v>
      </c>
      <c r="G534" s="109">
        <f>-IF($B534&gt;=G$200,0,IF(COUNTIF($E534:F534,"&lt;&gt;0")&lt;=$D$533,VLOOKUP($B$533,$B$142:$N$196,$A534,FALSE)*$E$533,0))</f>
        <v>0</v>
      </c>
      <c r="H534" s="109">
        <f>-IF($B534&gt;=H$200,0,IF(COUNTIF($E534:G534,"&lt;&gt;0")&lt;=$D$533,VLOOKUP($B$533,$B$142:$N$196,$A534,FALSE)*$E$533,0))</f>
        <v>0</v>
      </c>
      <c r="I534" s="109">
        <f>-IF($B534&gt;=I$200,0,IF(COUNTIF($E534:H534,"&lt;&gt;0")&lt;=$D$533,VLOOKUP($B$533,$B$142:$N$196,$A534,FALSE)*$E$533,0))</f>
        <v>0</v>
      </c>
      <c r="J534" s="109">
        <f>-IF($B534&gt;=J$200,0,IF(COUNTIF($E534:I534,"&lt;&gt;0")&lt;=$D$533,VLOOKUP($B$533,$B$142:$N$196,$A534,FALSE)*$E$533,0))</f>
        <v>0</v>
      </c>
      <c r="K534" s="109">
        <f>-IF($B534&gt;=K$200,0,IF(COUNTIF($E534:J534,"&lt;&gt;0")&lt;=$D$533,VLOOKUP($B$533,$B$142:$N$196,$A534,FALSE)*$E$533,0))</f>
        <v>0</v>
      </c>
      <c r="L534" s="109">
        <f>-IF($B534&gt;=L$200,0,IF(COUNTIF($E534:K534,"&lt;&gt;0")&lt;=$D$533,VLOOKUP($B$533,$B$142:$N$196,$A534,FALSE)*$E$533,0))</f>
        <v>0</v>
      </c>
      <c r="M534" s="109">
        <f>-IF($B534&gt;=M$200,0,IF(COUNTIF($E534:L534,"&lt;&gt;0")&lt;=$D$533,VLOOKUP($B$533,$B$142:$N$196,$A534,FALSE)*$E$533,0))</f>
        <v>0</v>
      </c>
      <c r="N534" s="109">
        <f>-IF($B534&gt;=N$200,0,IF(COUNTIF($E534:M534,"&lt;&gt;0")&lt;=$D$533,VLOOKUP($B$533,$B$142:$N$196,$A534,FALSE)*$E$533,0))</f>
        <v>0</v>
      </c>
    </row>
    <row r="535" spans="1:14" s="2" customFormat="1" hidden="1" outlineLevel="1" x14ac:dyDescent="0.3">
      <c r="A535" s="1">
        <f t="shared" ref="A535:A542" si="121">+A534+1</f>
        <v>5</v>
      </c>
      <c r="B535" s="112">
        <v>2015</v>
      </c>
      <c r="C535" s="105"/>
      <c r="E535" s="109"/>
      <c r="F535" s="109">
        <f>-IF($B535&gt;=F$200,0,IF(COUNTIF($E535:E535,"&lt;&gt;0")&lt;=$D$533,VLOOKUP($B$533,$B$142:$N$196,$A535,FALSE)*$E$533,0))</f>
        <v>0</v>
      </c>
      <c r="G535" s="109">
        <f>-IF($B535&gt;=G$200,0,IF(COUNTIF($E535:F535,"&lt;&gt;0")&lt;=$D$533,VLOOKUP($B$533,$B$142:$N$196,$A535,FALSE)*$E$533,0))</f>
        <v>0</v>
      </c>
      <c r="H535" s="109">
        <f>-IF($B535&gt;=H$200,0,IF(COUNTIF($E535:G535,"&lt;&gt;0")&lt;=$D$533,VLOOKUP($B$533,$B$142:$N$196,$A535,FALSE)*$E$533,0))</f>
        <v>0</v>
      </c>
      <c r="I535" s="109">
        <f>-IF($B535&gt;=I$200,0,IF(COUNTIF($E535:H535,"&lt;&gt;0")&lt;=$D$533,VLOOKUP($B$533,$B$142:$N$196,$A535,FALSE)*$E$533,0))</f>
        <v>0</v>
      </c>
      <c r="J535" s="109">
        <f>-IF($B535&gt;=J$200,0,IF(COUNTIF($E535:I535,"&lt;&gt;0")&lt;=$D$533,VLOOKUP($B$533,$B$142:$N$196,$A535,FALSE)*$E$533,0))</f>
        <v>0</v>
      </c>
      <c r="K535" s="109">
        <f>-IF($B535&gt;=K$200,0,IF(COUNTIF($E535:J535,"&lt;&gt;0")&lt;=$D$533,VLOOKUP($B$533,$B$142:$N$196,$A535,FALSE)*$E$533,0))</f>
        <v>0</v>
      </c>
      <c r="L535" s="109">
        <f>-IF($B535&gt;=L$200,0,IF(COUNTIF($E535:K535,"&lt;&gt;0")&lt;=$D$533,VLOOKUP($B$533,$B$142:$N$196,$A535,FALSE)*$E$533,0))</f>
        <v>0</v>
      </c>
      <c r="M535" s="109">
        <f>-IF($B535&gt;=M$200,0,IF(COUNTIF($E535:L535,"&lt;&gt;0")&lt;=$D$533,VLOOKUP($B$533,$B$142:$N$196,$A535,FALSE)*$E$533,0))</f>
        <v>0</v>
      </c>
      <c r="N535" s="109">
        <f>-IF($B535&gt;=N$200,0,IF(COUNTIF($E535:M535,"&lt;&gt;0")&lt;=$D$533,VLOOKUP($B$533,$B$142:$N$196,$A535,FALSE)*$E$533,0))</f>
        <v>0</v>
      </c>
    </row>
    <row r="536" spans="1:14" s="2" customFormat="1" hidden="1" outlineLevel="1" x14ac:dyDescent="0.3">
      <c r="A536" s="1">
        <f t="shared" si="121"/>
        <v>6</v>
      </c>
      <c r="B536" s="112">
        <v>2016</v>
      </c>
      <c r="C536" s="105"/>
      <c r="E536" s="109"/>
      <c r="F536" s="109">
        <f>-IF($B536&gt;=F$200,0,IF(COUNTIF($E536:E536,"&lt;&gt;0")&lt;=$D$533,VLOOKUP($B$533,$B$142:$N$196,$A536,FALSE)*$E$533,0))</f>
        <v>0</v>
      </c>
      <c r="G536" s="109">
        <f>-IF($B536&gt;=G$200,0,IF(COUNTIF($E536:F536,"&lt;&gt;0")&lt;=$D$533,VLOOKUP($B$533,$B$142:$N$196,$A536,FALSE)*$E$533,0))</f>
        <v>0</v>
      </c>
      <c r="H536" s="109">
        <f>-IF($B536&gt;=H$200,0,IF(COUNTIF($E536:G536,"&lt;&gt;0")&lt;=$D$533,VLOOKUP($B$533,$B$142:$N$196,$A536,FALSE)*$E$533,0))</f>
        <v>0</v>
      </c>
      <c r="I536" s="109">
        <f>-IF($B536&gt;=I$200,0,IF(COUNTIF($E536:H536,"&lt;&gt;0")&lt;=$D$533,VLOOKUP($B$533,$B$142:$N$196,$A536,FALSE)*$E$533,0))</f>
        <v>0</v>
      </c>
      <c r="J536" s="109">
        <f>-IF($B536&gt;=J$200,0,IF(COUNTIF($E536:I536,"&lt;&gt;0")&lt;=$D$533,VLOOKUP($B$533,$B$142:$N$196,$A536,FALSE)*$E$533,0))</f>
        <v>0</v>
      </c>
      <c r="K536" s="109">
        <f>-IF($B536&gt;=K$200,0,IF(COUNTIF($E536:J536,"&lt;&gt;0")&lt;=$D$533,VLOOKUP($B$533,$B$142:$N$196,$A536,FALSE)*$E$533,0))</f>
        <v>0</v>
      </c>
      <c r="L536" s="109">
        <f>-IF($B536&gt;=L$200,0,IF(COUNTIF($E536:K536,"&lt;&gt;0")&lt;=$D$533,VLOOKUP($B$533,$B$142:$N$196,$A536,FALSE)*$E$533,0))</f>
        <v>0</v>
      </c>
      <c r="M536" s="109">
        <f>-IF($B536&gt;=M$200,0,IF(COUNTIF($E536:L536,"&lt;&gt;0")&lt;=$D$533,VLOOKUP($B$533,$B$142:$N$196,$A536,FALSE)*$E$533,0))</f>
        <v>0</v>
      </c>
      <c r="N536" s="109">
        <f>-IF($B536&gt;=N$200,0,IF(COUNTIF($E536:M536,"&lt;&gt;0")&lt;=$D$533,VLOOKUP($B$533,$B$142:$N$196,$A536,FALSE)*$E$533,0))</f>
        <v>0</v>
      </c>
    </row>
    <row r="537" spans="1:14" s="2" customFormat="1" hidden="1" outlineLevel="1" x14ac:dyDescent="0.3">
      <c r="A537" s="1">
        <f t="shared" si="121"/>
        <v>7</v>
      </c>
      <c r="B537" s="112">
        <v>2017</v>
      </c>
      <c r="C537" s="105"/>
      <c r="E537" s="109"/>
      <c r="F537" s="109">
        <f>-IF($B537&gt;=F$200,0,IF(COUNTIF($E537:E537,"&lt;&gt;0")&lt;=$D$533,VLOOKUP($B$533,$B$142:$N$196,$A537,FALSE)*$E$533,0))</f>
        <v>0</v>
      </c>
      <c r="G537" s="109">
        <f>-IF($B537&gt;=G$200,0,IF(COUNTIF($E537:F537,"&lt;&gt;0")&lt;=$D$533,VLOOKUP($B$533,$B$142:$N$196,$A537,FALSE)*$E$533,0))</f>
        <v>0</v>
      </c>
      <c r="H537" s="109">
        <f>-IF($B537&gt;=H$200,0,IF(COUNTIF($E537:G537,"&lt;&gt;0")&lt;=$D$533,VLOOKUP($B$533,$B$142:$N$196,$A537,FALSE)*$E$533,0))</f>
        <v>0</v>
      </c>
      <c r="I537" s="109">
        <f>-IF($B537&gt;=I$200,0,IF(COUNTIF($E537:H537,"&lt;&gt;0")&lt;=$D$533,VLOOKUP($B$533,$B$142:$N$196,$A537,FALSE)*$E$533,0))</f>
        <v>0</v>
      </c>
      <c r="J537" s="109">
        <f>-IF($B537&gt;=J$200,0,IF(COUNTIF($E537:I537,"&lt;&gt;0")&lt;=$D$533,VLOOKUP($B$533,$B$142:$N$196,$A537,FALSE)*$E$533,0))</f>
        <v>0</v>
      </c>
      <c r="K537" s="109">
        <f>-IF($B537&gt;=K$200,0,IF(COUNTIF($E537:J537,"&lt;&gt;0")&lt;=$D$533,VLOOKUP($B$533,$B$142:$N$196,$A537,FALSE)*$E$533,0))</f>
        <v>0</v>
      </c>
      <c r="L537" s="109">
        <f>-IF($B537&gt;=L$200,0,IF(COUNTIF($E537:K537,"&lt;&gt;0")&lt;=$D$533,VLOOKUP($B$533,$B$142:$N$196,$A537,FALSE)*$E$533,0))</f>
        <v>0</v>
      </c>
      <c r="M537" s="109">
        <f>-IF($B537&gt;=M$200,0,IF(COUNTIF($E537:L537,"&lt;&gt;0")&lt;=$D$533,VLOOKUP($B$533,$B$142:$N$196,$A537,FALSE)*$E$533,0))</f>
        <v>0</v>
      </c>
      <c r="N537" s="109">
        <f>-IF($B537&gt;=N$200,0,IF(COUNTIF($E537:M537,"&lt;&gt;0")&lt;=$D$533,VLOOKUP($B$533,$B$142:$N$196,$A537,FALSE)*$E$533,0))</f>
        <v>0</v>
      </c>
    </row>
    <row r="538" spans="1:14" s="2" customFormat="1" hidden="1" outlineLevel="1" x14ac:dyDescent="0.3">
      <c r="A538" s="1">
        <f t="shared" si="121"/>
        <v>8</v>
      </c>
      <c r="B538" s="112">
        <v>2018</v>
      </c>
      <c r="C538" s="105"/>
      <c r="E538" s="109"/>
      <c r="F538" s="109">
        <f>-IF($B538&gt;=F$200,0,IF(COUNTIF($E538:E538,"&lt;&gt;0")&lt;=$D$533,VLOOKUP($B$533,$B$142:$N$196,$A538,FALSE)*$E$533,0))</f>
        <v>0</v>
      </c>
      <c r="G538" s="109">
        <f>-IF($B538&gt;=G$200,0,IF(COUNTIF($E538:F538,"&lt;&gt;0")&lt;=$D$533,VLOOKUP($B$533,$B$142:$N$196,$A538,FALSE)*$E$533,0))</f>
        <v>0</v>
      </c>
      <c r="H538" s="109">
        <f>-IF($B538&gt;=H$200,0,IF(COUNTIF($E538:G538,"&lt;&gt;0")&lt;=$D$533,VLOOKUP($B$533,$B$142:$N$196,$A538,FALSE)*$E$533,0))</f>
        <v>0</v>
      </c>
      <c r="I538" s="109">
        <f>-IF($B538&gt;=I$200,0,IF(COUNTIF($E538:H538,"&lt;&gt;0")&lt;=$D$533,VLOOKUP($B$533,$B$142:$N$196,$A538,FALSE)*$E$533,0))</f>
        <v>0</v>
      </c>
      <c r="J538" s="109">
        <f>-IF($B538&gt;=J$200,0,IF(COUNTIF($E538:I538,"&lt;&gt;0")&lt;=$D$533,VLOOKUP($B$533,$B$142:$N$196,$A538,FALSE)*$E$533,0))</f>
        <v>-37753.5</v>
      </c>
      <c r="K538" s="109">
        <f>-IF($B538&gt;=K$200,0,IF(COUNTIF($E538:J538,"&lt;&gt;0")&lt;=$D$533,VLOOKUP($B$533,$B$142:$N$196,$A538,FALSE)*$E$533,0))</f>
        <v>-37753.5</v>
      </c>
      <c r="L538" s="109">
        <f>-IF($B538&gt;=L$200,0,IF(COUNTIF($E538:K538,"&lt;&gt;0")&lt;=$D$533,VLOOKUP($B$533,$B$142:$N$196,$A538,FALSE)*$E$533,0))</f>
        <v>-37753.5</v>
      </c>
      <c r="M538" s="109">
        <f>-IF($B538&gt;=M$200,0,IF(COUNTIF($E538:L538,"&lt;&gt;0")&lt;=$D$533,VLOOKUP($B$533,$B$142:$N$196,$A538,FALSE)*$E$533,0))</f>
        <v>-37753.5</v>
      </c>
      <c r="N538" s="109">
        <f>-IF($B538&gt;=N$200,0,IF(COUNTIF($E538:M538,"&lt;&gt;0")&lt;=$D$533,VLOOKUP($B$533,$B$142:$N$196,$A538,FALSE)*$E$533,0))</f>
        <v>-37753.5</v>
      </c>
    </row>
    <row r="539" spans="1:14" s="2" customFormat="1" hidden="1" outlineLevel="1" x14ac:dyDescent="0.3">
      <c r="A539" s="1">
        <f t="shared" si="121"/>
        <v>9</v>
      </c>
      <c r="B539" s="112">
        <v>2019</v>
      </c>
      <c r="C539" s="105"/>
      <c r="E539" s="109"/>
      <c r="F539" s="109">
        <f>-IF($B539&gt;=F$200,0,IF(COUNTIF($E539:E539,"&lt;&gt;0")&lt;=$D$533,VLOOKUP($B$533,$B$142:$N$196,$A539,FALSE)*$E$533,0))</f>
        <v>0</v>
      </c>
      <c r="G539" s="109">
        <f>-IF($B539&gt;=G$200,0,IF(COUNTIF($E539:F539,"&lt;&gt;0")&lt;=$D$533,VLOOKUP($B$533,$B$142:$N$196,$A539,FALSE)*$E$533,0))</f>
        <v>0</v>
      </c>
      <c r="H539" s="109">
        <f>-IF($B539&gt;=H$200,0,IF(COUNTIF($E539:G539,"&lt;&gt;0")&lt;=$D$533,VLOOKUP($B$533,$B$142:$N$196,$A539,FALSE)*$E$533,0))</f>
        <v>0</v>
      </c>
      <c r="I539" s="109">
        <f>-IF($B539&gt;=I$200,0,IF(COUNTIF($E539:H539,"&lt;&gt;0")&lt;=$D$533,VLOOKUP($B$533,$B$142:$N$196,$A539,FALSE)*$E$533,0))</f>
        <v>0</v>
      </c>
      <c r="J539" s="109">
        <f>-IF($B539&gt;=J$200,0,IF(COUNTIF($E539:I539,"&lt;&gt;0")&lt;=$D$533,VLOOKUP($B$533,$B$142:$N$196,$A539,FALSE)*$E$533,0))</f>
        <v>0</v>
      </c>
      <c r="K539" s="109">
        <f>-IF($B539&gt;=K$200,0,IF(COUNTIF($E539:J539,"&lt;&gt;0")&lt;=$D$533,VLOOKUP($B$533,$B$142:$N$196,$A539,FALSE)*$E$533,0))</f>
        <v>0</v>
      </c>
      <c r="L539" s="109">
        <f>-IF($B539&gt;=L$200,0,IF(COUNTIF($E539:K539,"&lt;&gt;0")&lt;=$D$533,VLOOKUP($B$533,$B$142:$N$196,$A539,FALSE)*$E$533,0))</f>
        <v>0</v>
      </c>
      <c r="M539" s="109">
        <f>-IF($B539&gt;=M$200,0,IF(COUNTIF($E539:L539,"&lt;&gt;0")&lt;=$D$533,VLOOKUP($B$533,$B$142:$N$196,$A539,FALSE)*$E$533,0))</f>
        <v>0</v>
      </c>
      <c r="N539" s="109">
        <f>-IF($B539&gt;=N$200,0,IF(COUNTIF($E539:M539,"&lt;&gt;0")&lt;=$D$533,VLOOKUP($B$533,$B$142:$N$196,$A539,FALSE)*$E$533,0))</f>
        <v>0</v>
      </c>
    </row>
    <row r="540" spans="1:14" s="2" customFormat="1" hidden="1" outlineLevel="1" x14ac:dyDescent="0.3">
      <c r="A540" s="1">
        <f t="shared" si="121"/>
        <v>10</v>
      </c>
      <c r="B540" s="112">
        <v>2020</v>
      </c>
      <c r="C540" s="105"/>
      <c r="E540" s="109"/>
      <c r="F540" s="109">
        <f>-IF($B540&gt;=F$200,0,IF(COUNTIF($E540:E540,"&lt;&gt;0")&lt;=$D$533,VLOOKUP($B$533,$B$142:$N$196,$A540,FALSE)*$E$533,0))</f>
        <v>0</v>
      </c>
      <c r="G540" s="109">
        <f>-IF($B540&gt;=G$200,0,IF(COUNTIF($E540:F540,"&lt;&gt;0")&lt;=$D$533,VLOOKUP($B$533,$B$142:$N$196,$A540,FALSE)*$E$533,0))</f>
        <v>0</v>
      </c>
      <c r="H540" s="109">
        <f>-IF($B540&gt;=H$200,0,IF(COUNTIF($E540:G540,"&lt;&gt;0")&lt;=$D$533,VLOOKUP($B$533,$B$142:$N$196,$A540,FALSE)*$E$533,0))</f>
        <v>0</v>
      </c>
      <c r="I540" s="109">
        <f>-IF($B540&gt;=I$200,0,IF(COUNTIF($E540:H540,"&lt;&gt;0")&lt;=$D$533,VLOOKUP($B$533,$B$142:$N$196,$A540,FALSE)*$E$533,0))</f>
        <v>0</v>
      </c>
      <c r="J540" s="109">
        <f>-IF($B540&gt;=J$200,0,IF(COUNTIF($E540:I540,"&lt;&gt;0")&lt;=$D$533,VLOOKUP($B$533,$B$142:$N$196,$A540,FALSE)*$E$533,0))</f>
        <v>0</v>
      </c>
      <c r="K540" s="109">
        <f>-IF($B540&gt;=K$200,0,IF(COUNTIF($E540:J540,"&lt;&gt;0")&lt;=$D$533,VLOOKUP($B$533,$B$142:$N$196,$A540,FALSE)*$E$533,0))</f>
        <v>0</v>
      </c>
      <c r="L540" s="109">
        <f>-IF($B540&gt;=L$200,0,IF(COUNTIF($E540:K540,"&lt;&gt;0")&lt;=$D$533,VLOOKUP($B$533,$B$142:$N$196,$A540,FALSE)*$E$533,0))</f>
        <v>0</v>
      </c>
      <c r="M540" s="109">
        <f>-IF($B540&gt;=M$200,0,IF(COUNTIF($E540:L540,"&lt;&gt;0")&lt;=$D$533,VLOOKUP($B$533,$B$142:$N$196,$A540,FALSE)*$E$533,0))</f>
        <v>0</v>
      </c>
      <c r="N540" s="109">
        <f>-IF($B540&gt;=N$200,0,IF(COUNTIF($E540:M540,"&lt;&gt;0")&lt;=$D$533,VLOOKUP($B$533,$B$142:$N$196,$A540,FALSE)*$E$533,0))</f>
        <v>0</v>
      </c>
    </row>
    <row r="541" spans="1:14" s="2" customFormat="1" hidden="1" outlineLevel="1" x14ac:dyDescent="0.3">
      <c r="A541" s="1">
        <f t="shared" si="121"/>
        <v>11</v>
      </c>
      <c r="B541" s="112">
        <v>2021</v>
      </c>
      <c r="C541" s="105"/>
      <c r="E541" s="109"/>
      <c r="F541" s="109">
        <f>-IF($B541&gt;=F$200,0,IF(COUNTIF($E541:E541,"&lt;&gt;0")&lt;=$D$533,VLOOKUP($B$533,$B$142:$N$196,$A541,FALSE)*$E$533,0))</f>
        <v>0</v>
      </c>
      <c r="G541" s="109">
        <f>-IF($B541&gt;=G$200,0,IF(COUNTIF($E541:F541,"&lt;&gt;0")&lt;=$D$533,VLOOKUP($B$533,$B$142:$N$196,$A541,FALSE)*$E$533,0))</f>
        <v>0</v>
      </c>
      <c r="H541" s="109">
        <f>-IF($B541&gt;=H$200,0,IF(COUNTIF($E541:G541,"&lt;&gt;0")&lt;=$D$533,VLOOKUP($B$533,$B$142:$N$196,$A541,FALSE)*$E$533,0))</f>
        <v>0</v>
      </c>
      <c r="I541" s="109">
        <f>-IF($B541&gt;=I$200,0,IF(COUNTIF($E541:H541,"&lt;&gt;0")&lt;=$D$533,VLOOKUP($B$533,$B$142:$N$196,$A541,FALSE)*$E$533,0))</f>
        <v>0</v>
      </c>
      <c r="J541" s="109">
        <f>-IF($B541&gt;=J$200,0,IF(COUNTIF($E541:I541,"&lt;&gt;0")&lt;=$D$533,VLOOKUP($B$533,$B$142:$N$196,$A541,FALSE)*$E$533,0))</f>
        <v>0</v>
      </c>
      <c r="K541" s="109">
        <f>-IF($B541&gt;=K$200,0,IF(COUNTIF($E541:J541,"&lt;&gt;0")&lt;=$D$533,VLOOKUP($B$533,$B$142:$N$196,$A541,FALSE)*$E$533,0))</f>
        <v>0</v>
      </c>
      <c r="L541" s="109">
        <f>-IF($B541&gt;=L$200,0,IF(COUNTIF($E541:K541,"&lt;&gt;0")&lt;=$D$533,VLOOKUP($B$533,$B$142:$N$196,$A541,FALSE)*$E$533,0))</f>
        <v>0</v>
      </c>
      <c r="M541" s="109">
        <f>-IF($B541&gt;=M$200,0,IF(COUNTIF($E541:L541,"&lt;&gt;0")&lt;=$D$533,VLOOKUP($B$533,$B$142:$N$196,$A541,FALSE)*$E$533,0))</f>
        <v>0</v>
      </c>
      <c r="N541" s="109">
        <f>-IF($B541&gt;=N$200,0,IF(COUNTIF($E541:M541,"&lt;&gt;0")&lt;=$D$533,VLOOKUP($B$533,$B$142:$N$196,$A541,FALSE)*$E$533,0))</f>
        <v>0</v>
      </c>
    </row>
    <row r="542" spans="1:14" s="2" customFormat="1" hidden="1" outlineLevel="1" x14ac:dyDescent="0.3">
      <c r="A542" s="1">
        <f t="shared" si="121"/>
        <v>12</v>
      </c>
      <c r="B542" s="112">
        <v>2022</v>
      </c>
      <c r="C542" s="105"/>
      <c r="E542" s="109"/>
      <c r="F542" s="109">
        <f>-IF($B542&gt;=F$200,0,IF(COUNTIF($E542:E542,"&lt;&gt;0")&lt;=$D$533,VLOOKUP($B$533,$B$142:$N$196,$A542,FALSE)*$E$533,0))</f>
        <v>0</v>
      </c>
      <c r="G542" s="109">
        <f>-IF($B542&gt;=G$200,0,IF(COUNTIF($E542:F542,"&lt;&gt;0")&lt;=$D$533,VLOOKUP($B$533,$B$142:$N$196,$A542,FALSE)*$E$533,0))</f>
        <v>0</v>
      </c>
      <c r="H542" s="109">
        <f>-IF($B542&gt;=H$200,0,IF(COUNTIF($E542:G542,"&lt;&gt;0")&lt;=$D$533,VLOOKUP($B$533,$B$142:$N$196,$A542,FALSE)*$E$533,0))</f>
        <v>0</v>
      </c>
      <c r="I542" s="109">
        <f>-IF($B542&gt;=I$200,0,IF(COUNTIF($E542:H542,"&lt;&gt;0")&lt;=$D$533,VLOOKUP($B$533,$B$142:$N$196,$A542,FALSE)*$E$533,0))</f>
        <v>0</v>
      </c>
      <c r="J542" s="109">
        <f>-IF($B542&gt;=J$200,0,IF(COUNTIF($E542:I542,"&lt;&gt;0")&lt;=$D$533,VLOOKUP($B$533,$B$142:$N$196,$A542,FALSE)*$E$533,0))</f>
        <v>0</v>
      </c>
      <c r="K542" s="109">
        <f>-IF($B542&gt;=K$200,0,IF(COUNTIF($E542:J542,"&lt;&gt;0")&lt;=$D$533,VLOOKUP($B$533,$B$142:$N$196,$A542,FALSE)*$E$533,0))</f>
        <v>0</v>
      </c>
      <c r="L542" s="109">
        <f>-IF($B542&gt;=L$200,0,IF(COUNTIF($E542:K542,"&lt;&gt;0")&lt;=$D$533,VLOOKUP($B$533,$B$142:$N$196,$A542,FALSE)*$E$533,0))</f>
        <v>0</v>
      </c>
      <c r="M542" s="109">
        <f>-IF($B542&gt;=M$200,0,IF(COUNTIF($E542:L542,"&lt;&gt;0")&lt;=$D$533,VLOOKUP($B$533,$B$142:$N$196,$A542,FALSE)*$E$533,0))</f>
        <v>0</v>
      </c>
      <c r="N542" s="109">
        <f>-IF($B542&gt;=N$200,0,IF(COUNTIF($E542:M542,"&lt;&gt;0")&lt;=$D$533,VLOOKUP($B$533,$B$142:$N$196,$A542,FALSE)*$E$533,0))</f>
        <v>0</v>
      </c>
    </row>
    <row r="543" spans="1:14" s="2" customFormat="1" hidden="1" outlineLevel="1" x14ac:dyDescent="0.3">
      <c r="A543" s="1"/>
      <c r="B543" s="112"/>
      <c r="C543" s="105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</row>
    <row r="544" spans="1:14" s="2" customFormat="1" collapsed="1" x14ac:dyDescent="0.3">
      <c r="A544" s="1"/>
      <c r="B544" s="104" t="s">
        <v>225</v>
      </c>
      <c r="C544" s="105"/>
      <c r="D544" s="2">
        <f>VLOOKUP(B544,'2.2.3.1.TasasDeprec'!$B$6:$F$62,5,FALSE)</f>
        <v>10</v>
      </c>
      <c r="E544" s="18">
        <f>1/D544</f>
        <v>0.1</v>
      </c>
      <c r="F544" s="55">
        <f>SUM(F545:F553)</f>
        <v>0</v>
      </c>
      <c r="G544" s="55">
        <f t="shared" ref="G544:N544" si="122">SUM(G545:G553)</f>
        <v>0</v>
      </c>
      <c r="H544" s="55">
        <f t="shared" si="122"/>
        <v>0</v>
      </c>
      <c r="I544" s="55">
        <f t="shared" si="122"/>
        <v>0</v>
      </c>
      <c r="J544" s="55">
        <f t="shared" si="122"/>
        <v>-31037.589830508481</v>
      </c>
      <c r="K544" s="55">
        <f t="shared" si="122"/>
        <v>-31037.589830508481</v>
      </c>
      <c r="L544" s="55">
        <f t="shared" si="122"/>
        <v>-31037.589830508481</v>
      </c>
      <c r="M544" s="55">
        <f t="shared" si="122"/>
        <v>-31037.589830508481</v>
      </c>
      <c r="N544" s="55">
        <f t="shared" si="122"/>
        <v>-31037.589830508481</v>
      </c>
    </row>
    <row r="545" spans="1:14" s="2" customFormat="1" hidden="1" outlineLevel="1" x14ac:dyDescent="0.3">
      <c r="A545" s="1">
        <v>4</v>
      </c>
      <c r="B545" s="112">
        <v>2014</v>
      </c>
      <c r="C545" s="105"/>
      <c r="E545" s="109"/>
      <c r="F545" s="109">
        <f>-IF($B545&gt;=F$200,0,IF(COUNTIF($E545:E545,"&lt;&gt;0")&lt;=$D$544,VLOOKUP($B$544,$B$142:$N$196,$A545,FALSE)*$E$544,0))</f>
        <v>0</v>
      </c>
      <c r="G545" s="109">
        <f>-IF($B545&gt;=G$200,0,IF(COUNTIF($E545:F545,"&lt;&gt;0")&lt;=$D$544,VLOOKUP($B$544,$B$142:$N$196,$A545,FALSE)*$E$544,0))</f>
        <v>0</v>
      </c>
      <c r="H545" s="109">
        <f>-IF($B545&gt;=H$200,0,IF(COUNTIF($E545:G545,"&lt;&gt;0")&lt;=$D$544,VLOOKUP($B$544,$B$142:$N$196,$A545,FALSE)*$E$544,0))</f>
        <v>0</v>
      </c>
      <c r="I545" s="109">
        <f>-IF($B545&gt;=I$200,0,IF(COUNTIF($E545:H545,"&lt;&gt;0")&lt;=$D$544,VLOOKUP($B$544,$B$142:$N$196,$A545,FALSE)*$E$544,0))</f>
        <v>0</v>
      </c>
      <c r="J545" s="109">
        <f>-IF($B545&gt;=J$200,0,IF(COUNTIF($E545:I545,"&lt;&gt;0")&lt;=$D$544,VLOOKUP($B$544,$B$142:$N$196,$A545,FALSE)*$E$544,0))</f>
        <v>0</v>
      </c>
      <c r="K545" s="109">
        <f>-IF($B545&gt;=K$200,0,IF(COUNTIF($E545:J545,"&lt;&gt;0")&lt;=$D$544,VLOOKUP($B$544,$B$142:$N$196,$A545,FALSE)*$E$544,0))</f>
        <v>0</v>
      </c>
      <c r="L545" s="109">
        <f>-IF($B545&gt;=L$200,0,IF(COUNTIF($E545:K545,"&lt;&gt;0")&lt;=$D$544,VLOOKUP($B$544,$B$142:$N$196,$A545,FALSE)*$E$544,0))</f>
        <v>0</v>
      </c>
      <c r="M545" s="109">
        <f>-IF($B545&gt;=M$200,0,IF(COUNTIF($E545:L545,"&lt;&gt;0")&lt;=$D$544,VLOOKUP($B$544,$B$142:$N$196,$A545,FALSE)*$E$544,0))</f>
        <v>0</v>
      </c>
      <c r="N545" s="109">
        <f>-IF($B545&gt;=N$200,0,IF(COUNTIF($E545:M545,"&lt;&gt;0")&lt;=$D$544,VLOOKUP($B$544,$B$142:$N$196,$A545,FALSE)*$E$544,0))</f>
        <v>0</v>
      </c>
    </row>
    <row r="546" spans="1:14" s="2" customFormat="1" hidden="1" outlineLevel="1" x14ac:dyDescent="0.3">
      <c r="A546" s="1">
        <f t="shared" ref="A546:A553" si="123">+A545+1</f>
        <v>5</v>
      </c>
      <c r="B546" s="112">
        <v>2015</v>
      </c>
      <c r="C546" s="105"/>
      <c r="E546" s="109"/>
      <c r="F546" s="109">
        <f>-IF($B546&gt;=F$200,0,IF(COUNTIF($E546:E546,"&lt;&gt;0")&lt;=$D$544,VLOOKUP($B$544,$B$142:$N$196,$A546,FALSE)*$E$544,0))</f>
        <v>0</v>
      </c>
      <c r="G546" s="109">
        <f>-IF($B546&gt;=G$200,0,IF(COUNTIF($E546:F546,"&lt;&gt;0")&lt;=$D$544,VLOOKUP($B$544,$B$142:$N$196,$A546,FALSE)*$E$544,0))</f>
        <v>0</v>
      </c>
      <c r="H546" s="109">
        <f>-IF($B546&gt;=H$200,0,IF(COUNTIF($E546:G546,"&lt;&gt;0")&lt;=$D$544,VLOOKUP($B$544,$B$142:$N$196,$A546,FALSE)*$E$544,0))</f>
        <v>0</v>
      </c>
      <c r="I546" s="109">
        <f>-IF($B546&gt;=I$200,0,IF(COUNTIF($E546:H546,"&lt;&gt;0")&lt;=$D$544,VLOOKUP($B$544,$B$142:$N$196,$A546,FALSE)*$E$544,0))</f>
        <v>0</v>
      </c>
      <c r="J546" s="109">
        <f>-IF($B546&gt;=J$200,0,IF(COUNTIF($E546:I546,"&lt;&gt;0")&lt;=$D$544,VLOOKUP($B$544,$B$142:$N$196,$A546,FALSE)*$E$544,0))</f>
        <v>0</v>
      </c>
      <c r="K546" s="109">
        <f>-IF($B546&gt;=K$200,0,IF(COUNTIF($E546:J546,"&lt;&gt;0")&lt;=$D$544,VLOOKUP($B$544,$B$142:$N$196,$A546,FALSE)*$E$544,0))</f>
        <v>0</v>
      </c>
      <c r="L546" s="109">
        <f>-IF($B546&gt;=L$200,0,IF(COUNTIF($E546:K546,"&lt;&gt;0")&lt;=$D$544,VLOOKUP($B$544,$B$142:$N$196,$A546,FALSE)*$E$544,0))</f>
        <v>0</v>
      </c>
      <c r="M546" s="109">
        <f>-IF($B546&gt;=M$200,0,IF(COUNTIF($E546:L546,"&lt;&gt;0")&lt;=$D$544,VLOOKUP($B$544,$B$142:$N$196,$A546,FALSE)*$E$544,0))</f>
        <v>0</v>
      </c>
      <c r="N546" s="109">
        <f>-IF($B546&gt;=N$200,0,IF(COUNTIF($E546:M546,"&lt;&gt;0")&lt;=$D$544,VLOOKUP($B$544,$B$142:$N$196,$A546,FALSE)*$E$544,0))</f>
        <v>0</v>
      </c>
    </row>
    <row r="547" spans="1:14" s="2" customFormat="1" hidden="1" outlineLevel="1" x14ac:dyDescent="0.3">
      <c r="A547" s="1">
        <f t="shared" si="123"/>
        <v>6</v>
      </c>
      <c r="B547" s="112">
        <v>2016</v>
      </c>
      <c r="C547" s="105"/>
      <c r="E547" s="109"/>
      <c r="F547" s="109">
        <f>-IF($B547&gt;=F$200,0,IF(COUNTIF($E547:E547,"&lt;&gt;0")&lt;=$D$544,VLOOKUP($B$544,$B$142:$N$196,$A547,FALSE)*$E$544,0))</f>
        <v>0</v>
      </c>
      <c r="G547" s="109">
        <f>-IF($B547&gt;=G$200,0,IF(COUNTIF($E547:F547,"&lt;&gt;0")&lt;=$D$544,VLOOKUP($B$544,$B$142:$N$196,$A547,FALSE)*$E$544,0))</f>
        <v>0</v>
      </c>
      <c r="H547" s="109">
        <f>-IF($B547&gt;=H$200,0,IF(COUNTIF($E547:G547,"&lt;&gt;0")&lt;=$D$544,VLOOKUP($B$544,$B$142:$N$196,$A547,FALSE)*$E$544,0))</f>
        <v>0</v>
      </c>
      <c r="I547" s="109">
        <f>-IF($B547&gt;=I$200,0,IF(COUNTIF($E547:H547,"&lt;&gt;0")&lt;=$D$544,VLOOKUP($B$544,$B$142:$N$196,$A547,FALSE)*$E$544,0))</f>
        <v>0</v>
      </c>
      <c r="J547" s="109">
        <f>-IF($B547&gt;=J$200,0,IF(COUNTIF($E547:I547,"&lt;&gt;0")&lt;=$D$544,VLOOKUP($B$544,$B$142:$N$196,$A547,FALSE)*$E$544,0))</f>
        <v>0</v>
      </c>
      <c r="K547" s="109">
        <f>-IF($B547&gt;=K$200,0,IF(COUNTIF($E547:J547,"&lt;&gt;0")&lt;=$D$544,VLOOKUP($B$544,$B$142:$N$196,$A547,FALSE)*$E$544,0))</f>
        <v>0</v>
      </c>
      <c r="L547" s="109">
        <f>-IF($B547&gt;=L$200,0,IF(COUNTIF($E547:K547,"&lt;&gt;0")&lt;=$D$544,VLOOKUP($B$544,$B$142:$N$196,$A547,FALSE)*$E$544,0))</f>
        <v>0</v>
      </c>
      <c r="M547" s="109">
        <f>-IF($B547&gt;=M$200,0,IF(COUNTIF($E547:L547,"&lt;&gt;0")&lt;=$D$544,VLOOKUP($B$544,$B$142:$N$196,$A547,FALSE)*$E$544,0))</f>
        <v>0</v>
      </c>
      <c r="N547" s="109">
        <f>-IF($B547&gt;=N$200,0,IF(COUNTIF($E547:M547,"&lt;&gt;0")&lt;=$D$544,VLOOKUP($B$544,$B$142:$N$196,$A547,FALSE)*$E$544,0))</f>
        <v>0</v>
      </c>
    </row>
    <row r="548" spans="1:14" s="2" customFormat="1" hidden="1" outlineLevel="1" x14ac:dyDescent="0.3">
      <c r="A548" s="1">
        <f t="shared" si="123"/>
        <v>7</v>
      </c>
      <c r="B548" s="112">
        <v>2017</v>
      </c>
      <c r="C548" s="105"/>
      <c r="E548" s="109"/>
      <c r="F548" s="109">
        <f>-IF($B548&gt;=F$200,0,IF(COUNTIF($E548:E548,"&lt;&gt;0")&lt;=$D$544,VLOOKUP($B$544,$B$142:$N$196,$A548,FALSE)*$E$544,0))</f>
        <v>0</v>
      </c>
      <c r="G548" s="109">
        <f>-IF($B548&gt;=G$200,0,IF(COUNTIF($E548:F548,"&lt;&gt;0")&lt;=$D$544,VLOOKUP($B$544,$B$142:$N$196,$A548,FALSE)*$E$544,0))</f>
        <v>0</v>
      </c>
      <c r="H548" s="109">
        <f>-IF($B548&gt;=H$200,0,IF(COUNTIF($E548:G548,"&lt;&gt;0")&lt;=$D$544,VLOOKUP($B$544,$B$142:$N$196,$A548,FALSE)*$E$544,0))</f>
        <v>0</v>
      </c>
      <c r="I548" s="109">
        <f>-IF($B548&gt;=I$200,0,IF(COUNTIF($E548:H548,"&lt;&gt;0")&lt;=$D$544,VLOOKUP($B$544,$B$142:$N$196,$A548,FALSE)*$E$544,0))</f>
        <v>0</v>
      </c>
      <c r="J548" s="109">
        <f>-IF($B548&gt;=J$200,0,IF(COUNTIF($E548:I548,"&lt;&gt;0")&lt;=$D$544,VLOOKUP($B$544,$B$142:$N$196,$A548,FALSE)*$E$544,0))</f>
        <v>0</v>
      </c>
      <c r="K548" s="109">
        <f>-IF($B548&gt;=K$200,0,IF(COUNTIF($E548:J548,"&lt;&gt;0")&lt;=$D$544,VLOOKUP($B$544,$B$142:$N$196,$A548,FALSE)*$E$544,0))</f>
        <v>0</v>
      </c>
      <c r="L548" s="109">
        <f>-IF($B548&gt;=L$200,0,IF(COUNTIF($E548:K548,"&lt;&gt;0")&lt;=$D$544,VLOOKUP($B$544,$B$142:$N$196,$A548,FALSE)*$E$544,0))</f>
        <v>0</v>
      </c>
      <c r="M548" s="109">
        <f>-IF($B548&gt;=M$200,0,IF(COUNTIF($E548:L548,"&lt;&gt;0")&lt;=$D$544,VLOOKUP($B$544,$B$142:$N$196,$A548,FALSE)*$E$544,0))</f>
        <v>0</v>
      </c>
      <c r="N548" s="109">
        <f>-IF($B548&gt;=N$200,0,IF(COUNTIF($E548:M548,"&lt;&gt;0")&lt;=$D$544,VLOOKUP($B$544,$B$142:$N$196,$A548,FALSE)*$E$544,0))</f>
        <v>0</v>
      </c>
    </row>
    <row r="549" spans="1:14" s="2" customFormat="1" hidden="1" outlineLevel="1" x14ac:dyDescent="0.3">
      <c r="A549" s="1">
        <f t="shared" si="123"/>
        <v>8</v>
      </c>
      <c r="B549" s="112">
        <v>2018</v>
      </c>
      <c r="C549" s="105"/>
      <c r="E549" s="109"/>
      <c r="F549" s="109">
        <f>-IF($B549&gt;=F$200,0,IF(COUNTIF($E549:E549,"&lt;&gt;0")&lt;=$D$544,VLOOKUP($B$544,$B$142:$N$196,$A549,FALSE)*$E$544,0))</f>
        <v>0</v>
      </c>
      <c r="G549" s="109">
        <f>-IF($B549&gt;=G$200,0,IF(COUNTIF($E549:F549,"&lt;&gt;0")&lt;=$D$544,VLOOKUP($B$544,$B$142:$N$196,$A549,FALSE)*$E$544,0))</f>
        <v>0</v>
      </c>
      <c r="H549" s="109">
        <f>-IF($B549&gt;=H$200,0,IF(COUNTIF($E549:G549,"&lt;&gt;0")&lt;=$D$544,VLOOKUP($B$544,$B$142:$N$196,$A549,FALSE)*$E$544,0))</f>
        <v>0</v>
      </c>
      <c r="I549" s="109">
        <f>-IF($B549&gt;=I$200,0,IF(COUNTIF($E549:H549,"&lt;&gt;0")&lt;=$D$544,VLOOKUP($B$544,$B$142:$N$196,$A549,FALSE)*$E$544,0))</f>
        <v>0</v>
      </c>
      <c r="J549" s="109">
        <f>-IF($B549&gt;=J$200,0,IF(COUNTIF($E549:I549,"&lt;&gt;0")&lt;=$D$544,VLOOKUP($B$544,$B$142:$N$196,$A549,FALSE)*$E$544,0))</f>
        <v>-31037.589830508481</v>
      </c>
      <c r="K549" s="109">
        <f>-IF($B549&gt;=K$200,0,IF(COUNTIF($E549:J549,"&lt;&gt;0")&lt;=$D$544,VLOOKUP($B$544,$B$142:$N$196,$A549,FALSE)*$E$544,0))</f>
        <v>-31037.589830508481</v>
      </c>
      <c r="L549" s="109">
        <f>-IF($B549&gt;=L$200,0,IF(COUNTIF($E549:K549,"&lt;&gt;0")&lt;=$D$544,VLOOKUP($B$544,$B$142:$N$196,$A549,FALSE)*$E$544,0))</f>
        <v>-31037.589830508481</v>
      </c>
      <c r="M549" s="109">
        <f>-IF($B549&gt;=M$200,0,IF(COUNTIF($E549:L549,"&lt;&gt;0")&lt;=$D$544,VLOOKUP($B$544,$B$142:$N$196,$A549,FALSE)*$E$544,0))</f>
        <v>-31037.589830508481</v>
      </c>
      <c r="N549" s="109">
        <f>-IF($B549&gt;=N$200,0,IF(COUNTIF($E549:M549,"&lt;&gt;0")&lt;=$D$544,VLOOKUP($B$544,$B$142:$N$196,$A549,FALSE)*$E$544,0))</f>
        <v>-31037.589830508481</v>
      </c>
    </row>
    <row r="550" spans="1:14" s="2" customFormat="1" hidden="1" outlineLevel="1" x14ac:dyDescent="0.3">
      <c r="A550" s="1">
        <f t="shared" si="123"/>
        <v>9</v>
      </c>
      <c r="B550" s="112">
        <v>2019</v>
      </c>
      <c r="C550" s="105"/>
      <c r="E550" s="109"/>
      <c r="F550" s="109">
        <f>-IF($B550&gt;=F$200,0,IF(COUNTIF($E550:E550,"&lt;&gt;0")&lt;=$D$544,VLOOKUP($B$544,$B$142:$N$196,$A550,FALSE)*$E$544,0))</f>
        <v>0</v>
      </c>
      <c r="G550" s="109">
        <f>-IF($B550&gt;=G$200,0,IF(COUNTIF($E550:F550,"&lt;&gt;0")&lt;=$D$544,VLOOKUP($B$544,$B$142:$N$196,$A550,FALSE)*$E$544,0))</f>
        <v>0</v>
      </c>
      <c r="H550" s="109">
        <f>-IF($B550&gt;=H$200,0,IF(COUNTIF($E550:G550,"&lt;&gt;0")&lt;=$D$544,VLOOKUP($B$544,$B$142:$N$196,$A550,FALSE)*$E$544,0))</f>
        <v>0</v>
      </c>
      <c r="I550" s="109">
        <f>-IF($B550&gt;=I$200,0,IF(COUNTIF($E550:H550,"&lt;&gt;0")&lt;=$D$544,VLOOKUP($B$544,$B$142:$N$196,$A550,FALSE)*$E$544,0))</f>
        <v>0</v>
      </c>
      <c r="J550" s="109">
        <f>-IF($B550&gt;=J$200,0,IF(COUNTIF($E550:I550,"&lt;&gt;0")&lt;=$D$544,VLOOKUP($B$544,$B$142:$N$196,$A550,FALSE)*$E$544,0))</f>
        <v>0</v>
      </c>
      <c r="K550" s="109">
        <f>-IF($B550&gt;=K$200,0,IF(COUNTIF($E550:J550,"&lt;&gt;0")&lt;=$D$544,VLOOKUP($B$544,$B$142:$N$196,$A550,FALSE)*$E$544,0))</f>
        <v>0</v>
      </c>
      <c r="L550" s="109">
        <f>-IF($B550&gt;=L$200,0,IF(COUNTIF($E550:K550,"&lt;&gt;0")&lt;=$D$544,VLOOKUP($B$544,$B$142:$N$196,$A550,FALSE)*$E$544,0))</f>
        <v>0</v>
      </c>
      <c r="M550" s="109">
        <f>-IF($B550&gt;=M$200,0,IF(COUNTIF($E550:L550,"&lt;&gt;0")&lt;=$D$544,VLOOKUP($B$544,$B$142:$N$196,$A550,FALSE)*$E$544,0))</f>
        <v>0</v>
      </c>
      <c r="N550" s="109">
        <f>-IF($B550&gt;=N$200,0,IF(COUNTIF($E550:M550,"&lt;&gt;0")&lt;=$D$544,VLOOKUP($B$544,$B$142:$N$196,$A550,FALSE)*$E$544,0))</f>
        <v>0</v>
      </c>
    </row>
    <row r="551" spans="1:14" s="2" customFormat="1" hidden="1" outlineLevel="1" x14ac:dyDescent="0.3">
      <c r="A551" s="1">
        <f t="shared" si="123"/>
        <v>10</v>
      </c>
      <c r="B551" s="112">
        <v>2020</v>
      </c>
      <c r="C551" s="105"/>
      <c r="E551" s="109"/>
      <c r="F551" s="109">
        <f>-IF($B551&gt;=F$200,0,IF(COUNTIF($E551:E551,"&lt;&gt;0")&lt;=$D$544,VLOOKUP($B$544,$B$142:$N$196,$A551,FALSE)*$E$544,0))</f>
        <v>0</v>
      </c>
      <c r="G551" s="109">
        <f>-IF($B551&gt;=G$200,0,IF(COUNTIF($E551:F551,"&lt;&gt;0")&lt;=$D$544,VLOOKUP($B$544,$B$142:$N$196,$A551,FALSE)*$E$544,0))</f>
        <v>0</v>
      </c>
      <c r="H551" s="109">
        <f>-IF($B551&gt;=H$200,0,IF(COUNTIF($E551:G551,"&lt;&gt;0")&lt;=$D$544,VLOOKUP($B$544,$B$142:$N$196,$A551,FALSE)*$E$544,0))</f>
        <v>0</v>
      </c>
      <c r="I551" s="109">
        <f>-IF($B551&gt;=I$200,0,IF(COUNTIF($E551:H551,"&lt;&gt;0")&lt;=$D$544,VLOOKUP($B$544,$B$142:$N$196,$A551,FALSE)*$E$544,0))</f>
        <v>0</v>
      </c>
      <c r="J551" s="109">
        <f>-IF($B551&gt;=J$200,0,IF(COUNTIF($E551:I551,"&lt;&gt;0")&lt;=$D$544,VLOOKUP($B$544,$B$142:$N$196,$A551,FALSE)*$E$544,0))</f>
        <v>0</v>
      </c>
      <c r="K551" s="109">
        <f>-IF($B551&gt;=K$200,0,IF(COUNTIF($E551:J551,"&lt;&gt;0")&lt;=$D$544,VLOOKUP($B$544,$B$142:$N$196,$A551,FALSE)*$E$544,0))</f>
        <v>0</v>
      </c>
      <c r="L551" s="109">
        <f>-IF($B551&gt;=L$200,0,IF(COUNTIF($E551:K551,"&lt;&gt;0")&lt;=$D$544,VLOOKUP($B$544,$B$142:$N$196,$A551,FALSE)*$E$544,0))</f>
        <v>0</v>
      </c>
      <c r="M551" s="109">
        <f>-IF($B551&gt;=M$200,0,IF(COUNTIF($E551:L551,"&lt;&gt;0")&lt;=$D$544,VLOOKUP($B$544,$B$142:$N$196,$A551,FALSE)*$E$544,0))</f>
        <v>0</v>
      </c>
      <c r="N551" s="109">
        <f>-IF($B551&gt;=N$200,0,IF(COUNTIF($E551:M551,"&lt;&gt;0")&lt;=$D$544,VLOOKUP($B$544,$B$142:$N$196,$A551,FALSE)*$E$544,0))</f>
        <v>0</v>
      </c>
    </row>
    <row r="552" spans="1:14" s="2" customFormat="1" hidden="1" outlineLevel="1" x14ac:dyDescent="0.3">
      <c r="A552" s="1">
        <f t="shared" si="123"/>
        <v>11</v>
      </c>
      <c r="B552" s="112">
        <v>2021</v>
      </c>
      <c r="C552" s="105"/>
      <c r="E552" s="109"/>
      <c r="F552" s="109">
        <f>-IF($B552&gt;=F$200,0,IF(COUNTIF($E552:E552,"&lt;&gt;0")&lt;=$D$544,VLOOKUP($B$544,$B$142:$N$196,$A552,FALSE)*$E$544,0))</f>
        <v>0</v>
      </c>
      <c r="G552" s="109">
        <f>-IF($B552&gt;=G$200,0,IF(COUNTIF($E552:F552,"&lt;&gt;0")&lt;=$D$544,VLOOKUP($B$544,$B$142:$N$196,$A552,FALSE)*$E$544,0))</f>
        <v>0</v>
      </c>
      <c r="H552" s="109">
        <f>-IF($B552&gt;=H$200,0,IF(COUNTIF($E552:G552,"&lt;&gt;0")&lt;=$D$544,VLOOKUP($B$544,$B$142:$N$196,$A552,FALSE)*$E$544,0))</f>
        <v>0</v>
      </c>
      <c r="I552" s="109">
        <f>-IF($B552&gt;=I$200,0,IF(COUNTIF($E552:H552,"&lt;&gt;0")&lt;=$D$544,VLOOKUP($B$544,$B$142:$N$196,$A552,FALSE)*$E$544,0))</f>
        <v>0</v>
      </c>
      <c r="J552" s="109">
        <f>-IF($B552&gt;=J$200,0,IF(COUNTIF($E552:I552,"&lt;&gt;0")&lt;=$D$544,VLOOKUP($B$544,$B$142:$N$196,$A552,FALSE)*$E$544,0))</f>
        <v>0</v>
      </c>
      <c r="K552" s="109">
        <f>-IF($B552&gt;=K$200,0,IF(COUNTIF($E552:J552,"&lt;&gt;0")&lt;=$D$544,VLOOKUP($B$544,$B$142:$N$196,$A552,FALSE)*$E$544,0))</f>
        <v>0</v>
      </c>
      <c r="L552" s="109">
        <f>-IF($B552&gt;=L$200,0,IF(COUNTIF($E552:K552,"&lt;&gt;0")&lt;=$D$544,VLOOKUP($B$544,$B$142:$N$196,$A552,FALSE)*$E$544,0))</f>
        <v>0</v>
      </c>
      <c r="M552" s="109">
        <f>-IF($B552&gt;=M$200,0,IF(COUNTIF($E552:L552,"&lt;&gt;0")&lt;=$D$544,VLOOKUP($B$544,$B$142:$N$196,$A552,FALSE)*$E$544,0))</f>
        <v>0</v>
      </c>
      <c r="N552" s="109">
        <f>-IF($B552&gt;=N$200,0,IF(COUNTIF($E552:M552,"&lt;&gt;0")&lt;=$D$544,VLOOKUP($B$544,$B$142:$N$196,$A552,FALSE)*$E$544,0))</f>
        <v>0</v>
      </c>
    </row>
    <row r="553" spans="1:14" s="2" customFormat="1" hidden="1" outlineLevel="1" x14ac:dyDescent="0.3">
      <c r="A553" s="1">
        <f t="shared" si="123"/>
        <v>12</v>
      </c>
      <c r="B553" s="112">
        <v>2022</v>
      </c>
      <c r="C553" s="105"/>
      <c r="E553" s="109"/>
      <c r="F553" s="109">
        <f>-IF($B553&gt;=F$200,0,IF(COUNTIF($E553:E553,"&lt;&gt;0")&lt;=$D$544,VLOOKUP($B$544,$B$142:$N$196,$A553,FALSE)*$E$544,0))</f>
        <v>0</v>
      </c>
      <c r="G553" s="109">
        <f>-IF($B553&gt;=G$200,0,IF(COUNTIF($E553:F553,"&lt;&gt;0")&lt;=$D$544,VLOOKUP($B$544,$B$142:$N$196,$A553,FALSE)*$E$544,0))</f>
        <v>0</v>
      </c>
      <c r="H553" s="109">
        <f>-IF($B553&gt;=H$200,0,IF(COUNTIF($E553:G553,"&lt;&gt;0")&lt;=$D$544,VLOOKUP($B$544,$B$142:$N$196,$A553,FALSE)*$E$544,0))</f>
        <v>0</v>
      </c>
      <c r="I553" s="109">
        <f>-IF($B553&gt;=I$200,0,IF(COUNTIF($E553:H553,"&lt;&gt;0")&lt;=$D$544,VLOOKUP($B$544,$B$142:$N$196,$A553,FALSE)*$E$544,0))</f>
        <v>0</v>
      </c>
      <c r="J553" s="109">
        <f>-IF($B553&gt;=J$200,0,IF(COUNTIF($E553:I553,"&lt;&gt;0")&lt;=$D$544,VLOOKUP($B$544,$B$142:$N$196,$A553,FALSE)*$E$544,0))</f>
        <v>0</v>
      </c>
      <c r="K553" s="109">
        <f>-IF($B553&gt;=K$200,0,IF(COUNTIF($E553:J553,"&lt;&gt;0")&lt;=$D$544,VLOOKUP($B$544,$B$142:$N$196,$A553,FALSE)*$E$544,0))</f>
        <v>0</v>
      </c>
      <c r="L553" s="109">
        <f>-IF($B553&gt;=L$200,0,IF(COUNTIF($E553:K553,"&lt;&gt;0")&lt;=$D$544,VLOOKUP($B$544,$B$142:$N$196,$A553,FALSE)*$E$544,0))</f>
        <v>0</v>
      </c>
      <c r="M553" s="109">
        <f>-IF($B553&gt;=M$200,0,IF(COUNTIF($E553:L553,"&lt;&gt;0")&lt;=$D$544,VLOOKUP($B$544,$B$142:$N$196,$A553,FALSE)*$E$544,0))</f>
        <v>0</v>
      </c>
      <c r="N553" s="109">
        <f>-IF($B553&gt;=N$200,0,IF(COUNTIF($E553:M553,"&lt;&gt;0")&lt;=$D$544,VLOOKUP($B$544,$B$142:$N$196,$A553,FALSE)*$E$544,0))</f>
        <v>0</v>
      </c>
    </row>
    <row r="554" spans="1:14" s="2" customFormat="1" hidden="1" outlineLevel="1" x14ac:dyDescent="0.3">
      <c r="A554" s="1"/>
      <c r="B554" s="112"/>
      <c r="C554" s="105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</row>
    <row r="555" spans="1:14" s="2" customFormat="1" collapsed="1" x14ac:dyDescent="0.3">
      <c r="A555" s="1"/>
      <c r="B555" s="104" t="s">
        <v>226</v>
      </c>
      <c r="C555" s="105"/>
      <c r="D555" s="2">
        <f>VLOOKUP(B555,'2.2.3.1.TasasDeprec'!$B$6:$F$62,5,FALSE)</f>
        <v>10</v>
      </c>
      <c r="E555" s="18">
        <f>1/D555</f>
        <v>0.1</v>
      </c>
      <c r="F555" s="55">
        <f>SUM(F556:F564)</f>
        <v>0</v>
      </c>
      <c r="G555" s="55">
        <f t="shared" ref="G555:N555" si="124">SUM(G556:G564)</f>
        <v>0</v>
      </c>
      <c r="H555" s="55">
        <f t="shared" si="124"/>
        <v>0</v>
      </c>
      <c r="I555" s="55">
        <f t="shared" si="124"/>
        <v>0</v>
      </c>
      <c r="J555" s="55">
        <f t="shared" si="124"/>
        <v>-2985.9618644067796</v>
      </c>
      <c r="K555" s="55">
        <f t="shared" si="124"/>
        <v>-2985.9618644067796</v>
      </c>
      <c r="L555" s="55">
        <f t="shared" si="124"/>
        <v>-2985.9618644067796</v>
      </c>
      <c r="M555" s="55">
        <f t="shared" si="124"/>
        <v>-2985.9618644067796</v>
      </c>
      <c r="N555" s="55">
        <f t="shared" si="124"/>
        <v>-2985.9618644067796</v>
      </c>
    </row>
    <row r="556" spans="1:14" s="2" customFormat="1" hidden="1" outlineLevel="1" x14ac:dyDescent="0.3">
      <c r="A556" s="1">
        <v>4</v>
      </c>
      <c r="B556" s="112">
        <v>2014</v>
      </c>
      <c r="C556" s="105"/>
      <c r="E556" s="109"/>
      <c r="F556" s="109">
        <f>-IF($B556&gt;=F$200,0,IF(COUNTIF($E556:E556,"&lt;&gt;0")&lt;=$D$555,VLOOKUP($B$555,$B$142:$N$196,$A556,FALSE)*$E$555,0))</f>
        <v>0</v>
      </c>
      <c r="G556" s="109">
        <f>-IF($B556&gt;=G$200,0,IF(COUNTIF($E556:F556,"&lt;&gt;0")&lt;=$D$555,VLOOKUP($B$555,$B$142:$N$196,$A556,FALSE)*$E$555,0))</f>
        <v>0</v>
      </c>
      <c r="H556" s="109">
        <f>-IF($B556&gt;=H$200,0,IF(COUNTIF($E556:G556,"&lt;&gt;0")&lt;=$D$555,VLOOKUP($B$555,$B$142:$N$196,$A556,FALSE)*$E$555,0))</f>
        <v>0</v>
      </c>
      <c r="I556" s="109">
        <f>-IF($B556&gt;=I$200,0,IF(COUNTIF($E556:H556,"&lt;&gt;0")&lt;=$D$555,VLOOKUP($B$555,$B$142:$N$196,$A556,FALSE)*$E$555,0))</f>
        <v>0</v>
      </c>
      <c r="J556" s="109">
        <f>-IF($B556&gt;=J$200,0,IF(COUNTIF($E556:I556,"&lt;&gt;0")&lt;=$D$555,VLOOKUP($B$555,$B$142:$N$196,$A556,FALSE)*$E$555,0))</f>
        <v>0</v>
      </c>
      <c r="K556" s="109">
        <f>-IF($B556&gt;=K$200,0,IF(COUNTIF($E556:J556,"&lt;&gt;0")&lt;=$D$555,VLOOKUP($B$555,$B$142:$N$196,$A556,FALSE)*$E$555,0))</f>
        <v>0</v>
      </c>
      <c r="L556" s="109">
        <f>-IF($B556&gt;=L$200,0,IF(COUNTIF($E556:K556,"&lt;&gt;0")&lt;=$D$555,VLOOKUP($B$555,$B$142:$N$196,$A556,FALSE)*$E$555,0))</f>
        <v>0</v>
      </c>
      <c r="M556" s="109">
        <f>-IF($B556&gt;=M$200,0,IF(COUNTIF($E556:L556,"&lt;&gt;0")&lt;=$D$555,VLOOKUP($B$555,$B$142:$N$196,$A556,FALSE)*$E$555,0))</f>
        <v>0</v>
      </c>
      <c r="N556" s="109">
        <f>-IF($B556&gt;=N$200,0,IF(COUNTIF($E556:M556,"&lt;&gt;0")&lt;=$D$555,VLOOKUP($B$555,$B$142:$N$196,$A556,FALSE)*$E$555,0))</f>
        <v>0</v>
      </c>
    </row>
    <row r="557" spans="1:14" s="2" customFormat="1" hidden="1" outlineLevel="1" x14ac:dyDescent="0.3">
      <c r="A557" s="1">
        <f t="shared" ref="A557:A564" si="125">+A556+1</f>
        <v>5</v>
      </c>
      <c r="B557" s="112">
        <v>2015</v>
      </c>
      <c r="C557" s="105"/>
      <c r="E557" s="109"/>
      <c r="F557" s="109">
        <f>-IF($B557&gt;=F$200,0,IF(COUNTIF($E557:E557,"&lt;&gt;0")&lt;=$D$555,VLOOKUP($B$555,$B$142:$N$196,$A557,FALSE)*$E$555,0))</f>
        <v>0</v>
      </c>
      <c r="G557" s="109">
        <f>-IF($B557&gt;=G$200,0,IF(COUNTIF($E557:F557,"&lt;&gt;0")&lt;=$D$555,VLOOKUP($B$555,$B$142:$N$196,$A557,FALSE)*$E$555,0))</f>
        <v>0</v>
      </c>
      <c r="H557" s="109">
        <f>-IF($B557&gt;=H$200,0,IF(COUNTIF($E557:G557,"&lt;&gt;0")&lt;=$D$555,VLOOKUP($B$555,$B$142:$N$196,$A557,FALSE)*$E$555,0))</f>
        <v>0</v>
      </c>
      <c r="I557" s="109">
        <f>-IF($B557&gt;=I$200,0,IF(COUNTIF($E557:H557,"&lt;&gt;0")&lt;=$D$555,VLOOKUP($B$555,$B$142:$N$196,$A557,FALSE)*$E$555,0))</f>
        <v>0</v>
      </c>
      <c r="J557" s="109">
        <f>-IF($B557&gt;=J$200,0,IF(COUNTIF($E557:I557,"&lt;&gt;0")&lt;=$D$555,VLOOKUP($B$555,$B$142:$N$196,$A557,FALSE)*$E$555,0))</f>
        <v>0</v>
      </c>
      <c r="K557" s="109">
        <f>-IF($B557&gt;=K$200,0,IF(COUNTIF($E557:J557,"&lt;&gt;0")&lt;=$D$555,VLOOKUP($B$555,$B$142:$N$196,$A557,FALSE)*$E$555,0))</f>
        <v>0</v>
      </c>
      <c r="L557" s="109">
        <f>-IF($B557&gt;=L$200,0,IF(COUNTIF($E557:K557,"&lt;&gt;0")&lt;=$D$555,VLOOKUP($B$555,$B$142:$N$196,$A557,FALSE)*$E$555,0))</f>
        <v>0</v>
      </c>
      <c r="M557" s="109">
        <f>-IF($B557&gt;=M$200,0,IF(COUNTIF($E557:L557,"&lt;&gt;0")&lt;=$D$555,VLOOKUP($B$555,$B$142:$N$196,$A557,FALSE)*$E$555,0))</f>
        <v>0</v>
      </c>
      <c r="N557" s="109">
        <f>-IF($B557&gt;=N$200,0,IF(COUNTIF($E557:M557,"&lt;&gt;0")&lt;=$D$555,VLOOKUP($B$555,$B$142:$N$196,$A557,FALSE)*$E$555,0))</f>
        <v>0</v>
      </c>
    </row>
    <row r="558" spans="1:14" s="2" customFormat="1" hidden="1" outlineLevel="1" x14ac:dyDescent="0.3">
      <c r="A558" s="1">
        <f t="shared" si="125"/>
        <v>6</v>
      </c>
      <c r="B558" s="112">
        <v>2016</v>
      </c>
      <c r="C558" s="105"/>
      <c r="E558" s="109"/>
      <c r="F558" s="109">
        <f>-IF($B558&gt;=F$200,0,IF(COUNTIF($E558:E558,"&lt;&gt;0")&lt;=$D$555,VLOOKUP($B$555,$B$142:$N$196,$A558,FALSE)*$E$555,0))</f>
        <v>0</v>
      </c>
      <c r="G558" s="109">
        <f>-IF($B558&gt;=G$200,0,IF(COUNTIF($E558:F558,"&lt;&gt;0")&lt;=$D$555,VLOOKUP($B$555,$B$142:$N$196,$A558,FALSE)*$E$555,0))</f>
        <v>0</v>
      </c>
      <c r="H558" s="109">
        <f>-IF($B558&gt;=H$200,0,IF(COUNTIF($E558:G558,"&lt;&gt;0")&lt;=$D$555,VLOOKUP($B$555,$B$142:$N$196,$A558,FALSE)*$E$555,0))</f>
        <v>0</v>
      </c>
      <c r="I558" s="109">
        <f>-IF($B558&gt;=I$200,0,IF(COUNTIF($E558:H558,"&lt;&gt;0")&lt;=$D$555,VLOOKUP($B$555,$B$142:$N$196,$A558,FALSE)*$E$555,0))</f>
        <v>0</v>
      </c>
      <c r="J558" s="109">
        <f>-IF($B558&gt;=J$200,0,IF(COUNTIF($E558:I558,"&lt;&gt;0")&lt;=$D$555,VLOOKUP($B$555,$B$142:$N$196,$A558,FALSE)*$E$555,0))</f>
        <v>0</v>
      </c>
      <c r="K558" s="109">
        <f>-IF($B558&gt;=K$200,0,IF(COUNTIF($E558:J558,"&lt;&gt;0")&lt;=$D$555,VLOOKUP($B$555,$B$142:$N$196,$A558,FALSE)*$E$555,0))</f>
        <v>0</v>
      </c>
      <c r="L558" s="109">
        <f>-IF($B558&gt;=L$200,0,IF(COUNTIF($E558:K558,"&lt;&gt;0")&lt;=$D$555,VLOOKUP($B$555,$B$142:$N$196,$A558,FALSE)*$E$555,0))</f>
        <v>0</v>
      </c>
      <c r="M558" s="109">
        <f>-IF($B558&gt;=M$200,0,IF(COUNTIF($E558:L558,"&lt;&gt;0")&lt;=$D$555,VLOOKUP($B$555,$B$142:$N$196,$A558,FALSE)*$E$555,0))</f>
        <v>0</v>
      </c>
      <c r="N558" s="109">
        <f>-IF($B558&gt;=N$200,0,IF(COUNTIF($E558:M558,"&lt;&gt;0")&lt;=$D$555,VLOOKUP($B$555,$B$142:$N$196,$A558,FALSE)*$E$555,0))</f>
        <v>0</v>
      </c>
    </row>
    <row r="559" spans="1:14" s="2" customFormat="1" hidden="1" outlineLevel="1" x14ac:dyDescent="0.3">
      <c r="A559" s="1">
        <f t="shared" si="125"/>
        <v>7</v>
      </c>
      <c r="B559" s="112">
        <v>2017</v>
      </c>
      <c r="C559" s="105"/>
      <c r="E559" s="109"/>
      <c r="F559" s="109">
        <f>-IF($B559&gt;=F$200,0,IF(COUNTIF($E559:E559,"&lt;&gt;0")&lt;=$D$555,VLOOKUP($B$555,$B$142:$N$196,$A559,FALSE)*$E$555,0))</f>
        <v>0</v>
      </c>
      <c r="G559" s="109">
        <f>-IF($B559&gt;=G$200,0,IF(COUNTIF($E559:F559,"&lt;&gt;0")&lt;=$D$555,VLOOKUP($B$555,$B$142:$N$196,$A559,FALSE)*$E$555,0))</f>
        <v>0</v>
      </c>
      <c r="H559" s="109">
        <f>-IF($B559&gt;=H$200,0,IF(COUNTIF($E559:G559,"&lt;&gt;0")&lt;=$D$555,VLOOKUP($B$555,$B$142:$N$196,$A559,FALSE)*$E$555,0))</f>
        <v>0</v>
      </c>
      <c r="I559" s="109">
        <f>-IF($B559&gt;=I$200,0,IF(COUNTIF($E559:H559,"&lt;&gt;0")&lt;=$D$555,VLOOKUP($B$555,$B$142:$N$196,$A559,FALSE)*$E$555,0))</f>
        <v>0</v>
      </c>
      <c r="J559" s="109">
        <f>-IF($B559&gt;=J$200,0,IF(COUNTIF($E559:I559,"&lt;&gt;0")&lt;=$D$555,VLOOKUP($B$555,$B$142:$N$196,$A559,FALSE)*$E$555,0))</f>
        <v>0</v>
      </c>
      <c r="K559" s="109">
        <f>-IF($B559&gt;=K$200,0,IF(COUNTIF($E559:J559,"&lt;&gt;0")&lt;=$D$555,VLOOKUP($B$555,$B$142:$N$196,$A559,FALSE)*$E$555,0))</f>
        <v>0</v>
      </c>
      <c r="L559" s="109">
        <f>-IF($B559&gt;=L$200,0,IF(COUNTIF($E559:K559,"&lt;&gt;0")&lt;=$D$555,VLOOKUP($B$555,$B$142:$N$196,$A559,FALSE)*$E$555,0))</f>
        <v>0</v>
      </c>
      <c r="M559" s="109">
        <f>-IF($B559&gt;=M$200,0,IF(COUNTIF($E559:L559,"&lt;&gt;0")&lt;=$D$555,VLOOKUP($B$555,$B$142:$N$196,$A559,FALSE)*$E$555,0))</f>
        <v>0</v>
      </c>
      <c r="N559" s="109">
        <f>-IF($B559&gt;=N$200,0,IF(COUNTIF($E559:M559,"&lt;&gt;0")&lt;=$D$555,VLOOKUP($B$555,$B$142:$N$196,$A559,FALSE)*$E$555,0))</f>
        <v>0</v>
      </c>
    </row>
    <row r="560" spans="1:14" s="2" customFormat="1" hidden="1" outlineLevel="1" x14ac:dyDescent="0.3">
      <c r="A560" s="1">
        <f t="shared" si="125"/>
        <v>8</v>
      </c>
      <c r="B560" s="112">
        <v>2018</v>
      </c>
      <c r="C560" s="105"/>
      <c r="E560" s="109"/>
      <c r="F560" s="109">
        <f>-IF($B560&gt;=F$200,0,IF(COUNTIF($E560:E560,"&lt;&gt;0")&lt;=$D$555,VLOOKUP($B$555,$B$142:$N$196,$A560,FALSE)*$E$555,0))</f>
        <v>0</v>
      </c>
      <c r="G560" s="109">
        <f>-IF($B560&gt;=G$200,0,IF(COUNTIF($E560:F560,"&lt;&gt;0")&lt;=$D$555,VLOOKUP($B$555,$B$142:$N$196,$A560,FALSE)*$E$555,0))</f>
        <v>0</v>
      </c>
      <c r="H560" s="109">
        <f>-IF($B560&gt;=H$200,0,IF(COUNTIF($E560:G560,"&lt;&gt;0")&lt;=$D$555,VLOOKUP($B$555,$B$142:$N$196,$A560,FALSE)*$E$555,0))</f>
        <v>0</v>
      </c>
      <c r="I560" s="109">
        <f>-IF($B560&gt;=I$200,0,IF(COUNTIF($E560:H560,"&lt;&gt;0")&lt;=$D$555,VLOOKUP($B$555,$B$142:$N$196,$A560,FALSE)*$E$555,0))</f>
        <v>0</v>
      </c>
      <c r="J560" s="109">
        <f>-IF($B560&gt;=J$200,0,IF(COUNTIF($E560:I560,"&lt;&gt;0")&lt;=$D$555,VLOOKUP($B$555,$B$142:$N$196,$A560,FALSE)*$E$555,0))</f>
        <v>-2985.9618644067796</v>
      </c>
      <c r="K560" s="109">
        <f>-IF($B560&gt;=K$200,0,IF(COUNTIF($E560:J560,"&lt;&gt;0")&lt;=$D$555,VLOOKUP($B$555,$B$142:$N$196,$A560,FALSE)*$E$555,0))</f>
        <v>-2985.9618644067796</v>
      </c>
      <c r="L560" s="109">
        <f>-IF($B560&gt;=L$200,0,IF(COUNTIF($E560:K560,"&lt;&gt;0")&lt;=$D$555,VLOOKUP($B$555,$B$142:$N$196,$A560,FALSE)*$E$555,0))</f>
        <v>-2985.9618644067796</v>
      </c>
      <c r="M560" s="109">
        <f>-IF($B560&gt;=M$200,0,IF(COUNTIF($E560:L560,"&lt;&gt;0")&lt;=$D$555,VLOOKUP($B$555,$B$142:$N$196,$A560,FALSE)*$E$555,0))</f>
        <v>-2985.9618644067796</v>
      </c>
      <c r="N560" s="109">
        <f>-IF($B560&gt;=N$200,0,IF(COUNTIF($E560:M560,"&lt;&gt;0")&lt;=$D$555,VLOOKUP($B$555,$B$142:$N$196,$A560,FALSE)*$E$555,0))</f>
        <v>-2985.9618644067796</v>
      </c>
    </row>
    <row r="561" spans="1:14" s="2" customFormat="1" hidden="1" outlineLevel="1" x14ac:dyDescent="0.3">
      <c r="A561" s="1">
        <f t="shared" si="125"/>
        <v>9</v>
      </c>
      <c r="B561" s="112">
        <v>2019</v>
      </c>
      <c r="C561" s="105"/>
      <c r="E561" s="109"/>
      <c r="F561" s="109">
        <f>-IF($B561&gt;=F$200,0,IF(COUNTIF($E561:E561,"&lt;&gt;0")&lt;=$D$555,VLOOKUP($B$555,$B$142:$N$196,$A561,FALSE)*$E$555,0))</f>
        <v>0</v>
      </c>
      <c r="G561" s="109">
        <f>-IF($B561&gt;=G$200,0,IF(COUNTIF($E561:F561,"&lt;&gt;0")&lt;=$D$555,VLOOKUP($B$555,$B$142:$N$196,$A561,FALSE)*$E$555,0))</f>
        <v>0</v>
      </c>
      <c r="H561" s="109">
        <f>-IF($B561&gt;=H$200,0,IF(COUNTIF($E561:G561,"&lt;&gt;0")&lt;=$D$555,VLOOKUP($B$555,$B$142:$N$196,$A561,FALSE)*$E$555,0))</f>
        <v>0</v>
      </c>
      <c r="I561" s="109">
        <f>-IF($B561&gt;=I$200,0,IF(COUNTIF($E561:H561,"&lt;&gt;0")&lt;=$D$555,VLOOKUP($B$555,$B$142:$N$196,$A561,FALSE)*$E$555,0))</f>
        <v>0</v>
      </c>
      <c r="J561" s="109">
        <f>-IF($B561&gt;=J$200,0,IF(COUNTIF($E561:I561,"&lt;&gt;0")&lt;=$D$555,VLOOKUP($B$555,$B$142:$N$196,$A561,FALSE)*$E$555,0))</f>
        <v>0</v>
      </c>
      <c r="K561" s="109">
        <f>-IF($B561&gt;=K$200,0,IF(COUNTIF($E561:J561,"&lt;&gt;0")&lt;=$D$555,VLOOKUP($B$555,$B$142:$N$196,$A561,FALSE)*$E$555,0))</f>
        <v>0</v>
      </c>
      <c r="L561" s="109">
        <f>-IF($B561&gt;=L$200,0,IF(COUNTIF($E561:K561,"&lt;&gt;0")&lt;=$D$555,VLOOKUP($B$555,$B$142:$N$196,$A561,FALSE)*$E$555,0))</f>
        <v>0</v>
      </c>
      <c r="M561" s="109">
        <f>-IF($B561&gt;=M$200,0,IF(COUNTIF($E561:L561,"&lt;&gt;0")&lt;=$D$555,VLOOKUP($B$555,$B$142:$N$196,$A561,FALSE)*$E$555,0))</f>
        <v>0</v>
      </c>
      <c r="N561" s="109">
        <f>-IF($B561&gt;=N$200,0,IF(COUNTIF($E561:M561,"&lt;&gt;0")&lt;=$D$555,VLOOKUP($B$555,$B$142:$N$196,$A561,FALSE)*$E$555,0))</f>
        <v>0</v>
      </c>
    </row>
    <row r="562" spans="1:14" s="2" customFormat="1" hidden="1" outlineLevel="1" x14ac:dyDescent="0.3">
      <c r="A562" s="1">
        <f t="shared" si="125"/>
        <v>10</v>
      </c>
      <c r="B562" s="112">
        <v>2020</v>
      </c>
      <c r="C562" s="105"/>
      <c r="E562" s="109"/>
      <c r="F562" s="109">
        <f>-IF($B562&gt;=F$200,0,IF(COUNTIF($E562:E562,"&lt;&gt;0")&lt;=$D$555,VLOOKUP($B$555,$B$142:$N$196,$A562,FALSE)*$E$555,0))</f>
        <v>0</v>
      </c>
      <c r="G562" s="109">
        <f>-IF($B562&gt;=G$200,0,IF(COUNTIF($E562:F562,"&lt;&gt;0")&lt;=$D$555,VLOOKUP($B$555,$B$142:$N$196,$A562,FALSE)*$E$555,0))</f>
        <v>0</v>
      </c>
      <c r="H562" s="109">
        <f>-IF($B562&gt;=H$200,0,IF(COUNTIF($E562:G562,"&lt;&gt;0")&lt;=$D$555,VLOOKUP($B$555,$B$142:$N$196,$A562,FALSE)*$E$555,0))</f>
        <v>0</v>
      </c>
      <c r="I562" s="109">
        <f>-IF($B562&gt;=I$200,0,IF(COUNTIF($E562:H562,"&lt;&gt;0")&lt;=$D$555,VLOOKUP($B$555,$B$142:$N$196,$A562,FALSE)*$E$555,0))</f>
        <v>0</v>
      </c>
      <c r="J562" s="109">
        <f>-IF($B562&gt;=J$200,0,IF(COUNTIF($E562:I562,"&lt;&gt;0")&lt;=$D$555,VLOOKUP($B$555,$B$142:$N$196,$A562,FALSE)*$E$555,0))</f>
        <v>0</v>
      </c>
      <c r="K562" s="109">
        <f>-IF($B562&gt;=K$200,0,IF(COUNTIF($E562:J562,"&lt;&gt;0")&lt;=$D$555,VLOOKUP($B$555,$B$142:$N$196,$A562,FALSE)*$E$555,0))</f>
        <v>0</v>
      </c>
      <c r="L562" s="109">
        <f>-IF($B562&gt;=L$200,0,IF(COUNTIF($E562:K562,"&lt;&gt;0")&lt;=$D$555,VLOOKUP($B$555,$B$142:$N$196,$A562,FALSE)*$E$555,0))</f>
        <v>0</v>
      </c>
      <c r="M562" s="109">
        <f>-IF($B562&gt;=M$200,0,IF(COUNTIF($E562:L562,"&lt;&gt;0")&lt;=$D$555,VLOOKUP($B$555,$B$142:$N$196,$A562,FALSE)*$E$555,0))</f>
        <v>0</v>
      </c>
      <c r="N562" s="109">
        <f>-IF($B562&gt;=N$200,0,IF(COUNTIF($E562:M562,"&lt;&gt;0")&lt;=$D$555,VLOOKUP($B$555,$B$142:$N$196,$A562,FALSE)*$E$555,0))</f>
        <v>0</v>
      </c>
    </row>
    <row r="563" spans="1:14" s="2" customFormat="1" hidden="1" outlineLevel="1" x14ac:dyDescent="0.3">
      <c r="A563" s="1">
        <f t="shared" si="125"/>
        <v>11</v>
      </c>
      <c r="B563" s="112">
        <v>2021</v>
      </c>
      <c r="C563" s="105"/>
      <c r="E563" s="109"/>
      <c r="F563" s="109">
        <f>-IF($B563&gt;=F$200,0,IF(COUNTIF($E563:E563,"&lt;&gt;0")&lt;=$D$555,VLOOKUP($B$555,$B$142:$N$196,$A563,FALSE)*$E$555,0))</f>
        <v>0</v>
      </c>
      <c r="G563" s="109">
        <f>-IF($B563&gt;=G$200,0,IF(COUNTIF($E563:F563,"&lt;&gt;0")&lt;=$D$555,VLOOKUP($B$555,$B$142:$N$196,$A563,FALSE)*$E$555,0))</f>
        <v>0</v>
      </c>
      <c r="H563" s="109">
        <f>-IF($B563&gt;=H$200,0,IF(COUNTIF($E563:G563,"&lt;&gt;0")&lt;=$D$555,VLOOKUP($B$555,$B$142:$N$196,$A563,FALSE)*$E$555,0))</f>
        <v>0</v>
      </c>
      <c r="I563" s="109">
        <f>-IF($B563&gt;=I$200,0,IF(COUNTIF($E563:H563,"&lt;&gt;0")&lt;=$D$555,VLOOKUP($B$555,$B$142:$N$196,$A563,FALSE)*$E$555,0))</f>
        <v>0</v>
      </c>
      <c r="J563" s="109">
        <f>-IF($B563&gt;=J$200,0,IF(COUNTIF($E563:I563,"&lt;&gt;0")&lt;=$D$555,VLOOKUP($B$555,$B$142:$N$196,$A563,FALSE)*$E$555,0))</f>
        <v>0</v>
      </c>
      <c r="K563" s="109">
        <f>-IF($B563&gt;=K$200,0,IF(COUNTIF($E563:J563,"&lt;&gt;0")&lt;=$D$555,VLOOKUP($B$555,$B$142:$N$196,$A563,FALSE)*$E$555,0))</f>
        <v>0</v>
      </c>
      <c r="L563" s="109">
        <f>-IF($B563&gt;=L$200,0,IF(COUNTIF($E563:K563,"&lt;&gt;0")&lt;=$D$555,VLOOKUP($B$555,$B$142:$N$196,$A563,FALSE)*$E$555,0))</f>
        <v>0</v>
      </c>
      <c r="M563" s="109">
        <f>-IF($B563&gt;=M$200,0,IF(COUNTIF($E563:L563,"&lt;&gt;0")&lt;=$D$555,VLOOKUP($B$555,$B$142:$N$196,$A563,FALSE)*$E$555,0))</f>
        <v>0</v>
      </c>
      <c r="N563" s="109">
        <f>-IF($B563&gt;=N$200,0,IF(COUNTIF($E563:M563,"&lt;&gt;0")&lt;=$D$555,VLOOKUP($B$555,$B$142:$N$196,$A563,FALSE)*$E$555,0))</f>
        <v>0</v>
      </c>
    </row>
    <row r="564" spans="1:14" s="2" customFormat="1" hidden="1" outlineLevel="1" x14ac:dyDescent="0.3">
      <c r="A564" s="1">
        <f t="shared" si="125"/>
        <v>12</v>
      </c>
      <c r="B564" s="112">
        <v>2022</v>
      </c>
      <c r="C564" s="105"/>
      <c r="E564" s="109"/>
      <c r="F564" s="109">
        <f>-IF($B564&gt;=F$200,0,IF(COUNTIF($E564:E564,"&lt;&gt;0")&lt;=$D$555,VLOOKUP($B$555,$B$142:$N$196,$A564,FALSE)*$E$555,0))</f>
        <v>0</v>
      </c>
      <c r="G564" s="109">
        <f>-IF($B564&gt;=G$200,0,IF(COUNTIF($E564:F564,"&lt;&gt;0")&lt;=$D$555,VLOOKUP($B$555,$B$142:$N$196,$A564,FALSE)*$E$555,0))</f>
        <v>0</v>
      </c>
      <c r="H564" s="109">
        <f>-IF($B564&gt;=H$200,0,IF(COUNTIF($E564:G564,"&lt;&gt;0")&lt;=$D$555,VLOOKUP($B$555,$B$142:$N$196,$A564,FALSE)*$E$555,0))</f>
        <v>0</v>
      </c>
      <c r="I564" s="109">
        <f>-IF($B564&gt;=I$200,0,IF(COUNTIF($E564:H564,"&lt;&gt;0")&lt;=$D$555,VLOOKUP($B$555,$B$142:$N$196,$A564,FALSE)*$E$555,0))</f>
        <v>0</v>
      </c>
      <c r="J564" s="109">
        <f>-IF($B564&gt;=J$200,0,IF(COUNTIF($E564:I564,"&lt;&gt;0")&lt;=$D$555,VLOOKUP($B$555,$B$142:$N$196,$A564,FALSE)*$E$555,0))</f>
        <v>0</v>
      </c>
      <c r="K564" s="109">
        <f>-IF($B564&gt;=K$200,0,IF(COUNTIF($E564:J564,"&lt;&gt;0")&lt;=$D$555,VLOOKUP($B$555,$B$142:$N$196,$A564,FALSE)*$E$555,0))</f>
        <v>0</v>
      </c>
      <c r="L564" s="109">
        <f>-IF($B564&gt;=L$200,0,IF(COUNTIF($E564:K564,"&lt;&gt;0")&lt;=$D$555,VLOOKUP($B$555,$B$142:$N$196,$A564,FALSE)*$E$555,0))</f>
        <v>0</v>
      </c>
      <c r="M564" s="109">
        <f>-IF($B564&gt;=M$200,0,IF(COUNTIF($E564:L564,"&lt;&gt;0")&lt;=$D$555,VLOOKUP($B$555,$B$142:$N$196,$A564,FALSE)*$E$555,0))</f>
        <v>0</v>
      </c>
      <c r="N564" s="109">
        <f>-IF($B564&gt;=N$200,0,IF(COUNTIF($E564:M564,"&lt;&gt;0")&lt;=$D$555,VLOOKUP($B$555,$B$142:$N$196,$A564,FALSE)*$E$555,0))</f>
        <v>0</v>
      </c>
    </row>
    <row r="565" spans="1:14" s="2" customFormat="1" hidden="1" outlineLevel="1" x14ac:dyDescent="0.3">
      <c r="A565" s="1"/>
      <c r="B565" s="112"/>
      <c r="C565" s="105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</row>
    <row r="566" spans="1:14" s="2" customFormat="1" collapsed="1" x14ac:dyDescent="0.3">
      <c r="A566" s="1"/>
      <c r="B566" s="104" t="s">
        <v>227</v>
      </c>
      <c r="C566" s="105"/>
      <c r="D566" s="2">
        <f>VLOOKUP(B566,'2.2.3.1.TasasDeprec'!$B$6:$F$62,5,FALSE)</f>
        <v>24</v>
      </c>
      <c r="E566" s="18">
        <f>1/D566</f>
        <v>4.1666666666666664E-2</v>
      </c>
      <c r="F566" s="55">
        <f>SUM(F567:F575)</f>
        <v>0</v>
      </c>
      <c r="G566" s="55">
        <f t="shared" ref="G566:N566" si="126">SUM(G567:G575)</f>
        <v>0</v>
      </c>
      <c r="H566" s="55">
        <f t="shared" si="126"/>
        <v>0</v>
      </c>
      <c r="I566" s="55">
        <f t="shared" si="126"/>
        <v>0</v>
      </c>
      <c r="J566" s="55">
        <f t="shared" si="126"/>
        <v>0</v>
      </c>
      <c r="K566" s="55">
        <f t="shared" si="126"/>
        <v>-18181.755296610168</v>
      </c>
      <c r="L566" s="55">
        <f t="shared" si="126"/>
        <v>-18181.755296610168</v>
      </c>
      <c r="M566" s="55">
        <f t="shared" si="126"/>
        <v>-18181.755296610168</v>
      </c>
      <c r="N566" s="55">
        <f t="shared" si="126"/>
        <v>-18181.755296610168</v>
      </c>
    </row>
    <row r="567" spans="1:14" s="2" customFormat="1" hidden="1" outlineLevel="1" x14ac:dyDescent="0.3">
      <c r="A567" s="1">
        <v>4</v>
      </c>
      <c r="B567" s="112">
        <v>2014</v>
      </c>
      <c r="C567" s="105"/>
      <c r="E567" s="109"/>
      <c r="F567" s="109">
        <f>-IF($B567&gt;=F$200,0,IF(COUNTIF($E567:E567,"&lt;&gt;0")&lt;=$D$566,VLOOKUP($B$566,$B$142:$N$196,$A567,FALSE)*$E$566,0))</f>
        <v>0</v>
      </c>
      <c r="G567" s="109">
        <f>-IF($B567&gt;=G$200,0,IF(COUNTIF($E567:F567,"&lt;&gt;0")&lt;=$D$566,VLOOKUP($B$566,$B$142:$N$196,$A567,FALSE)*$E$566,0))</f>
        <v>0</v>
      </c>
      <c r="H567" s="109">
        <f>-IF($B567&gt;=H$200,0,IF(COUNTIF($E567:G567,"&lt;&gt;0")&lt;=$D$566,VLOOKUP($B$566,$B$142:$N$196,$A567,FALSE)*$E$566,0))</f>
        <v>0</v>
      </c>
      <c r="I567" s="109">
        <f>-IF($B567&gt;=I$200,0,IF(COUNTIF($E567:H567,"&lt;&gt;0")&lt;=$D$566,VLOOKUP($B$566,$B$142:$N$196,$A567,FALSE)*$E$566,0))</f>
        <v>0</v>
      </c>
      <c r="J567" s="109">
        <f>-IF($B567&gt;=J$200,0,IF(COUNTIF($E567:I567,"&lt;&gt;0")&lt;=$D$566,VLOOKUP($B$566,$B$142:$N$196,$A567,FALSE)*$E$566,0))</f>
        <v>0</v>
      </c>
      <c r="K567" s="109">
        <f>-IF($B567&gt;=K$200,0,IF(COUNTIF($E567:J567,"&lt;&gt;0")&lt;=$D$566,VLOOKUP($B$566,$B$142:$N$196,$A567,FALSE)*$E$566,0))</f>
        <v>0</v>
      </c>
      <c r="L567" s="109">
        <f>-IF($B567&gt;=L$200,0,IF(COUNTIF($E567:K567,"&lt;&gt;0")&lt;=$D$566,VLOOKUP($B$566,$B$142:$N$196,$A567,FALSE)*$E$566,0))</f>
        <v>0</v>
      </c>
      <c r="M567" s="109">
        <f>-IF($B567&gt;=M$200,0,IF(COUNTIF($E567:L567,"&lt;&gt;0")&lt;=$D$566,VLOOKUP($B$566,$B$142:$N$196,$A567,FALSE)*$E$566,0))</f>
        <v>0</v>
      </c>
      <c r="N567" s="109">
        <f>-IF($B567&gt;=N$200,0,IF(COUNTIF($E567:M567,"&lt;&gt;0")&lt;=$D$566,VLOOKUP($B$566,$B$142:$N$196,$A567,FALSE)*$E$566,0))</f>
        <v>0</v>
      </c>
    </row>
    <row r="568" spans="1:14" s="2" customFormat="1" hidden="1" outlineLevel="1" x14ac:dyDescent="0.3">
      <c r="A568" s="1">
        <f t="shared" ref="A568:A575" si="127">+A567+1</f>
        <v>5</v>
      </c>
      <c r="B568" s="112">
        <v>2015</v>
      </c>
      <c r="C568" s="105"/>
      <c r="E568" s="109"/>
      <c r="F568" s="109">
        <f>-IF($B568&gt;=F$200,0,IF(COUNTIF($E568:E568,"&lt;&gt;0")&lt;=$D$566,VLOOKUP($B$566,$B$142:$N$196,$A568,FALSE)*$E$566,0))</f>
        <v>0</v>
      </c>
      <c r="G568" s="109">
        <f>-IF($B568&gt;=G$200,0,IF(COUNTIF($E568:F568,"&lt;&gt;0")&lt;=$D$566,VLOOKUP($B$566,$B$142:$N$196,$A568,FALSE)*$E$566,0))</f>
        <v>0</v>
      </c>
      <c r="H568" s="109">
        <f>-IF($B568&gt;=H$200,0,IF(COUNTIF($E568:G568,"&lt;&gt;0")&lt;=$D$566,VLOOKUP($B$566,$B$142:$N$196,$A568,FALSE)*$E$566,0))</f>
        <v>0</v>
      </c>
      <c r="I568" s="109">
        <f>-IF($B568&gt;=I$200,0,IF(COUNTIF($E568:H568,"&lt;&gt;0")&lt;=$D$566,VLOOKUP($B$566,$B$142:$N$196,$A568,FALSE)*$E$566,0))</f>
        <v>0</v>
      </c>
      <c r="J568" s="109">
        <f>-IF($B568&gt;=J$200,0,IF(COUNTIF($E568:I568,"&lt;&gt;0")&lt;=$D$566,VLOOKUP($B$566,$B$142:$N$196,$A568,FALSE)*$E$566,0))</f>
        <v>0</v>
      </c>
      <c r="K568" s="109">
        <f>-IF($B568&gt;=K$200,0,IF(COUNTIF($E568:J568,"&lt;&gt;0")&lt;=$D$566,VLOOKUP($B$566,$B$142:$N$196,$A568,FALSE)*$E$566,0))</f>
        <v>0</v>
      </c>
      <c r="L568" s="109">
        <f>-IF($B568&gt;=L$200,0,IF(COUNTIF($E568:K568,"&lt;&gt;0")&lt;=$D$566,VLOOKUP($B$566,$B$142:$N$196,$A568,FALSE)*$E$566,0))</f>
        <v>0</v>
      </c>
      <c r="M568" s="109">
        <f>-IF($B568&gt;=M$200,0,IF(COUNTIF($E568:L568,"&lt;&gt;0")&lt;=$D$566,VLOOKUP($B$566,$B$142:$N$196,$A568,FALSE)*$E$566,0))</f>
        <v>0</v>
      </c>
      <c r="N568" s="109">
        <f>-IF($B568&gt;=N$200,0,IF(COUNTIF($E568:M568,"&lt;&gt;0")&lt;=$D$566,VLOOKUP($B$566,$B$142:$N$196,$A568,FALSE)*$E$566,0))</f>
        <v>0</v>
      </c>
    </row>
    <row r="569" spans="1:14" s="2" customFormat="1" hidden="1" outlineLevel="1" x14ac:dyDescent="0.3">
      <c r="A569" s="1">
        <f t="shared" si="127"/>
        <v>6</v>
      </c>
      <c r="B569" s="112">
        <v>2016</v>
      </c>
      <c r="C569" s="105"/>
      <c r="E569" s="109"/>
      <c r="F569" s="109">
        <f>-IF($B569&gt;=F$200,0,IF(COUNTIF($E569:E569,"&lt;&gt;0")&lt;=$D$566,VLOOKUP($B$566,$B$142:$N$196,$A569,FALSE)*$E$566,0))</f>
        <v>0</v>
      </c>
      <c r="G569" s="109">
        <f>-IF($B569&gt;=G$200,0,IF(COUNTIF($E569:F569,"&lt;&gt;0")&lt;=$D$566,VLOOKUP($B$566,$B$142:$N$196,$A569,FALSE)*$E$566,0))</f>
        <v>0</v>
      </c>
      <c r="H569" s="109">
        <f>-IF($B569&gt;=H$200,0,IF(COUNTIF($E569:G569,"&lt;&gt;0")&lt;=$D$566,VLOOKUP($B$566,$B$142:$N$196,$A569,FALSE)*$E$566,0))</f>
        <v>0</v>
      </c>
      <c r="I569" s="109">
        <f>-IF($B569&gt;=I$200,0,IF(COUNTIF($E569:H569,"&lt;&gt;0")&lt;=$D$566,VLOOKUP($B$566,$B$142:$N$196,$A569,FALSE)*$E$566,0))</f>
        <v>0</v>
      </c>
      <c r="J569" s="109">
        <f>-IF($B569&gt;=J$200,0,IF(COUNTIF($E569:I569,"&lt;&gt;0")&lt;=$D$566,VLOOKUP($B$566,$B$142:$N$196,$A569,FALSE)*$E$566,0))</f>
        <v>0</v>
      </c>
      <c r="K569" s="109">
        <f>-IF($B569&gt;=K$200,0,IF(COUNTIF($E569:J569,"&lt;&gt;0")&lt;=$D$566,VLOOKUP($B$566,$B$142:$N$196,$A569,FALSE)*$E$566,0))</f>
        <v>0</v>
      </c>
      <c r="L569" s="109">
        <f>-IF($B569&gt;=L$200,0,IF(COUNTIF($E569:K569,"&lt;&gt;0")&lt;=$D$566,VLOOKUP($B$566,$B$142:$N$196,$A569,FALSE)*$E$566,0))</f>
        <v>0</v>
      </c>
      <c r="M569" s="109">
        <f>-IF($B569&gt;=M$200,0,IF(COUNTIF($E569:L569,"&lt;&gt;0")&lt;=$D$566,VLOOKUP($B$566,$B$142:$N$196,$A569,FALSE)*$E$566,0))</f>
        <v>0</v>
      </c>
      <c r="N569" s="109">
        <f>-IF($B569&gt;=N$200,0,IF(COUNTIF($E569:M569,"&lt;&gt;0")&lt;=$D$566,VLOOKUP($B$566,$B$142:$N$196,$A569,FALSE)*$E$566,0))</f>
        <v>0</v>
      </c>
    </row>
    <row r="570" spans="1:14" s="2" customFormat="1" hidden="1" outlineLevel="1" x14ac:dyDescent="0.3">
      <c r="A570" s="1">
        <f t="shared" si="127"/>
        <v>7</v>
      </c>
      <c r="B570" s="112">
        <v>2017</v>
      </c>
      <c r="C570" s="105"/>
      <c r="E570" s="109"/>
      <c r="F570" s="109">
        <f>-IF($B570&gt;=F$200,0,IF(COUNTIF($E570:E570,"&lt;&gt;0")&lt;=$D$566,VLOOKUP($B$566,$B$142:$N$196,$A570,FALSE)*$E$566,0))</f>
        <v>0</v>
      </c>
      <c r="G570" s="109">
        <f>-IF($B570&gt;=G$200,0,IF(COUNTIF($E570:F570,"&lt;&gt;0")&lt;=$D$566,VLOOKUP($B$566,$B$142:$N$196,$A570,FALSE)*$E$566,0))</f>
        <v>0</v>
      </c>
      <c r="H570" s="109">
        <f>-IF($B570&gt;=H$200,0,IF(COUNTIF($E570:G570,"&lt;&gt;0")&lt;=$D$566,VLOOKUP($B$566,$B$142:$N$196,$A570,FALSE)*$E$566,0))</f>
        <v>0</v>
      </c>
      <c r="I570" s="109">
        <f>-IF($B570&gt;=I$200,0,IF(COUNTIF($E570:H570,"&lt;&gt;0")&lt;=$D$566,VLOOKUP($B$566,$B$142:$N$196,$A570,FALSE)*$E$566,0))</f>
        <v>0</v>
      </c>
      <c r="J570" s="109">
        <f>-IF($B570&gt;=J$200,0,IF(COUNTIF($E570:I570,"&lt;&gt;0")&lt;=$D$566,VLOOKUP($B$566,$B$142:$N$196,$A570,FALSE)*$E$566,0))</f>
        <v>0</v>
      </c>
      <c r="K570" s="109">
        <f>-IF($B570&gt;=K$200,0,IF(COUNTIF($E570:J570,"&lt;&gt;0")&lt;=$D$566,VLOOKUP($B$566,$B$142:$N$196,$A570,FALSE)*$E$566,0))</f>
        <v>0</v>
      </c>
      <c r="L570" s="109">
        <f>-IF($B570&gt;=L$200,0,IF(COUNTIF($E570:K570,"&lt;&gt;0")&lt;=$D$566,VLOOKUP($B$566,$B$142:$N$196,$A570,FALSE)*$E$566,0))</f>
        <v>0</v>
      </c>
      <c r="M570" s="109">
        <f>-IF($B570&gt;=M$200,0,IF(COUNTIF($E570:L570,"&lt;&gt;0")&lt;=$D$566,VLOOKUP($B$566,$B$142:$N$196,$A570,FALSE)*$E$566,0))</f>
        <v>0</v>
      </c>
      <c r="N570" s="109">
        <f>-IF($B570&gt;=N$200,0,IF(COUNTIF($E570:M570,"&lt;&gt;0")&lt;=$D$566,VLOOKUP($B$566,$B$142:$N$196,$A570,FALSE)*$E$566,0))</f>
        <v>0</v>
      </c>
    </row>
    <row r="571" spans="1:14" s="2" customFormat="1" hidden="1" outlineLevel="1" x14ac:dyDescent="0.3">
      <c r="A571" s="1">
        <f t="shared" si="127"/>
        <v>8</v>
      </c>
      <c r="B571" s="112">
        <v>2018</v>
      </c>
      <c r="C571" s="105"/>
      <c r="E571" s="109"/>
      <c r="F571" s="109">
        <f>-IF($B571&gt;=F$200,0,IF(COUNTIF($E571:E571,"&lt;&gt;0")&lt;=$D$566,VLOOKUP($B$566,$B$142:$N$196,$A571,FALSE)*$E$566,0))</f>
        <v>0</v>
      </c>
      <c r="G571" s="109">
        <f>-IF($B571&gt;=G$200,0,IF(COUNTIF($E571:F571,"&lt;&gt;0")&lt;=$D$566,VLOOKUP($B$566,$B$142:$N$196,$A571,FALSE)*$E$566,0))</f>
        <v>0</v>
      </c>
      <c r="H571" s="109">
        <f>-IF($B571&gt;=H$200,0,IF(COUNTIF($E571:G571,"&lt;&gt;0")&lt;=$D$566,VLOOKUP($B$566,$B$142:$N$196,$A571,FALSE)*$E$566,0))</f>
        <v>0</v>
      </c>
      <c r="I571" s="109">
        <f>-IF($B571&gt;=I$200,0,IF(COUNTIF($E571:H571,"&lt;&gt;0")&lt;=$D$566,VLOOKUP($B$566,$B$142:$N$196,$A571,FALSE)*$E$566,0))</f>
        <v>0</v>
      </c>
      <c r="J571" s="109">
        <f>-IF($B571&gt;=J$200,0,IF(COUNTIF($E571:I571,"&lt;&gt;0")&lt;=$D$566,VLOOKUP($B$566,$B$142:$N$196,$A571,FALSE)*$E$566,0))</f>
        <v>0</v>
      </c>
      <c r="K571" s="109">
        <f>-IF($B571&gt;=K$200,0,IF(COUNTIF($E571:J571,"&lt;&gt;0")&lt;=$D$566,VLOOKUP($B$566,$B$142:$N$196,$A571,FALSE)*$E$566,0))</f>
        <v>0</v>
      </c>
      <c r="L571" s="109">
        <f>-IF($B571&gt;=L$200,0,IF(COUNTIF($E571:K571,"&lt;&gt;0")&lt;=$D$566,VLOOKUP($B$566,$B$142:$N$196,$A571,FALSE)*$E$566,0))</f>
        <v>0</v>
      </c>
      <c r="M571" s="109">
        <f>-IF($B571&gt;=M$200,0,IF(COUNTIF($E571:L571,"&lt;&gt;0")&lt;=$D$566,VLOOKUP($B$566,$B$142:$N$196,$A571,FALSE)*$E$566,0))</f>
        <v>0</v>
      </c>
      <c r="N571" s="109">
        <f>-IF($B571&gt;=N$200,0,IF(COUNTIF($E571:M571,"&lt;&gt;0")&lt;=$D$566,VLOOKUP($B$566,$B$142:$N$196,$A571,FALSE)*$E$566,0))</f>
        <v>0</v>
      </c>
    </row>
    <row r="572" spans="1:14" s="2" customFormat="1" hidden="1" outlineLevel="1" x14ac:dyDescent="0.3">
      <c r="A572" s="1">
        <f t="shared" si="127"/>
        <v>9</v>
      </c>
      <c r="B572" s="112">
        <v>2019</v>
      </c>
      <c r="C572" s="105"/>
      <c r="E572" s="109"/>
      <c r="F572" s="109">
        <f>-IF($B572&gt;=F$200,0,IF(COUNTIF($E572:E572,"&lt;&gt;0")&lt;=$D$566,VLOOKUP($B$566,$B$142:$N$196,$A572,FALSE)*$E$566,0))</f>
        <v>0</v>
      </c>
      <c r="G572" s="109">
        <f>-IF($B572&gt;=G$200,0,IF(COUNTIF($E572:F572,"&lt;&gt;0")&lt;=$D$566,VLOOKUP($B$566,$B$142:$N$196,$A572,FALSE)*$E$566,0))</f>
        <v>0</v>
      </c>
      <c r="H572" s="109">
        <f>-IF($B572&gt;=H$200,0,IF(COUNTIF($E572:G572,"&lt;&gt;0")&lt;=$D$566,VLOOKUP($B$566,$B$142:$N$196,$A572,FALSE)*$E$566,0))</f>
        <v>0</v>
      </c>
      <c r="I572" s="109">
        <f>-IF($B572&gt;=I$200,0,IF(COUNTIF($E572:H572,"&lt;&gt;0")&lt;=$D$566,VLOOKUP($B$566,$B$142:$N$196,$A572,FALSE)*$E$566,0))</f>
        <v>0</v>
      </c>
      <c r="J572" s="109">
        <f>-IF($B572&gt;=J$200,0,IF(COUNTIF($E572:I572,"&lt;&gt;0")&lt;=$D$566,VLOOKUP($B$566,$B$142:$N$196,$A572,FALSE)*$E$566,0))</f>
        <v>0</v>
      </c>
      <c r="K572" s="109">
        <f>-IF($B572&gt;=K$200,0,IF(COUNTIF($E572:J572,"&lt;&gt;0")&lt;=$D$566,VLOOKUP($B$566,$B$142:$N$196,$A572,FALSE)*$E$566,0))</f>
        <v>-18181.755296610168</v>
      </c>
      <c r="L572" s="109">
        <f>-IF($B572&gt;=L$200,0,IF(COUNTIF($E572:K572,"&lt;&gt;0")&lt;=$D$566,VLOOKUP($B$566,$B$142:$N$196,$A572,FALSE)*$E$566,0))</f>
        <v>-18181.755296610168</v>
      </c>
      <c r="M572" s="109">
        <f>-IF($B572&gt;=M$200,0,IF(COUNTIF($E572:L572,"&lt;&gt;0")&lt;=$D$566,VLOOKUP($B$566,$B$142:$N$196,$A572,FALSE)*$E$566,0))</f>
        <v>-18181.755296610168</v>
      </c>
      <c r="N572" s="109">
        <f>-IF($B572&gt;=N$200,0,IF(COUNTIF($E572:M572,"&lt;&gt;0")&lt;=$D$566,VLOOKUP($B$566,$B$142:$N$196,$A572,FALSE)*$E$566,0))</f>
        <v>-18181.755296610168</v>
      </c>
    </row>
    <row r="573" spans="1:14" s="2" customFormat="1" hidden="1" outlineLevel="1" x14ac:dyDescent="0.3">
      <c r="A573" s="1">
        <f t="shared" si="127"/>
        <v>10</v>
      </c>
      <c r="B573" s="112">
        <v>2020</v>
      </c>
      <c r="C573" s="105"/>
      <c r="E573" s="109"/>
      <c r="F573" s="109">
        <f>-IF($B573&gt;=F$200,0,IF(COUNTIF($E573:E573,"&lt;&gt;0")&lt;=$D$566,VLOOKUP($B$566,$B$142:$N$196,$A573,FALSE)*$E$566,0))</f>
        <v>0</v>
      </c>
      <c r="G573" s="109">
        <f>-IF($B573&gt;=G$200,0,IF(COUNTIF($E573:F573,"&lt;&gt;0")&lt;=$D$566,VLOOKUP($B$566,$B$142:$N$196,$A573,FALSE)*$E$566,0))</f>
        <v>0</v>
      </c>
      <c r="H573" s="109">
        <f>-IF($B573&gt;=H$200,0,IF(COUNTIF($E573:G573,"&lt;&gt;0")&lt;=$D$566,VLOOKUP($B$566,$B$142:$N$196,$A573,FALSE)*$E$566,0))</f>
        <v>0</v>
      </c>
      <c r="I573" s="109">
        <f>-IF($B573&gt;=I$200,0,IF(COUNTIF($E573:H573,"&lt;&gt;0")&lt;=$D$566,VLOOKUP($B$566,$B$142:$N$196,$A573,FALSE)*$E$566,0))</f>
        <v>0</v>
      </c>
      <c r="J573" s="109">
        <f>-IF($B573&gt;=J$200,0,IF(COUNTIF($E573:I573,"&lt;&gt;0")&lt;=$D$566,VLOOKUP($B$566,$B$142:$N$196,$A573,FALSE)*$E$566,0))</f>
        <v>0</v>
      </c>
      <c r="K573" s="109">
        <f>-IF($B573&gt;=K$200,0,IF(COUNTIF($E573:J573,"&lt;&gt;0")&lt;=$D$566,VLOOKUP($B$566,$B$142:$N$196,$A573,FALSE)*$E$566,0))</f>
        <v>0</v>
      </c>
      <c r="L573" s="109">
        <f>-IF($B573&gt;=L$200,0,IF(COUNTIF($E573:K573,"&lt;&gt;0")&lt;=$D$566,VLOOKUP($B$566,$B$142:$N$196,$A573,FALSE)*$E$566,0))</f>
        <v>0</v>
      </c>
      <c r="M573" s="109">
        <f>-IF($B573&gt;=M$200,0,IF(COUNTIF($E573:L573,"&lt;&gt;0")&lt;=$D$566,VLOOKUP($B$566,$B$142:$N$196,$A573,FALSE)*$E$566,0))</f>
        <v>0</v>
      </c>
      <c r="N573" s="109">
        <f>-IF($B573&gt;=N$200,0,IF(COUNTIF($E573:M573,"&lt;&gt;0")&lt;=$D$566,VLOOKUP($B$566,$B$142:$N$196,$A573,FALSE)*$E$566,0))</f>
        <v>0</v>
      </c>
    </row>
    <row r="574" spans="1:14" s="2" customFormat="1" hidden="1" outlineLevel="1" x14ac:dyDescent="0.3">
      <c r="A574" s="1">
        <f t="shared" si="127"/>
        <v>11</v>
      </c>
      <c r="B574" s="112">
        <v>2021</v>
      </c>
      <c r="C574" s="105"/>
      <c r="E574" s="109"/>
      <c r="F574" s="109">
        <f>-IF($B574&gt;=F$200,0,IF(COUNTIF($E574:E574,"&lt;&gt;0")&lt;=$D$566,VLOOKUP($B$566,$B$142:$N$196,$A574,FALSE)*$E$566,0))</f>
        <v>0</v>
      </c>
      <c r="G574" s="109">
        <f>-IF($B574&gt;=G$200,0,IF(COUNTIF($E574:F574,"&lt;&gt;0")&lt;=$D$566,VLOOKUP($B$566,$B$142:$N$196,$A574,FALSE)*$E$566,0))</f>
        <v>0</v>
      </c>
      <c r="H574" s="109">
        <f>-IF($B574&gt;=H$200,0,IF(COUNTIF($E574:G574,"&lt;&gt;0")&lt;=$D$566,VLOOKUP($B$566,$B$142:$N$196,$A574,FALSE)*$E$566,0))</f>
        <v>0</v>
      </c>
      <c r="I574" s="109">
        <f>-IF($B574&gt;=I$200,0,IF(COUNTIF($E574:H574,"&lt;&gt;0")&lt;=$D$566,VLOOKUP($B$566,$B$142:$N$196,$A574,FALSE)*$E$566,0))</f>
        <v>0</v>
      </c>
      <c r="J574" s="109">
        <f>-IF($B574&gt;=J$200,0,IF(COUNTIF($E574:I574,"&lt;&gt;0")&lt;=$D$566,VLOOKUP($B$566,$B$142:$N$196,$A574,FALSE)*$E$566,0))</f>
        <v>0</v>
      </c>
      <c r="K574" s="109">
        <f>-IF($B574&gt;=K$200,0,IF(COUNTIF($E574:J574,"&lt;&gt;0")&lt;=$D$566,VLOOKUP($B$566,$B$142:$N$196,$A574,FALSE)*$E$566,0))</f>
        <v>0</v>
      </c>
      <c r="L574" s="109">
        <f>-IF($B574&gt;=L$200,0,IF(COUNTIF($E574:K574,"&lt;&gt;0")&lt;=$D$566,VLOOKUP($B$566,$B$142:$N$196,$A574,FALSE)*$E$566,0))</f>
        <v>0</v>
      </c>
      <c r="M574" s="109">
        <f>-IF($B574&gt;=M$200,0,IF(COUNTIF($E574:L574,"&lt;&gt;0")&lt;=$D$566,VLOOKUP($B$566,$B$142:$N$196,$A574,FALSE)*$E$566,0))</f>
        <v>0</v>
      </c>
      <c r="N574" s="109">
        <f>-IF($B574&gt;=N$200,0,IF(COUNTIF($E574:M574,"&lt;&gt;0")&lt;=$D$566,VLOOKUP($B$566,$B$142:$N$196,$A574,FALSE)*$E$566,0))</f>
        <v>0</v>
      </c>
    </row>
    <row r="575" spans="1:14" s="2" customFormat="1" hidden="1" outlineLevel="1" x14ac:dyDescent="0.3">
      <c r="A575" s="1">
        <f t="shared" si="127"/>
        <v>12</v>
      </c>
      <c r="B575" s="112">
        <v>2022</v>
      </c>
      <c r="C575" s="105"/>
      <c r="E575" s="109"/>
      <c r="F575" s="109">
        <f>-IF($B575&gt;=F$200,0,IF(COUNTIF($E575:E575,"&lt;&gt;0")&lt;=$D$566,VLOOKUP($B$566,$B$142:$N$196,$A575,FALSE)*$E$566,0))</f>
        <v>0</v>
      </c>
      <c r="G575" s="109">
        <f>-IF($B575&gt;=G$200,0,IF(COUNTIF($E575:F575,"&lt;&gt;0")&lt;=$D$566,VLOOKUP($B$566,$B$142:$N$196,$A575,FALSE)*$E$566,0))</f>
        <v>0</v>
      </c>
      <c r="H575" s="109">
        <f>-IF($B575&gt;=H$200,0,IF(COUNTIF($E575:G575,"&lt;&gt;0")&lt;=$D$566,VLOOKUP($B$566,$B$142:$N$196,$A575,FALSE)*$E$566,0))</f>
        <v>0</v>
      </c>
      <c r="I575" s="109">
        <f>-IF($B575&gt;=I$200,0,IF(COUNTIF($E575:H575,"&lt;&gt;0")&lt;=$D$566,VLOOKUP($B$566,$B$142:$N$196,$A575,FALSE)*$E$566,0))</f>
        <v>0</v>
      </c>
      <c r="J575" s="109">
        <f>-IF($B575&gt;=J$200,0,IF(COUNTIF($E575:I575,"&lt;&gt;0")&lt;=$D$566,VLOOKUP($B$566,$B$142:$N$196,$A575,FALSE)*$E$566,0))</f>
        <v>0</v>
      </c>
      <c r="K575" s="109">
        <f>-IF($B575&gt;=K$200,0,IF(COUNTIF($E575:J575,"&lt;&gt;0")&lt;=$D$566,VLOOKUP($B$566,$B$142:$N$196,$A575,FALSE)*$E$566,0))</f>
        <v>0</v>
      </c>
      <c r="L575" s="109">
        <f>-IF($B575&gt;=L$200,0,IF(COUNTIF($E575:K575,"&lt;&gt;0")&lt;=$D$566,VLOOKUP($B$566,$B$142:$N$196,$A575,FALSE)*$E$566,0))</f>
        <v>0</v>
      </c>
      <c r="M575" s="109">
        <f>-IF($B575&gt;=M$200,0,IF(COUNTIF($E575:L575,"&lt;&gt;0")&lt;=$D$566,VLOOKUP($B$566,$B$142:$N$196,$A575,FALSE)*$E$566,0))</f>
        <v>0</v>
      </c>
      <c r="N575" s="109">
        <f>-IF($B575&gt;=N$200,0,IF(COUNTIF($E575:M575,"&lt;&gt;0")&lt;=$D$566,VLOOKUP($B$566,$B$142:$N$196,$A575,FALSE)*$E$566,0))</f>
        <v>0</v>
      </c>
    </row>
    <row r="576" spans="1:14" s="2" customFormat="1" hidden="1" outlineLevel="1" x14ac:dyDescent="0.3">
      <c r="A576" s="1"/>
      <c r="B576" s="112"/>
      <c r="C576" s="105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</row>
    <row r="577" spans="1:14" s="2" customFormat="1" collapsed="1" x14ac:dyDescent="0.3">
      <c r="A577" s="1"/>
      <c r="B577" s="104" t="s">
        <v>228</v>
      </c>
      <c r="C577" s="105"/>
      <c r="D577" s="2">
        <f>VLOOKUP(B577,'2.2.3.1.TasasDeprec'!$B$6:$F$62,5,FALSE)</f>
        <v>24</v>
      </c>
      <c r="E577" s="18">
        <f>1/D577</f>
        <v>4.1666666666666664E-2</v>
      </c>
      <c r="F577" s="55">
        <f>SUM(F578:F586)</f>
        <v>0</v>
      </c>
      <c r="G577" s="55">
        <f t="shared" ref="G577:N577" si="128">SUM(G578:G586)</f>
        <v>0</v>
      </c>
      <c r="H577" s="55">
        <f t="shared" si="128"/>
        <v>0</v>
      </c>
      <c r="I577" s="55">
        <f t="shared" si="128"/>
        <v>0</v>
      </c>
      <c r="J577" s="55">
        <f t="shared" si="128"/>
        <v>0</v>
      </c>
      <c r="K577" s="55">
        <f t="shared" si="128"/>
        <v>-42803.006709039546</v>
      </c>
      <c r="L577" s="55">
        <f t="shared" si="128"/>
        <v>-42803.006709039546</v>
      </c>
      <c r="M577" s="55">
        <f t="shared" si="128"/>
        <v>-42803.006709039546</v>
      </c>
      <c r="N577" s="55">
        <f t="shared" si="128"/>
        <v>-42803.006709039546</v>
      </c>
    </row>
    <row r="578" spans="1:14" s="2" customFormat="1" hidden="1" outlineLevel="1" x14ac:dyDescent="0.3">
      <c r="A578" s="1">
        <v>4</v>
      </c>
      <c r="B578" s="112">
        <v>2014</v>
      </c>
      <c r="C578" s="105"/>
      <c r="E578" s="109"/>
      <c r="F578" s="109">
        <f>-IF($B578&gt;=F$200,0,IF(COUNTIF($E578:E578,"&lt;&gt;0")&lt;=$D$577,VLOOKUP($B$577,$B$142:$N$196,$A578,FALSE)*$E$577,0))</f>
        <v>0</v>
      </c>
      <c r="G578" s="109">
        <f>-IF($B578&gt;=G$200,0,IF(COUNTIF($E578:F578,"&lt;&gt;0")&lt;=$D$577,VLOOKUP($B$577,$B$142:$N$196,$A578,FALSE)*$E$577,0))</f>
        <v>0</v>
      </c>
      <c r="H578" s="109">
        <f>-IF($B578&gt;=H$200,0,IF(COUNTIF($E578:G578,"&lt;&gt;0")&lt;=$D$577,VLOOKUP($B$577,$B$142:$N$196,$A578,FALSE)*$E$577,0))</f>
        <v>0</v>
      </c>
      <c r="I578" s="109">
        <f>-IF($B578&gt;=I$200,0,IF(COUNTIF($E578:H578,"&lt;&gt;0")&lt;=$D$577,VLOOKUP($B$577,$B$142:$N$196,$A578,FALSE)*$E$577,0))</f>
        <v>0</v>
      </c>
      <c r="J578" s="109">
        <f>-IF($B578&gt;=J$200,0,IF(COUNTIF($E578:I578,"&lt;&gt;0")&lt;=$D$577,VLOOKUP($B$577,$B$142:$N$196,$A578,FALSE)*$E$577,0))</f>
        <v>0</v>
      </c>
      <c r="K578" s="109">
        <f>-IF($B578&gt;=K$200,0,IF(COUNTIF($E578:J578,"&lt;&gt;0")&lt;=$D$577,VLOOKUP($B$577,$B$142:$N$196,$A578,FALSE)*$E$577,0))</f>
        <v>0</v>
      </c>
      <c r="L578" s="109">
        <f>-IF($B578&gt;=L$200,0,IF(COUNTIF($E578:K578,"&lt;&gt;0")&lt;=$D$577,VLOOKUP($B$577,$B$142:$N$196,$A578,FALSE)*$E$577,0))</f>
        <v>0</v>
      </c>
      <c r="M578" s="109">
        <f>-IF($B578&gt;=M$200,0,IF(COUNTIF($E578:L578,"&lt;&gt;0")&lt;=$D$577,VLOOKUP($B$577,$B$142:$N$196,$A578,FALSE)*$E$577,0))</f>
        <v>0</v>
      </c>
      <c r="N578" s="109">
        <f>-IF($B578&gt;=N$200,0,IF(COUNTIF($E578:M578,"&lt;&gt;0")&lt;=$D$577,VLOOKUP($B$577,$B$142:$N$196,$A578,FALSE)*$E$577,0))</f>
        <v>0</v>
      </c>
    </row>
    <row r="579" spans="1:14" s="2" customFormat="1" hidden="1" outlineLevel="1" x14ac:dyDescent="0.3">
      <c r="A579" s="1">
        <f t="shared" ref="A579:A586" si="129">+A578+1</f>
        <v>5</v>
      </c>
      <c r="B579" s="112">
        <v>2015</v>
      </c>
      <c r="C579" s="105"/>
      <c r="E579" s="109"/>
      <c r="F579" s="109">
        <f>-IF($B579&gt;=F$200,0,IF(COUNTIF($E579:E579,"&lt;&gt;0")&lt;=$D$577,VLOOKUP($B$577,$B$142:$N$196,$A579,FALSE)*$E$577,0))</f>
        <v>0</v>
      </c>
      <c r="G579" s="109">
        <f>-IF($B579&gt;=G$200,0,IF(COUNTIF($E579:F579,"&lt;&gt;0")&lt;=$D$577,VLOOKUP($B$577,$B$142:$N$196,$A579,FALSE)*$E$577,0))</f>
        <v>0</v>
      </c>
      <c r="H579" s="109">
        <f>-IF($B579&gt;=H$200,0,IF(COUNTIF($E579:G579,"&lt;&gt;0")&lt;=$D$577,VLOOKUP($B$577,$B$142:$N$196,$A579,FALSE)*$E$577,0))</f>
        <v>0</v>
      </c>
      <c r="I579" s="109">
        <f>-IF($B579&gt;=I$200,0,IF(COUNTIF($E579:H579,"&lt;&gt;0")&lt;=$D$577,VLOOKUP($B$577,$B$142:$N$196,$A579,FALSE)*$E$577,0))</f>
        <v>0</v>
      </c>
      <c r="J579" s="109">
        <f>-IF($B579&gt;=J$200,0,IF(COUNTIF($E579:I579,"&lt;&gt;0")&lt;=$D$577,VLOOKUP($B$577,$B$142:$N$196,$A579,FALSE)*$E$577,0))</f>
        <v>0</v>
      </c>
      <c r="K579" s="109">
        <f>-IF($B579&gt;=K$200,0,IF(COUNTIF($E579:J579,"&lt;&gt;0")&lt;=$D$577,VLOOKUP($B$577,$B$142:$N$196,$A579,FALSE)*$E$577,0))</f>
        <v>0</v>
      </c>
      <c r="L579" s="109">
        <f>-IF($B579&gt;=L$200,0,IF(COUNTIF($E579:K579,"&lt;&gt;0")&lt;=$D$577,VLOOKUP($B$577,$B$142:$N$196,$A579,FALSE)*$E$577,0))</f>
        <v>0</v>
      </c>
      <c r="M579" s="109">
        <f>-IF($B579&gt;=M$200,0,IF(COUNTIF($E579:L579,"&lt;&gt;0")&lt;=$D$577,VLOOKUP($B$577,$B$142:$N$196,$A579,FALSE)*$E$577,0))</f>
        <v>0</v>
      </c>
      <c r="N579" s="109">
        <f>-IF($B579&gt;=N$200,0,IF(COUNTIF($E579:M579,"&lt;&gt;0")&lt;=$D$577,VLOOKUP($B$577,$B$142:$N$196,$A579,FALSE)*$E$577,0))</f>
        <v>0</v>
      </c>
    </row>
    <row r="580" spans="1:14" s="2" customFormat="1" hidden="1" outlineLevel="1" x14ac:dyDescent="0.3">
      <c r="A580" s="1">
        <f t="shared" si="129"/>
        <v>6</v>
      </c>
      <c r="B580" s="112">
        <v>2016</v>
      </c>
      <c r="C580" s="105"/>
      <c r="E580" s="109"/>
      <c r="F580" s="109">
        <f>-IF($B580&gt;=F$200,0,IF(COUNTIF($E580:E580,"&lt;&gt;0")&lt;=$D$577,VLOOKUP($B$577,$B$142:$N$196,$A580,FALSE)*$E$577,0))</f>
        <v>0</v>
      </c>
      <c r="G580" s="109">
        <f>-IF($B580&gt;=G$200,0,IF(COUNTIF($E580:F580,"&lt;&gt;0")&lt;=$D$577,VLOOKUP($B$577,$B$142:$N$196,$A580,FALSE)*$E$577,0))</f>
        <v>0</v>
      </c>
      <c r="H580" s="109">
        <f>-IF($B580&gt;=H$200,0,IF(COUNTIF($E580:G580,"&lt;&gt;0")&lt;=$D$577,VLOOKUP($B$577,$B$142:$N$196,$A580,FALSE)*$E$577,0))</f>
        <v>0</v>
      </c>
      <c r="I580" s="109">
        <f>-IF($B580&gt;=I$200,0,IF(COUNTIF($E580:H580,"&lt;&gt;0")&lt;=$D$577,VLOOKUP($B$577,$B$142:$N$196,$A580,FALSE)*$E$577,0))</f>
        <v>0</v>
      </c>
      <c r="J580" s="109">
        <f>-IF($B580&gt;=J$200,0,IF(COUNTIF($E580:I580,"&lt;&gt;0")&lt;=$D$577,VLOOKUP($B$577,$B$142:$N$196,$A580,FALSE)*$E$577,0))</f>
        <v>0</v>
      </c>
      <c r="K580" s="109">
        <f>-IF($B580&gt;=K$200,0,IF(COUNTIF($E580:J580,"&lt;&gt;0")&lt;=$D$577,VLOOKUP($B$577,$B$142:$N$196,$A580,FALSE)*$E$577,0))</f>
        <v>0</v>
      </c>
      <c r="L580" s="109">
        <f>-IF($B580&gt;=L$200,0,IF(COUNTIF($E580:K580,"&lt;&gt;0")&lt;=$D$577,VLOOKUP($B$577,$B$142:$N$196,$A580,FALSE)*$E$577,0))</f>
        <v>0</v>
      </c>
      <c r="M580" s="109">
        <f>-IF($B580&gt;=M$200,0,IF(COUNTIF($E580:L580,"&lt;&gt;0")&lt;=$D$577,VLOOKUP($B$577,$B$142:$N$196,$A580,FALSE)*$E$577,0))</f>
        <v>0</v>
      </c>
      <c r="N580" s="109">
        <f>-IF($B580&gt;=N$200,0,IF(COUNTIF($E580:M580,"&lt;&gt;0")&lt;=$D$577,VLOOKUP($B$577,$B$142:$N$196,$A580,FALSE)*$E$577,0))</f>
        <v>0</v>
      </c>
    </row>
    <row r="581" spans="1:14" s="2" customFormat="1" hidden="1" outlineLevel="1" x14ac:dyDescent="0.3">
      <c r="A581" s="1">
        <f t="shared" si="129"/>
        <v>7</v>
      </c>
      <c r="B581" s="112">
        <v>2017</v>
      </c>
      <c r="C581" s="105"/>
      <c r="E581" s="109"/>
      <c r="F581" s="109">
        <f>-IF($B581&gt;=F$200,0,IF(COUNTIF($E581:E581,"&lt;&gt;0")&lt;=$D$577,VLOOKUP($B$577,$B$142:$N$196,$A581,FALSE)*$E$577,0))</f>
        <v>0</v>
      </c>
      <c r="G581" s="109">
        <f>-IF($B581&gt;=G$200,0,IF(COUNTIF($E581:F581,"&lt;&gt;0")&lt;=$D$577,VLOOKUP($B$577,$B$142:$N$196,$A581,FALSE)*$E$577,0))</f>
        <v>0</v>
      </c>
      <c r="H581" s="109">
        <f>-IF($B581&gt;=H$200,0,IF(COUNTIF($E581:G581,"&lt;&gt;0")&lt;=$D$577,VLOOKUP($B$577,$B$142:$N$196,$A581,FALSE)*$E$577,0))</f>
        <v>0</v>
      </c>
      <c r="I581" s="109">
        <f>-IF($B581&gt;=I$200,0,IF(COUNTIF($E581:H581,"&lt;&gt;0")&lt;=$D$577,VLOOKUP($B$577,$B$142:$N$196,$A581,FALSE)*$E$577,0))</f>
        <v>0</v>
      </c>
      <c r="J581" s="109">
        <f>-IF($B581&gt;=J$200,0,IF(COUNTIF($E581:I581,"&lt;&gt;0")&lt;=$D$577,VLOOKUP($B$577,$B$142:$N$196,$A581,FALSE)*$E$577,0))</f>
        <v>0</v>
      </c>
      <c r="K581" s="109">
        <f>-IF($B581&gt;=K$200,0,IF(COUNTIF($E581:J581,"&lt;&gt;0")&lt;=$D$577,VLOOKUP($B$577,$B$142:$N$196,$A581,FALSE)*$E$577,0))</f>
        <v>0</v>
      </c>
      <c r="L581" s="109">
        <f>-IF($B581&gt;=L$200,0,IF(COUNTIF($E581:K581,"&lt;&gt;0")&lt;=$D$577,VLOOKUP($B$577,$B$142:$N$196,$A581,FALSE)*$E$577,0))</f>
        <v>0</v>
      </c>
      <c r="M581" s="109">
        <f>-IF($B581&gt;=M$200,0,IF(COUNTIF($E581:L581,"&lt;&gt;0")&lt;=$D$577,VLOOKUP($B$577,$B$142:$N$196,$A581,FALSE)*$E$577,0))</f>
        <v>0</v>
      </c>
      <c r="N581" s="109">
        <f>-IF($B581&gt;=N$200,0,IF(COUNTIF($E581:M581,"&lt;&gt;0")&lt;=$D$577,VLOOKUP($B$577,$B$142:$N$196,$A581,FALSE)*$E$577,0))</f>
        <v>0</v>
      </c>
    </row>
    <row r="582" spans="1:14" s="2" customFormat="1" hidden="1" outlineLevel="1" x14ac:dyDescent="0.3">
      <c r="A582" s="1">
        <f t="shared" si="129"/>
        <v>8</v>
      </c>
      <c r="B582" s="112">
        <v>2018</v>
      </c>
      <c r="C582" s="105"/>
      <c r="E582" s="109"/>
      <c r="F582" s="109">
        <f>-IF($B582&gt;=F$200,0,IF(COUNTIF($E582:E582,"&lt;&gt;0")&lt;=$D$577,VLOOKUP($B$577,$B$142:$N$196,$A582,FALSE)*$E$577,0))</f>
        <v>0</v>
      </c>
      <c r="G582" s="109">
        <f>-IF($B582&gt;=G$200,0,IF(COUNTIF($E582:F582,"&lt;&gt;0")&lt;=$D$577,VLOOKUP($B$577,$B$142:$N$196,$A582,FALSE)*$E$577,0))</f>
        <v>0</v>
      </c>
      <c r="H582" s="109">
        <f>-IF($B582&gt;=H$200,0,IF(COUNTIF($E582:G582,"&lt;&gt;0")&lt;=$D$577,VLOOKUP($B$577,$B$142:$N$196,$A582,FALSE)*$E$577,0))</f>
        <v>0</v>
      </c>
      <c r="I582" s="109">
        <f>-IF($B582&gt;=I$200,0,IF(COUNTIF($E582:H582,"&lt;&gt;0")&lt;=$D$577,VLOOKUP($B$577,$B$142:$N$196,$A582,FALSE)*$E$577,0))</f>
        <v>0</v>
      </c>
      <c r="J582" s="109">
        <f>-IF($B582&gt;=J$200,0,IF(COUNTIF($E582:I582,"&lt;&gt;0")&lt;=$D$577,VLOOKUP($B$577,$B$142:$N$196,$A582,FALSE)*$E$577,0))</f>
        <v>0</v>
      </c>
      <c r="K582" s="109">
        <f>-IF($B582&gt;=K$200,0,IF(COUNTIF($E582:J582,"&lt;&gt;0")&lt;=$D$577,VLOOKUP($B$577,$B$142:$N$196,$A582,FALSE)*$E$577,0))</f>
        <v>0</v>
      </c>
      <c r="L582" s="109">
        <f>-IF($B582&gt;=L$200,0,IF(COUNTIF($E582:K582,"&lt;&gt;0")&lt;=$D$577,VLOOKUP($B$577,$B$142:$N$196,$A582,FALSE)*$E$577,0))</f>
        <v>0</v>
      </c>
      <c r="M582" s="109">
        <f>-IF($B582&gt;=M$200,0,IF(COUNTIF($E582:L582,"&lt;&gt;0")&lt;=$D$577,VLOOKUP($B$577,$B$142:$N$196,$A582,FALSE)*$E$577,0))</f>
        <v>0</v>
      </c>
      <c r="N582" s="109">
        <f>-IF($B582&gt;=N$200,0,IF(COUNTIF($E582:M582,"&lt;&gt;0")&lt;=$D$577,VLOOKUP($B$577,$B$142:$N$196,$A582,FALSE)*$E$577,0))</f>
        <v>0</v>
      </c>
    </row>
    <row r="583" spans="1:14" s="2" customFormat="1" hidden="1" outlineLevel="1" x14ac:dyDescent="0.3">
      <c r="A583" s="1">
        <f t="shared" si="129"/>
        <v>9</v>
      </c>
      <c r="B583" s="112">
        <v>2019</v>
      </c>
      <c r="C583" s="105"/>
      <c r="E583" s="109"/>
      <c r="F583" s="109">
        <f>-IF($B583&gt;=F$200,0,IF(COUNTIF($E583:E583,"&lt;&gt;0")&lt;=$D$577,VLOOKUP($B$577,$B$142:$N$196,$A583,FALSE)*$E$577,0))</f>
        <v>0</v>
      </c>
      <c r="G583" s="109">
        <f>-IF($B583&gt;=G$200,0,IF(COUNTIF($E583:F583,"&lt;&gt;0")&lt;=$D$577,VLOOKUP($B$577,$B$142:$N$196,$A583,FALSE)*$E$577,0))</f>
        <v>0</v>
      </c>
      <c r="H583" s="109">
        <f>-IF($B583&gt;=H$200,0,IF(COUNTIF($E583:G583,"&lt;&gt;0")&lt;=$D$577,VLOOKUP($B$577,$B$142:$N$196,$A583,FALSE)*$E$577,0))</f>
        <v>0</v>
      </c>
      <c r="I583" s="109">
        <f>-IF($B583&gt;=I$200,0,IF(COUNTIF($E583:H583,"&lt;&gt;0")&lt;=$D$577,VLOOKUP($B$577,$B$142:$N$196,$A583,FALSE)*$E$577,0))</f>
        <v>0</v>
      </c>
      <c r="J583" s="109">
        <f>-IF($B583&gt;=J$200,0,IF(COUNTIF($E583:I583,"&lt;&gt;0")&lt;=$D$577,VLOOKUP($B$577,$B$142:$N$196,$A583,FALSE)*$E$577,0))</f>
        <v>0</v>
      </c>
      <c r="K583" s="109">
        <f>-IF($B583&gt;=K$200,0,IF(COUNTIF($E583:J583,"&lt;&gt;0")&lt;=$D$577,VLOOKUP($B$577,$B$142:$N$196,$A583,FALSE)*$E$577,0))</f>
        <v>-42803.006709039546</v>
      </c>
      <c r="L583" s="109">
        <f>-IF($B583&gt;=L$200,0,IF(COUNTIF($E583:K583,"&lt;&gt;0")&lt;=$D$577,VLOOKUP($B$577,$B$142:$N$196,$A583,FALSE)*$E$577,0))</f>
        <v>-42803.006709039546</v>
      </c>
      <c r="M583" s="109">
        <f>-IF($B583&gt;=M$200,0,IF(COUNTIF($E583:L583,"&lt;&gt;0")&lt;=$D$577,VLOOKUP($B$577,$B$142:$N$196,$A583,FALSE)*$E$577,0))</f>
        <v>-42803.006709039546</v>
      </c>
      <c r="N583" s="109">
        <f>-IF($B583&gt;=N$200,0,IF(COUNTIF($E583:M583,"&lt;&gt;0")&lt;=$D$577,VLOOKUP($B$577,$B$142:$N$196,$A583,FALSE)*$E$577,0))</f>
        <v>-42803.006709039546</v>
      </c>
    </row>
    <row r="584" spans="1:14" s="2" customFormat="1" hidden="1" outlineLevel="1" x14ac:dyDescent="0.3">
      <c r="A584" s="1">
        <f t="shared" si="129"/>
        <v>10</v>
      </c>
      <c r="B584" s="112">
        <v>2020</v>
      </c>
      <c r="C584" s="105"/>
      <c r="E584" s="109"/>
      <c r="F584" s="109">
        <f>-IF($B584&gt;=F$200,0,IF(COUNTIF($E584:E584,"&lt;&gt;0")&lt;=$D$577,VLOOKUP($B$577,$B$142:$N$196,$A584,FALSE)*$E$577,0))</f>
        <v>0</v>
      </c>
      <c r="G584" s="109">
        <f>-IF($B584&gt;=G$200,0,IF(COUNTIF($E584:F584,"&lt;&gt;0")&lt;=$D$577,VLOOKUP($B$577,$B$142:$N$196,$A584,FALSE)*$E$577,0))</f>
        <v>0</v>
      </c>
      <c r="H584" s="109">
        <f>-IF($B584&gt;=H$200,0,IF(COUNTIF($E584:G584,"&lt;&gt;0")&lt;=$D$577,VLOOKUP($B$577,$B$142:$N$196,$A584,FALSE)*$E$577,0))</f>
        <v>0</v>
      </c>
      <c r="I584" s="109">
        <f>-IF($B584&gt;=I$200,0,IF(COUNTIF($E584:H584,"&lt;&gt;0")&lt;=$D$577,VLOOKUP($B$577,$B$142:$N$196,$A584,FALSE)*$E$577,0))</f>
        <v>0</v>
      </c>
      <c r="J584" s="109">
        <f>-IF($B584&gt;=J$200,0,IF(COUNTIF($E584:I584,"&lt;&gt;0")&lt;=$D$577,VLOOKUP($B$577,$B$142:$N$196,$A584,FALSE)*$E$577,0))</f>
        <v>0</v>
      </c>
      <c r="K584" s="109">
        <f>-IF($B584&gt;=K$200,0,IF(COUNTIF($E584:J584,"&lt;&gt;0")&lt;=$D$577,VLOOKUP($B$577,$B$142:$N$196,$A584,FALSE)*$E$577,0))</f>
        <v>0</v>
      </c>
      <c r="L584" s="109">
        <f>-IF($B584&gt;=L$200,0,IF(COUNTIF($E584:K584,"&lt;&gt;0")&lt;=$D$577,VLOOKUP($B$577,$B$142:$N$196,$A584,FALSE)*$E$577,0))</f>
        <v>0</v>
      </c>
      <c r="M584" s="109">
        <f>-IF($B584&gt;=M$200,0,IF(COUNTIF($E584:L584,"&lt;&gt;0")&lt;=$D$577,VLOOKUP($B$577,$B$142:$N$196,$A584,FALSE)*$E$577,0))</f>
        <v>0</v>
      </c>
      <c r="N584" s="109">
        <f>-IF($B584&gt;=N$200,0,IF(COUNTIF($E584:M584,"&lt;&gt;0")&lt;=$D$577,VLOOKUP($B$577,$B$142:$N$196,$A584,FALSE)*$E$577,0))</f>
        <v>0</v>
      </c>
    </row>
    <row r="585" spans="1:14" s="2" customFormat="1" hidden="1" outlineLevel="1" x14ac:dyDescent="0.3">
      <c r="A585" s="1">
        <f t="shared" si="129"/>
        <v>11</v>
      </c>
      <c r="B585" s="112">
        <v>2021</v>
      </c>
      <c r="C585" s="105"/>
      <c r="E585" s="109"/>
      <c r="F585" s="109">
        <f>-IF($B585&gt;=F$200,0,IF(COUNTIF($E585:E585,"&lt;&gt;0")&lt;=$D$577,VLOOKUP($B$577,$B$142:$N$196,$A585,FALSE)*$E$577,0))</f>
        <v>0</v>
      </c>
      <c r="G585" s="109">
        <f>-IF($B585&gt;=G$200,0,IF(COUNTIF($E585:F585,"&lt;&gt;0")&lt;=$D$577,VLOOKUP($B$577,$B$142:$N$196,$A585,FALSE)*$E$577,0))</f>
        <v>0</v>
      </c>
      <c r="H585" s="109">
        <f>-IF($B585&gt;=H$200,0,IF(COUNTIF($E585:G585,"&lt;&gt;0")&lt;=$D$577,VLOOKUP($B$577,$B$142:$N$196,$A585,FALSE)*$E$577,0))</f>
        <v>0</v>
      </c>
      <c r="I585" s="109">
        <f>-IF($B585&gt;=I$200,0,IF(COUNTIF($E585:H585,"&lt;&gt;0")&lt;=$D$577,VLOOKUP($B$577,$B$142:$N$196,$A585,FALSE)*$E$577,0))</f>
        <v>0</v>
      </c>
      <c r="J585" s="109">
        <f>-IF($B585&gt;=J$200,0,IF(COUNTIF($E585:I585,"&lt;&gt;0")&lt;=$D$577,VLOOKUP($B$577,$B$142:$N$196,$A585,FALSE)*$E$577,0))</f>
        <v>0</v>
      </c>
      <c r="K585" s="109">
        <f>-IF($B585&gt;=K$200,0,IF(COUNTIF($E585:J585,"&lt;&gt;0")&lt;=$D$577,VLOOKUP($B$577,$B$142:$N$196,$A585,FALSE)*$E$577,0))</f>
        <v>0</v>
      </c>
      <c r="L585" s="109">
        <f>-IF($B585&gt;=L$200,0,IF(COUNTIF($E585:K585,"&lt;&gt;0")&lt;=$D$577,VLOOKUP($B$577,$B$142:$N$196,$A585,FALSE)*$E$577,0))</f>
        <v>0</v>
      </c>
      <c r="M585" s="109">
        <f>-IF($B585&gt;=M$200,0,IF(COUNTIF($E585:L585,"&lt;&gt;0")&lt;=$D$577,VLOOKUP($B$577,$B$142:$N$196,$A585,FALSE)*$E$577,0))</f>
        <v>0</v>
      </c>
      <c r="N585" s="109">
        <f>-IF($B585&gt;=N$200,0,IF(COUNTIF($E585:M585,"&lt;&gt;0")&lt;=$D$577,VLOOKUP($B$577,$B$142:$N$196,$A585,FALSE)*$E$577,0))</f>
        <v>0</v>
      </c>
    </row>
    <row r="586" spans="1:14" s="2" customFormat="1" hidden="1" outlineLevel="1" x14ac:dyDescent="0.3">
      <c r="A586" s="1">
        <f t="shared" si="129"/>
        <v>12</v>
      </c>
      <c r="B586" s="112">
        <v>2022</v>
      </c>
      <c r="C586" s="105"/>
      <c r="E586" s="109"/>
      <c r="F586" s="109">
        <f>-IF($B586&gt;=F$200,0,IF(COUNTIF($E586:E586,"&lt;&gt;0")&lt;=$D$577,VLOOKUP($B$577,$B$142:$N$196,$A586,FALSE)*$E$577,0))</f>
        <v>0</v>
      </c>
      <c r="G586" s="109">
        <f>-IF($B586&gt;=G$200,0,IF(COUNTIF($E586:F586,"&lt;&gt;0")&lt;=$D$577,VLOOKUP($B$577,$B$142:$N$196,$A586,FALSE)*$E$577,0))</f>
        <v>0</v>
      </c>
      <c r="H586" s="109">
        <f>-IF($B586&gt;=H$200,0,IF(COUNTIF($E586:G586,"&lt;&gt;0")&lt;=$D$577,VLOOKUP($B$577,$B$142:$N$196,$A586,FALSE)*$E$577,0))</f>
        <v>0</v>
      </c>
      <c r="I586" s="109">
        <f>-IF($B586&gt;=I$200,0,IF(COUNTIF($E586:H586,"&lt;&gt;0")&lt;=$D$577,VLOOKUP($B$577,$B$142:$N$196,$A586,FALSE)*$E$577,0))</f>
        <v>0</v>
      </c>
      <c r="J586" s="109">
        <f>-IF($B586&gt;=J$200,0,IF(COUNTIF($E586:I586,"&lt;&gt;0")&lt;=$D$577,VLOOKUP($B$577,$B$142:$N$196,$A586,FALSE)*$E$577,0))</f>
        <v>0</v>
      </c>
      <c r="K586" s="109">
        <f>-IF($B586&gt;=K$200,0,IF(COUNTIF($E586:J586,"&lt;&gt;0")&lt;=$D$577,VLOOKUP($B$577,$B$142:$N$196,$A586,FALSE)*$E$577,0))</f>
        <v>0</v>
      </c>
      <c r="L586" s="109">
        <f>-IF($B586&gt;=L$200,0,IF(COUNTIF($E586:K586,"&lt;&gt;0")&lt;=$D$577,VLOOKUP($B$577,$B$142:$N$196,$A586,FALSE)*$E$577,0))</f>
        <v>0</v>
      </c>
      <c r="M586" s="109">
        <f>-IF($B586&gt;=M$200,0,IF(COUNTIF($E586:L586,"&lt;&gt;0")&lt;=$D$577,VLOOKUP($B$577,$B$142:$N$196,$A586,FALSE)*$E$577,0))</f>
        <v>0</v>
      </c>
      <c r="N586" s="109">
        <f>-IF($B586&gt;=N$200,0,IF(COUNTIF($E586:M586,"&lt;&gt;0")&lt;=$D$577,VLOOKUP($B$577,$B$142:$N$196,$A586,FALSE)*$E$577,0))</f>
        <v>0</v>
      </c>
    </row>
    <row r="587" spans="1:14" s="2" customFormat="1" hidden="1" outlineLevel="1" x14ac:dyDescent="0.3">
      <c r="A587" s="1"/>
      <c r="B587" s="112"/>
      <c r="C587" s="105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</row>
    <row r="588" spans="1:14" s="2" customFormat="1" collapsed="1" x14ac:dyDescent="0.3">
      <c r="A588" s="1"/>
      <c r="B588" s="104" t="s">
        <v>351</v>
      </c>
      <c r="C588" s="105"/>
      <c r="D588" s="2">
        <f>VLOOKUP(B588,'2.2.3.1.TasasDeprec'!$B$6:$F$62,5,FALSE)</f>
        <v>24</v>
      </c>
      <c r="E588" s="18">
        <f>1/D588</f>
        <v>4.1666666666666664E-2</v>
      </c>
      <c r="F588" s="55">
        <f>SUM(F589:F597)</f>
        <v>0</v>
      </c>
      <c r="G588" s="55">
        <f t="shared" ref="G588:N588" si="130">SUM(G589:G597)</f>
        <v>0</v>
      </c>
      <c r="H588" s="55">
        <f t="shared" si="130"/>
        <v>0</v>
      </c>
      <c r="I588" s="55">
        <f t="shared" si="130"/>
        <v>0</v>
      </c>
      <c r="J588" s="55">
        <f t="shared" si="130"/>
        <v>0</v>
      </c>
      <c r="K588" s="55">
        <f t="shared" si="130"/>
        <v>-41495.29519774011</v>
      </c>
      <c r="L588" s="55">
        <f t="shared" si="130"/>
        <v>-41495.29519774011</v>
      </c>
      <c r="M588" s="55">
        <f t="shared" si="130"/>
        <v>-41495.29519774011</v>
      </c>
      <c r="N588" s="55">
        <f t="shared" si="130"/>
        <v>-41495.29519774011</v>
      </c>
    </row>
    <row r="589" spans="1:14" s="2" customFormat="1" hidden="1" outlineLevel="1" x14ac:dyDescent="0.3">
      <c r="A589" s="1">
        <v>4</v>
      </c>
      <c r="B589" s="112">
        <v>2014</v>
      </c>
      <c r="C589" s="105"/>
      <c r="E589" s="109"/>
      <c r="F589" s="109">
        <f>-IF($B589&gt;=F$200,0,IF(COUNTIF($E589:E589,"&lt;&gt;0")&lt;=$D$588,VLOOKUP($B$588,$B$142:$N$196,$A589,FALSE)*$E$588,0))</f>
        <v>0</v>
      </c>
      <c r="G589" s="109">
        <f>-IF($B589&gt;=G$200,0,IF(COUNTIF($E589:F589,"&lt;&gt;0")&lt;=$D$588,VLOOKUP($B$588,$B$142:$N$196,$A589,FALSE)*$E$588,0))</f>
        <v>0</v>
      </c>
      <c r="H589" s="109">
        <f>-IF($B589&gt;=H$200,0,IF(COUNTIF($E589:G589,"&lt;&gt;0")&lt;=$D$588,VLOOKUP($B$588,$B$142:$N$196,$A589,FALSE)*$E$588,0))</f>
        <v>0</v>
      </c>
      <c r="I589" s="109">
        <f>-IF($B589&gt;=I$200,0,IF(COUNTIF($E589:H589,"&lt;&gt;0")&lt;=$D$588,VLOOKUP($B$588,$B$142:$N$196,$A589,FALSE)*$E$588,0))</f>
        <v>0</v>
      </c>
      <c r="J589" s="109">
        <f>-IF($B589&gt;=J$200,0,IF(COUNTIF($E589:I589,"&lt;&gt;0")&lt;=$D$588,VLOOKUP($B$588,$B$142:$N$196,$A589,FALSE)*$E$588,0))</f>
        <v>0</v>
      </c>
      <c r="K589" s="109">
        <f>-IF($B589&gt;=K$200,0,IF(COUNTIF($E589:J589,"&lt;&gt;0")&lt;=$D$588,VLOOKUP($B$588,$B$142:$N$196,$A589,FALSE)*$E$588,0))</f>
        <v>0</v>
      </c>
      <c r="L589" s="109">
        <f>-IF($B589&gt;=L$200,0,IF(COUNTIF($E589:K589,"&lt;&gt;0")&lt;=$D$588,VLOOKUP($B$588,$B$142:$N$196,$A589,FALSE)*$E$588,0))</f>
        <v>0</v>
      </c>
      <c r="M589" s="109">
        <f>-IF($B589&gt;=M$200,0,IF(COUNTIF($E589:L589,"&lt;&gt;0")&lt;=$D$588,VLOOKUP($B$588,$B$142:$N$196,$A589,FALSE)*$E$588,0))</f>
        <v>0</v>
      </c>
      <c r="N589" s="109">
        <f>-IF($B589&gt;=N$200,0,IF(COUNTIF($E589:M589,"&lt;&gt;0")&lt;=$D$588,VLOOKUP($B$588,$B$142:$N$196,$A589,FALSE)*$E$588,0))</f>
        <v>0</v>
      </c>
    </row>
    <row r="590" spans="1:14" s="2" customFormat="1" hidden="1" outlineLevel="1" x14ac:dyDescent="0.3">
      <c r="A590" s="1">
        <f t="shared" ref="A590:A597" si="131">+A589+1</f>
        <v>5</v>
      </c>
      <c r="B590" s="112">
        <v>2015</v>
      </c>
      <c r="C590" s="105"/>
      <c r="E590" s="109"/>
      <c r="F590" s="109">
        <f>-IF($B590&gt;=F$200,0,IF(COUNTIF($E590:E590,"&lt;&gt;0")&lt;=$D$588,VLOOKUP($B$588,$B$142:$N$196,$A590,FALSE)*$E$588,0))</f>
        <v>0</v>
      </c>
      <c r="G590" s="109">
        <f>-IF($B590&gt;=G$200,0,IF(COUNTIF($E590:F590,"&lt;&gt;0")&lt;=$D$588,VLOOKUP($B$588,$B$142:$N$196,$A590,FALSE)*$E$588,0))</f>
        <v>0</v>
      </c>
      <c r="H590" s="109">
        <f>-IF($B590&gt;=H$200,0,IF(COUNTIF($E590:G590,"&lt;&gt;0")&lt;=$D$588,VLOOKUP($B$588,$B$142:$N$196,$A590,FALSE)*$E$588,0))</f>
        <v>0</v>
      </c>
      <c r="I590" s="109">
        <f>-IF($B590&gt;=I$200,0,IF(COUNTIF($E590:H590,"&lt;&gt;0")&lt;=$D$588,VLOOKUP($B$588,$B$142:$N$196,$A590,FALSE)*$E$588,0))</f>
        <v>0</v>
      </c>
      <c r="J590" s="109">
        <f>-IF($B590&gt;=J$200,0,IF(COUNTIF($E590:I590,"&lt;&gt;0")&lt;=$D$588,VLOOKUP($B$588,$B$142:$N$196,$A590,FALSE)*$E$588,0))</f>
        <v>0</v>
      </c>
      <c r="K590" s="109">
        <f>-IF($B590&gt;=K$200,0,IF(COUNTIF($E590:J590,"&lt;&gt;0")&lt;=$D$588,VLOOKUP($B$588,$B$142:$N$196,$A590,FALSE)*$E$588,0))</f>
        <v>0</v>
      </c>
      <c r="L590" s="109">
        <f>-IF($B590&gt;=L$200,0,IF(COUNTIF($E590:K590,"&lt;&gt;0")&lt;=$D$588,VLOOKUP($B$588,$B$142:$N$196,$A590,FALSE)*$E$588,0))</f>
        <v>0</v>
      </c>
      <c r="M590" s="109">
        <f>-IF($B590&gt;=M$200,0,IF(COUNTIF($E590:L590,"&lt;&gt;0")&lt;=$D$588,VLOOKUP($B$588,$B$142:$N$196,$A590,FALSE)*$E$588,0))</f>
        <v>0</v>
      </c>
      <c r="N590" s="109">
        <f>-IF($B590&gt;=N$200,0,IF(COUNTIF($E590:M590,"&lt;&gt;0")&lt;=$D$588,VLOOKUP($B$588,$B$142:$N$196,$A590,FALSE)*$E$588,0))</f>
        <v>0</v>
      </c>
    </row>
    <row r="591" spans="1:14" s="2" customFormat="1" hidden="1" outlineLevel="1" x14ac:dyDescent="0.3">
      <c r="A591" s="1">
        <f t="shared" si="131"/>
        <v>6</v>
      </c>
      <c r="B591" s="112">
        <v>2016</v>
      </c>
      <c r="C591" s="105"/>
      <c r="E591" s="109"/>
      <c r="F591" s="109">
        <f>-IF($B591&gt;=F$200,0,IF(COUNTIF($E591:E591,"&lt;&gt;0")&lt;=$D$588,VLOOKUP($B$588,$B$142:$N$196,$A591,FALSE)*$E$588,0))</f>
        <v>0</v>
      </c>
      <c r="G591" s="109">
        <f>-IF($B591&gt;=G$200,0,IF(COUNTIF($E591:F591,"&lt;&gt;0")&lt;=$D$588,VLOOKUP($B$588,$B$142:$N$196,$A591,FALSE)*$E$588,0))</f>
        <v>0</v>
      </c>
      <c r="H591" s="109">
        <f>-IF($B591&gt;=H$200,0,IF(COUNTIF($E591:G591,"&lt;&gt;0")&lt;=$D$588,VLOOKUP($B$588,$B$142:$N$196,$A591,FALSE)*$E$588,0))</f>
        <v>0</v>
      </c>
      <c r="I591" s="109">
        <f>-IF($B591&gt;=I$200,0,IF(COUNTIF($E591:H591,"&lt;&gt;0")&lt;=$D$588,VLOOKUP($B$588,$B$142:$N$196,$A591,FALSE)*$E$588,0))</f>
        <v>0</v>
      </c>
      <c r="J591" s="109">
        <f>-IF($B591&gt;=J$200,0,IF(COUNTIF($E591:I591,"&lt;&gt;0")&lt;=$D$588,VLOOKUP($B$588,$B$142:$N$196,$A591,FALSE)*$E$588,0))</f>
        <v>0</v>
      </c>
      <c r="K591" s="109">
        <f>-IF($B591&gt;=K$200,0,IF(COUNTIF($E591:J591,"&lt;&gt;0")&lt;=$D$588,VLOOKUP($B$588,$B$142:$N$196,$A591,FALSE)*$E$588,0))</f>
        <v>0</v>
      </c>
      <c r="L591" s="109">
        <f>-IF($B591&gt;=L$200,0,IF(COUNTIF($E591:K591,"&lt;&gt;0")&lt;=$D$588,VLOOKUP($B$588,$B$142:$N$196,$A591,FALSE)*$E$588,0))</f>
        <v>0</v>
      </c>
      <c r="M591" s="109">
        <f>-IF($B591&gt;=M$200,0,IF(COUNTIF($E591:L591,"&lt;&gt;0")&lt;=$D$588,VLOOKUP($B$588,$B$142:$N$196,$A591,FALSE)*$E$588,0))</f>
        <v>0</v>
      </c>
      <c r="N591" s="109">
        <f>-IF($B591&gt;=N$200,0,IF(COUNTIF($E591:M591,"&lt;&gt;0")&lt;=$D$588,VLOOKUP($B$588,$B$142:$N$196,$A591,FALSE)*$E$588,0))</f>
        <v>0</v>
      </c>
    </row>
    <row r="592" spans="1:14" s="2" customFormat="1" hidden="1" outlineLevel="1" x14ac:dyDescent="0.3">
      <c r="A592" s="1">
        <f t="shared" si="131"/>
        <v>7</v>
      </c>
      <c r="B592" s="112">
        <v>2017</v>
      </c>
      <c r="C592" s="105"/>
      <c r="E592" s="109"/>
      <c r="F592" s="109">
        <f>-IF($B592&gt;=F$200,0,IF(COUNTIF($E592:E592,"&lt;&gt;0")&lt;=$D$588,VLOOKUP($B$588,$B$142:$N$196,$A592,FALSE)*$E$588,0))</f>
        <v>0</v>
      </c>
      <c r="G592" s="109">
        <f>-IF($B592&gt;=G$200,0,IF(COUNTIF($E592:F592,"&lt;&gt;0")&lt;=$D$588,VLOOKUP($B$588,$B$142:$N$196,$A592,FALSE)*$E$588,0))</f>
        <v>0</v>
      </c>
      <c r="H592" s="109">
        <f>-IF($B592&gt;=H$200,0,IF(COUNTIF($E592:G592,"&lt;&gt;0")&lt;=$D$588,VLOOKUP($B$588,$B$142:$N$196,$A592,FALSE)*$E$588,0))</f>
        <v>0</v>
      </c>
      <c r="I592" s="109">
        <f>-IF($B592&gt;=I$200,0,IF(COUNTIF($E592:H592,"&lt;&gt;0")&lt;=$D$588,VLOOKUP($B$588,$B$142:$N$196,$A592,FALSE)*$E$588,0))</f>
        <v>0</v>
      </c>
      <c r="J592" s="109">
        <f>-IF($B592&gt;=J$200,0,IF(COUNTIF($E592:I592,"&lt;&gt;0")&lt;=$D$588,VLOOKUP($B$588,$B$142:$N$196,$A592,FALSE)*$E$588,0))</f>
        <v>0</v>
      </c>
      <c r="K592" s="109">
        <f>-IF($B592&gt;=K$200,0,IF(COUNTIF($E592:J592,"&lt;&gt;0")&lt;=$D$588,VLOOKUP($B$588,$B$142:$N$196,$A592,FALSE)*$E$588,0))</f>
        <v>0</v>
      </c>
      <c r="L592" s="109">
        <f>-IF($B592&gt;=L$200,0,IF(COUNTIF($E592:K592,"&lt;&gt;0")&lt;=$D$588,VLOOKUP($B$588,$B$142:$N$196,$A592,FALSE)*$E$588,0))</f>
        <v>0</v>
      </c>
      <c r="M592" s="109">
        <f>-IF($B592&gt;=M$200,0,IF(COUNTIF($E592:L592,"&lt;&gt;0")&lt;=$D$588,VLOOKUP($B$588,$B$142:$N$196,$A592,FALSE)*$E$588,0))</f>
        <v>0</v>
      </c>
      <c r="N592" s="109">
        <f>-IF($B592&gt;=N$200,0,IF(COUNTIF($E592:M592,"&lt;&gt;0")&lt;=$D$588,VLOOKUP($B$588,$B$142:$N$196,$A592,FALSE)*$E$588,0))</f>
        <v>0</v>
      </c>
    </row>
    <row r="593" spans="1:14" s="2" customFormat="1" hidden="1" outlineLevel="1" x14ac:dyDescent="0.3">
      <c r="A593" s="1">
        <f t="shared" si="131"/>
        <v>8</v>
      </c>
      <c r="B593" s="112">
        <v>2018</v>
      </c>
      <c r="C593" s="105"/>
      <c r="E593" s="109"/>
      <c r="F593" s="109">
        <f>-IF($B593&gt;=F$200,0,IF(COUNTIF($E593:E593,"&lt;&gt;0")&lt;=$D$588,VLOOKUP($B$588,$B$142:$N$196,$A593,FALSE)*$E$588,0))</f>
        <v>0</v>
      </c>
      <c r="G593" s="109">
        <f>-IF($B593&gt;=G$200,0,IF(COUNTIF($E593:F593,"&lt;&gt;0")&lt;=$D$588,VLOOKUP($B$588,$B$142:$N$196,$A593,FALSE)*$E$588,0))</f>
        <v>0</v>
      </c>
      <c r="H593" s="109">
        <f>-IF($B593&gt;=H$200,0,IF(COUNTIF($E593:G593,"&lt;&gt;0")&lt;=$D$588,VLOOKUP($B$588,$B$142:$N$196,$A593,FALSE)*$E$588,0))</f>
        <v>0</v>
      </c>
      <c r="I593" s="109">
        <f>-IF($B593&gt;=I$200,0,IF(COUNTIF($E593:H593,"&lt;&gt;0")&lt;=$D$588,VLOOKUP($B$588,$B$142:$N$196,$A593,FALSE)*$E$588,0))</f>
        <v>0</v>
      </c>
      <c r="J593" s="109">
        <f>-IF($B593&gt;=J$200,0,IF(COUNTIF($E593:I593,"&lt;&gt;0")&lt;=$D$588,VLOOKUP($B$588,$B$142:$N$196,$A593,FALSE)*$E$588,0))</f>
        <v>0</v>
      </c>
      <c r="K593" s="109">
        <f>-IF($B593&gt;=K$200,0,IF(COUNTIF($E593:J593,"&lt;&gt;0")&lt;=$D$588,VLOOKUP($B$588,$B$142:$N$196,$A593,FALSE)*$E$588,0))</f>
        <v>0</v>
      </c>
      <c r="L593" s="109">
        <f>-IF($B593&gt;=L$200,0,IF(COUNTIF($E593:K593,"&lt;&gt;0")&lt;=$D$588,VLOOKUP($B$588,$B$142:$N$196,$A593,FALSE)*$E$588,0))</f>
        <v>0</v>
      </c>
      <c r="M593" s="109">
        <f>-IF($B593&gt;=M$200,0,IF(COUNTIF($E593:L593,"&lt;&gt;0")&lt;=$D$588,VLOOKUP($B$588,$B$142:$N$196,$A593,FALSE)*$E$588,0))</f>
        <v>0</v>
      </c>
      <c r="N593" s="109">
        <f>-IF($B593&gt;=N$200,0,IF(COUNTIF($E593:M593,"&lt;&gt;0")&lt;=$D$588,VLOOKUP($B$588,$B$142:$N$196,$A593,FALSE)*$E$588,0))</f>
        <v>0</v>
      </c>
    </row>
    <row r="594" spans="1:14" s="2" customFormat="1" hidden="1" outlineLevel="1" x14ac:dyDescent="0.3">
      <c r="A594" s="1">
        <f t="shared" si="131"/>
        <v>9</v>
      </c>
      <c r="B594" s="112">
        <v>2019</v>
      </c>
      <c r="C594" s="105"/>
      <c r="E594" s="109"/>
      <c r="F594" s="109">
        <f>-IF($B594&gt;=F$200,0,IF(COUNTIF($E594:E594,"&lt;&gt;0")&lt;=$D$588,VLOOKUP($B$588,$B$142:$N$196,$A594,FALSE)*$E$588,0))</f>
        <v>0</v>
      </c>
      <c r="G594" s="109">
        <f>-IF($B594&gt;=G$200,0,IF(COUNTIF($E594:F594,"&lt;&gt;0")&lt;=$D$588,VLOOKUP($B$588,$B$142:$N$196,$A594,FALSE)*$E$588,0))</f>
        <v>0</v>
      </c>
      <c r="H594" s="109">
        <f>-IF($B594&gt;=H$200,0,IF(COUNTIF($E594:G594,"&lt;&gt;0")&lt;=$D$588,VLOOKUP($B$588,$B$142:$N$196,$A594,FALSE)*$E$588,0))</f>
        <v>0</v>
      </c>
      <c r="I594" s="109">
        <f>-IF($B594&gt;=I$200,0,IF(COUNTIF($E594:H594,"&lt;&gt;0")&lt;=$D$588,VLOOKUP($B$588,$B$142:$N$196,$A594,FALSE)*$E$588,0))</f>
        <v>0</v>
      </c>
      <c r="J594" s="109">
        <f>-IF($B594&gt;=J$200,0,IF(COUNTIF($E594:I594,"&lt;&gt;0")&lt;=$D$588,VLOOKUP($B$588,$B$142:$N$196,$A594,FALSE)*$E$588,0))</f>
        <v>0</v>
      </c>
      <c r="K594" s="109">
        <f>-IF($B594&gt;=K$200,0,IF(COUNTIF($E594:J594,"&lt;&gt;0")&lt;=$D$588,VLOOKUP($B$588,$B$142:$N$196,$A594,FALSE)*$E$588,0))</f>
        <v>-41495.29519774011</v>
      </c>
      <c r="L594" s="109">
        <f>-IF($B594&gt;=L$200,0,IF(COUNTIF($E594:K594,"&lt;&gt;0")&lt;=$D$588,VLOOKUP($B$588,$B$142:$N$196,$A594,FALSE)*$E$588,0))</f>
        <v>-41495.29519774011</v>
      </c>
      <c r="M594" s="109">
        <f>-IF($B594&gt;=M$200,0,IF(COUNTIF($E594:L594,"&lt;&gt;0")&lt;=$D$588,VLOOKUP($B$588,$B$142:$N$196,$A594,FALSE)*$E$588,0))</f>
        <v>-41495.29519774011</v>
      </c>
      <c r="N594" s="109">
        <f>-IF($B594&gt;=N$200,0,IF(COUNTIF($E594:M594,"&lt;&gt;0")&lt;=$D$588,VLOOKUP($B$588,$B$142:$N$196,$A594,FALSE)*$E$588,0))</f>
        <v>-41495.29519774011</v>
      </c>
    </row>
    <row r="595" spans="1:14" s="2" customFormat="1" hidden="1" outlineLevel="1" x14ac:dyDescent="0.3">
      <c r="A595" s="1">
        <f t="shared" si="131"/>
        <v>10</v>
      </c>
      <c r="B595" s="112">
        <v>2020</v>
      </c>
      <c r="C595" s="105"/>
      <c r="E595" s="109"/>
      <c r="F595" s="109">
        <f>-IF($B595&gt;=F$200,0,IF(COUNTIF($E595:E595,"&lt;&gt;0")&lt;=$D$588,VLOOKUP($B$588,$B$142:$N$196,$A595,FALSE)*$E$588,0))</f>
        <v>0</v>
      </c>
      <c r="G595" s="109">
        <f>-IF($B595&gt;=G$200,0,IF(COUNTIF($E595:F595,"&lt;&gt;0")&lt;=$D$588,VLOOKUP($B$588,$B$142:$N$196,$A595,FALSE)*$E$588,0))</f>
        <v>0</v>
      </c>
      <c r="H595" s="109">
        <f>-IF($B595&gt;=H$200,0,IF(COUNTIF($E595:G595,"&lt;&gt;0")&lt;=$D$588,VLOOKUP($B$588,$B$142:$N$196,$A595,FALSE)*$E$588,0))</f>
        <v>0</v>
      </c>
      <c r="I595" s="109">
        <f>-IF($B595&gt;=I$200,0,IF(COUNTIF($E595:H595,"&lt;&gt;0")&lt;=$D$588,VLOOKUP($B$588,$B$142:$N$196,$A595,FALSE)*$E$588,0))</f>
        <v>0</v>
      </c>
      <c r="J595" s="109">
        <f>-IF($B595&gt;=J$200,0,IF(COUNTIF($E595:I595,"&lt;&gt;0")&lt;=$D$588,VLOOKUP($B$588,$B$142:$N$196,$A595,FALSE)*$E$588,0))</f>
        <v>0</v>
      </c>
      <c r="K595" s="109">
        <f>-IF($B595&gt;=K$200,0,IF(COUNTIF($E595:J595,"&lt;&gt;0")&lt;=$D$588,VLOOKUP($B$588,$B$142:$N$196,$A595,FALSE)*$E$588,0))</f>
        <v>0</v>
      </c>
      <c r="L595" s="109">
        <f>-IF($B595&gt;=L$200,0,IF(COUNTIF($E595:K595,"&lt;&gt;0")&lt;=$D$588,VLOOKUP($B$588,$B$142:$N$196,$A595,FALSE)*$E$588,0))</f>
        <v>0</v>
      </c>
      <c r="M595" s="109">
        <f>-IF($B595&gt;=M$200,0,IF(COUNTIF($E595:L595,"&lt;&gt;0")&lt;=$D$588,VLOOKUP($B$588,$B$142:$N$196,$A595,FALSE)*$E$588,0))</f>
        <v>0</v>
      </c>
      <c r="N595" s="109">
        <f>-IF($B595&gt;=N$200,0,IF(COUNTIF($E595:M595,"&lt;&gt;0")&lt;=$D$588,VLOOKUP($B$588,$B$142:$N$196,$A595,FALSE)*$E$588,0))</f>
        <v>0</v>
      </c>
    </row>
    <row r="596" spans="1:14" s="2" customFormat="1" hidden="1" outlineLevel="1" x14ac:dyDescent="0.3">
      <c r="A596" s="1">
        <f t="shared" si="131"/>
        <v>11</v>
      </c>
      <c r="B596" s="112">
        <v>2021</v>
      </c>
      <c r="C596" s="105"/>
      <c r="E596" s="109"/>
      <c r="F596" s="109">
        <f>-IF($B596&gt;=F$200,0,IF(COUNTIF($E596:E596,"&lt;&gt;0")&lt;=$D$588,VLOOKUP($B$588,$B$142:$N$196,$A596,FALSE)*$E$588,0))</f>
        <v>0</v>
      </c>
      <c r="G596" s="109">
        <f>-IF($B596&gt;=G$200,0,IF(COUNTIF($E596:F596,"&lt;&gt;0")&lt;=$D$588,VLOOKUP($B$588,$B$142:$N$196,$A596,FALSE)*$E$588,0))</f>
        <v>0</v>
      </c>
      <c r="H596" s="109">
        <f>-IF($B596&gt;=H$200,0,IF(COUNTIF($E596:G596,"&lt;&gt;0")&lt;=$D$588,VLOOKUP($B$588,$B$142:$N$196,$A596,FALSE)*$E$588,0))</f>
        <v>0</v>
      </c>
      <c r="I596" s="109">
        <f>-IF($B596&gt;=I$200,0,IF(COUNTIF($E596:H596,"&lt;&gt;0")&lt;=$D$588,VLOOKUP($B$588,$B$142:$N$196,$A596,FALSE)*$E$588,0))</f>
        <v>0</v>
      </c>
      <c r="J596" s="109">
        <f>-IF($B596&gt;=J$200,0,IF(COUNTIF($E596:I596,"&lt;&gt;0")&lt;=$D$588,VLOOKUP($B$588,$B$142:$N$196,$A596,FALSE)*$E$588,0))</f>
        <v>0</v>
      </c>
      <c r="K596" s="109">
        <f>-IF($B596&gt;=K$200,0,IF(COUNTIF($E596:J596,"&lt;&gt;0")&lt;=$D$588,VLOOKUP($B$588,$B$142:$N$196,$A596,FALSE)*$E$588,0))</f>
        <v>0</v>
      </c>
      <c r="L596" s="109">
        <f>-IF($B596&gt;=L$200,0,IF(COUNTIF($E596:K596,"&lt;&gt;0")&lt;=$D$588,VLOOKUP($B$588,$B$142:$N$196,$A596,FALSE)*$E$588,0))</f>
        <v>0</v>
      </c>
      <c r="M596" s="109">
        <f>-IF($B596&gt;=M$200,0,IF(COUNTIF($E596:L596,"&lt;&gt;0")&lt;=$D$588,VLOOKUP($B$588,$B$142:$N$196,$A596,FALSE)*$E$588,0))</f>
        <v>0</v>
      </c>
      <c r="N596" s="109">
        <f>-IF($B596&gt;=N$200,0,IF(COUNTIF($E596:M596,"&lt;&gt;0")&lt;=$D$588,VLOOKUP($B$588,$B$142:$N$196,$A596,FALSE)*$E$588,0))</f>
        <v>0</v>
      </c>
    </row>
    <row r="597" spans="1:14" s="2" customFormat="1" hidden="1" outlineLevel="1" x14ac:dyDescent="0.3">
      <c r="A597" s="1">
        <f t="shared" si="131"/>
        <v>12</v>
      </c>
      <c r="B597" s="112">
        <v>2022</v>
      </c>
      <c r="C597" s="105"/>
      <c r="E597" s="109"/>
      <c r="F597" s="109">
        <f>-IF($B597&gt;=F$200,0,IF(COUNTIF($E597:E597,"&lt;&gt;0")&lt;=$D$588,VLOOKUP($B$588,$B$142:$N$196,$A597,FALSE)*$E$588,0))</f>
        <v>0</v>
      </c>
      <c r="G597" s="109">
        <f>-IF($B597&gt;=G$200,0,IF(COUNTIF($E597:F597,"&lt;&gt;0")&lt;=$D$588,VLOOKUP($B$588,$B$142:$N$196,$A597,FALSE)*$E$588,0))</f>
        <v>0</v>
      </c>
      <c r="H597" s="109">
        <f>-IF($B597&gt;=H$200,0,IF(COUNTIF($E597:G597,"&lt;&gt;0")&lt;=$D$588,VLOOKUP($B$588,$B$142:$N$196,$A597,FALSE)*$E$588,0))</f>
        <v>0</v>
      </c>
      <c r="I597" s="109">
        <f>-IF($B597&gt;=I$200,0,IF(COUNTIF($E597:H597,"&lt;&gt;0")&lt;=$D$588,VLOOKUP($B$588,$B$142:$N$196,$A597,FALSE)*$E$588,0))</f>
        <v>0</v>
      </c>
      <c r="J597" s="109">
        <f>-IF($B597&gt;=J$200,0,IF(COUNTIF($E597:I597,"&lt;&gt;0")&lt;=$D$588,VLOOKUP($B$588,$B$142:$N$196,$A597,FALSE)*$E$588,0))</f>
        <v>0</v>
      </c>
      <c r="K597" s="109">
        <f>-IF($B597&gt;=K$200,0,IF(COUNTIF($E597:J597,"&lt;&gt;0")&lt;=$D$588,VLOOKUP($B$588,$B$142:$N$196,$A597,FALSE)*$E$588,0))</f>
        <v>0</v>
      </c>
      <c r="L597" s="109">
        <f>-IF($B597&gt;=L$200,0,IF(COUNTIF($E597:K597,"&lt;&gt;0")&lt;=$D$588,VLOOKUP($B$588,$B$142:$N$196,$A597,FALSE)*$E$588,0))</f>
        <v>0</v>
      </c>
      <c r="M597" s="109">
        <f>-IF($B597&gt;=M$200,0,IF(COUNTIF($E597:L597,"&lt;&gt;0")&lt;=$D$588,VLOOKUP($B$588,$B$142:$N$196,$A597,FALSE)*$E$588,0))</f>
        <v>0</v>
      </c>
      <c r="N597" s="109">
        <f>-IF($B597&gt;=N$200,0,IF(COUNTIF($E597:M597,"&lt;&gt;0")&lt;=$D$588,VLOOKUP($B$588,$B$142:$N$196,$A597,FALSE)*$E$588,0))</f>
        <v>0</v>
      </c>
    </row>
    <row r="598" spans="1:14" s="2" customFormat="1" hidden="1" outlineLevel="1" x14ac:dyDescent="0.3">
      <c r="A598" s="1"/>
      <c r="B598" s="112"/>
      <c r="C598" s="105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</row>
    <row r="599" spans="1:14" s="2" customFormat="1" collapsed="1" x14ac:dyDescent="0.3">
      <c r="A599" s="1"/>
      <c r="B599" s="104" t="s">
        <v>229</v>
      </c>
      <c r="C599" s="105"/>
      <c r="D599" s="2">
        <f>VLOOKUP(B599,'2.2.3.1.TasasDeprec'!$B$6:$F$62,5,FALSE)</f>
        <v>10</v>
      </c>
      <c r="E599" s="18">
        <f>1/D599</f>
        <v>0.1</v>
      </c>
      <c r="F599" s="55">
        <f>SUM(F600:F608)</f>
        <v>0</v>
      </c>
      <c r="G599" s="55">
        <f t="shared" ref="G599:N599" si="132">SUM(G600:G608)</f>
        <v>0</v>
      </c>
      <c r="H599" s="55">
        <f t="shared" si="132"/>
        <v>0</v>
      </c>
      <c r="I599" s="55">
        <f t="shared" si="132"/>
        <v>0</v>
      </c>
      <c r="J599" s="55">
        <f t="shared" si="132"/>
        <v>0</v>
      </c>
      <c r="K599" s="55">
        <f t="shared" si="132"/>
        <v>-39940.677966101699</v>
      </c>
      <c r="L599" s="55">
        <f t="shared" si="132"/>
        <v>-39940.677966101699</v>
      </c>
      <c r="M599" s="55">
        <f t="shared" si="132"/>
        <v>-39940.677966101699</v>
      </c>
      <c r="N599" s="55">
        <f t="shared" si="132"/>
        <v>-39940.677966101699</v>
      </c>
    </row>
    <row r="600" spans="1:14" s="2" customFormat="1" hidden="1" outlineLevel="1" x14ac:dyDescent="0.3">
      <c r="A600" s="1">
        <v>4</v>
      </c>
      <c r="B600" s="112">
        <v>2014</v>
      </c>
      <c r="C600" s="105"/>
      <c r="E600" s="109"/>
      <c r="F600" s="109">
        <f>-IF($B600&gt;=F$200,0,IF(COUNTIF($E600:E600,"&lt;&gt;0")&lt;=$D$599,VLOOKUP($B$599,$B$142:$N$196,$A600,FALSE)*$E$599,0))</f>
        <v>0</v>
      </c>
      <c r="G600" s="109">
        <f>-IF($B600&gt;=G$200,0,IF(COUNTIF($E600:F600,"&lt;&gt;0")&lt;=$D$599,VLOOKUP($B$599,$B$142:$N$196,$A600,FALSE)*$E$599,0))</f>
        <v>0</v>
      </c>
      <c r="H600" s="109">
        <f>-IF($B600&gt;=H$200,0,IF(COUNTIF($E600:G600,"&lt;&gt;0")&lt;=$D$599,VLOOKUP($B$599,$B$142:$N$196,$A600,FALSE)*$E$599,0))</f>
        <v>0</v>
      </c>
      <c r="I600" s="109">
        <f>-IF($B600&gt;=I$200,0,IF(COUNTIF($E600:H600,"&lt;&gt;0")&lt;=$D$599,VLOOKUP($B$599,$B$142:$N$196,$A600,FALSE)*$E$599,0))</f>
        <v>0</v>
      </c>
      <c r="J600" s="109">
        <f>-IF($B600&gt;=J$200,0,IF(COUNTIF($E600:I600,"&lt;&gt;0")&lt;=$D$599,VLOOKUP($B$599,$B$142:$N$196,$A600,FALSE)*$E$599,0))</f>
        <v>0</v>
      </c>
      <c r="K600" s="109">
        <f>-IF($B600&gt;=K$200,0,IF(COUNTIF($E600:J600,"&lt;&gt;0")&lt;=$D$599,VLOOKUP($B$599,$B$142:$N$196,$A600,FALSE)*$E$599,0))</f>
        <v>0</v>
      </c>
      <c r="L600" s="109">
        <f>-IF($B600&gt;=L$200,0,IF(COUNTIF($E600:K600,"&lt;&gt;0")&lt;=$D$599,VLOOKUP($B$599,$B$142:$N$196,$A600,FALSE)*$E$599,0))</f>
        <v>0</v>
      </c>
      <c r="M600" s="109">
        <f>-IF($B600&gt;=M$200,0,IF(COUNTIF($E600:L600,"&lt;&gt;0")&lt;=$D$599,VLOOKUP($B$599,$B$142:$N$196,$A600,FALSE)*$E$599,0))</f>
        <v>0</v>
      </c>
      <c r="N600" s="109">
        <f>-IF($B600&gt;=N$200,0,IF(COUNTIF($E600:M600,"&lt;&gt;0")&lt;=$D$599,VLOOKUP($B$599,$B$142:$N$196,$A600,FALSE)*$E$599,0))</f>
        <v>0</v>
      </c>
    </row>
    <row r="601" spans="1:14" s="2" customFormat="1" hidden="1" outlineLevel="1" x14ac:dyDescent="0.3">
      <c r="A601" s="1">
        <f t="shared" ref="A601:A608" si="133">+A600+1</f>
        <v>5</v>
      </c>
      <c r="B601" s="112">
        <v>2015</v>
      </c>
      <c r="C601" s="105"/>
      <c r="E601" s="109"/>
      <c r="F601" s="109">
        <f>-IF($B601&gt;=F$200,0,IF(COUNTIF($E601:E601,"&lt;&gt;0")&lt;=$D$599,VLOOKUP($B$599,$B$142:$N$196,$A601,FALSE)*$E$599,0))</f>
        <v>0</v>
      </c>
      <c r="G601" s="109">
        <f>-IF($B601&gt;=G$200,0,IF(COUNTIF($E601:F601,"&lt;&gt;0")&lt;=$D$599,VLOOKUP($B$599,$B$142:$N$196,$A601,FALSE)*$E$599,0))</f>
        <v>0</v>
      </c>
      <c r="H601" s="109">
        <f>-IF($B601&gt;=H$200,0,IF(COUNTIF($E601:G601,"&lt;&gt;0")&lt;=$D$599,VLOOKUP($B$599,$B$142:$N$196,$A601,FALSE)*$E$599,0))</f>
        <v>0</v>
      </c>
      <c r="I601" s="109">
        <f>-IF($B601&gt;=I$200,0,IF(COUNTIF($E601:H601,"&lt;&gt;0")&lt;=$D$599,VLOOKUP($B$599,$B$142:$N$196,$A601,FALSE)*$E$599,0))</f>
        <v>0</v>
      </c>
      <c r="J601" s="109">
        <f>-IF($B601&gt;=J$200,0,IF(COUNTIF($E601:I601,"&lt;&gt;0")&lt;=$D$599,VLOOKUP($B$599,$B$142:$N$196,$A601,FALSE)*$E$599,0))</f>
        <v>0</v>
      </c>
      <c r="K601" s="109">
        <f>-IF($B601&gt;=K$200,0,IF(COUNTIF($E601:J601,"&lt;&gt;0")&lt;=$D$599,VLOOKUP($B$599,$B$142:$N$196,$A601,FALSE)*$E$599,0))</f>
        <v>0</v>
      </c>
      <c r="L601" s="109">
        <f>-IF($B601&gt;=L$200,0,IF(COUNTIF($E601:K601,"&lt;&gt;0")&lt;=$D$599,VLOOKUP($B$599,$B$142:$N$196,$A601,FALSE)*$E$599,0))</f>
        <v>0</v>
      </c>
      <c r="M601" s="109">
        <f>-IF($B601&gt;=M$200,0,IF(COUNTIF($E601:L601,"&lt;&gt;0")&lt;=$D$599,VLOOKUP($B$599,$B$142:$N$196,$A601,FALSE)*$E$599,0))</f>
        <v>0</v>
      </c>
      <c r="N601" s="109">
        <f>-IF($B601&gt;=N$200,0,IF(COUNTIF($E601:M601,"&lt;&gt;0")&lt;=$D$599,VLOOKUP($B$599,$B$142:$N$196,$A601,FALSE)*$E$599,0))</f>
        <v>0</v>
      </c>
    </row>
    <row r="602" spans="1:14" s="2" customFormat="1" hidden="1" outlineLevel="1" x14ac:dyDescent="0.3">
      <c r="A602" s="1">
        <f t="shared" si="133"/>
        <v>6</v>
      </c>
      <c r="B602" s="112">
        <v>2016</v>
      </c>
      <c r="C602" s="105"/>
      <c r="E602" s="109"/>
      <c r="F602" s="109">
        <f>-IF($B602&gt;=F$200,0,IF(COUNTIF($E602:E602,"&lt;&gt;0")&lt;=$D$599,VLOOKUP($B$599,$B$142:$N$196,$A602,FALSE)*$E$599,0))</f>
        <v>0</v>
      </c>
      <c r="G602" s="109">
        <f>-IF($B602&gt;=G$200,0,IF(COUNTIF($E602:F602,"&lt;&gt;0")&lt;=$D$599,VLOOKUP($B$599,$B$142:$N$196,$A602,FALSE)*$E$599,0))</f>
        <v>0</v>
      </c>
      <c r="H602" s="109">
        <f>-IF($B602&gt;=H$200,0,IF(COUNTIF($E602:G602,"&lt;&gt;0")&lt;=$D$599,VLOOKUP($B$599,$B$142:$N$196,$A602,FALSE)*$E$599,0))</f>
        <v>0</v>
      </c>
      <c r="I602" s="109">
        <f>-IF($B602&gt;=I$200,0,IF(COUNTIF($E602:H602,"&lt;&gt;0")&lt;=$D$599,VLOOKUP($B$599,$B$142:$N$196,$A602,FALSE)*$E$599,0))</f>
        <v>0</v>
      </c>
      <c r="J602" s="109">
        <f>-IF($B602&gt;=J$200,0,IF(COUNTIF($E602:I602,"&lt;&gt;0")&lt;=$D$599,VLOOKUP($B$599,$B$142:$N$196,$A602,FALSE)*$E$599,0))</f>
        <v>0</v>
      </c>
      <c r="K602" s="109">
        <f>-IF($B602&gt;=K$200,0,IF(COUNTIF($E602:J602,"&lt;&gt;0")&lt;=$D$599,VLOOKUP($B$599,$B$142:$N$196,$A602,FALSE)*$E$599,0))</f>
        <v>0</v>
      </c>
      <c r="L602" s="109">
        <f>-IF($B602&gt;=L$200,0,IF(COUNTIF($E602:K602,"&lt;&gt;0")&lt;=$D$599,VLOOKUP($B$599,$B$142:$N$196,$A602,FALSE)*$E$599,0))</f>
        <v>0</v>
      </c>
      <c r="M602" s="109">
        <f>-IF($B602&gt;=M$200,0,IF(COUNTIF($E602:L602,"&lt;&gt;0")&lt;=$D$599,VLOOKUP($B$599,$B$142:$N$196,$A602,FALSE)*$E$599,0))</f>
        <v>0</v>
      </c>
      <c r="N602" s="109">
        <f>-IF($B602&gt;=N$200,0,IF(COUNTIF($E602:M602,"&lt;&gt;0")&lt;=$D$599,VLOOKUP($B$599,$B$142:$N$196,$A602,FALSE)*$E$599,0))</f>
        <v>0</v>
      </c>
    </row>
    <row r="603" spans="1:14" s="2" customFormat="1" hidden="1" outlineLevel="1" x14ac:dyDescent="0.3">
      <c r="A603" s="1">
        <f t="shared" si="133"/>
        <v>7</v>
      </c>
      <c r="B603" s="112">
        <v>2017</v>
      </c>
      <c r="C603" s="105"/>
      <c r="E603" s="109"/>
      <c r="F603" s="109">
        <f>-IF($B603&gt;=F$200,0,IF(COUNTIF($E603:E603,"&lt;&gt;0")&lt;=$D$599,VLOOKUP($B$599,$B$142:$N$196,$A603,FALSE)*$E$599,0))</f>
        <v>0</v>
      </c>
      <c r="G603" s="109">
        <f>-IF($B603&gt;=G$200,0,IF(COUNTIF($E603:F603,"&lt;&gt;0")&lt;=$D$599,VLOOKUP($B$599,$B$142:$N$196,$A603,FALSE)*$E$599,0))</f>
        <v>0</v>
      </c>
      <c r="H603" s="109">
        <f>-IF($B603&gt;=H$200,0,IF(COUNTIF($E603:G603,"&lt;&gt;0")&lt;=$D$599,VLOOKUP($B$599,$B$142:$N$196,$A603,FALSE)*$E$599,0))</f>
        <v>0</v>
      </c>
      <c r="I603" s="109">
        <f>-IF($B603&gt;=I$200,0,IF(COUNTIF($E603:H603,"&lt;&gt;0")&lt;=$D$599,VLOOKUP($B$599,$B$142:$N$196,$A603,FALSE)*$E$599,0))</f>
        <v>0</v>
      </c>
      <c r="J603" s="109">
        <f>-IF($B603&gt;=J$200,0,IF(COUNTIF($E603:I603,"&lt;&gt;0")&lt;=$D$599,VLOOKUP($B$599,$B$142:$N$196,$A603,FALSE)*$E$599,0))</f>
        <v>0</v>
      </c>
      <c r="K603" s="109">
        <f>-IF($B603&gt;=K$200,0,IF(COUNTIF($E603:J603,"&lt;&gt;0")&lt;=$D$599,VLOOKUP($B$599,$B$142:$N$196,$A603,FALSE)*$E$599,0))</f>
        <v>0</v>
      </c>
      <c r="L603" s="109">
        <f>-IF($B603&gt;=L$200,0,IF(COUNTIF($E603:K603,"&lt;&gt;0")&lt;=$D$599,VLOOKUP($B$599,$B$142:$N$196,$A603,FALSE)*$E$599,0))</f>
        <v>0</v>
      </c>
      <c r="M603" s="109">
        <f>-IF($B603&gt;=M$200,0,IF(COUNTIF($E603:L603,"&lt;&gt;0")&lt;=$D$599,VLOOKUP($B$599,$B$142:$N$196,$A603,FALSE)*$E$599,0))</f>
        <v>0</v>
      </c>
      <c r="N603" s="109">
        <f>-IF($B603&gt;=N$200,0,IF(COUNTIF($E603:M603,"&lt;&gt;0")&lt;=$D$599,VLOOKUP($B$599,$B$142:$N$196,$A603,FALSE)*$E$599,0))</f>
        <v>0</v>
      </c>
    </row>
    <row r="604" spans="1:14" s="2" customFormat="1" hidden="1" outlineLevel="1" x14ac:dyDescent="0.3">
      <c r="A604" s="1">
        <f t="shared" si="133"/>
        <v>8</v>
      </c>
      <c r="B604" s="112">
        <v>2018</v>
      </c>
      <c r="C604" s="105"/>
      <c r="E604" s="109"/>
      <c r="F604" s="109">
        <f>-IF($B604&gt;=F$200,0,IF(COUNTIF($E604:E604,"&lt;&gt;0")&lt;=$D$599,VLOOKUP($B$599,$B$142:$N$196,$A604,FALSE)*$E$599,0))</f>
        <v>0</v>
      </c>
      <c r="G604" s="109">
        <f>-IF($B604&gt;=G$200,0,IF(COUNTIF($E604:F604,"&lt;&gt;0")&lt;=$D$599,VLOOKUP($B$599,$B$142:$N$196,$A604,FALSE)*$E$599,0))</f>
        <v>0</v>
      </c>
      <c r="H604" s="109">
        <f>-IF($B604&gt;=H$200,0,IF(COUNTIF($E604:G604,"&lt;&gt;0")&lt;=$D$599,VLOOKUP($B$599,$B$142:$N$196,$A604,FALSE)*$E$599,0))</f>
        <v>0</v>
      </c>
      <c r="I604" s="109">
        <f>-IF($B604&gt;=I$200,0,IF(COUNTIF($E604:H604,"&lt;&gt;0")&lt;=$D$599,VLOOKUP($B$599,$B$142:$N$196,$A604,FALSE)*$E$599,0))</f>
        <v>0</v>
      </c>
      <c r="J604" s="109">
        <f>-IF($B604&gt;=J$200,0,IF(COUNTIF($E604:I604,"&lt;&gt;0")&lt;=$D$599,VLOOKUP($B$599,$B$142:$N$196,$A604,FALSE)*$E$599,0))</f>
        <v>0</v>
      </c>
      <c r="K604" s="109">
        <f>-IF($B604&gt;=K$200,0,IF(COUNTIF($E604:J604,"&lt;&gt;0")&lt;=$D$599,VLOOKUP($B$599,$B$142:$N$196,$A604,FALSE)*$E$599,0))</f>
        <v>0</v>
      </c>
      <c r="L604" s="109">
        <f>-IF($B604&gt;=L$200,0,IF(COUNTIF($E604:K604,"&lt;&gt;0")&lt;=$D$599,VLOOKUP($B$599,$B$142:$N$196,$A604,FALSE)*$E$599,0))</f>
        <v>0</v>
      </c>
      <c r="M604" s="109">
        <f>-IF($B604&gt;=M$200,0,IF(COUNTIF($E604:L604,"&lt;&gt;0")&lt;=$D$599,VLOOKUP($B$599,$B$142:$N$196,$A604,FALSE)*$E$599,0))</f>
        <v>0</v>
      </c>
      <c r="N604" s="109">
        <f>-IF($B604&gt;=N$200,0,IF(COUNTIF($E604:M604,"&lt;&gt;0")&lt;=$D$599,VLOOKUP($B$599,$B$142:$N$196,$A604,FALSE)*$E$599,0))</f>
        <v>0</v>
      </c>
    </row>
    <row r="605" spans="1:14" s="2" customFormat="1" hidden="1" outlineLevel="1" x14ac:dyDescent="0.3">
      <c r="A605" s="1">
        <f t="shared" si="133"/>
        <v>9</v>
      </c>
      <c r="B605" s="112">
        <v>2019</v>
      </c>
      <c r="C605" s="105"/>
      <c r="E605" s="109"/>
      <c r="F605" s="109">
        <f>-IF($B605&gt;=F$200,0,IF(COUNTIF($E605:E605,"&lt;&gt;0")&lt;=$D$599,VLOOKUP($B$599,$B$142:$N$196,$A605,FALSE)*$E$599,0))</f>
        <v>0</v>
      </c>
      <c r="G605" s="109">
        <f>-IF($B605&gt;=G$200,0,IF(COUNTIF($E605:F605,"&lt;&gt;0")&lt;=$D$599,VLOOKUP($B$599,$B$142:$N$196,$A605,FALSE)*$E$599,0))</f>
        <v>0</v>
      </c>
      <c r="H605" s="109">
        <f>-IF($B605&gt;=H$200,0,IF(COUNTIF($E605:G605,"&lt;&gt;0")&lt;=$D$599,VLOOKUP($B$599,$B$142:$N$196,$A605,FALSE)*$E$599,0))</f>
        <v>0</v>
      </c>
      <c r="I605" s="109">
        <f>-IF($B605&gt;=I$200,0,IF(COUNTIF($E605:H605,"&lt;&gt;0")&lt;=$D$599,VLOOKUP($B$599,$B$142:$N$196,$A605,FALSE)*$E$599,0))</f>
        <v>0</v>
      </c>
      <c r="J605" s="109">
        <f>-IF($B605&gt;=J$200,0,IF(COUNTIF($E605:I605,"&lt;&gt;0")&lt;=$D$599,VLOOKUP($B$599,$B$142:$N$196,$A605,FALSE)*$E$599,0))</f>
        <v>0</v>
      </c>
      <c r="K605" s="109">
        <f>-IF($B605&gt;=K$200,0,IF(COUNTIF($E605:J605,"&lt;&gt;0")&lt;=$D$599,VLOOKUP($B$599,$B$142:$N$196,$A605,FALSE)*$E$599,0))</f>
        <v>-39940.677966101699</v>
      </c>
      <c r="L605" s="109">
        <f>-IF($B605&gt;=L$200,0,IF(COUNTIF($E605:K605,"&lt;&gt;0")&lt;=$D$599,VLOOKUP($B$599,$B$142:$N$196,$A605,FALSE)*$E$599,0))</f>
        <v>-39940.677966101699</v>
      </c>
      <c r="M605" s="109">
        <f>-IF($B605&gt;=M$200,0,IF(COUNTIF($E605:L605,"&lt;&gt;0")&lt;=$D$599,VLOOKUP($B$599,$B$142:$N$196,$A605,FALSE)*$E$599,0))</f>
        <v>-39940.677966101699</v>
      </c>
      <c r="N605" s="109">
        <f>-IF($B605&gt;=N$200,0,IF(COUNTIF($E605:M605,"&lt;&gt;0")&lt;=$D$599,VLOOKUP($B$599,$B$142:$N$196,$A605,FALSE)*$E$599,0))</f>
        <v>-39940.677966101699</v>
      </c>
    </row>
    <row r="606" spans="1:14" s="2" customFormat="1" hidden="1" outlineLevel="1" x14ac:dyDescent="0.3">
      <c r="A606" s="1">
        <f t="shared" si="133"/>
        <v>10</v>
      </c>
      <c r="B606" s="112">
        <v>2020</v>
      </c>
      <c r="C606" s="105"/>
      <c r="E606" s="109"/>
      <c r="F606" s="109">
        <f>-IF($B606&gt;=F$200,0,IF(COUNTIF($E606:E606,"&lt;&gt;0")&lt;=$D$599,VLOOKUP($B$599,$B$142:$N$196,$A606,FALSE)*$E$599,0))</f>
        <v>0</v>
      </c>
      <c r="G606" s="109">
        <f>-IF($B606&gt;=G$200,0,IF(COUNTIF($E606:F606,"&lt;&gt;0")&lt;=$D$599,VLOOKUP($B$599,$B$142:$N$196,$A606,FALSE)*$E$599,0))</f>
        <v>0</v>
      </c>
      <c r="H606" s="109">
        <f>-IF($B606&gt;=H$200,0,IF(COUNTIF($E606:G606,"&lt;&gt;0")&lt;=$D$599,VLOOKUP($B$599,$B$142:$N$196,$A606,FALSE)*$E$599,0))</f>
        <v>0</v>
      </c>
      <c r="I606" s="109">
        <f>-IF($B606&gt;=I$200,0,IF(COUNTIF($E606:H606,"&lt;&gt;0")&lt;=$D$599,VLOOKUP($B$599,$B$142:$N$196,$A606,FALSE)*$E$599,0))</f>
        <v>0</v>
      </c>
      <c r="J606" s="109">
        <f>-IF($B606&gt;=J$200,0,IF(COUNTIF($E606:I606,"&lt;&gt;0")&lt;=$D$599,VLOOKUP($B$599,$B$142:$N$196,$A606,FALSE)*$E$599,0))</f>
        <v>0</v>
      </c>
      <c r="K606" s="109">
        <f>-IF($B606&gt;=K$200,0,IF(COUNTIF($E606:J606,"&lt;&gt;0")&lt;=$D$599,VLOOKUP($B$599,$B$142:$N$196,$A606,FALSE)*$E$599,0))</f>
        <v>0</v>
      </c>
      <c r="L606" s="109">
        <f>-IF($B606&gt;=L$200,0,IF(COUNTIF($E606:K606,"&lt;&gt;0")&lt;=$D$599,VLOOKUP($B$599,$B$142:$N$196,$A606,FALSE)*$E$599,0))</f>
        <v>0</v>
      </c>
      <c r="M606" s="109">
        <f>-IF($B606&gt;=M$200,0,IF(COUNTIF($E606:L606,"&lt;&gt;0")&lt;=$D$599,VLOOKUP($B$599,$B$142:$N$196,$A606,FALSE)*$E$599,0))</f>
        <v>0</v>
      </c>
      <c r="N606" s="109">
        <f>-IF($B606&gt;=N$200,0,IF(COUNTIF($E606:M606,"&lt;&gt;0")&lt;=$D$599,VLOOKUP($B$599,$B$142:$N$196,$A606,FALSE)*$E$599,0))</f>
        <v>0</v>
      </c>
    </row>
    <row r="607" spans="1:14" s="2" customFormat="1" hidden="1" outlineLevel="1" x14ac:dyDescent="0.3">
      <c r="A607" s="1">
        <f t="shared" si="133"/>
        <v>11</v>
      </c>
      <c r="B607" s="112">
        <v>2021</v>
      </c>
      <c r="C607" s="105"/>
      <c r="E607" s="109"/>
      <c r="F607" s="109">
        <f>-IF($B607&gt;=F$200,0,IF(COUNTIF($E607:E607,"&lt;&gt;0")&lt;=$D$599,VLOOKUP($B$599,$B$142:$N$196,$A607,FALSE)*$E$599,0))</f>
        <v>0</v>
      </c>
      <c r="G607" s="109">
        <f>-IF($B607&gt;=G$200,0,IF(COUNTIF($E607:F607,"&lt;&gt;0")&lt;=$D$599,VLOOKUP($B$599,$B$142:$N$196,$A607,FALSE)*$E$599,0))</f>
        <v>0</v>
      </c>
      <c r="H607" s="109">
        <f>-IF($B607&gt;=H$200,0,IF(COUNTIF($E607:G607,"&lt;&gt;0")&lt;=$D$599,VLOOKUP($B$599,$B$142:$N$196,$A607,FALSE)*$E$599,0))</f>
        <v>0</v>
      </c>
      <c r="I607" s="109">
        <f>-IF($B607&gt;=I$200,0,IF(COUNTIF($E607:H607,"&lt;&gt;0")&lt;=$D$599,VLOOKUP($B$599,$B$142:$N$196,$A607,FALSE)*$E$599,0))</f>
        <v>0</v>
      </c>
      <c r="J607" s="109">
        <f>-IF($B607&gt;=J$200,0,IF(COUNTIF($E607:I607,"&lt;&gt;0")&lt;=$D$599,VLOOKUP($B$599,$B$142:$N$196,$A607,FALSE)*$E$599,0))</f>
        <v>0</v>
      </c>
      <c r="K607" s="109">
        <f>-IF($B607&gt;=K$200,0,IF(COUNTIF($E607:J607,"&lt;&gt;0")&lt;=$D$599,VLOOKUP($B$599,$B$142:$N$196,$A607,FALSE)*$E$599,0))</f>
        <v>0</v>
      </c>
      <c r="L607" s="109">
        <f>-IF($B607&gt;=L$200,0,IF(COUNTIF($E607:K607,"&lt;&gt;0")&lt;=$D$599,VLOOKUP($B$599,$B$142:$N$196,$A607,FALSE)*$E$599,0))</f>
        <v>0</v>
      </c>
      <c r="M607" s="109">
        <f>-IF($B607&gt;=M$200,0,IF(COUNTIF($E607:L607,"&lt;&gt;0")&lt;=$D$599,VLOOKUP($B$599,$B$142:$N$196,$A607,FALSE)*$E$599,0))</f>
        <v>0</v>
      </c>
      <c r="N607" s="109">
        <f>-IF($B607&gt;=N$200,0,IF(COUNTIF($E607:M607,"&lt;&gt;0")&lt;=$D$599,VLOOKUP($B$599,$B$142:$N$196,$A607,FALSE)*$E$599,0))</f>
        <v>0</v>
      </c>
    </row>
    <row r="608" spans="1:14" s="2" customFormat="1" hidden="1" outlineLevel="1" x14ac:dyDescent="0.3">
      <c r="A608" s="1">
        <f t="shared" si="133"/>
        <v>12</v>
      </c>
      <c r="B608" s="112">
        <v>2022</v>
      </c>
      <c r="C608" s="105"/>
      <c r="E608" s="109"/>
      <c r="F608" s="109">
        <f>-IF($B608&gt;=F$200,0,IF(COUNTIF($E608:E608,"&lt;&gt;0")&lt;=$D$599,VLOOKUP($B$599,$B$142:$N$196,$A608,FALSE)*$E$599,0))</f>
        <v>0</v>
      </c>
      <c r="G608" s="109">
        <f>-IF($B608&gt;=G$200,0,IF(COUNTIF($E608:F608,"&lt;&gt;0")&lt;=$D$599,VLOOKUP($B$599,$B$142:$N$196,$A608,FALSE)*$E$599,0))</f>
        <v>0</v>
      </c>
      <c r="H608" s="109">
        <f>-IF($B608&gt;=H$200,0,IF(COUNTIF($E608:G608,"&lt;&gt;0")&lt;=$D$599,VLOOKUP($B$599,$B$142:$N$196,$A608,FALSE)*$E$599,0))</f>
        <v>0</v>
      </c>
      <c r="I608" s="109">
        <f>-IF($B608&gt;=I$200,0,IF(COUNTIF($E608:H608,"&lt;&gt;0")&lt;=$D$599,VLOOKUP($B$599,$B$142:$N$196,$A608,FALSE)*$E$599,0))</f>
        <v>0</v>
      </c>
      <c r="J608" s="109">
        <f>-IF($B608&gt;=J$200,0,IF(COUNTIF($E608:I608,"&lt;&gt;0")&lt;=$D$599,VLOOKUP($B$599,$B$142:$N$196,$A608,FALSE)*$E$599,0))</f>
        <v>0</v>
      </c>
      <c r="K608" s="109">
        <f>-IF($B608&gt;=K$200,0,IF(COUNTIF($E608:J608,"&lt;&gt;0")&lt;=$D$599,VLOOKUP($B$599,$B$142:$N$196,$A608,FALSE)*$E$599,0))</f>
        <v>0</v>
      </c>
      <c r="L608" s="109">
        <f>-IF($B608&gt;=L$200,0,IF(COUNTIF($E608:K608,"&lt;&gt;0")&lt;=$D$599,VLOOKUP($B$599,$B$142:$N$196,$A608,FALSE)*$E$599,0))</f>
        <v>0</v>
      </c>
      <c r="M608" s="109">
        <f>-IF($B608&gt;=M$200,0,IF(COUNTIF($E608:L608,"&lt;&gt;0")&lt;=$D$599,VLOOKUP($B$599,$B$142:$N$196,$A608,FALSE)*$E$599,0))</f>
        <v>0</v>
      </c>
      <c r="N608" s="109">
        <f>-IF($B608&gt;=N$200,0,IF(COUNTIF($E608:M608,"&lt;&gt;0")&lt;=$D$599,VLOOKUP($B$599,$B$142:$N$196,$A608,FALSE)*$E$599,0))</f>
        <v>0</v>
      </c>
    </row>
    <row r="609" spans="1:14" s="2" customFormat="1" hidden="1" outlineLevel="1" x14ac:dyDescent="0.3">
      <c r="A609" s="1"/>
      <c r="B609" s="112"/>
      <c r="C609" s="105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</row>
    <row r="610" spans="1:14" s="2" customFormat="1" collapsed="1" x14ac:dyDescent="0.3">
      <c r="A610" s="1"/>
      <c r="B610" s="104" t="s">
        <v>230</v>
      </c>
      <c r="C610" s="105"/>
      <c r="D610" s="2">
        <f>VLOOKUP(B610,'2.2.3.1.TasasDeprec'!$B$6:$F$62,5,FALSE)</f>
        <v>10</v>
      </c>
      <c r="E610" s="18">
        <f>1/D610</f>
        <v>0.1</v>
      </c>
      <c r="F610" s="55">
        <f>SUM(F611:F619)</f>
        <v>0</v>
      </c>
      <c r="G610" s="55">
        <f t="shared" ref="G610:N610" si="134">SUM(G611:G619)</f>
        <v>0</v>
      </c>
      <c r="H610" s="55">
        <f t="shared" si="134"/>
        <v>0</v>
      </c>
      <c r="I610" s="55">
        <f t="shared" si="134"/>
        <v>0</v>
      </c>
      <c r="J610" s="55">
        <f t="shared" si="134"/>
        <v>0</v>
      </c>
      <c r="K610" s="55">
        <f t="shared" si="134"/>
        <v>-3134.2372881355936</v>
      </c>
      <c r="L610" s="55">
        <f t="shared" si="134"/>
        <v>-3134.2372881355936</v>
      </c>
      <c r="M610" s="55">
        <f t="shared" si="134"/>
        <v>-3134.2372881355936</v>
      </c>
      <c r="N610" s="55">
        <f t="shared" si="134"/>
        <v>-3134.2372881355936</v>
      </c>
    </row>
    <row r="611" spans="1:14" s="2" customFormat="1" hidden="1" outlineLevel="1" x14ac:dyDescent="0.3">
      <c r="A611" s="1">
        <v>4</v>
      </c>
      <c r="B611" s="112">
        <v>2014</v>
      </c>
      <c r="C611" s="105"/>
      <c r="E611" s="109"/>
      <c r="F611" s="109">
        <f>-IF($B611&gt;=F$200,0,IF(COUNTIF($E611:E611,"&lt;&gt;0")&lt;=$D$610,VLOOKUP($B$610,$B$142:$N$196,$A611,FALSE)*$E$610,0))</f>
        <v>0</v>
      </c>
      <c r="G611" s="109">
        <f>-IF($B611&gt;=G$200,0,IF(COUNTIF($E611:F611,"&lt;&gt;0")&lt;=$D$610,VLOOKUP($B$610,$B$142:$N$196,$A611,FALSE)*$E$610,0))</f>
        <v>0</v>
      </c>
      <c r="H611" s="109">
        <f>-IF($B611&gt;=H$200,0,IF(COUNTIF($E611:G611,"&lt;&gt;0")&lt;=$D$610,VLOOKUP($B$610,$B$142:$N$196,$A611,FALSE)*$E$610,0))</f>
        <v>0</v>
      </c>
      <c r="I611" s="109">
        <f>-IF($B611&gt;=I$200,0,IF(COUNTIF($E611:H611,"&lt;&gt;0")&lt;=$D$610,VLOOKUP($B$610,$B$142:$N$196,$A611,FALSE)*$E$610,0))</f>
        <v>0</v>
      </c>
      <c r="J611" s="109">
        <f>-IF($B611&gt;=J$200,0,IF(COUNTIF($E611:I611,"&lt;&gt;0")&lt;=$D$610,VLOOKUP($B$610,$B$142:$N$196,$A611,FALSE)*$E$610,0))</f>
        <v>0</v>
      </c>
      <c r="K611" s="109">
        <f>-IF($B611&gt;=K$200,0,IF(COUNTIF($E611:J611,"&lt;&gt;0")&lt;=$D$610,VLOOKUP($B$610,$B$142:$N$196,$A611,FALSE)*$E$610,0))</f>
        <v>0</v>
      </c>
      <c r="L611" s="109">
        <f>-IF($B611&gt;=L$200,0,IF(COUNTIF($E611:K611,"&lt;&gt;0")&lt;=$D$610,VLOOKUP($B$610,$B$142:$N$196,$A611,FALSE)*$E$610,0))</f>
        <v>0</v>
      </c>
      <c r="M611" s="109">
        <f>-IF($B611&gt;=M$200,0,IF(COUNTIF($E611:L611,"&lt;&gt;0")&lt;=$D$610,VLOOKUP($B$610,$B$142:$N$196,$A611,FALSE)*$E$610,0))</f>
        <v>0</v>
      </c>
      <c r="N611" s="109">
        <f>-IF($B611&gt;=N$200,0,IF(COUNTIF($E611:M611,"&lt;&gt;0")&lt;=$D$610,VLOOKUP($B$610,$B$142:$N$196,$A611,FALSE)*$E$610,0))</f>
        <v>0</v>
      </c>
    </row>
    <row r="612" spans="1:14" s="2" customFormat="1" hidden="1" outlineLevel="1" x14ac:dyDescent="0.3">
      <c r="A612" s="1">
        <f t="shared" ref="A612:A619" si="135">+A611+1</f>
        <v>5</v>
      </c>
      <c r="B612" s="112">
        <v>2015</v>
      </c>
      <c r="C612" s="105"/>
      <c r="E612" s="109"/>
      <c r="F612" s="109">
        <f>-IF($B612&gt;=F$200,0,IF(COUNTIF($E612:E612,"&lt;&gt;0")&lt;=$D$610,VLOOKUP($B$610,$B$142:$N$196,$A612,FALSE)*$E$610,0))</f>
        <v>0</v>
      </c>
      <c r="G612" s="109">
        <f>-IF($B612&gt;=G$200,0,IF(COUNTIF($E612:F612,"&lt;&gt;0")&lt;=$D$610,VLOOKUP($B$610,$B$142:$N$196,$A612,FALSE)*$E$610,0))</f>
        <v>0</v>
      </c>
      <c r="H612" s="109">
        <f>-IF($B612&gt;=H$200,0,IF(COUNTIF($E612:G612,"&lt;&gt;0")&lt;=$D$610,VLOOKUP($B$610,$B$142:$N$196,$A612,FALSE)*$E$610,0))</f>
        <v>0</v>
      </c>
      <c r="I612" s="109">
        <f>-IF($B612&gt;=I$200,0,IF(COUNTIF($E612:H612,"&lt;&gt;0")&lt;=$D$610,VLOOKUP($B$610,$B$142:$N$196,$A612,FALSE)*$E$610,0))</f>
        <v>0</v>
      </c>
      <c r="J612" s="109">
        <f>-IF($B612&gt;=J$200,0,IF(COUNTIF($E612:I612,"&lt;&gt;0")&lt;=$D$610,VLOOKUP($B$610,$B$142:$N$196,$A612,FALSE)*$E$610,0))</f>
        <v>0</v>
      </c>
      <c r="K612" s="109">
        <f>-IF($B612&gt;=K$200,0,IF(COUNTIF($E612:J612,"&lt;&gt;0")&lt;=$D$610,VLOOKUP($B$610,$B$142:$N$196,$A612,FALSE)*$E$610,0))</f>
        <v>0</v>
      </c>
      <c r="L612" s="109">
        <f>-IF($B612&gt;=L$200,0,IF(COUNTIF($E612:K612,"&lt;&gt;0")&lt;=$D$610,VLOOKUP($B$610,$B$142:$N$196,$A612,FALSE)*$E$610,0))</f>
        <v>0</v>
      </c>
      <c r="M612" s="109">
        <f>-IF($B612&gt;=M$200,0,IF(COUNTIF($E612:L612,"&lt;&gt;0")&lt;=$D$610,VLOOKUP($B$610,$B$142:$N$196,$A612,FALSE)*$E$610,0))</f>
        <v>0</v>
      </c>
      <c r="N612" s="109">
        <f>-IF($B612&gt;=N$200,0,IF(COUNTIF($E612:M612,"&lt;&gt;0")&lt;=$D$610,VLOOKUP($B$610,$B$142:$N$196,$A612,FALSE)*$E$610,0))</f>
        <v>0</v>
      </c>
    </row>
    <row r="613" spans="1:14" s="2" customFormat="1" hidden="1" outlineLevel="1" x14ac:dyDescent="0.3">
      <c r="A613" s="1">
        <f t="shared" si="135"/>
        <v>6</v>
      </c>
      <c r="B613" s="112">
        <v>2016</v>
      </c>
      <c r="C613" s="105"/>
      <c r="E613" s="109"/>
      <c r="F613" s="109">
        <f>-IF($B613&gt;=F$200,0,IF(COUNTIF($E613:E613,"&lt;&gt;0")&lt;=$D$610,VLOOKUP($B$610,$B$142:$N$196,$A613,FALSE)*$E$610,0))</f>
        <v>0</v>
      </c>
      <c r="G613" s="109">
        <f>-IF($B613&gt;=G$200,0,IF(COUNTIF($E613:F613,"&lt;&gt;0")&lt;=$D$610,VLOOKUP($B$610,$B$142:$N$196,$A613,FALSE)*$E$610,0))</f>
        <v>0</v>
      </c>
      <c r="H613" s="109">
        <f>-IF($B613&gt;=H$200,0,IF(COUNTIF($E613:G613,"&lt;&gt;0")&lt;=$D$610,VLOOKUP($B$610,$B$142:$N$196,$A613,FALSE)*$E$610,0))</f>
        <v>0</v>
      </c>
      <c r="I613" s="109">
        <f>-IF($B613&gt;=I$200,0,IF(COUNTIF($E613:H613,"&lt;&gt;0")&lt;=$D$610,VLOOKUP($B$610,$B$142:$N$196,$A613,FALSE)*$E$610,0))</f>
        <v>0</v>
      </c>
      <c r="J613" s="109">
        <f>-IF($B613&gt;=J$200,0,IF(COUNTIF($E613:I613,"&lt;&gt;0")&lt;=$D$610,VLOOKUP($B$610,$B$142:$N$196,$A613,FALSE)*$E$610,0))</f>
        <v>0</v>
      </c>
      <c r="K613" s="109">
        <f>-IF($B613&gt;=K$200,0,IF(COUNTIF($E613:J613,"&lt;&gt;0")&lt;=$D$610,VLOOKUP($B$610,$B$142:$N$196,$A613,FALSE)*$E$610,0))</f>
        <v>0</v>
      </c>
      <c r="L613" s="109">
        <f>-IF($B613&gt;=L$200,0,IF(COUNTIF($E613:K613,"&lt;&gt;0")&lt;=$D$610,VLOOKUP($B$610,$B$142:$N$196,$A613,FALSE)*$E$610,0))</f>
        <v>0</v>
      </c>
      <c r="M613" s="109">
        <f>-IF($B613&gt;=M$200,0,IF(COUNTIF($E613:L613,"&lt;&gt;0")&lt;=$D$610,VLOOKUP($B$610,$B$142:$N$196,$A613,FALSE)*$E$610,0))</f>
        <v>0</v>
      </c>
      <c r="N613" s="109">
        <f>-IF($B613&gt;=N$200,0,IF(COUNTIF($E613:M613,"&lt;&gt;0")&lt;=$D$610,VLOOKUP($B$610,$B$142:$N$196,$A613,FALSE)*$E$610,0))</f>
        <v>0</v>
      </c>
    </row>
    <row r="614" spans="1:14" s="2" customFormat="1" hidden="1" outlineLevel="1" x14ac:dyDescent="0.3">
      <c r="A614" s="1">
        <f t="shared" si="135"/>
        <v>7</v>
      </c>
      <c r="B614" s="112">
        <v>2017</v>
      </c>
      <c r="C614" s="105"/>
      <c r="E614" s="109"/>
      <c r="F614" s="109">
        <f>-IF($B614&gt;=F$200,0,IF(COUNTIF($E614:E614,"&lt;&gt;0")&lt;=$D$610,VLOOKUP($B$610,$B$142:$N$196,$A614,FALSE)*$E$610,0))</f>
        <v>0</v>
      </c>
      <c r="G614" s="109">
        <f>-IF($B614&gt;=G$200,0,IF(COUNTIF($E614:F614,"&lt;&gt;0")&lt;=$D$610,VLOOKUP($B$610,$B$142:$N$196,$A614,FALSE)*$E$610,0))</f>
        <v>0</v>
      </c>
      <c r="H614" s="109">
        <f>-IF($B614&gt;=H$200,0,IF(COUNTIF($E614:G614,"&lt;&gt;0")&lt;=$D$610,VLOOKUP($B$610,$B$142:$N$196,$A614,FALSE)*$E$610,0))</f>
        <v>0</v>
      </c>
      <c r="I614" s="109">
        <f>-IF($B614&gt;=I$200,0,IF(COUNTIF($E614:H614,"&lt;&gt;0")&lt;=$D$610,VLOOKUP($B$610,$B$142:$N$196,$A614,FALSE)*$E$610,0))</f>
        <v>0</v>
      </c>
      <c r="J614" s="109">
        <f>-IF($B614&gt;=J$200,0,IF(COUNTIF($E614:I614,"&lt;&gt;0")&lt;=$D$610,VLOOKUP($B$610,$B$142:$N$196,$A614,FALSE)*$E$610,0))</f>
        <v>0</v>
      </c>
      <c r="K614" s="109">
        <f>-IF($B614&gt;=K$200,0,IF(COUNTIF($E614:J614,"&lt;&gt;0")&lt;=$D$610,VLOOKUP($B$610,$B$142:$N$196,$A614,FALSE)*$E$610,0))</f>
        <v>0</v>
      </c>
      <c r="L614" s="109">
        <f>-IF($B614&gt;=L$200,0,IF(COUNTIF($E614:K614,"&lt;&gt;0")&lt;=$D$610,VLOOKUP($B$610,$B$142:$N$196,$A614,FALSE)*$E$610,0))</f>
        <v>0</v>
      </c>
      <c r="M614" s="109">
        <f>-IF($B614&gt;=M$200,0,IF(COUNTIF($E614:L614,"&lt;&gt;0")&lt;=$D$610,VLOOKUP($B$610,$B$142:$N$196,$A614,FALSE)*$E$610,0))</f>
        <v>0</v>
      </c>
      <c r="N614" s="109">
        <f>-IF($B614&gt;=N$200,0,IF(COUNTIF($E614:M614,"&lt;&gt;0")&lt;=$D$610,VLOOKUP($B$610,$B$142:$N$196,$A614,FALSE)*$E$610,0))</f>
        <v>0</v>
      </c>
    </row>
    <row r="615" spans="1:14" s="2" customFormat="1" hidden="1" outlineLevel="1" x14ac:dyDescent="0.3">
      <c r="A615" s="1">
        <f t="shared" si="135"/>
        <v>8</v>
      </c>
      <c r="B615" s="112">
        <v>2018</v>
      </c>
      <c r="C615" s="105"/>
      <c r="E615" s="109"/>
      <c r="F615" s="109">
        <f>-IF($B615&gt;=F$200,0,IF(COUNTIF($E615:E615,"&lt;&gt;0")&lt;=$D$610,VLOOKUP($B$610,$B$142:$N$196,$A615,FALSE)*$E$610,0))</f>
        <v>0</v>
      </c>
      <c r="G615" s="109">
        <f>-IF($B615&gt;=G$200,0,IF(COUNTIF($E615:F615,"&lt;&gt;0")&lt;=$D$610,VLOOKUP($B$610,$B$142:$N$196,$A615,FALSE)*$E$610,0))</f>
        <v>0</v>
      </c>
      <c r="H615" s="109">
        <f>-IF($B615&gt;=H$200,0,IF(COUNTIF($E615:G615,"&lt;&gt;0")&lt;=$D$610,VLOOKUP($B$610,$B$142:$N$196,$A615,FALSE)*$E$610,0))</f>
        <v>0</v>
      </c>
      <c r="I615" s="109">
        <f>-IF($B615&gt;=I$200,0,IF(COUNTIF($E615:H615,"&lt;&gt;0")&lt;=$D$610,VLOOKUP($B$610,$B$142:$N$196,$A615,FALSE)*$E$610,0))</f>
        <v>0</v>
      </c>
      <c r="J615" s="109">
        <f>-IF($B615&gt;=J$200,0,IF(COUNTIF($E615:I615,"&lt;&gt;0")&lt;=$D$610,VLOOKUP($B$610,$B$142:$N$196,$A615,FALSE)*$E$610,0))</f>
        <v>0</v>
      </c>
      <c r="K615" s="109">
        <f>-IF($B615&gt;=K$200,0,IF(COUNTIF($E615:J615,"&lt;&gt;0")&lt;=$D$610,VLOOKUP($B$610,$B$142:$N$196,$A615,FALSE)*$E$610,0))</f>
        <v>0</v>
      </c>
      <c r="L615" s="109">
        <f>-IF($B615&gt;=L$200,0,IF(COUNTIF($E615:K615,"&lt;&gt;0")&lt;=$D$610,VLOOKUP($B$610,$B$142:$N$196,$A615,FALSE)*$E$610,0))</f>
        <v>0</v>
      </c>
      <c r="M615" s="109">
        <f>-IF($B615&gt;=M$200,0,IF(COUNTIF($E615:L615,"&lt;&gt;0")&lt;=$D$610,VLOOKUP($B$610,$B$142:$N$196,$A615,FALSE)*$E$610,0))</f>
        <v>0</v>
      </c>
      <c r="N615" s="109">
        <f>-IF($B615&gt;=N$200,0,IF(COUNTIF($E615:M615,"&lt;&gt;0")&lt;=$D$610,VLOOKUP($B$610,$B$142:$N$196,$A615,FALSE)*$E$610,0))</f>
        <v>0</v>
      </c>
    </row>
    <row r="616" spans="1:14" s="2" customFormat="1" hidden="1" outlineLevel="1" x14ac:dyDescent="0.3">
      <c r="A616" s="1">
        <f t="shared" si="135"/>
        <v>9</v>
      </c>
      <c r="B616" s="112">
        <v>2019</v>
      </c>
      <c r="C616" s="105"/>
      <c r="E616" s="109"/>
      <c r="F616" s="109">
        <f>-IF($B616&gt;=F$200,0,IF(COUNTIF($E616:E616,"&lt;&gt;0")&lt;=$D$610,VLOOKUP($B$610,$B$142:$N$196,$A616,FALSE)*$E$610,0))</f>
        <v>0</v>
      </c>
      <c r="G616" s="109">
        <f>-IF($B616&gt;=G$200,0,IF(COUNTIF($E616:F616,"&lt;&gt;0")&lt;=$D$610,VLOOKUP($B$610,$B$142:$N$196,$A616,FALSE)*$E$610,0))</f>
        <v>0</v>
      </c>
      <c r="H616" s="109">
        <f>-IF($B616&gt;=H$200,0,IF(COUNTIF($E616:G616,"&lt;&gt;0")&lt;=$D$610,VLOOKUP($B$610,$B$142:$N$196,$A616,FALSE)*$E$610,0))</f>
        <v>0</v>
      </c>
      <c r="I616" s="109">
        <f>-IF($B616&gt;=I$200,0,IF(COUNTIF($E616:H616,"&lt;&gt;0")&lt;=$D$610,VLOOKUP($B$610,$B$142:$N$196,$A616,FALSE)*$E$610,0))</f>
        <v>0</v>
      </c>
      <c r="J616" s="109">
        <f>-IF($B616&gt;=J$200,0,IF(COUNTIF($E616:I616,"&lt;&gt;0")&lt;=$D$610,VLOOKUP($B$610,$B$142:$N$196,$A616,FALSE)*$E$610,0))</f>
        <v>0</v>
      </c>
      <c r="K616" s="109">
        <f>-IF($B616&gt;=K$200,0,IF(COUNTIF($E616:J616,"&lt;&gt;0")&lt;=$D$610,VLOOKUP($B$610,$B$142:$N$196,$A616,FALSE)*$E$610,0))</f>
        <v>-3134.2372881355936</v>
      </c>
      <c r="L616" s="109">
        <f>-IF($B616&gt;=L$200,0,IF(COUNTIF($E616:K616,"&lt;&gt;0")&lt;=$D$610,VLOOKUP($B$610,$B$142:$N$196,$A616,FALSE)*$E$610,0))</f>
        <v>-3134.2372881355936</v>
      </c>
      <c r="M616" s="109">
        <f>-IF($B616&gt;=M$200,0,IF(COUNTIF($E616:L616,"&lt;&gt;0")&lt;=$D$610,VLOOKUP($B$610,$B$142:$N$196,$A616,FALSE)*$E$610,0))</f>
        <v>-3134.2372881355936</v>
      </c>
      <c r="N616" s="109">
        <f>-IF($B616&gt;=N$200,0,IF(COUNTIF($E616:M616,"&lt;&gt;0")&lt;=$D$610,VLOOKUP($B$610,$B$142:$N$196,$A616,FALSE)*$E$610,0))</f>
        <v>-3134.2372881355936</v>
      </c>
    </row>
    <row r="617" spans="1:14" s="2" customFormat="1" hidden="1" outlineLevel="1" x14ac:dyDescent="0.3">
      <c r="A617" s="1">
        <f t="shared" si="135"/>
        <v>10</v>
      </c>
      <c r="B617" s="112">
        <v>2020</v>
      </c>
      <c r="C617" s="105"/>
      <c r="E617" s="109"/>
      <c r="F617" s="109">
        <f>-IF($B617&gt;=F$200,0,IF(COUNTIF($E617:E617,"&lt;&gt;0")&lt;=$D$610,VLOOKUP($B$610,$B$142:$N$196,$A617,FALSE)*$E$610,0))</f>
        <v>0</v>
      </c>
      <c r="G617" s="109">
        <f>-IF($B617&gt;=G$200,0,IF(COUNTIF($E617:F617,"&lt;&gt;0")&lt;=$D$610,VLOOKUP($B$610,$B$142:$N$196,$A617,FALSE)*$E$610,0))</f>
        <v>0</v>
      </c>
      <c r="H617" s="109">
        <f>-IF($B617&gt;=H$200,0,IF(COUNTIF($E617:G617,"&lt;&gt;0")&lt;=$D$610,VLOOKUP($B$610,$B$142:$N$196,$A617,FALSE)*$E$610,0))</f>
        <v>0</v>
      </c>
      <c r="I617" s="109">
        <f>-IF($B617&gt;=I$200,0,IF(COUNTIF($E617:H617,"&lt;&gt;0")&lt;=$D$610,VLOOKUP($B$610,$B$142:$N$196,$A617,FALSE)*$E$610,0))</f>
        <v>0</v>
      </c>
      <c r="J617" s="109">
        <f>-IF($B617&gt;=J$200,0,IF(COUNTIF($E617:I617,"&lt;&gt;0")&lt;=$D$610,VLOOKUP($B$610,$B$142:$N$196,$A617,FALSE)*$E$610,0))</f>
        <v>0</v>
      </c>
      <c r="K617" s="109">
        <f>-IF($B617&gt;=K$200,0,IF(COUNTIF($E617:J617,"&lt;&gt;0")&lt;=$D$610,VLOOKUP($B$610,$B$142:$N$196,$A617,FALSE)*$E$610,0))</f>
        <v>0</v>
      </c>
      <c r="L617" s="109">
        <f>-IF($B617&gt;=L$200,0,IF(COUNTIF($E617:K617,"&lt;&gt;0")&lt;=$D$610,VLOOKUP($B$610,$B$142:$N$196,$A617,FALSE)*$E$610,0))</f>
        <v>0</v>
      </c>
      <c r="M617" s="109">
        <f>-IF($B617&gt;=M$200,0,IF(COUNTIF($E617:L617,"&lt;&gt;0")&lt;=$D$610,VLOOKUP($B$610,$B$142:$N$196,$A617,FALSE)*$E$610,0))</f>
        <v>0</v>
      </c>
      <c r="N617" s="109">
        <f>-IF($B617&gt;=N$200,0,IF(COUNTIF($E617:M617,"&lt;&gt;0")&lt;=$D$610,VLOOKUP($B$610,$B$142:$N$196,$A617,FALSE)*$E$610,0))</f>
        <v>0</v>
      </c>
    </row>
    <row r="618" spans="1:14" s="2" customFormat="1" hidden="1" outlineLevel="1" x14ac:dyDescent="0.3">
      <c r="A618" s="1">
        <f t="shared" si="135"/>
        <v>11</v>
      </c>
      <c r="B618" s="112">
        <v>2021</v>
      </c>
      <c r="C618" s="105"/>
      <c r="E618" s="109"/>
      <c r="F618" s="109">
        <f>-IF($B618&gt;=F$200,0,IF(COUNTIF($E618:E618,"&lt;&gt;0")&lt;=$D$610,VLOOKUP($B$610,$B$142:$N$196,$A618,FALSE)*$E$610,0))</f>
        <v>0</v>
      </c>
      <c r="G618" s="109">
        <f>-IF($B618&gt;=G$200,0,IF(COUNTIF($E618:F618,"&lt;&gt;0")&lt;=$D$610,VLOOKUP($B$610,$B$142:$N$196,$A618,FALSE)*$E$610,0))</f>
        <v>0</v>
      </c>
      <c r="H618" s="109">
        <f>-IF($B618&gt;=H$200,0,IF(COUNTIF($E618:G618,"&lt;&gt;0")&lt;=$D$610,VLOOKUP($B$610,$B$142:$N$196,$A618,FALSE)*$E$610,0))</f>
        <v>0</v>
      </c>
      <c r="I618" s="109">
        <f>-IF($B618&gt;=I$200,0,IF(COUNTIF($E618:H618,"&lt;&gt;0")&lt;=$D$610,VLOOKUP($B$610,$B$142:$N$196,$A618,FALSE)*$E$610,0))</f>
        <v>0</v>
      </c>
      <c r="J618" s="109">
        <f>-IF($B618&gt;=J$200,0,IF(COUNTIF($E618:I618,"&lt;&gt;0")&lt;=$D$610,VLOOKUP($B$610,$B$142:$N$196,$A618,FALSE)*$E$610,0))</f>
        <v>0</v>
      </c>
      <c r="K618" s="109">
        <f>-IF($B618&gt;=K$200,0,IF(COUNTIF($E618:J618,"&lt;&gt;0")&lt;=$D$610,VLOOKUP($B$610,$B$142:$N$196,$A618,FALSE)*$E$610,0))</f>
        <v>0</v>
      </c>
      <c r="L618" s="109">
        <f>-IF($B618&gt;=L$200,0,IF(COUNTIF($E618:K618,"&lt;&gt;0")&lt;=$D$610,VLOOKUP($B$610,$B$142:$N$196,$A618,FALSE)*$E$610,0))</f>
        <v>0</v>
      </c>
      <c r="M618" s="109">
        <f>-IF($B618&gt;=M$200,0,IF(COUNTIF($E618:L618,"&lt;&gt;0")&lt;=$D$610,VLOOKUP($B$610,$B$142:$N$196,$A618,FALSE)*$E$610,0))</f>
        <v>0</v>
      </c>
      <c r="N618" s="109">
        <f>-IF($B618&gt;=N$200,0,IF(COUNTIF($E618:M618,"&lt;&gt;0")&lt;=$D$610,VLOOKUP($B$610,$B$142:$N$196,$A618,FALSE)*$E$610,0))</f>
        <v>0</v>
      </c>
    </row>
    <row r="619" spans="1:14" s="2" customFormat="1" hidden="1" outlineLevel="1" x14ac:dyDescent="0.3">
      <c r="A619" s="1">
        <f t="shared" si="135"/>
        <v>12</v>
      </c>
      <c r="B619" s="112">
        <v>2022</v>
      </c>
      <c r="C619" s="105"/>
      <c r="E619" s="109"/>
      <c r="F619" s="109">
        <f>-IF($B619&gt;=F$200,0,IF(COUNTIF($E619:E619,"&lt;&gt;0")&lt;=$D$610,VLOOKUP($B$610,$B$142:$N$196,$A619,FALSE)*$E$610,0))</f>
        <v>0</v>
      </c>
      <c r="G619" s="109">
        <f>-IF($B619&gt;=G$200,0,IF(COUNTIF($E619:F619,"&lt;&gt;0")&lt;=$D$610,VLOOKUP($B$610,$B$142:$N$196,$A619,FALSE)*$E$610,0))</f>
        <v>0</v>
      </c>
      <c r="H619" s="109">
        <f>-IF($B619&gt;=H$200,0,IF(COUNTIF($E619:G619,"&lt;&gt;0")&lt;=$D$610,VLOOKUP($B$610,$B$142:$N$196,$A619,FALSE)*$E$610,0))</f>
        <v>0</v>
      </c>
      <c r="I619" s="109">
        <f>-IF($B619&gt;=I$200,0,IF(COUNTIF($E619:H619,"&lt;&gt;0")&lt;=$D$610,VLOOKUP($B$610,$B$142:$N$196,$A619,FALSE)*$E$610,0))</f>
        <v>0</v>
      </c>
      <c r="J619" s="109">
        <f>-IF($B619&gt;=J$200,0,IF(COUNTIF($E619:I619,"&lt;&gt;0")&lt;=$D$610,VLOOKUP($B$610,$B$142:$N$196,$A619,FALSE)*$E$610,0))</f>
        <v>0</v>
      </c>
      <c r="K619" s="109">
        <f>-IF($B619&gt;=K$200,0,IF(COUNTIF($E619:J619,"&lt;&gt;0")&lt;=$D$610,VLOOKUP($B$610,$B$142:$N$196,$A619,FALSE)*$E$610,0))</f>
        <v>0</v>
      </c>
      <c r="L619" s="109">
        <f>-IF($B619&gt;=L$200,0,IF(COUNTIF($E619:K619,"&lt;&gt;0")&lt;=$D$610,VLOOKUP($B$610,$B$142:$N$196,$A619,FALSE)*$E$610,0))</f>
        <v>0</v>
      </c>
      <c r="M619" s="109">
        <f>-IF($B619&gt;=M$200,0,IF(COUNTIF($E619:L619,"&lt;&gt;0")&lt;=$D$610,VLOOKUP($B$610,$B$142:$N$196,$A619,FALSE)*$E$610,0))</f>
        <v>0</v>
      </c>
      <c r="N619" s="109">
        <f>-IF($B619&gt;=N$200,0,IF(COUNTIF($E619:M619,"&lt;&gt;0")&lt;=$D$610,VLOOKUP($B$610,$B$142:$N$196,$A619,FALSE)*$E$610,0))</f>
        <v>0</v>
      </c>
    </row>
    <row r="620" spans="1:14" s="2" customFormat="1" hidden="1" outlineLevel="1" x14ac:dyDescent="0.3">
      <c r="A620" s="1"/>
      <c r="B620" s="112"/>
      <c r="C620" s="105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</row>
    <row r="621" spans="1:14" s="2" customFormat="1" collapsed="1" x14ac:dyDescent="0.3">
      <c r="A621" s="1"/>
      <c r="B621" s="104" t="s">
        <v>231</v>
      </c>
      <c r="C621" s="105"/>
      <c r="D621" s="2">
        <f>VLOOKUP(B621,'2.2.3.1.TasasDeprec'!$B$6:$F$62,5,FALSE)</f>
        <v>24</v>
      </c>
      <c r="E621" s="18">
        <f>1/D621</f>
        <v>4.1666666666666664E-2</v>
      </c>
      <c r="F621" s="55">
        <f>SUM(F622:F630)</f>
        <v>0</v>
      </c>
      <c r="G621" s="55">
        <f t="shared" ref="G621:N621" si="136">SUM(G622:G630)</f>
        <v>0</v>
      </c>
      <c r="H621" s="55">
        <f t="shared" si="136"/>
        <v>0</v>
      </c>
      <c r="I621" s="55">
        <f t="shared" si="136"/>
        <v>0</v>
      </c>
      <c r="J621" s="55">
        <f t="shared" si="136"/>
        <v>0</v>
      </c>
      <c r="K621" s="55">
        <f t="shared" si="136"/>
        <v>-86687.208333333343</v>
      </c>
      <c r="L621" s="55">
        <f t="shared" si="136"/>
        <v>-86687.208333333343</v>
      </c>
      <c r="M621" s="55">
        <f t="shared" si="136"/>
        <v>-86687.208333333343</v>
      </c>
      <c r="N621" s="55">
        <f t="shared" si="136"/>
        <v>-86687.208333333343</v>
      </c>
    </row>
    <row r="622" spans="1:14" s="2" customFormat="1" hidden="1" outlineLevel="1" x14ac:dyDescent="0.3">
      <c r="A622" s="1">
        <v>4</v>
      </c>
      <c r="B622" s="112">
        <v>2014</v>
      </c>
      <c r="C622" s="105"/>
      <c r="E622" s="109"/>
      <c r="F622" s="109">
        <f>-IF($B622&gt;=F$200,0,IF(COUNTIF($E622:E622,"&lt;&gt;0")&lt;=$D$621,VLOOKUP($B$621,$B$142:$N$196,$A622,FALSE)*$E$621,0))</f>
        <v>0</v>
      </c>
      <c r="G622" s="109">
        <f>-IF($B622&gt;=G$200,0,IF(COUNTIF($E622:F622,"&lt;&gt;0")&lt;=$D$621,VLOOKUP($B$621,$B$142:$N$196,$A622,FALSE)*$E$621,0))</f>
        <v>0</v>
      </c>
      <c r="H622" s="109">
        <f>-IF($B622&gt;=H$200,0,IF(COUNTIF($E622:G622,"&lt;&gt;0")&lt;=$D$621,VLOOKUP($B$621,$B$142:$N$196,$A622,FALSE)*$E$621,0))</f>
        <v>0</v>
      </c>
      <c r="I622" s="109">
        <f>-IF($B622&gt;=I$200,0,IF(COUNTIF($E622:H622,"&lt;&gt;0")&lt;=$D$621,VLOOKUP($B$621,$B$142:$N$196,$A622,FALSE)*$E$621,0))</f>
        <v>0</v>
      </c>
      <c r="J622" s="109">
        <f>-IF($B622&gt;=J$200,0,IF(COUNTIF($E622:I622,"&lt;&gt;0")&lt;=$D$621,VLOOKUP($B$621,$B$142:$N$196,$A622,FALSE)*$E$621,0))</f>
        <v>0</v>
      </c>
      <c r="K622" s="109">
        <f>-IF($B622&gt;=K$200,0,IF(COUNTIF($E622:J622,"&lt;&gt;0")&lt;=$D$621,VLOOKUP($B$621,$B$142:$N$196,$A622,FALSE)*$E$621,0))</f>
        <v>0</v>
      </c>
      <c r="L622" s="109">
        <f>-IF($B622&gt;=L$200,0,IF(COUNTIF($E622:K622,"&lt;&gt;0")&lt;=$D$621,VLOOKUP($B$621,$B$142:$N$196,$A622,FALSE)*$E$621,0))</f>
        <v>0</v>
      </c>
      <c r="M622" s="109">
        <f>-IF($B622&gt;=M$200,0,IF(COUNTIF($E622:L622,"&lt;&gt;0")&lt;=$D$621,VLOOKUP($B$621,$B$142:$N$196,$A622,FALSE)*$E$621,0))</f>
        <v>0</v>
      </c>
      <c r="N622" s="109">
        <f>-IF($B622&gt;=N$200,0,IF(COUNTIF($E622:M622,"&lt;&gt;0")&lt;=$D$621,VLOOKUP($B$621,$B$142:$N$196,$A622,FALSE)*$E$621,0))</f>
        <v>0</v>
      </c>
    </row>
    <row r="623" spans="1:14" s="2" customFormat="1" hidden="1" outlineLevel="1" x14ac:dyDescent="0.3">
      <c r="A623" s="1">
        <f t="shared" ref="A623:A630" si="137">+A622+1</f>
        <v>5</v>
      </c>
      <c r="B623" s="112">
        <v>2015</v>
      </c>
      <c r="C623" s="105"/>
      <c r="E623" s="109"/>
      <c r="F623" s="109">
        <f>-IF($B623&gt;=F$200,0,IF(COUNTIF($E623:E623,"&lt;&gt;0")&lt;=$D$621,VLOOKUP($B$621,$B$142:$N$196,$A623,FALSE)*$E$621,0))</f>
        <v>0</v>
      </c>
      <c r="G623" s="109">
        <f>-IF($B623&gt;=G$200,0,IF(COUNTIF($E623:F623,"&lt;&gt;0")&lt;=$D$621,VLOOKUP($B$621,$B$142:$N$196,$A623,FALSE)*$E$621,0))</f>
        <v>0</v>
      </c>
      <c r="H623" s="109">
        <f>-IF($B623&gt;=H$200,0,IF(COUNTIF($E623:G623,"&lt;&gt;0")&lt;=$D$621,VLOOKUP($B$621,$B$142:$N$196,$A623,FALSE)*$E$621,0))</f>
        <v>0</v>
      </c>
      <c r="I623" s="109">
        <f>-IF($B623&gt;=I$200,0,IF(COUNTIF($E623:H623,"&lt;&gt;0")&lt;=$D$621,VLOOKUP($B$621,$B$142:$N$196,$A623,FALSE)*$E$621,0))</f>
        <v>0</v>
      </c>
      <c r="J623" s="109">
        <f>-IF($B623&gt;=J$200,0,IF(COUNTIF($E623:I623,"&lt;&gt;0")&lt;=$D$621,VLOOKUP($B$621,$B$142:$N$196,$A623,FALSE)*$E$621,0))</f>
        <v>0</v>
      </c>
      <c r="K623" s="109">
        <f>-IF($B623&gt;=K$200,0,IF(COUNTIF($E623:J623,"&lt;&gt;0")&lt;=$D$621,VLOOKUP($B$621,$B$142:$N$196,$A623,FALSE)*$E$621,0))</f>
        <v>0</v>
      </c>
      <c r="L623" s="109">
        <f>-IF($B623&gt;=L$200,0,IF(COUNTIF($E623:K623,"&lt;&gt;0")&lt;=$D$621,VLOOKUP($B$621,$B$142:$N$196,$A623,FALSE)*$E$621,0))</f>
        <v>0</v>
      </c>
      <c r="M623" s="109">
        <f>-IF($B623&gt;=M$200,0,IF(COUNTIF($E623:L623,"&lt;&gt;0")&lt;=$D$621,VLOOKUP($B$621,$B$142:$N$196,$A623,FALSE)*$E$621,0))</f>
        <v>0</v>
      </c>
      <c r="N623" s="109">
        <f>-IF($B623&gt;=N$200,0,IF(COUNTIF($E623:M623,"&lt;&gt;0")&lt;=$D$621,VLOOKUP($B$621,$B$142:$N$196,$A623,FALSE)*$E$621,0))</f>
        <v>0</v>
      </c>
    </row>
    <row r="624" spans="1:14" s="2" customFormat="1" hidden="1" outlineLevel="1" x14ac:dyDescent="0.3">
      <c r="A624" s="1">
        <f t="shared" si="137"/>
        <v>6</v>
      </c>
      <c r="B624" s="112">
        <v>2016</v>
      </c>
      <c r="C624" s="105"/>
      <c r="E624" s="109"/>
      <c r="F624" s="109">
        <f>-IF($B624&gt;=F$200,0,IF(COUNTIF($E624:E624,"&lt;&gt;0")&lt;=$D$621,VLOOKUP($B$621,$B$142:$N$196,$A624,FALSE)*$E$621,0))</f>
        <v>0</v>
      </c>
      <c r="G624" s="109">
        <f>-IF($B624&gt;=G$200,0,IF(COUNTIF($E624:F624,"&lt;&gt;0")&lt;=$D$621,VLOOKUP($B$621,$B$142:$N$196,$A624,FALSE)*$E$621,0))</f>
        <v>0</v>
      </c>
      <c r="H624" s="109">
        <f>-IF($B624&gt;=H$200,0,IF(COUNTIF($E624:G624,"&lt;&gt;0")&lt;=$D$621,VLOOKUP($B$621,$B$142:$N$196,$A624,FALSE)*$E$621,0))</f>
        <v>0</v>
      </c>
      <c r="I624" s="109">
        <f>-IF($B624&gt;=I$200,0,IF(COUNTIF($E624:H624,"&lt;&gt;0")&lt;=$D$621,VLOOKUP($B$621,$B$142:$N$196,$A624,FALSE)*$E$621,0))</f>
        <v>0</v>
      </c>
      <c r="J624" s="109">
        <f>-IF($B624&gt;=J$200,0,IF(COUNTIF($E624:I624,"&lt;&gt;0")&lt;=$D$621,VLOOKUP($B$621,$B$142:$N$196,$A624,FALSE)*$E$621,0))</f>
        <v>0</v>
      </c>
      <c r="K624" s="109">
        <f>-IF($B624&gt;=K$200,0,IF(COUNTIF($E624:J624,"&lt;&gt;0")&lt;=$D$621,VLOOKUP($B$621,$B$142:$N$196,$A624,FALSE)*$E$621,0))</f>
        <v>0</v>
      </c>
      <c r="L624" s="109">
        <f>-IF($B624&gt;=L$200,0,IF(COUNTIF($E624:K624,"&lt;&gt;0")&lt;=$D$621,VLOOKUP($B$621,$B$142:$N$196,$A624,FALSE)*$E$621,0))</f>
        <v>0</v>
      </c>
      <c r="M624" s="109">
        <f>-IF($B624&gt;=M$200,0,IF(COUNTIF($E624:L624,"&lt;&gt;0")&lt;=$D$621,VLOOKUP($B$621,$B$142:$N$196,$A624,FALSE)*$E$621,0))</f>
        <v>0</v>
      </c>
      <c r="N624" s="109">
        <f>-IF($B624&gt;=N$200,0,IF(COUNTIF($E624:M624,"&lt;&gt;0")&lt;=$D$621,VLOOKUP($B$621,$B$142:$N$196,$A624,FALSE)*$E$621,0))</f>
        <v>0</v>
      </c>
    </row>
    <row r="625" spans="1:14" s="2" customFormat="1" hidden="1" outlineLevel="1" x14ac:dyDescent="0.3">
      <c r="A625" s="1">
        <f t="shared" si="137"/>
        <v>7</v>
      </c>
      <c r="B625" s="112">
        <v>2017</v>
      </c>
      <c r="C625" s="105"/>
      <c r="E625" s="109"/>
      <c r="F625" s="109">
        <f>-IF($B625&gt;=F$200,0,IF(COUNTIF($E625:E625,"&lt;&gt;0")&lt;=$D$621,VLOOKUP($B$621,$B$142:$N$196,$A625,FALSE)*$E$621,0))</f>
        <v>0</v>
      </c>
      <c r="G625" s="109">
        <f>-IF($B625&gt;=G$200,0,IF(COUNTIF($E625:F625,"&lt;&gt;0")&lt;=$D$621,VLOOKUP($B$621,$B$142:$N$196,$A625,FALSE)*$E$621,0))</f>
        <v>0</v>
      </c>
      <c r="H625" s="109">
        <f>-IF($B625&gt;=H$200,0,IF(COUNTIF($E625:G625,"&lt;&gt;0")&lt;=$D$621,VLOOKUP($B$621,$B$142:$N$196,$A625,FALSE)*$E$621,0))</f>
        <v>0</v>
      </c>
      <c r="I625" s="109">
        <f>-IF($B625&gt;=I$200,0,IF(COUNTIF($E625:H625,"&lt;&gt;0")&lt;=$D$621,VLOOKUP($B$621,$B$142:$N$196,$A625,FALSE)*$E$621,0))</f>
        <v>0</v>
      </c>
      <c r="J625" s="109">
        <f>-IF($B625&gt;=J$200,0,IF(COUNTIF($E625:I625,"&lt;&gt;0")&lt;=$D$621,VLOOKUP($B$621,$B$142:$N$196,$A625,FALSE)*$E$621,0))</f>
        <v>0</v>
      </c>
      <c r="K625" s="109">
        <f>-IF($B625&gt;=K$200,0,IF(COUNTIF($E625:J625,"&lt;&gt;0")&lt;=$D$621,VLOOKUP($B$621,$B$142:$N$196,$A625,FALSE)*$E$621,0))</f>
        <v>0</v>
      </c>
      <c r="L625" s="109">
        <f>-IF($B625&gt;=L$200,0,IF(COUNTIF($E625:K625,"&lt;&gt;0")&lt;=$D$621,VLOOKUP($B$621,$B$142:$N$196,$A625,FALSE)*$E$621,0))</f>
        <v>0</v>
      </c>
      <c r="M625" s="109">
        <f>-IF($B625&gt;=M$200,0,IF(COUNTIF($E625:L625,"&lt;&gt;0")&lt;=$D$621,VLOOKUP($B$621,$B$142:$N$196,$A625,FALSE)*$E$621,0))</f>
        <v>0</v>
      </c>
      <c r="N625" s="109">
        <f>-IF($B625&gt;=N$200,0,IF(COUNTIF($E625:M625,"&lt;&gt;0")&lt;=$D$621,VLOOKUP($B$621,$B$142:$N$196,$A625,FALSE)*$E$621,0))</f>
        <v>0</v>
      </c>
    </row>
    <row r="626" spans="1:14" s="2" customFormat="1" hidden="1" outlineLevel="1" x14ac:dyDescent="0.3">
      <c r="A626" s="1">
        <f t="shared" si="137"/>
        <v>8</v>
      </c>
      <c r="B626" s="112">
        <v>2018</v>
      </c>
      <c r="C626" s="105"/>
      <c r="E626" s="109"/>
      <c r="F626" s="109">
        <f>-IF($B626&gt;=F$200,0,IF(COUNTIF($E626:E626,"&lt;&gt;0")&lt;=$D$621,VLOOKUP($B$621,$B$142:$N$196,$A626,FALSE)*$E$621,0))</f>
        <v>0</v>
      </c>
      <c r="G626" s="109">
        <f>-IF($B626&gt;=G$200,0,IF(COUNTIF($E626:F626,"&lt;&gt;0")&lt;=$D$621,VLOOKUP($B$621,$B$142:$N$196,$A626,FALSE)*$E$621,0))</f>
        <v>0</v>
      </c>
      <c r="H626" s="109">
        <f>-IF($B626&gt;=H$200,0,IF(COUNTIF($E626:G626,"&lt;&gt;0")&lt;=$D$621,VLOOKUP($B$621,$B$142:$N$196,$A626,FALSE)*$E$621,0))</f>
        <v>0</v>
      </c>
      <c r="I626" s="109">
        <f>-IF($B626&gt;=I$200,0,IF(COUNTIF($E626:H626,"&lt;&gt;0")&lt;=$D$621,VLOOKUP($B$621,$B$142:$N$196,$A626,FALSE)*$E$621,0))</f>
        <v>0</v>
      </c>
      <c r="J626" s="109">
        <f>-IF($B626&gt;=J$200,0,IF(COUNTIF($E626:I626,"&lt;&gt;0")&lt;=$D$621,VLOOKUP($B$621,$B$142:$N$196,$A626,FALSE)*$E$621,0))</f>
        <v>0</v>
      </c>
      <c r="K626" s="109">
        <f>-IF($B626&gt;=K$200,0,IF(COUNTIF($E626:J626,"&lt;&gt;0")&lt;=$D$621,VLOOKUP($B$621,$B$142:$N$196,$A626,FALSE)*$E$621,0))</f>
        <v>0</v>
      </c>
      <c r="L626" s="109">
        <f>-IF($B626&gt;=L$200,0,IF(COUNTIF($E626:K626,"&lt;&gt;0")&lt;=$D$621,VLOOKUP($B$621,$B$142:$N$196,$A626,FALSE)*$E$621,0))</f>
        <v>0</v>
      </c>
      <c r="M626" s="109">
        <f>-IF($B626&gt;=M$200,0,IF(COUNTIF($E626:L626,"&lt;&gt;0")&lt;=$D$621,VLOOKUP($B$621,$B$142:$N$196,$A626,FALSE)*$E$621,0))</f>
        <v>0</v>
      </c>
      <c r="N626" s="109">
        <f>-IF($B626&gt;=N$200,0,IF(COUNTIF($E626:M626,"&lt;&gt;0")&lt;=$D$621,VLOOKUP($B$621,$B$142:$N$196,$A626,FALSE)*$E$621,0))</f>
        <v>0</v>
      </c>
    </row>
    <row r="627" spans="1:14" s="2" customFormat="1" hidden="1" outlineLevel="1" x14ac:dyDescent="0.3">
      <c r="A627" s="1">
        <f t="shared" si="137"/>
        <v>9</v>
      </c>
      <c r="B627" s="112">
        <v>2019</v>
      </c>
      <c r="C627" s="105"/>
      <c r="E627" s="109"/>
      <c r="F627" s="109">
        <f>-IF($B627&gt;=F$200,0,IF(COUNTIF($E627:E627,"&lt;&gt;0")&lt;=$D$621,VLOOKUP($B$621,$B$142:$N$196,$A627,FALSE)*$E$621,0))</f>
        <v>0</v>
      </c>
      <c r="G627" s="109">
        <f>-IF($B627&gt;=G$200,0,IF(COUNTIF($E627:F627,"&lt;&gt;0")&lt;=$D$621,VLOOKUP($B$621,$B$142:$N$196,$A627,FALSE)*$E$621,0))</f>
        <v>0</v>
      </c>
      <c r="H627" s="109">
        <f>-IF($B627&gt;=H$200,0,IF(COUNTIF($E627:G627,"&lt;&gt;0")&lt;=$D$621,VLOOKUP($B$621,$B$142:$N$196,$A627,FALSE)*$E$621,0))</f>
        <v>0</v>
      </c>
      <c r="I627" s="109">
        <f>-IF($B627&gt;=I$200,0,IF(COUNTIF($E627:H627,"&lt;&gt;0")&lt;=$D$621,VLOOKUP($B$621,$B$142:$N$196,$A627,FALSE)*$E$621,0))</f>
        <v>0</v>
      </c>
      <c r="J627" s="109">
        <f>-IF($B627&gt;=J$200,0,IF(COUNTIF($E627:I627,"&lt;&gt;0")&lt;=$D$621,VLOOKUP($B$621,$B$142:$N$196,$A627,FALSE)*$E$621,0))</f>
        <v>0</v>
      </c>
      <c r="K627" s="109">
        <f>-IF($B627&gt;=K$200,0,IF(COUNTIF($E627:J627,"&lt;&gt;0")&lt;=$D$621,VLOOKUP($B$621,$B$142:$N$196,$A627,FALSE)*$E$621,0))</f>
        <v>-86687.208333333343</v>
      </c>
      <c r="L627" s="109">
        <f>-IF($B627&gt;=L$200,0,IF(COUNTIF($E627:K627,"&lt;&gt;0")&lt;=$D$621,VLOOKUP($B$621,$B$142:$N$196,$A627,FALSE)*$E$621,0))</f>
        <v>-86687.208333333343</v>
      </c>
      <c r="M627" s="109">
        <f>-IF($B627&gt;=M$200,0,IF(COUNTIF($E627:L627,"&lt;&gt;0")&lt;=$D$621,VLOOKUP($B$621,$B$142:$N$196,$A627,FALSE)*$E$621,0))</f>
        <v>-86687.208333333343</v>
      </c>
      <c r="N627" s="109">
        <f>-IF($B627&gt;=N$200,0,IF(COUNTIF($E627:M627,"&lt;&gt;0")&lt;=$D$621,VLOOKUP($B$621,$B$142:$N$196,$A627,FALSE)*$E$621,0))</f>
        <v>-86687.208333333343</v>
      </c>
    </row>
    <row r="628" spans="1:14" s="2" customFormat="1" hidden="1" outlineLevel="1" x14ac:dyDescent="0.3">
      <c r="A628" s="1">
        <f t="shared" si="137"/>
        <v>10</v>
      </c>
      <c r="B628" s="112">
        <v>2020</v>
      </c>
      <c r="C628" s="105"/>
      <c r="E628" s="109"/>
      <c r="F628" s="109">
        <f>-IF($B628&gt;=F$200,0,IF(COUNTIF($E628:E628,"&lt;&gt;0")&lt;=$D$621,VLOOKUP($B$621,$B$142:$N$196,$A628,FALSE)*$E$621,0))</f>
        <v>0</v>
      </c>
      <c r="G628" s="109">
        <f>-IF($B628&gt;=G$200,0,IF(COUNTIF($E628:F628,"&lt;&gt;0")&lt;=$D$621,VLOOKUP($B$621,$B$142:$N$196,$A628,FALSE)*$E$621,0))</f>
        <v>0</v>
      </c>
      <c r="H628" s="109">
        <f>-IF($B628&gt;=H$200,0,IF(COUNTIF($E628:G628,"&lt;&gt;0")&lt;=$D$621,VLOOKUP($B$621,$B$142:$N$196,$A628,FALSE)*$E$621,0))</f>
        <v>0</v>
      </c>
      <c r="I628" s="109">
        <f>-IF($B628&gt;=I$200,0,IF(COUNTIF($E628:H628,"&lt;&gt;0")&lt;=$D$621,VLOOKUP($B$621,$B$142:$N$196,$A628,FALSE)*$E$621,0))</f>
        <v>0</v>
      </c>
      <c r="J628" s="109">
        <f>-IF($B628&gt;=J$200,0,IF(COUNTIF($E628:I628,"&lt;&gt;0")&lt;=$D$621,VLOOKUP($B$621,$B$142:$N$196,$A628,FALSE)*$E$621,0))</f>
        <v>0</v>
      </c>
      <c r="K628" s="109">
        <f>-IF($B628&gt;=K$200,0,IF(COUNTIF($E628:J628,"&lt;&gt;0")&lt;=$D$621,VLOOKUP($B$621,$B$142:$N$196,$A628,FALSE)*$E$621,0))</f>
        <v>0</v>
      </c>
      <c r="L628" s="109">
        <f>-IF($B628&gt;=L$200,0,IF(COUNTIF($E628:K628,"&lt;&gt;0")&lt;=$D$621,VLOOKUP($B$621,$B$142:$N$196,$A628,FALSE)*$E$621,0))</f>
        <v>0</v>
      </c>
      <c r="M628" s="109">
        <f>-IF($B628&gt;=M$200,0,IF(COUNTIF($E628:L628,"&lt;&gt;0")&lt;=$D$621,VLOOKUP($B$621,$B$142:$N$196,$A628,FALSE)*$E$621,0))</f>
        <v>0</v>
      </c>
      <c r="N628" s="109">
        <f>-IF($B628&gt;=N$200,0,IF(COUNTIF($E628:M628,"&lt;&gt;0")&lt;=$D$621,VLOOKUP($B$621,$B$142:$N$196,$A628,FALSE)*$E$621,0))</f>
        <v>0</v>
      </c>
    </row>
    <row r="629" spans="1:14" s="2" customFormat="1" hidden="1" outlineLevel="1" x14ac:dyDescent="0.3">
      <c r="A629" s="1">
        <f t="shared" si="137"/>
        <v>11</v>
      </c>
      <c r="B629" s="112">
        <v>2021</v>
      </c>
      <c r="C629" s="105"/>
      <c r="E629" s="109"/>
      <c r="F629" s="109">
        <f>-IF($B629&gt;=F$200,0,IF(COUNTIF($E629:E629,"&lt;&gt;0")&lt;=$D$621,VLOOKUP($B$621,$B$142:$N$196,$A629,FALSE)*$E$621,0))</f>
        <v>0</v>
      </c>
      <c r="G629" s="109">
        <f>-IF($B629&gt;=G$200,0,IF(COUNTIF($E629:F629,"&lt;&gt;0")&lt;=$D$621,VLOOKUP($B$621,$B$142:$N$196,$A629,FALSE)*$E$621,0))</f>
        <v>0</v>
      </c>
      <c r="H629" s="109">
        <f>-IF($B629&gt;=H$200,0,IF(COUNTIF($E629:G629,"&lt;&gt;0")&lt;=$D$621,VLOOKUP($B$621,$B$142:$N$196,$A629,FALSE)*$E$621,0))</f>
        <v>0</v>
      </c>
      <c r="I629" s="109">
        <f>-IF($B629&gt;=I$200,0,IF(COUNTIF($E629:H629,"&lt;&gt;0")&lt;=$D$621,VLOOKUP($B$621,$B$142:$N$196,$A629,FALSE)*$E$621,0))</f>
        <v>0</v>
      </c>
      <c r="J629" s="109">
        <f>-IF($B629&gt;=J$200,0,IF(COUNTIF($E629:I629,"&lt;&gt;0")&lt;=$D$621,VLOOKUP($B$621,$B$142:$N$196,$A629,FALSE)*$E$621,0))</f>
        <v>0</v>
      </c>
      <c r="K629" s="109">
        <f>-IF($B629&gt;=K$200,0,IF(COUNTIF($E629:J629,"&lt;&gt;0")&lt;=$D$621,VLOOKUP($B$621,$B$142:$N$196,$A629,FALSE)*$E$621,0))</f>
        <v>0</v>
      </c>
      <c r="L629" s="109">
        <f>-IF($B629&gt;=L$200,0,IF(COUNTIF($E629:K629,"&lt;&gt;0")&lt;=$D$621,VLOOKUP($B$621,$B$142:$N$196,$A629,FALSE)*$E$621,0))</f>
        <v>0</v>
      </c>
      <c r="M629" s="109">
        <f>-IF($B629&gt;=M$200,0,IF(COUNTIF($E629:L629,"&lt;&gt;0")&lt;=$D$621,VLOOKUP($B$621,$B$142:$N$196,$A629,FALSE)*$E$621,0))</f>
        <v>0</v>
      </c>
      <c r="N629" s="109">
        <f>-IF($B629&gt;=N$200,0,IF(COUNTIF($E629:M629,"&lt;&gt;0")&lt;=$D$621,VLOOKUP($B$621,$B$142:$N$196,$A629,FALSE)*$E$621,0))</f>
        <v>0</v>
      </c>
    </row>
    <row r="630" spans="1:14" s="2" customFormat="1" hidden="1" outlineLevel="1" x14ac:dyDescent="0.3">
      <c r="A630" s="1">
        <f t="shared" si="137"/>
        <v>12</v>
      </c>
      <c r="B630" s="112">
        <v>2022</v>
      </c>
      <c r="C630" s="105"/>
      <c r="E630" s="109"/>
      <c r="F630" s="109">
        <f>-IF($B630&gt;=F$200,0,IF(COUNTIF($E630:E630,"&lt;&gt;0")&lt;=$D$621,VLOOKUP($B$621,$B$142:$N$196,$A630,FALSE)*$E$621,0))</f>
        <v>0</v>
      </c>
      <c r="G630" s="109">
        <f>-IF($B630&gt;=G$200,0,IF(COUNTIF($E630:F630,"&lt;&gt;0")&lt;=$D$621,VLOOKUP($B$621,$B$142:$N$196,$A630,FALSE)*$E$621,0))</f>
        <v>0</v>
      </c>
      <c r="H630" s="109">
        <f>-IF($B630&gt;=H$200,0,IF(COUNTIF($E630:G630,"&lt;&gt;0")&lt;=$D$621,VLOOKUP($B$621,$B$142:$N$196,$A630,FALSE)*$E$621,0))</f>
        <v>0</v>
      </c>
      <c r="I630" s="109">
        <f>-IF($B630&gt;=I$200,0,IF(COUNTIF($E630:H630,"&lt;&gt;0")&lt;=$D$621,VLOOKUP($B$621,$B$142:$N$196,$A630,FALSE)*$E$621,0))</f>
        <v>0</v>
      </c>
      <c r="J630" s="109">
        <f>-IF($B630&gt;=J$200,0,IF(COUNTIF($E630:I630,"&lt;&gt;0")&lt;=$D$621,VLOOKUP($B$621,$B$142:$N$196,$A630,FALSE)*$E$621,0))</f>
        <v>0</v>
      </c>
      <c r="K630" s="109">
        <f>-IF($B630&gt;=K$200,0,IF(COUNTIF($E630:J630,"&lt;&gt;0")&lt;=$D$621,VLOOKUP($B$621,$B$142:$N$196,$A630,FALSE)*$E$621,0))</f>
        <v>0</v>
      </c>
      <c r="L630" s="109">
        <f>-IF($B630&gt;=L$200,0,IF(COUNTIF($E630:K630,"&lt;&gt;0")&lt;=$D$621,VLOOKUP($B$621,$B$142:$N$196,$A630,FALSE)*$E$621,0))</f>
        <v>0</v>
      </c>
      <c r="M630" s="109">
        <f>-IF($B630&gt;=M$200,0,IF(COUNTIF($E630:L630,"&lt;&gt;0")&lt;=$D$621,VLOOKUP($B$621,$B$142:$N$196,$A630,FALSE)*$E$621,0))</f>
        <v>0</v>
      </c>
      <c r="N630" s="109">
        <f>-IF($B630&gt;=N$200,0,IF(COUNTIF($E630:M630,"&lt;&gt;0")&lt;=$D$621,VLOOKUP($B$621,$B$142:$N$196,$A630,FALSE)*$E$621,0))</f>
        <v>0</v>
      </c>
    </row>
    <row r="631" spans="1:14" s="2" customFormat="1" hidden="1" outlineLevel="1" x14ac:dyDescent="0.3">
      <c r="A631" s="1"/>
      <c r="B631" s="112"/>
      <c r="C631" s="105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</row>
    <row r="632" spans="1:14" s="2" customFormat="1" collapsed="1" x14ac:dyDescent="0.3">
      <c r="A632" s="1"/>
      <c r="B632" s="104" t="s">
        <v>232</v>
      </c>
      <c r="C632" s="105"/>
      <c r="D632" s="2">
        <f>VLOOKUP(B632,'2.2.3.1.TasasDeprec'!$B$6:$F$62,5,FALSE)</f>
        <v>10</v>
      </c>
      <c r="E632" s="18">
        <f>1/D632</f>
        <v>0.1</v>
      </c>
      <c r="F632" s="55">
        <f>SUM(F633:F641)</f>
        <v>0</v>
      </c>
      <c r="G632" s="55">
        <f t="shared" ref="G632:N632" si="138">SUM(G633:G641)</f>
        <v>0</v>
      </c>
      <c r="H632" s="55">
        <f t="shared" si="138"/>
        <v>0</v>
      </c>
      <c r="I632" s="55">
        <f t="shared" si="138"/>
        <v>0</v>
      </c>
      <c r="J632" s="55">
        <f t="shared" si="138"/>
        <v>0</v>
      </c>
      <c r="K632" s="55">
        <f t="shared" si="138"/>
        <v>-3015.6449152542377</v>
      </c>
      <c r="L632" s="55">
        <f t="shared" si="138"/>
        <v>-3015.6449152542377</v>
      </c>
      <c r="M632" s="55">
        <f t="shared" si="138"/>
        <v>-3015.6449152542377</v>
      </c>
      <c r="N632" s="55">
        <f t="shared" si="138"/>
        <v>-3015.6449152542377</v>
      </c>
    </row>
    <row r="633" spans="1:14" s="2" customFormat="1" hidden="1" outlineLevel="1" x14ac:dyDescent="0.3">
      <c r="A633" s="1">
        <v>4</v>
      </c>
      <c r="B633" s="112">
        <v>2014</v>
      </c>
      <c r="C633" s="105"/>
      <c r="E633" s="109"/>
      <c r="F633" s="109">
        <f>-IF($B633&gt;=F$200,0,IF(COUNTIF($E633:E633,"&lt;&gt;0")&lt;=$D$632,VLOOKUP($B$632,$B$142:$N$196,$A633,FALSE)*$E$632,0))</f>
        <v>0</v>
      </c>
      <c r="G633" s="109">
        <f>-IF($B633&gt;=G$200,0,IF(COUNTIF($E633:F633,"&lt;&gt;0")&lt;=$D$632,VLOOKUP($B$632,$B$142:$N$196,$A633,FALSE)*$E$632,0))</f>
        <v>0</v>
      </c>
      <c r="H633" s="109">
        <f>-IF($B633&gt;=H$200,0,IF(COUNTIF($E633:G633,"&lt;&gt;0")&lt;=$D$632,VLOOKUP($B$632,$B$142:$N$196,$A633,FALSE)*$E$632,0))</f>
        <v>0</v>
      </c>
      <c r="I633" s="109">
        <f>-IF($B633&gt;=I$200,0,IF(COUNTIF($E633:H633,"&lt;&gt;0")&lt;=$D$632,VLOOKUP($B$632,$B$142:$N$196,$A633,FALSE)*$E$632,0))</f>
        <v>0</v>
      </c>
      <c r="J633" s="109">
        <f>-IF($B633&gt;=J$200,0,IF(COUNTIF($E633:I633,"&lt;&gt;0")&lt;=$D$632,VLOOKUP($B$632,$B$142:$N$196,$A633,FALSE)*$E$632,0))</f>
        <v>0</v>
      </c>
      <c r="K633" s="109">
        <f>-IF($B633&gt;=K$200,0,IF(COUNTIF($E633:J633,"&lt;&gt;0")&lt;=$D$632,VLOOKUP($B$632,$B$142:$N$196,$A633,FALSE)*$E$632,0))</f>
        <v>0</v>
      </c>
      <c r="L633" s="109">
        <f>-IF($B633&gt;=L$200,0,IF(COUNTIF($E633:K633,"&lt;&gt;0")&lt;=$D$632,VLOOKUP($B$632,$B$142:$N$196,$A633,FALSE)*$E$632,0))</f>
        <v>0</v>
      </c>
      <c r="M633" s="109">
        <f>-IF($B633&gt;=M$200,0,IF(COUNTIF($E633:L633,"&lt;&gt;0")&lt;=$D$632,VLOOKUP($B$632,$B$142:$N$196,$A633,FALSE)*$E$632,0))</f>
        <v>0</v>
      </c>
      <c r="N633" s="109">
        <f>-IF($B633&gt;=N$200,0,IF(COUNTIF($E633:M633,"&lt;&gt;0")&lt;=$D$632,VLOOKUP($B$632,$B$142:$N$196,$A633,FALSE)*$E$632,0))</f>
        <v>0</v>
      </c>
    </row>
    <row r="634" spans="1:14" s="2" customFormat="1" hidden="1" outlineLevel="1" x14ac:dyDescent="0.3">
      <c r="A634" s="1">
        <f t="shared" ref="A634:A641" si="139">+A633+1</f>
        <v>5</v>
      </c>
      <c r="B634" s="112">
        <v>2015</v>
      </c>
      <c r="C634" s="105"/>
      <c r="E634" s="109"/>
      <c r="F634" s="109">
        <f>-IF($B634&gt;=F$200,0,IF(COUNTIF($E634:E634,"&lt;&gt;0")&lt;=$D$632,VLOOKUP($B$632,$B$142:$N$196,$A634,FALSE)*$E$632,0))</f>
        <v>0</v>
      </c>
      <c r="G634" s="109">
        <f>-IF($B634&gt;=G$200,0,IF(COUNTIF($E634:F634,"&lt;&gt;0")&lt;=$D$632,VLOOKUP($B$632,$B$142:$N$196,$A634,FALSE)*$E$632,0))</f>
        <v>0</v>
      </c>
      <c r="H634" s="109">
        <f>-IF($B634&gt;=H$200,0,IF(COUNTIF($E634:G634,"&lt;&gt;0")&lt;=$D$632,VLOOKUP($B$632,$B$142:$N$196,$A634,FALSE)*$E$632,0))</f>
        <v>0</v>
      </c>
      <c r="I634" s="109">
        <f>-IF($B634&gt;=I$200,0,IF(COUNTIF($E634:H634,"&lt;&gt;0")&lt;=$D$632,VLOOKUP($B$632,$B$142:$N$196,$A634,FALSE)*$E$632,0))</f>
        <v>0</v>
      </c>
      <c r="J634" s="109">
        <f>-IF($B634&gt;=J$200,0,IF(COUNTIF($E634:I634,"&lt;&gt;0")&lt;=$D$632,VLOOKUP($B$632,$B$142:$N$196,$A634,FALSE)*$E$632,0))</f>
        <v>0</v>
      </c>
      <c r="K634" s="109">
        <f>-IF($B634&gt;=K$200,0,IF(COUNTIF($E634:J634,"&lt;&gt;0")&lt;=$D$632,VLOOKUP($B$632,$B$142:$N$196,$A634,FALSE)*$E$632,0))</f>
        <v>0</v>
      </c>
      <c r="L634" s="109">
        <f>-IF($B634&gt;=L$200,0,IF(COUNTIF($E634:K634,"&lt;&gt;0")&lt;=$D$632,VLOOKUP($B$632,$B$142:$N$196,$A634,FALSE)*$E$632,0))</f>
        <v>0</v>
      </c>
      <c r="M634" s="109">
        <f>-IF($B634&gt;=M$200,0,IF(COUNTIF($E634:L634,"&lt;&gt;0")&lt;=$D$632,VLOOKUP($B$632,$B$142:$N$196,$A634,FALSE)*$E$632,0))</f>
        <v>0</v>
      </c>
      <c r="N634" s="109">
        <f>-IF($B634&gt;=N$200,0,IF(COUNTIF($E634:M634,"&lt;&gt;0")&lt;=$D$632,VLOOKUP($B$632,$B$142:$N$196,$A634,FALSE)*$E$632,0))</f>
        <v>0</v>
      </c>
    </row>
    <row r="635" spans="1:14" s="2" customFormat="1" hidden="1" outlineLevel="1" x14ac:dyDescent="0.3">
      <c r="A635" s="1">
        <f t="shared" si="139"/>
        <v>6</v>
      </c>
      <c r="B635" s="112">
        <v>2016</v>
      </c>
      <c r="C635" s="105"/>
      <c r="E635" s="109"/>
      <c r="F635" s="109">
        <f>-IF($B635&gt;=F$200,0,IF(COUNTIF($E635:E635,"&lt;&gt;0")&lt;=$D$632,VLOOKUP($B$632,$B$142:$N$196,$A635,FALSE)*$E$632,0))</f>
        <v>0</v>
      </c>
      <c r="G635" s="109">
        <f>-IF($B635&gt;=G$200,0,IF(COUNTIF($E635:F635,"&lt;&gt;0")&lt;=$D$632,VLOOKUP($B$632,$B$142:$N$196,$A635,FALSE)*$E$632,0))</f>
        <v>0</v>
      </c>
      <c r="H635" s="109">
        <f>-IF($B635&gt;=H$200,0,IF(COUNTIF($E635:G635,"&lt;&gt;0")&lt;=$D$632,VLOOKUP($B$632,$B$142:$N$196,$A635,FALSE)*$E$632,0))</f>
        <v>0</v>
      </c>
      <c r="I635" s="109">
        <f>-IF($B635&gt;=I$200,0,IF(COUNTIF($E635:H635,"&lt;&gt;0")&lt;=$D$632,VLOOKUP($B$632,$B$142:$N$196,$A635,FALSE)*$E$632,0))</f>
        <v>0</v>
      </c>
      <c r="J635" s="109">
        <f>-IF($B635&gt;=J$200,0,IF(COUNTIF($E635:I635,"&lt;&gt;0")&lt;=$D$632,VLOOKUP($B$632,$B$142:$N$196,$A635,FALSE)*$E$632,0))</f>
        <v>0</v>
      </c>
      <c r="K635" s="109">
        <f>-IF($B635&gt;=K$200,0,IF(COUNTIF($E635:J635,"&lt;&gt;0")&lt;=$D$632,VLOOKUP($B$632,$B$142:$N$196,$A635,FALSE)*$E$632,0))</f>
        <v>0</v>
      </c>
      <c r="L635" s="109">
        <f>-IF($B635&gt;=L$200,0,IF(COUNTIF($E635:K635,"&lt;&gt;0")&lt;=$D$632,VLOOKUP($B$632,$B$142:$N$196,$A635,FALSE)*$E$632,0))</f>
        <v>0</v>
      </c>
      <c r="M635" s="109">
        <f>-IF($B635&gt;=M$200,0,IF(COUNTIF($E635:L635,"&lt;&gt;0")&lt;=$D$632,VLOOKUP($B$632,$B$142:$N$196,$A635,FALSE)*$E$632,0))</f>
        <v>0</v>
      </c>
      <c r="N635" s="109">
        <f>-IF($B635&gt;=N$200,0,IF(COUNTIF($E635:M635,"&lt;&gt;0")&lt;=$D$632,VLOOKUP($B$632,$B$142:$N$196,$A635,FALSE)*$E$632,0))</f>
        <v>0</v>
      </c>
    </row>
    <row r="636" spans="1:14" s="2" customFormat="1" hidden="1" outlineLevel="1" x14ac:dyDescent="0.3">
      <c r="A636" s="1">
        <f t="shared" si="139"/>
        <v>7</v>
      </c>
      <c r="B636" s="112">
        <v>2017</v>
      </c>
      <c r="C636" s="105"/>
      <c r="E636" s="109"/>
      <c r="F636" s="109">
        <f>-IF($B636&gt;=F$200,0,IF(COUNTIF($E636:E636,"&lt;&gt;0")&lt;=$D$632,VLOOKUP($B$632,$B$142:$N$196,$A636,FALSE)*$E$632,0))</f>
        <v>0</v>
      </c>
      <c r="G636" s="109">
        <f>-IF($B636&gt;=G$200,0,IF(COUNTIF($E636:F636,"&lt;&gt;0")&lt;=$D$632,VLOOKUP($B$632,$B$142:$N$196,$A636,FALSE)*$E$632,0))</f>
        <v>0</v>
      </c>
      <c r="H636" s="109">
        <f>-IF($B636&gt;=H$200,0,IF(COUNTIF($E636:G636,"&lt;&gt;0")&lt;=$D$632,VLOOKUP($B$632,$B$142:$N$196,$A636,FALSE)*$E$632,0))</f>
        <v>0</v>
      </c>
      <c r="I636" s="109">
        <f>-IF($B636&gt;=I$200,0,IF(COUNTIF($E636:H636,"&lt;&gt;0")&lt;=$D$632,VLOOKUP($B$632,$B$142:$N$196,$A636,FALSE)*$E$632,0))</f>
        <v>0</v>
      </c>
      <c r="J636" s="109">
        <f>-IF($B636&gt;=J$200,0,IF(COUNTIF($E636:I636,"&lt;&gt;0")&lt;=$D$632,VLOOKUP($B$632,$B$142:$N$196,$A636,FALSE)*$E$632,0))</f>
        <v>0</v>
      </c>
      <c r="K636" s="109">
        <f>-IF($B636&gt;=K$200,0,IF(COUNTIF($E636:J636,"&lt;&gt;0")&lt;=$D$632,VLOOKUP($B$632,$B$142:$N$196,$A636,FALSE)*$E$632,0))</f>
        <v>0</v>
      </c>
      <c r="L636" s="109">
        <f>-IF($B636&gt;=L$200,0,IF(COUNTIF($E636:K636,"&lt;&gt;0")&lt;=$D$632,VLOOKUP($B$632,$B$142:$N$196,$A636,FALSE)*$E$632,0))</f>
        <v>0</v>
      </c>
      <c r="M636" s="109">
        <f>-IF($B636&gt;=M$200,0,IF(COUNTIF($E636:L636,"&lt;&gt;0")&lt;=$D$632,VLOOKUP($B$632,$B$142:$N$196,$A636,FALSE)*$E$632,0))</f>
        <v>0</v>
      </c>
      <c r="N636" s="109">
        <f>-IF($B636&gt;=N$200,0,IF(COUNTIF($E636:M636,"&lt;&gt;0")&lt;=$D$632,VLOOKUP($B$632,$B$142:$N$196,$A636,FALSE)*$E$632,0))</f>
        <v>0</v>
      </c>
    </row>
    <row r="637" spans="1:14" s="2" customFormat="1" hidden="1" outlineLevel="1" x14ac:dyDescent="0.3">
      <c r="A637" s="1">
        <f t="shared" si="139"/>
        <v>8</v>
      </c>
      <c r="B637" s="112">
        <v>2018</v>
      </c>
      <c r="C637" s="105"/>
      <c r="E637" s="109"/>
      <c r="F637" s="109">
        <f>-IF($B637&gt;=F$200,0,IF(COUNTIF($E637:E637,"&lt;&gt;0")&lt;=$D$632,VLOOKUP($B$632,$B$142:$N$196,$A637,FALSE)*$E$632,0))</f>
        <v>0</v>
      </c>
      <c r="G637" s="109">
        <f>-IF($B637&gt;=G$200,0,IF(COUNTIF($E637:F637,"&lt;&gt;0")&lt;=$D$632,VLOOKUP($B$632,$B$142:$N$196,$A637,FALSE)*$E$632,0))</f>
        <v>0</v>
      </c>
      <c r="H637" s="109">
        <f>-IF($B637&gt;=H$200,0,IF(COUNTIF($E637:G637,"&lt;&gt;0")&lt;=$D$632,VLOOKUP($B$632,$B$142:$N$196,$A637,FALSE)*$E$632,0))</f>
        <v>0</v>
      </c>
      <c r="I637" s="109">
        <f>-IF($B637&gt;=I$200,0,IF(COUNTIF($E637:H637,"&lt;&gt;0")&lt;=$D$632,VLOOKUP($B$632,$B$142:$N$196,$A637,FALSE)*$E$632,0))</f>
        <v>0</v>
      </c>
      <c r="J637" s="109">
        <f>-IF($B637&gt;=J$200,0,IF(COUNTIF($E637:I637,"&lt;&gt;0")&lt;=$D$632,VLOOKUP($B$632,$B$142:$N$196,$A637,FALSE)*$E$632,0))</f>
        <v>0</v>
      </c>
      <c r="K637" s="109">
        <f>-IF($B637&gt;=K$200,0,IF(COUNTIF($E637:J637,"&lt;&gt;0")&lt;=$D$632,VLOOKUP($B$632,$B$142:$N$196,$A637,FALSE)*$E$632,0))</f>
        <v>0</v>
      </c>
      <c r="L637" s="109">
        <f>-IF($B637&gt;=L$200,0,IF(COUNTIF($E637:K637,"&lt;&gt;0")&lt;=$D$632,VLOOKUP($B$632,$B$142:$N$196,$A637,FALSE)*$E$632,0))</f>
        <v>0</v>
      </c>
      <c r="M637" s="109">
        <f>-IF($B637&gt;=M$200,0,IF(COUNTIF($E637:L637,"&lt;&gt;0")&lt;=$D$632,VLOOKUP($B$632,$B$142:$N$196,$A637,FALSE)*$E$632,0))</f>
        <v>0</v>
      </c>
      <c r="N637" s="109">
        <f>-IF($B637&gt;=N$200,0,IF(COUNTIF($E637:M637,"&lt;&gt;0")&lt;=$D$632,VLOOKUP($B$632,$B$142:$N$196,$A637,FALSE)*$E$632,0))</f>
        <v>0</v>
      </c>
    </row>
    <row r="638" spans="1:14" s="2" customFormat="1" hidden="1" outlineLevel="1" x14ac:dyDescent="0.3">
      <c r="A638" s="1">
        <f t="shared" si="139"/>
        <v>9</v>
      </c>
      <c r="B638" s="112">
        <v>2019</v>
      </c>
      <c r="C638" s="105"/>
      <c r="E638" s="109"/>
      <c r="F638" s="109">
        <f>-IF($B638&gt;=F$200,0,IF(COUNTIF($E638:E638,"&lt;&gt;0")&lt;=$D$632,VLOOKUP($B$632,$B$142:$N$196,$A638,FALSE)*$E$632,0))</f>
        <v>0</v>
      </c>
      <c r="G638" s="109">
        <f>-IF($B638&gt;=G$200,0,IF(COUNTIF($E638:F638,"&lt;&gt;0")&lt;=$D$632,VLOOKUP($B$632,$B$142:$N$196,$A638,FALSE)*$E$632,0))</f>
        <v>0</v>
      </c>
      <c r="H638" s="109">
        <f>-IF($B638&gt;=H$200,0,IF(COUNTIF($E638:G638,"&lt;&gt;0")&lt;=$D$632,VLOOKUP($B$632,$B$142:$N$196,$A638,FALSE)*$E$632,0))</f>
        <v>0</v>
      </c>
      <c r="I638" s="109">
        <f>-IF($B638&gt;=I$200,0,IF(COUNTIF($E638:H638,"&lt;&gt;0")&lt;=$D$632,VLOOKUP($B$632,$B$142:$N$196,$A638,FALSE)*$E$632,0))</f>
        <v>0</v>
      </c>
      <c r="J638" s="109">
        <f>-IF($B638&gt;=J$200,0,IF(COUNTIF($E638:I638,"&lt;&gt;0")&lt;=$D$632,VLOOKUP($B$632,$B$142:$N$196,$A638,FALSE)*$E$632,0))</f>
        <v>0</v>
      </c>
      <c r="K638" s="109">
        <f>-IF($B638&gt;=K$200,0,IF(COUNTIF($E638:J638,"&lt;&gt;0")&lt;=$D$632,VLOOKUP($B$632,$B$142:$N$196,$A638,FALSE)*$E$632,0))</f>
        <v>-3015.6449152542377</v>
      </c>
      <c r="L638" s="109">
        <f>-IF($B638&gt;=L$200,0,IF(COUNTIF($E638:K638,"&lt;&gt;0")&lt;=$D$632,VLOOKUP($B$632,$B$142:$N$196,$A638,FALSE)*$E$632,0))</f>
        <v>-3015.6449152542377</v>
      </c>
      <c r="M638" s="109">
        <f>-IF($B638&gt;=M$200,0,IF(COUNTIF($E638:L638,"&lt;&gt;0")&lt;=$D$632,VLOOKUP($B$632,$B$142:$N$196,$A638,FALSE)*$E$632,0))</f>
        <v>-3015.6449152542377</v>
      </c>
      <c r="N638" s="109">
        <f>-IF($B638&gt;=N$200,0,IF(COUNTIF($E638:M638,"&lt;&gt;0")&lt;=$D$632,VLOOKUP($B$632,$B$142:$N$196,$A638,FALSE)*$E$632,0))</f>
        <v>-3015.6449152542377</v>
      </c>
    </row>
    <row r="639" spans="1:14" s="2" customFormat="1" hidden="1" outlineLevel="1" x14ac:dyDescent="0.3">
      <c r="A639" s="1">
        <f t="shared" si="139"/>
        <v>10</v>
      </c>
      <c r="B639" s="112">
        <v>2020</v>
      </c>
      <c r="C639" s="105"/>
      <c r="E639" s="109"/>
      <c r="F639" s="109">
        <f>-IF($B639&gt;=F$200,0,IF(COUNTIF($E639:E639,"&lt;&gt;0")&lt;=$D$632,VLOOKUP($B$632,$B$142:$N$196,$A639,FALSE)*$E$632,0))</f>
        <v>0</v>
      </c>
      <c r="G639" s="109">
        <f>-IF($B639&gt;=G$200,0,IF(COUNTIF($E639:F639,"&lt;&gt;0")&lt;=$D$632,VLOOKUP($B$632,$B$142:$N$196,$A639,FALSE)*$E$632,0))</f>
        <v>0</v>
      </c>
      <c r="H639" s="109">
        <f>-IF($B639&gt;=H$200,0,IF(COUNTIF($E639:G639,"&lt;&gt;0")&lt;=$D$632,VLOOKUP($B$632,$B$142:$N$196,$A639,FALSE)*$E$632,0))</f>
        <v>0</v>
      </c>
      <c r="I639" s="109">
        <f>-IF($B639&gt;=I$200,0,IF(COUNTIF($E639:H639,"&lt;&gt;0")&lt;=$D$632,VLOOKUP($B$632,$B$142:$N$196,$A639,FALSE)*$E$632,0))</f>
        <v>0</v>
      </c>
      <c r="J639" s="109">
        <f>-IF($B639&gt;=J$200,0,IF(COUNTIF($E639:I639,"&lt;&gt;0")&lt;=$D$632,VLOOKUP($B$632,$B$142:$N$196,$A639,FALSE)*$E$632,0))</f>
        <v>0</v>
      </c>
      <c r="K639" s="109">
        <f>-IF($B639&gt;=K$200,0,IF(COUNTIF($E639:J639,"&lt;&gt;0")&lt;=$D$632,VLOOKUP($B$632,$B$142:$N$196,$A639,FALSE)*$E$632,0))</f>
        <v>0</v>
      </c>
      <c r="L639" s="109">
        <f>-IF($B639&gt;=L$200,0,IF(COUNTIF($E639:K639,"&lt;&gt;0")&lt;=$D$632,VLOOKUP($B$632,$B$142:$N$196,$A639,FALSE)*$E$632,0))</f>
        <v>0</v>
      </c>
      <c r="M639" s="109">
        <f>-IF($B639&gt;=M$200,0,IF(COUNTIF($E639:L639,"&lt;&gt;0")&lt;=$D$632,VLOOKUP($B$632,$B$142:$N$196,$A639,FALSE)*$E$632,0))</f>
        <v>0</v>
      </c>
      <c r="N639" s="109">
        <f>-IF($B639&gt;=N$200,0,IF(COUNTIF($E639:M639,"&lt;&gt;0")&lt;=$D$632,VLOOKUP($B$632,$B$142:$N$196,$A639,FALSE)*$E$632,0))</f>
        <v>0</v>
      </c>
    </row>
    <row r="640" spans="1:14" s="2" customFormat="1" hidden="1" outlineLevel="1" x14ac:dyDescent="0.3">
      <c r="A640" s="1">
        <f t="shared" si="139"/>
        <v>11</v>
      </c>
      <c r="B640" s="112">
        <v>2021</v>
      </c>
      <c r="C640" s="105"/>
      <c r="E640" s="109"/>
      <c r="F640" s="109">
        <f>-IF($B640&gt;=F$200,0,IF(COUNTIF($E640:E640,"&lt;&gt;0")&lt;=$D$632,VLOOKUP($B$632,$B$142:$N$196,$A640,FALSE)*$E$632,0))</f>
        <v>0</v>
      </c>
      <c r="G640" s="109">
        <f>-IF($B640&gt;=G$200,0,IF(COUNTIF($E640:F640,"&lt;&gt;0")&lt;=$D$632,VLOOKUP($B$632,$B$142:$N$196,$A640,FALSE)*$E$632,0))</f>
        <v>0</v>
      </c>
      <c r="H640" s="109">
        <f>-IF($B640&gt;=H$200,0,IF(COUNTIF($E640:G640,"&lt;&gt;0")&lt;=$D$632,VLOOKUP($B$632,$B$142:$N$196,$A640,FALSE)*$E$632,0))</f>
        <v>0</v>
      </c>
      <c r="I640" s="109">
        <f>-IF($B640&gt;=I$200,0,IF(COUNTIF($E640:H640,"&lt;&gt;0")&lt;=$D$632,VLOOKUP($B$632,$B$142:$N$196,$A640,FALSE)*$E$632,0))</f>
        <v>0</v>
      </c>
      <c r="J640" s="109">
        <f>-IF($B640&gt;=J$200,0,IF(COUNTIF($E640:I640,"&lt;&gt;0")&lt;=$D$632,VLOOKUP($B$632,$B$142:$N$196,$A640,FALSE)*$E$632,0))</f>
        <v>0</v>
      </c>
      <c r="K640" s="109">
        <f>-IF($B640&gt;=K$200,0,IF(COUNTIF($E640:J640,"&lt;&gt;0")&lt;=$D$632,VLOOKUP($B$632,$B$142:$N$196,$A640,FALSE)*$E$632,0))</f>
        <v>0</v>
      </c>
      <c r="L640" s="109">
        <f>-IF($B640&gt;=L$200,0,IF(COUNTIF($E640:K640,"&lt;&gt;0")&lt;=$D$632,VLOOKUP($B$632,$B$142:$N$196,$A640,FALSE)*$E$632,0))</f>
        <v>0</v>
      </c>
      <c r="M640" s="109">
        <f>-IF($B640&gt;=M$200,0,IF(COUNTIF($E640:L640,"&lt;&gt;0")&lt;=$D$632,VLOOKUP($B$632,$B$142:$N$196,$A640,FALSE)*$E$632,0))</f>
        <v>0</v>
      </c>
      <c r="N640" s="109">
        <f>-IF($B640&gt;=N$200,0,IF(COUNTIF($E640:M640,"&lt;&gt;0")&lt;=$D$632,VLOOKUP($B$632,$B$142:$N$196,$A640,FALSE)*$E$632,0))</f>
        <v>0</v>
      </c>
    </row>
    <row r="641" spans="1:14" s="2" customFormat="1" hidden="1" outlineLevel="1" x14ac:dyDescent="0.3">
      <c r="A641" s="1">
        <f t="shared" si="139"/>
        <v>12</v>
      </c>
      <c r="B641" s="112">
        <v>2022</v>
      </c>
      <c r="C641" s="105"/>
      <c r="E641" s="109"/>
      <c r="F641" s="109">
        <f>-IF($B641&gt;=F$200,0,IF(COUNTIF($E641:E641,"&lt;&gt;0")&lt;=$D$632,VLOOKUP($B$632,$B$142:$N$196,$A641,FALSE)*$E$632,0))</f>
        <v>0</v>
      </c>
      <c r="G641" s="109">
        <f>-IF($B641&gt;=G$200,0,IF(COUNTIF($E641:F641,"&lt;&gt;0")&lt;=$D$632,VLOOKUP($B$632,$B$142:$N$196,$A641,FALSE)*$E$632,0))</f>
        <v>0</v>
      </c>
      <c r="H641" s="109">
        <f>-IF($B641&gt;=H$200,0,IF(COUNTIF($E641:G641,"&lt;&gt;0")&lt;=$D$632,VLOOKUP($B$632,$B$142:$N$196,$A641,FALSE)*$E$632,0))</f>
        <v>0</v>
      </c>
      <c r="I641" s="109">
        <f>-IF($B641&gt;=I$200,0,IF(COUNTIF($E641:H641,"&lt;&gt;0")&lt;=$D$632,VLOOKUP($B$632,$B$142:$N$196,$A641,FALSE)*$E$632,0))</f>
        <v>0</v>
      </c>
      <c r="J641" s="109">
        <f>-IF($B641&gt;=J$200,0,IF(COUNTIF($E641:I641,"&lt;&gt;0")&lt;=$D$632,VLOOKUP($B$632,$B$142:$N$196,$A641,FALSE)*$E$632,0))</f>
        <v>0</v>
      </c>
      <c r="K641" s="109">
        <f>-IF($B641&gt;=K$200,0,IF(COUNTIF($E641:J641,"&lt;&gt;0")&lt;=$D$632,VLOOKUP($B$632,$B$142:$N$196,$A641,FALSE)*$E$632,0))</f>
        <v>0</v>
      </c>
      <c r="L641" s="109">
        <f>-IF($B641&gt;=L$200,0,IF(COUNTIF($E641:K641,"&lt;&gt;0")&lt;=$D$632,VLOOKUP($B$632,$B$142:$N$196,$A641,FALSE)*$E$632,0))</f>
        <v>0</v>
      </c>
      <c r="M641" s="109">
        <f>-IF($B641&gt;=M$200,0,IF(COUNTIF($E641:L641,"&lt;&gt;0")&lt;=$D$632,VLOOKUP($B$632,$B$142:$N$196,$A641,FALSE)*$E$632,0))</f>
        <v>0</v>
      </c>
      <c r="N641" s="109">
        <f>-IF($B641&gt;=N$200,0,IF(COUNTIF($E641:M641,"&lt;&gt;0")&lt;=$D$632,VLOOKUP($B$632,$B$142:$N$196,$A641,FALSE)*$E$632,0))</f>
        <v>0</v>
      </c>
    </row>
    <row r="642" spans="1:14" s="2" customFormat="1" hidden="1" outlineLevel="1" x14ac:dyDescent="0.3">
      <c r="A642" s="1"/>
      <c r="B642" s="112"/>
      <c r="C642" s="105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</row>
    <row r="643" spans="1:14" s="2" customFormat="1" collapsed="1" x14ac:dyDescent="0.3">
      <c r="A643" s="1"/>
      <c r="B643" s="104" t="s">
        <v>233</v>
      </c>
      <c r="C643" s="105"/>
      <c r="D643" s="2">
        <f>VLOOKUP(B643,'2.2.3.1.TasasDeprec'!$B$6:$F$62,5,FALSE)</f>
        <v>10</v>
      </c>
      <c r="E643" s="18">
        <f>1/D643</f>
        <v>0.1</v>
      </c>
      <c r="F643" s="55">
        <f>SUM(F644:F652)</f>
        <v>0</v>
      </c>
      <c r="G643" s="55">
        <f t="shared" ref="G643:N643" si="140">SUM(G644:G652)</f>
        <v>0</v>
      </c>
      <c r="H643" s="55">
        <f t="shared" si="140"/>
        <v>0</v>
      </c>
      <c r="I643" s="55">
        <f t="shared" si="140"/>
        <v>0</v>
      </c>
      <c r="J643" s="55">
        <f t="shared" si="140"/>
        <v>0</v>
      </c>
      <c r="K643" s="55">
        <f t="shared" si="140"/>
        <v>-36063.494067796615</v>
      </c>
      <c r="L643" s="55">
        <f t="shared" si="140"/>
        <v>-36063.494067796615</v>
      </c>
      <c r="M643" s="55">
        <f t="shared" si="140"/>
        <v>-36063.494067796615</v>
      </c>
      <c r="N643" s="55">
        <f t="shared" si="140"/>
        <v>-36063.494067796615</v>
      </c>
    </row>
    <row r="644" spans="1:14" s="2" customFormat="1" hidden="1" outlineLevel="1" x14ac:dyDescent="0.3">
      <c r="A644" s="1">
        <v>4</v>
      </c>
      <c r="B644" s="112">
        <v>2014</v>
      </c>
      <c r="C644" s="105"/>
      <c r="E644" s="109"/>
      <c r="F644" s="109">
        <f>-IF($B644&gt;=F$200,0,IF(COUNTIF($E644:E644,"&lt;&gt;0")&lt;=$D$643,VLOOKUP($B$643,$B$142:$N$196,$A644,FALSE)*$E$643,0))</f>
        <v>0</v>
      </c>
      <c r="G644" s="109">
        <f>-IF($B644&gt;=G$200,0,IF(COUNTIF($E644:F644,"&lt;&gt;0")&lt;=$D$643,VLOOKUP($B$643,$B$142:$N$196,$A644,FALSE)*$E$643,0))</f>
        <v>0</v>
      </c>
      <c r="H644" s="109">
        <f>-IF($B644&gt;=H$200,0,IF(COUNTIF($E644:G644,"&lt;&gt;0")&lt;=$D$643,VLOOKUP($B$643,$B$142:$N$196,$A644,FALSE)*$E$643,0))</f>
        <v>0</v>
      </c>
      <c r="I644" s="109">
        <f>-IF($B644&gt;=I$200,0,IF(COUNTIF($E644:H644,"&lt;&gt;0")&lt;=$D$643,VLOOKUP($B$643,$B$142:$N$196,$A644,FALSE)*$E$643,0))</f>
        <v>0</v>
      </c>
      <c r="J644" s="109">
        <f>-IF($B644&gt;=J$200,0,IF(COUNTIF($E644:I644,"&lt;&gt;0")&lt;=$D$643,VLOOKUP($B$643,$B$142:$N$196,$A644,FALSE)*$E$643,0))</f>
        <v>0</v>
      </c>
      <c r="K644" s="109">
        <f>-IF($B644&gt;=K$200,0,IF(COUNTIF($E644:J644,"&lt;&gt;0")&lt;=$D$643,VLOOKUP($B$643,$B$142:$N$196,$A644,FALSE)*$E$643,0))</f>
        <v>0</v>
      </c>
      <c r="L644" s="109">
        <f>-IF($B644&gt;=L$200,0,IF(COUNTIF($E644:K644,"&lt;&gt;0")&lt;=$D$643,VLOOKUP($B$643,$B$142:$N$196,$A644,FALSE)*$E$643,0))</f>
        <v>0</v>
      </c>
      <c r="M644" s="109">
        <f>-IF($B644&gt;=M$200,0,IF(COUNTIF($E644:L644,"&lt;&gt;0")&lt;=$D$643,VLOOKUP($B$643,$B$142:$N$196,$A644,FALSE)*$E$643,0))</f>
        <v>0</v>
      </c>
      <c r="N644" s="109">
        <f>-IF($B644&gt;=N$200,0,IF(COUNTIF($E644:M644,"&lt;&gt;0")&lt;=$D$643,VLOOKUP($B$643,$B$142:$N$196,$A644,FALSE)*$E$643,0))</f>
        <v>0</v>
      </c>
    </row>
    <row r="645" spans="1:14" s="2" customFormat="1" hidden="1" outlineLevel="1" x14ac:dyDescent="0.3">
      <c r="A645" s="1">
        <f t="shared" ref="A645:A652" si="141">+A644+1</f>
        <v>5</v>
      </c>
      <c r="B645" s="112">
        <v>2015</v>
      </c>
      <c r="C645" s="105"/>
      <c r="E645" s="109"/>
      <c r="F645" s="109">
        <f>-IF($B645&gt;=F$200,0,IF(COUNTIF($E645:E645,"&lt;&gt;0")&lt;=$D$643,VLOOKUP($B$643,$B$142:$N$196,$A645,FALSE)*$E$643,0))</f>
        <v>0</v>
      </c>
      <c r="G645" s="109">
        <f>-IF($B645&gt;=G$200,0,IF(COUNTIF($E645:F645,"&lt;&gt;0")&lt;=$D$643,VLOOKUP($B$643,$B$142:$N$196,$A645,FALSE)*$E$643,0))</f>
        <v>0</v>
      </c>
      <c r="H645" s="109">
        <f>-IF($B645&gt;=H$200,0,IF(COUNTIF($E645:G645,"&lt;&gt;0")&lt;=$D$643,VLOOKUP($B$643,$B$142:$N$196,$A645,FALSE)*$E$643,0))</f>
        <v>0</v>
      </c>
      <c r="I645" s="109">
        <f>-IF($B645&gt;=I$200,0,IF(COUNTIF($E645:H645,"&lt;&gt;0")&lt;=$D$643,VLOOKUP($B$643,$B$142:$N$196,$A645,FALSE)*$E$643,0))</f>
        <v>0</v>
      </c>
      <c r="J645" s="109">
        <f>-IF($B645&gt;=J$200,0,IF(COUNTIF($E645:I645,"&lt;&gt;0")&lt;=$D$643,VLOOKUP($B$643,$B$142:$N$196,$A645,FALSE)*$E$643,0))</f>
        <v>0</v>
      </c>
      <c r="K645" s="109">
        <f>-IF($B645&gt;=K$200,0,IF(COUNTIF($E645:J645,"&lt;&gt;0")&lt;=$D$643,VLOOKUP($B$643,$B$142:$N$196,$A645,FALSE)*$E$643,0))</f>
        <v>0</v>
      </c>
      <c r="L645" s="109">
        <f>-IF($B645&gt;=L$200,0,IF(COUNTIF($E645:K645,"&lt;&gt;0")&lt;=$D$643,VLOOKUP($B$643,$B$142:$N$196,$A645,FALSE)*$E$643,0))</f>
        <v>0</v>
      </c>
      <c r="M645" s="109">
        <f>-IF($B645&gt;=M$200,0,IF(COUNTIF($E645:L645,"&lt;&gt;0")&lt;=$D$643,VLOOKUP($B$643,$B$142:$N$196,$A645,FALSE)*$E$643,0))</f>
        <v>0</v>
      </c>
      <c r="N645" s="109">
        <f>-IF($B645&gt;=N$200,0,IF(COUNTIF($E645:M645,"&lt;&gt;0")&lt;=$D$643,VLOOKUP($B$643,$B$142:$N$196,$A645,FALSE)*$E$643,0))</f>
        <v>0</v>
      </c>
    </row>
    <row r="646" spans="1:14" s="2" customFormat="1" hidden="1" outlineLevel="1" x14ac:dyDescent="0.3">
      <c r="A646" s="1">
        <f t="shared" si="141"/>
        <v>6</v>
      </c>
      <c r="B646" s="112">
        <v>2016</v>
      </c>
      <c r="C646" s="105"/>
      <c r="E646" s="109"/>
      <c r="F646" s="109">
        <f>-IF($B646&gt;=F$200,0,IF(COUNTIF($E646:E646,"&lt;&gt;0")&lt;=$D$643,VLOOKUP($B$643,$B$142:$N$196,$A646,FALSE)*$E$643,0))</f>
        <v>0</v>
      </c>
      <c r="G646" s="109">
        <f>-IF($B646&gt;=G$200,0,IF(COUNTIF($E646:F646,"&lt;&gt;0")&lt;=$D$643,VLOOKUP($B$643,$B$142:$N$196,$A646,FALSE)*$E$643,0))</f>
        <v>0</v>
      </c>
      <c r="H646" s="109">
        <f>-IF($B646&gt;=H$200,0,IF(COUNTIF($E646:G646,"&lt;&gt;0")&lt;=$D$643,VLOOKUP($B$643,$B$142:$N$196,$A646,FALSE)*$E$643,0))</f>
        <v>0</v>
      </c>
      <c r="I646" s="109">
        <f>-IF($B646&gt;=I$200,0,IF(COUNTIF($E646:H646,"&lt;&gt;0")&lt;=$D$643,VLOOKUP($B$643,$B$142:$N$196,$A646,FALSE)*$E$643,0))</f>
        <v>0</v>
      </c>
      <c r="J646" s="109">
        <f>-IF($B646&gt;=J$200,0,IF(COUNTIF($E646:I646,"&lt;&gt;0")&lt;=$D$643,VLOOKUP($B$643,$B$142:$N$196,$A646,FALSE)*$E$643,0))</f>
        <v>0</v>
      </c>
      <c r="K646" s="109">
        <f>-IF($B646&gt;=K$200,0,IF(COUNTIF($E646:J646,"&lt;&gt;0")&lt;=$D$643,VLOOKUP($B$643,$B$142:$N$196,$A646,FALSE)*$E$643,0))</f>
        <v>0</v>
      </c>
      <c r="L646" s="109">
        <f>-IF($B646&gt;=L$200,0,IF(COUNTIF($E646:K646,"&lt;&gt;0")&lt;=$D$643,VLOOKUP($B$643,$B$142:$N$196,$A646,FALSE)*$E$643,0))</f>
        <v>0</v>
      </c>
      <c r="M646" s="109">
        <f>-IF($B646&gt;=M$200,0,IF(COUNTIF($E646:L646,"&lt;&gt;0")&lt;=$D$643,VLOOKUP($B$643,$B$142:$N$196,$A646,FALSE)*$E$643,0))</f>
        <v>0</v>
      </c>
      <c r="N646" s="109">
        <f>-IF($B646&gt;=N$200,0,IF(COUNTIF($E646:M646,"&lt;&gt;0")&lt;=$D$643,VLOOKUP($B$643,$B$142:$N$196,$A646,FALSE)*$E$643,0))</f>
        <v>0</v>
      </c>
    </row>
    <row r="647" spans="1:14" s="2" customFormat="1" hidden="1" outlineLevel="1" x14ac:dyDescent="0.3">
      <c r="A647" s="1">
        <f t="shared" si="141"/>
        <v>7</v>
      </c>
      <c r="B647" s="112">
        <v>2017</v>
      </c>
      <c r="C647" s="105"/>
      <c r="E647" s="109"/>
      <c r="F647" s="109">
        <f>-IF($B647&gt;=F$200,0,IF(COUNTIF($E647:E647,"&lt;&gt;0")&lt;=$D$643,VLOOKUP($B$643,$B$142:$N$196,$A647,FALSE)*$E$643,0))</f>
        <v>0</v>
      </c>
      <c r="G647" s="109">
        <f>-IF($B647&gt;=G$200,0,IF(COUNTIF($E647:F647,"&lt;&gt;0")&lt;=$D$643,VLOOKUP($B$643,$B$142:$N$196,$A647,FALSE)*$E$643,0))</f>
        <v>0</v>
      </c>
      <c r="H647" s="109">
        <f>-IF($B647&gt;=H$200,0,IF(COUNTIF($E647:G647,"&lt;&gt;0")&lt;=$D$643,VLOOKUP($B$643,$B$142:$N$196,$A647,FALSE)*$E$643,0))</f>
        <v>0</v>
      </c>
      <c r="I647" s="109">
        <f>-IF($B647&gt;=I$200,0,IF(COUNTIF($E647:H647,"&lt;&gt;0")&lt;=$D$643,VLOOKUP($B$643,$B$142:$N$196,$A647,FALSE)*$E$643,0))</f>
        <v>0</v>
      </c>
      <c r="J647" s="109">
        <f>-IF($B647&gt;=J$200,0,IF(COUNTIF($E647:I647,"&lt;&gt;0")&lt;=$D$643,VLOOKUP($B$643,$B$142:$N$196,$A647,FALSE)*$E$643,0))</f>
        <v>0</v>
      </c>
      <c r="K647" s="109">
        <f>-IF($B647&gt;=K$200,0,IF(COUNTIF($E647:J647,"&lt;&gt;0")&lt;=$D$643,VLOOKUP($B$643,$B$142:$N$196,$A647,FALSE)*$E$643,0))</f>
        <v>0</v>
      </c>
      <c r="L647" s="109">
        <f>-IF($B647&gt;=L$200,0,IF(COUNTIF($E647:K647,"&lt;&gt;0")&lt;=$D$643,VLOOKUP($B$643,$B$142:$N$196,$A647,FALSE)*$E$643,0))</f>
        <v>0</v>
      </c>
      <c r="M647" s="109">
        <f>-IF($B647&gt;=M$200,0,IF(COUNTIF($E647:L647,"&lt;&gt;0")&lt;=$D$643,VLOOKUP($B$643,$B$142:$N$196,$A647,FALSE)*$E$643,0))</f>
        <v>0</v>
      </c>
      <c r="N647" s="109">
        <f>-IF($B647&gt;=N$200,0,IF(COUNTIF($E647:M647,"&lt;&gt;0")&lt;=$D$643,VLOOKUP($B$643,$B$142:$N$196,$A647,FALSE)*$E$643,0))</f>
        <v>0</v>
      </c>
    </row>
    <row r="648" spans="1:14" s="2" customFormat="1" hidden="1" outlineLevel="1" x14ac:dyDescent="0.3">
      <c r="A648" s="1">
        <f t="shared" si="141"/>
        <v>8</v>
      </c>
      <c r="B648" s="112">
        <v>2018</v>
      </c>
      <c r="C648" s="105"/>
      <c r="E648" s="109"/>
      <c r="F648" s="109">
        <f>-IF($B648&gt;=F$200,0,IF(COUNTIF($E648:E648,"&lt;&gt;0")&lt;=$D$643,VLOOKUP($B$643,$B$142:$N$196,$A648,FALSE)*$E$643,0))</f>
        <v>0</v>
      </c>
      <c r="G648" s="109">
        <f>-IF($B648&gt;=G$200,0,IF(COUNTIF($E648:F648,"&lt;&gt;0")&lt;=$D$643,VLOOKUP($B$643,$B$142:$N$196,$A648,FALSE)*$E$643,0))</f>
        <v>0</v>
      </c>
      <c r="H648" s="109">
        <f>-IF($B648&gt;=H$200,0,IF(COUNTIF($E648:G648,"&lt;&gt;0")&lt;=$D$643,VLOOKUP($B$643,$B$142:$N$196,$A648,FALSE)*$E$643,0))</f>
        <v>0</v>
      </c>
      <c r="I648" s="109">
        <f>-IF($B648&gt;=I$200,0,IF(COUNTIF($E648:H648,"&lt;&gt;0")&lt;=$D$643,VLOOKUP($B$643,$B$142:$N$196,$A648,FALSE)*$E$643,0))</f>
        <v>0</v>
      </c>
      <c r="J648" s="109">
        <f>-IF($B648&gt;=J$200,0,IF(COUNTIF($E648:I648,"&lt;&gt;0")&lt;=$D$643,VLOOKUP($B$643,$B$142:$N$196,$A648,FALSE)*$E$643,0))</f>
        <v>0</v>
      </c>
      <c r="K648" s="109">
        <f>-IF($B648&gt;=K$200,0,IF(COUNTIF($E648:J648,"&lt;&gt;0")&lt;=$D$643,VLOOKUP($B$643,$B$142:$N$196,$A648,FALSE)*$E$643,0))</f>
        <v>0</v>
      </c>
      <c r="L648" s="109">
        <f>-IF($B648&gt;=L$200,0,IF(COUNTIF($E648:K648,"&lt;&gt;0")&lt;=$D$643,VLOOKUP($B$643,$B$142:$N$196,$A648,FALSE)*$E$643,0))</f>
        <v>0</v>
      </c>
      <c r="M648" s="109">
        <f>-IF($B648&gt;=M$200,0,IF(COUNTIF($E648:L648,"&lt;&gt;0")&lt;=$D$643,VLOOKUP($B$643,$B$142:$N$196,$A648,FALSE)*$E$643,0))</f>
        <v>0</v>
      </c>
      <c r="N648" s="109">
        <f>-IF($B648&gt;=N$200,0,IF(COUNTIF($E648:M648,"&lt;&gt;0")&lt;=$D$643,VLOOKUP($B$643,$B$142:$N$196,$A648,FALSE)*$E$643,0))</f>
        <v>0</v>
      </c>
    </row>
    <row r="649" spans="1:14" s="2" customFormat="1" hidden="1" outlineLevel="1" x14ac:dyDescent="0.3">
      <c r="A649" s="1">
        <f t="shared" si="141"/>
        <v>9</v>
      </c>
      <c r="B649" s="112">
        <v>2019</v>
      </c>
      <c r="C649" s="105"/>
      <c r="E649" s="109"/>
      <c r="F649" s="109">
        <f>-IF($B649&gt;=F$200,0,IF(COUNTIF($E649:E649,"&lt;&gt;0")&lt;=$D$643,VLOOKUP($B$643,$B$142:$N$196,$A649,FALSE)*$E$643,0))</f>
        <v>0</v>
      </c>
      <c r="G649" s="109">
        <f>-IF($B649&gt;=G$200,0,IF(COUNTIF($E649:F649,"&lt;&gt;0")&lt;=$D$643,VLOOKUP($B$643,$B$142:$N$196,$A649,FALSE)*$E$643,0))</f>
        <v>0</v>
      </c>
      <c r="H649" s="109">
        <f>-IF($B649&gt;=H$200,0,IF(COUNTIF($E649:G649,"&lt;&gt;0")&lt;=$D$643,VLOOKUP($B$643,$B$142:$N$196,$A649,FALSE)*$E$643,0))</f>
        <v>0</v>
      </c>
      <c r="I649" s="109">
        <f>-IF($B649&gt;=I$200,0,IF(COUNTIF($E649:H649,"&lt;&gt;0")&lt;=$D$643,VLOOKUP($B$643,$B$142:$N$196,$A649,FALSE)*$E$643,0))</f>
        <v>0</v>
      </c>
      <c r="J649" s="109">
        <f>-IF($B649&gt;=J$200,0,IF(COUNTIF($E649:I649,"&lt;&gt;0")&lt;=$D$643,VLOOKUP($B$643,$B$142:$N$196,$A649,FALSE)*$E$643,0))</f>
        <v>0</v>
      </c>
      <c r="K649" s="109">
        <f>-IF($B649&gt;=K$200,0,IF(COUNTIF($E649:J649,"&lt;&gt;0")&lt;=$D$643,VLOOKUP($B$643,$B$142:$N$196,$A649,FALSE)*$E$643,0))</f>
        <v>-36063.494067796615</v>
      </c>
      <c r="L649" s="109">
        <f>-IF($B649&gt;=L$200,0,IF(COUNTIF($E649:K649,"&lt;&gt;0")&lt;=$D$643,VLOOKUP($B$643,$B$142:$N$196,$A649,FALSE)*$E$643,0))</f>
        <v>-36063.494067796615</v>
      </c>
      <c r="M649" s="109">
        <f>-IF($B649&gt;=M$200,0,IF(COUNTIF($E649:L649,"&lt;&gt;0")&lt;=$D$643,VLOOKUP($B$643,$B$142:$N$196,$A649,FALSE)*$E$643,0))</f>
        <v>-36063.494067796615</v>
      </c>
      <c r="N649" s="109">
        <f>-IF($B649&gt;=N$200,0,IF(COUNTIF($E649:M649,"&lt;&gt;0")&lt;=$D$643,VLOOKUP($B$643,$B$142:$N$196,$A649,FALSE)*$E$643,0))</f>
        <v>-36063.494067796615</v>
      </c>
    </row>
    <row r="650" spans="1:14" s="2" customFormat="1" hidden="1" outlineLevel="1" x14ac:dyDescent="0.3">
      <c r="A650" s="1">
        <f t="shared" si="141"/>
        <v>10</v>
      </c>
      <c r="B650" s="112">
        <v>2020</v>
      </c>
      <c r="C650" s="105"/>
      <c r="E650" s="109"/>
      <c r="F650" s="109">
        <f>-IF($B650&gt;=F$200,0,IF(COUNTIF($E650:E650,"&lt;&gt;0")&lt;=$D$643,VLOOKUP($B$643,$B$142:$N$196,$A650,FALSE)*$E$643,0))</f>
        <v>0</v>
      </c>
      <c r="G650" s="109">
        <f>-IF($B650&gt;=G$200,0,IF(COUNTIF($E650:F650,"&lt;&gt;0")&lt;=$D$643,VLOOKUP($B$643,$B$142:$N$196,$A650,FALSE)*$E$643,0))</f>
        <v>0</v>
      </c>
      <c r="H650" s="109">
        <f>-IF($B650&gt;=H$200,0,IF(COUNTIF($E650:G650,"&lt;&gt;0")&lt;=$D$643,VLOOKUP($B$643,$B$142:$N$196,$A650,FALSE)*$E$643,0))</f>
        <v>0</v>
      </c>
      <c r="I650" s="109">
        <f>-IF($B650&gt;=I$200,0,IF(COUNTIF($E650:H650,"&lt;&gt;0")&lt;=$D$643,VLOOKUP($B$643,$B$142:$N$196,$A650,FALSE)*$E$643,0))</f>
        <v>0</v>
      </c>
      <c r="J650" s="109">
        <f>-IF($B650&gt;=J$200,0,IF(COUNTIF($E650:I650,"&lt;&gt;0")&lt;=$D$643,VLOOKUP($B$643,$B$142:$N$196,$A650,FALSE)*$E$643,0))</f>
        <v>0</v>
      </c>
      <c r="K650" s="109">
        <f>-IF($B650&gt;=K$200,0,IF(COUNTIF($E650:J650,"&lt;&gt;0")&lt;=$D$643,VLOOKUP($B$643,$B$142:$N$196,$A650,FALSE)*$E$643,0))</f>
        <v>0</v>
      </c>
      <c r="L650" s="109">
        <f>-IF($B650&gt;=L$200,0,IF(COUNTIF($E650:K650,"&lt;&gt;0")&lt;=$D$643,VLOOKUP($B$643,$B$142:$N$196,$A650,FALSE)*$E$643,0))</f>
        <v>0</v>
      </c>
      <c r="M650" s="109">
        <f>-IF($B650&gt;=M$200,0,IF(COUNTIF($E650:L650,"&lt;&gt;0")&lt;=$D$643,VLOOKUP($B$643,$B$142:$N$196,$A650,FALSE)*$E$643,0))</f>
        <v>0</v>
      </c>
      <c r="N650" s="109">
        <f>-IF($B650&gt;=N$200,0,IF(COUNTIF($E650:M650,"&lt;&gt;0")&lt;=$D$643,VLOOKUP($B$643,$B$142:$N$196,$A650,FALSE)*$E$643,0))</f>
        <v>0</v>
      </c>
    </row>
    <row r="651" spans="1:14" s="2" customFormat="1" hidden="1" outlineLevel="1" x14ac:dyDescent="0.3">
      <c r="A651" s="1">
        <f t="shared" si="141"/>
        <v>11</v>
      </c>
      <c r="B651" s="112">
        <v>2021</v>
      </c>
      <c r="C651" s="105"/>
      <c r="E651" s="109"/>
      <c r="F651" s="109">
        <f>-IF($B651&gt;=F$200,0,IF(COUNTIF($E651:E651,"&lt;&gt;0")&lt;=$D$643,VLOOKUP($B$643,$B$142:$N$196,$A651,FALSE)*$E$643,0))</f>
        <v>0</v>
      </c>
      <c r="G651" s="109">
        <f>-IF($B651&gt;=G$200,0,IF(COUNTIF($E651:F651,"&lt;&gt;0")&lt;=$D$643,VLOOKUP($B$643,$B$142:$N$196,$A651,FALSE)*$E$643,0))</f>
        <v>0</v>
      </c>
      <c r="H651" s="109">
        <f>-IF($B651&gt;=H$200,0,IF(COUNTIF($E651:G651,"&lt;&gt;0")&lt;=$D$643,VLOOKUP($B$643,$B$142:$N$196,$A651,FALSE)*$E$643,0))</f>
        <v>0</v>
      </c>
      <c r="I651" s="109">
        <f>-IF($B651&gt;=I$200,0,IF(COUNTIF($E651:H651,"&lt;&gt;0")&lt;=$D$643,VLOOKUP($B$643,$B$142:$N$196,$A651,FALSE)*$E$643,0))</f>
        <v>0</v>
      </c>
      <c r="J651" s="109">
        <f>-IF($B651&gt;=J$200,0,IF(COUNTIF($E651:I651,"&lt;&gt;0")&lt;=$D$643,VLOOKUP($B$643,$B$142:$N$196,$A651,FALSE)*$E$643,0))</f>
        <v>0</v>
      </c>
      <c r="K651" s="109">
        <f>-IF($B651&gt;=K$200,0,IF(COUNTIF($E651:J651,"&lt;&gt;0")&lt;=$D$643,VLOOKUP($B$643,$B$142:$N$196,$A651,FALSE)*$E$643,0))</f>
        <v>0</v>
      </c>
      <c r="L651" s="109">
        <f>-IF($B651&gt;=L$200,0,IF(COUNTIF($E651:K651,"&lt;&gt;0")&lt;=$D$643,VLOOKUP($B$643,$B$142:$N$196,$A651,FALSE)*$E$643,0))</f>
        <v>0</v>
      </c>
      <c r="M651" s="109">
        <f>-IF($B651&gt;=M$200,0,IF(COUNTIF($E651:L651,"&lt;&gt;0")&lt;=$D$643,VLOOKUP($B$643,$B$142:$N$196,$A651,FALSE)*$E$643,0))</f>
        <v>0</v>
      </c>
      <c r="N651" s="109">
        <f>-IF($B651&gt;=N$200,0,IF(COUNTIF($E651:M651,"&lt;&gt;0")&lt;=$D$643,VLOOKUP($B$643,$B$142:$N$196,$A651,FALSE)*$E$643,0))</f>
        <v>0</v>
      </c>
    </row>
    <row r="652" spans="1:14" s="2" customFormat="1" hidden="1" outlineLevel="1" x14ac:dyDescent="0.3">
      <c r="A652" s="1">
        <f t="shared" si="141"/>
        <v>12</v>
      </c>
      <c r="B652" s="112">
        <v>2022</v>
      </c>
      <c r="C652" s="105"/>
      <c r="E652" s="109"/>
      <c r="F652" s="109">
        <f>-IF($B652&gt;=F$200,0,IF(COUNTIF($E652:E652,"&lt;&gt;0")&lt;=$D$643,VLOOKUP($B$643,$B$142:$N$196,$A652,FALSE)*$E$643,0))</f>
        <v>0</v>
      </c>
      <c r="G652" s="109">
        <f>-IF($B652&gt;=G$200,0,IF(COUNTIF($E652:F652,"&lt;&gt;0")&lt;=$D$643,VLOOKUP($B$643,$B$142:$N$196,$A652,FALSE)*$E$643,0))</f>
        <v>0</v>
      </c>
      <c r="H652" s="109">
        <f>-IF($B652&gt;=H$200,0,IF(COUNTIF($E652:G652,"&lt;&gt;0")&lt;=$D$643,VLOOKUP($B$643,$B$142:$N$196,$A652,FALSE)*$E$643,0))</f>
        <v>0</v>
      </c>
      <c r="I652" s="109">
        <f>-IF($B652&gt;=I$200,0,IF(COUNTIF($E652:H652,"&lt;&gt;0")&lt;=$D$643,VLOOKUP($B$643,$B$142:$N$196,$A652,FALSE)*$E$643,0))</f>
        <v>0</v>
      </c>
      <c r="J652" s="109">
        <f>-IF($B652&gt;=J$200,0,IF(COUNTIF($E652:I652,"&lt;&gt;0")&lt;=$D$643,VLOOKUP($B$643,$B$142:$N$196,$A652,FALSE)*$E$643,0))</f>
        <v>0</v>
      </c>
      <c r="K652" s="109">
        <f>-IF($B652&gt;=K$200,0,IF(COUNTIF($E652:J652,"&lt;&gt;0")&lt;=$D$643,VLOOKUP($B$643,$B$142:$N$196,$A652,FALSE)*$E$643,0))</f>
        <v>0</v>
      </c>
      <c r="L652" s="109">
        <f>-IF($B652&gt;=L$200,0,IF(COUNTIF($E652:K652,"&lt;&gt;0")&lt;=$D$643,VLOOKUP($B$643,$B$142:$N$196,$A652,FALSE)*$E$643,0))</f>
        <v>0</v>
      </c>
      <c r="M652" s="109">
        <f>-IF($B652&gt;=M$200,0,IF(COUNTIF($E652:L652,"&lt;&gt;0")&lt;=$D$643,VLOOKUP($B$643,$B$142:$N$196,$A652,FALSE)*$E$643,0))</f>
        <v>0</v>
      </c>
      <c r="N652" s="109">
        <f>-IF($B652&gt;=N$200,0,IF(COUNTIF($E652:M652,"&lt;&gt;0")&lt;=$D$643,VLOOKUP($B$643,$B$142:$N$196,$A652,FALSE)*$E$643,0))</f>
        <v>0</v>
      </c>
    </row>
    <row r="653" spans="1:14" s="2" customFormat="1" hidden="1" outlineLevel="1" x14ac:dyDescent="0.3">
      <c r="A653" s="1"/>
      <c r="B653" s="112"/>
      <c r="C653" s="105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</row>
    <row r="654" spans="1:14" s="2" customFormat="1" collapsed="1" x14ac:dyDescent="0.3">
      <c r="A654" s="1"/>
      <c r="B654" s="104" t="s">
        <v>234</v>
      </c>
      <c r="C654" s="105"/>
      <c r="D654" s="2">
        <f>VLOOKUP(B654,'2.2.3.1.TasasDeprec'!$B$6:$F$62,5,FALSE)</f>
        <v>10</v>
      </c>
      <c r="E654" s="18">
        <f>1/D654</f>
        <v>0.1</v>
      </c>
      <c r="F654" s="55">
        <f>SUM(F655:F663)</f>
        <v>0</v>
      </c>
      <c r="G654" s="55">
        <f t="shared" ref="G654:N654" si="142">SUM(G655:G663)</f>
        <v>0</v>
      </c>
      <c r="H654" s="55">
        <f t="shared" si="142"/>
        <v>0</v>
      </c>
      <c r="I654" s="55">
        <f t="shared" si="142"/>
        <v>0</v>
      </c>
      <c r="J654" s="55">
        <f t="shared" si="142"/>
        <v>0</v>
      </c>
      <c r="K654" s="55">
        <f t="shared" si="142"/>
        <v>-3649</v>
      </c>
      <c r="L654" s="55">
        <f t="shared" si="142"/>
        <v>-3649</v>
      </c>
      <c r="M654" s="55">
        <f t="shared" si="142"/>
        <v>-3649</v>
      </c>
      <c r="N654" s="55">
        <f t="shared" si="142"/>
        <v>-3649</v>
      </c>
    </row>
    <row r="655" spans="1:14" s="2" customFormat="1" hidden="1" outlineLevel="1" x14ac:dyDescent="0.3">
      <c r="A655" s="1">
        <v>4</v>
      </c>
      <c r="B655" s="112">
        <v>2014</v>
      </c>
      <c r="C655" s="105"/>
      <c r="E655" s="109"/>
      <c r="F655" s="109">
        <f>-IF($B655&gt;=F$200,0,IF(COUNTIF($E655:E655,"&lt;&gt;0")&lt;=$D$654,VLOOKUP($B$654,$B$142:$N$196,$A655,FALSE)*$E$654,0))</f>
        <v>0</v>
      </c>
      <c r="G655" s="109">
        <f>-IF($B655&gt;=G$200,0,IF(COUNTIF($E655:F655,"&lt;&gt;0")&lt;=$D$654,VLOOKUP($B$654,$B$142:$N$196,$A655,FALSE)*$E$654,0))</f>
        <v>0</v>
      </c>
      <c r="H655" s="109">
        <f>-IF($B655&gt;=H$200,0,IF(COUNTIF($E655:G655,"&lt;&gt;0")&lt;=$D$654,VLOOKUP($B$654,$B$142:$N$196,$A655,FALSE)*$E$654,0))</f>
        <v>0</v>
      </c>
      <c r="I655" s="109">
        <f>-IF($B655&gt;=I$200,0,IF(COUNTIF($E655:H655,"&lt;&gt;0")&lt;=$D$654,VLOOKUP($B$654,$B$142:$N$196,$A655,FALSE)*$E$654,0))</f>
        <v>0</v>
      </c>
      <c r="J655" s="109">
        <f>-IF($B655&gt;=J$200,0,IF(COUNTIF($E655:I655,"&lt;&gt;0")&lt;=$D$654,VLOOKUP($B$654,$B$142:$N$196,$A655,FALSE)*$E$654,0))</f>
        <v>0</v>
      </c>
      <c r="K655" s="109">
        <f>-IF($B655&gt;=K$200,0,IF(COUNTIF($E655:J655,"&lt;&gt;0")&lt;=$D$654,VLOOKUP($B$654,$B$142:$N$196,$A655,FALSE)*$E$654,0))</f>
        <v>0</v>
      </c>
      <c r="L655" s="109">
        <f>-IF($B655&gt;=L$200,0,IF(COUNTIF($E655:K655,"&lt;&gt;0")&lt;=$D$654,VLOOKUP($B$654,$B$142:$N$196,$A655,FALSE)*$E$654,0))</f>
        <v>0</v>
      </c>
      <c r="M655" s="109">
        <f>-IF($B655&gt;=M$200,0,IF(COUNTIF($E655:L655,"&lt;&gt;0")&lt;=$D$654,VLOOKUP($B$654,$B$142:$N$196,$A655,FALSE)*$E$654,0))</f>
        <v>0</v>
      </c>
      <c r="N655" s="109">
        <f>-IF($B655&gt;=N$200,0,IF(COUNTIF($E655:M655,"&lt;&gt;0")&lt;=$D$654,VLOOKUP($B$654,$B$142:$N$196,$A655,FALSE)*$E$654,0))</f>
        <v>0</v>
      </c>
    </row>
    <row r="656" spans="1:14" s="2" customFormat="1" hidden="1" outlineLevel="1" x14ac:dyDescent="0.3">
      <c r="A656" s="1">
        <f t="shared" ref="A656:A663" si="143">+A655+1</f>
        <v>5</v>
      </c>
      <c r="B656" s="112">
        <v>2015</v>
      </c>
      <c r="C656" s="105"/>
      <c r="E656" s="109"/>
      <c r="F656" s="109">
        <f>-IF($B656&gt;=F$200,0,IF(COUNTIF($E656:E656,"&lt;&gt;0")&lt;=$D$654,VLOOKUP($B$654,$B$142:$N$196,$A656,FALSE)*$E$654,0))</f>
        <v>0</v>
      </c>
      <c r="G656" s="109">
        <f>-IF($B656&gt;=G$200,0,IF(COUNTIF($E656:F656,"&lt;&gt;0")&lt;=$D$654,VLOOKUP($B$654,$B$142:$N$196,$A656,FALSE)*$E$654,0))</f>
        <v>0</v>
      </c>
      <c r="H656" s="109">
        <f>-IF($B656&gt;=H$200,0,IF(COUNTIF($E656:G656,"&lt;&gt;0")&lt;=$D$654,VLOOKUP($B$654,$B$142:$N$196,$A656,FALSE)*$E$654,0))</f>
        <v>0</v>
      </c>
      <c r="I656" s="109">
        <f>-IF($B656&gt;=I$200,0,IF(COUNTIF($E656:H656,"&lt;&gt;0")&lt;=$D$654,VLOOKUP($B$654,$B$142:$N$196,$A656,FALSE)*$E$654,0))</f>
        <v>0</v>
      </c>
      <c r="J656" s="109">
        <f>-IF($B656&gt;=J$200,0,IF(COUNTIF($E656:I656,"&lt;&gt;0")&lt;=$D$654,VLOOKUP($B$654,$B$142:$N$196,$A656,FALSE)*$E$654,0))</f>
        <v>0</v>
      </c>
      <c r="K656" s="109">
        <f>-IF($B656&gt;=K$200,0,IF(COUNTIF($E656:J656,"&lt;&gt;0")&lt;=$D$654,VLOOKUP($B$654,$B$142:$N$196,$A656,FALSE)*$E$654,0))</f>
        <v>0</v>
      </c>
      <c r="L656" s="109">
        <f>-IF($B656&gt;=L$200,0,IF(COUNTIF($E656:K656,"&lt;&gt;0")&lt;=$D$654,VLOOKUP($B$654,$B$142:$N$196,$A656,FALSE)*$E$654,0))</f>
        <v>0</v>
      </c>
      <c r="M656" s="109">
        <f>-IF($B656&gt;=M$200,0,IF(COUNTIF($E656:L656,"&lt;&gt;0")&lt;=$D$654,VLOOKUP($B$654,$B$142:$N$196,$A656,FALSE)*$E$654,0))</f>
        <v>0</v>
      </c>
      <c r="N656" s="109">
        <f>-IF($B656&gt;=N$200,0,IF(COUNTIF($E656:M656,"&lt;&gt;0")&lt;=$D$654,VLOOKUP($B$654,$B$142:$N$196,$A656,FALSE)*$E$654,0))</f>
        <v>0</v>
      </c>
    </row>
    <row r="657" spans="1:14" s="2" customFormat="1" hidden="1" outlineLevel="1" x14ac:dyDescent="0.3">
      <c r="A657" s="1">
        <f t="shared" si="143"/>
        <v>6</v>
      </c>
      <c r="B657" s="112">
        <v>2016</v>
      </c>
      <c r="C657" s="105"/>
      <c r="E657" s="109"/>
      <c r="F657" s="109">
        <f>-IF($B657&gt;=F$200,0,IF(COUNTIF($E657:E657,"&lt;&gt;0")&lt;=$D$654,VLOOKUP($B$654,$B$142:$N$196,$A657,FALSE)*$E$654,0))</f>
        <v>0</v>
      </c>
      <c r="G657" s="109">
        <f>-IF($B657&gt;=G$200,0,IF(COUNTIF($E657:F657,"&lt;&gt;0")&lt;=$D$654,VLOOKUP($B$654,$B$142:$N$196,$A657,FALSE)*$E$654,0))</f>
        <v>0</v>
      </c>
      <c r="H657" s="109">
        <f>-IF($B657&gt;=H$200,0,IF(COUNTIF($E657:G657,"&lt;&gt;0")&lt;=$D$654,VLOOKUP($B$654,$B$142:$N$196,$A657,FALSE)*$E$654,0))</f>
        <v>0</v>
      </c>
      <c r="I657" s="109">
        <f>-IF($B657&gt;=I$200,0,IF(COUNTIF($E657:H657,"&lt;&gt;0")&lt;=$D$654,VLOOKUP($B$654,$B$142:$N$196,$A657,FALSE)*$E$654,0))</f>
        <v>0</v>
      </c>
      <c r="J657" s="109">
        <f>-IF($B657&gt;=J$200,0,IF(COUNTIF($E657:I657,"&lt;&gt;0")&lt;=$D$654,VLOOKUP($B$654,$B$142:$N$196,$A657,FALSE)*$E$654,0))</f>
        <v>0</v>
      </c>
      <c r="K657" s="109">
        <f>-IF($B657&gt;=K$200,0,IF(COUNTIF($E657:J657,"&lt;&gt;0")&lt;=$D$654,VLOOKUP($B$654,$B$142:$N$196,$A657,FALSE)*$E$654,0))</f>
        <v>0</v>
      </c>
      <c r="L657" s="109">
        <f>-IF($B657&gt;=L$200,0,IF(COUNTIF($E657:K657,"&lt;&gt;0")&lt;=$D$654,VLOOKUP($B$654,$B$142:$N$196,$A657,FALSE)*$E$654,0))</f>
        <v>0</v>
      </c>
      <c r="M657" s="109">
        <f>-IF($B657&gt;=M$200,0,IF(COUNTIF($E657:L657,"&lt;&gt;0")&lt;=$D$654,VLOOKUP($B$654,$B$142:$N$196,$A657,FALSE)*$E$654,0))</f>
        <v>0</v>
      </c>
      <c r="N657" s="109">
        <f>-IF($B657&gt;=N$200,0,IF(COUNTIF($E657:M657,"&lt;&gt;0")&lt;=$D$654,VLOOKUP($B$654,$B$142:$N$196,$A657,FALSE)*$E$654,0))</f>
        <v>0</v>
      </c>
    </row>
    <row r="658" spans="1:14" s="2" customFormat="1" hidden="1" outlineLevel="1" x14ac:dyDescent="0.3">
      <c r="A658" s="1">
        <f t="shared" si="143"/>
        <v>7</v>
      </c>
      <c r="B658" s="112">
        <v>2017</v>
      </c>
      <c r="C658" s="105"/>
      <c r="E658" s="109"/>
      <c r="F658" s="109">
        <f>-IF($B658&gt;=F$200,0,IF(COUNTIF($E658:E658,"&lt;&gt;0")&lt;=$D$654,VLOOKUP($B$654,$B$142:$N$196,$A658,FALSE)*$E$654,0))</f>
        <v>0</v>
      </c>
      <c r="G658" s="109">
        <f>-IF($B658&gt;=G$200,0,IF(COUNTIF($E658:F658,"&lt;&gt;0")&lt;=$D$654,VLOOKUP($B$654,$B$142:$N$196,$A658,FALSE)*$E$654,0))</f>
        <v>0</v>
      </c>
      <c r="H658" s="109">
        <f>-IF($B658&gt;=H$200,0,IF(COUNTIF($E658:G658,"&lt;&gt;0")&lt;=$D$654,VLOOKUP($B$654,$B$142:$N$196,$A658,FALSE)*$E$654,0))</f>
        <v>0</v>
      </c>
      <c r="I658" s="109">
        <f>-IF($B658&gt;=I$200,0,IF(COUNTIF($E658:H658,"&lt;&gt;0")&lt;=$D$654,VLOOKUP($B$654,$B$142:$N$196,$A658,FALSE)*$E$654,0))</f>
        <v>0</v>
      </c>
      <c r="J658" s="109">
        <f>-IF($B658&gt;=J$200,0,IF(COUNTIF($E658:I658,"&lt;&gt;0")&lt;=$D$654,VLOOKUP($B$654,$B$142:$N$196,$A658,FALSE)*$E$654,0))</f>
        <v>0</v>
      </c>
      <c r="K658" s="109">
        <f>-IF($B658&gt;=K$200,0,IF(COUNTIF($E658:J658,"&lt;&gt;0")&lt;=$D$654,VLOOKUP($B$654,$B$142:$N$196,$A658,FALSE)*$E$654,0))</f>
        <v>0</v>
      </c>
      <c r="L658" s="109">
        <f>-IF($B658&gt;=L$200,0,IF(COUNTIF($E658:K658,"&lt;&gt;0")&lt;=$D$654,VLOOKUP($B$654,$B$142:$N$196,$A658,FALSE)*$E$654,0))</f>
        <v>0</v>
      </c>
      <c r="M658" s="109">
        <f>-IF($B658&gt;=M$200,0,IF(COUNTIF($E658:L658,"&lt;&gt;0")&lt;=$D$654,VLOOKUP($B$654,$B$142:$N$196,$A658,FALSE)*$E$654,0))</f>
        <v>0</v>
      </c>
      <c r="N658" s="109">
        <f>-IF($B658&gt;=N$200,0,IF(COUNTIF($E658:M658,"&lt;&gt;0")&lt;=$D$654,VLOOKUP($B$654,$B$142:$N$196,$A658,FALSE)*$E$654,0))</f>
        <v>0</v>
      </c>
    </row>
    <row r="659" spans="1:14" s="2" customFormat="1" hidden="1" outlineLevel="1" x14ac:dyDescent="0.3">
      <c r="A659" s="1">
        <f t="shared" si="143"/>
        <v>8</v>
      </c>
      <c r="B659" s="112">
        <v>2018</v>
      </c>
      <c r="C659" s="105"/>
      <c r="E659" s="109"/>
      <c r="F659" s="109">
        <f>-IF($B659&gt;=F$200,0,IF(COUNTIF($E659:E659,"&lt;&gt;0")&lt;=$D$654,VLOOKUP($B$654,$B$142:$N$196,$A659,FALSE)*$E$654,0))</f>
        <v>0</v>
      </c>
      <c r="G659" s="109">
        <f>-IF($B659&gt;=G$200,0,IF(COUNTIF($E659:F659,"&lt;&gt;0")&lt;=$D$654,VLOOKUP($B$654,$B$142:$N$196,$A659,FALSE)*$E$654,0))</f>
        <v>0</v>
      </c>
      <c r="H659" s="109">
        <f>-IF($B659&gt;=H$200,0,IF(COUNTIF($E659:G659,"&lt;&gt;0")&lt;=$D$654,VLOOKUP($B$654,$B$142:$N$196,$A659,FALSE)*$E$654,0))</f>
        <v>0</v>
      </c>
      <c r="I659" s="109">
        <f>-IF($B659&gt;=I$200,0,IF(COUNTIF($E659:H659,"&lt;&gt;0")&lt;=$D$654,VLOOKUP($B$654,$B$142:$N$196,$A659,FALSE)*$E$654,0))</f>
        <v>0</v>
      </c>
      <c r="J659" s="109">
        <f>-IF($B659&gt;=J$200,0,IF(COUNTIF($E659:I659,"&lt;&gt;0")&lt;=$D$654,VLOOKUP($B$654,$B$142:$N$196,$A659,FALSE)*$E$654,0))</f>
        <v>0</v>
      </c>
      <c r="K659" s="109">
        <f>-IF($B659&gt;=K$200,0,IF(COUNTIF($E659:J659,"&lt;&gt;0")&lt;=$D$654,VLOOKUP($B$654,$B$142:$N$196,$A659,FALSE)*$E$654,0))</f>
        <v>0</v>
      </c>
      <c r="L659" s="109">
        <f>-IF($B659&gt;=L$200,0,IF(COUNTIF($E659:K659,"&lt;&gt;0")&lt;=$D$654,VLOOKUP($B$654,$B$142:$N$196,$A659,FALSE)*$E$654,0))</f>
        <v>0</v>
      </c>
      <c r="M659" s="109">
        <f>-IF($B659&gt;=M$200,0,IF(COUNTIF($E659:L659,"&lt;&gt;0")&lt;=$D$654,VLOOKUP($B$654,$B$142:$N$196,$A659,FALSE)*$E$654,0))</f>
        <v>0</v>
      </c>
      <c r="N659" s="109">
        <f>-IF($B659&gt;=N$200,0,IF(COUNTIF($E659:M659,"&lt;&gt;0")&lt;=$D$654,VLOOKUP($B$654,$B$142:$N$196,$A659,FALSE)*$E$654,0))</f>
        <v>0</v>
      </c>
    </row>
    <row r="660" spans="1:14" s="2" customFormat="1" hidden="1" outlineLevel="1" x14ac:dyDescent="0.3">
      <c r="A660" s="1">
        <f t="shared" si="143"/>
        <v>9</v>
      </c>
      <c r="B660" s="112">
        <v>2019</v>
      </c>
      <c r="C660" s="105"/>
      <c r="E660" s="109"/>
      <c r="F660" s="109">
        <f>-IF($B660&gt;=F$200,0,IF(COUNTIF($E660:E660,"&lt;&gt;0")&lt;=$D$654,VLOOKUP($B$654,$B$142:$N$196,$A660,FALSE)*$E$654,0))</f>
        <v>0</v>
      </c>
      <c r="G660" s="109">
        <f>-IF($B660&gt;=G$200,0,IF(COUNTIF($E660:F660,"&lt;&gt;0")&lt;=$D$654,VLOOKUP($B$654,$B$142:$N$196,$A660,FALSE)*$E$654,0))</f>
        <v>0</v>
      </c>
      <c r="H660" s="109">
        <f>-IF($B660&gt;=H$200,0,IF(COUNTIF($E660:G660,"&lt;&gt;0")&lt;=$D$654,VLOOKUP($B$654,$B$142:$N$196,$A660,FALSE)*$E$654,0))</f>
        <v>0</v>
      </c>
      <c r="I660" s="109">
        <f>-IF($B660&gt;=I$200,0,IF(COUNTIF($E660:H660,"&lt;&gt;0")&lt;=$D$654,VLOOKUP($B$654,$B$142:$N$196,$A660,FALSE)*$E$654,0))</f>
        <v>0</v>
      </c>
      <c r="J660" s="109">
        <f>-IF($B660&gt;=J$200,0,IF(COUNTIF($E660:I660,"&lt;&gt;0")&lt;=$D$654,VLOOKUP($B$654,$B$142:$N$196,$A660,FALSE)*$E$654,0))</f>
        <v>0</v>
      </c>
      <c r="K660" s="109">
        <f>-IF($B660&gt;=K$200,0,IF(COUNTIF($E660:J660,"&lt;&gt;0")&lt;=$D$654,VLOOKUP($B$654,$B$142:$N$196,$A660,FALSE)*$E$654,0))</f>
        <v>-3649</v>
      </c>
      <c r="L660" s="109">
        <f>-IF($B660&gt;=L$200,0,IF(COUNTIF($E660:K660,"&lt;&gt;0")&lt;=$D$654,VLOOKUP($B$654,$B$142:$N$196,$A660,FALSE)*$E$654,0))</f>
        <v>-3649</v>
      </c>
      <c r="M660" s="109">
        <f>-IF($B660&gt;=M$200,0,IF(COUNTIF($E660:L660,"&lt;&gt;0")&lt;=$D$654,VLOOKUP($B$654,$B$142:$N$196,$A660,FALSE)*$E$654,0))</f>
        <v>-3649</v>
      </c>
      <c r="N660" s="109">
        <f>-IF($B660&gt;=N$200,0,IF(COUNTIF($E660:M660,"&lt;&gt;0")&lt;=$D$654,VLOOKUP($B$654,$B$142:$N$196,$A660,FALSE)*$E$654,0))</f>
        <v>-3649</v>
      </c>
    </row>
    <row r="661" spans="1:14" s="2" customFormat="1" hidden="1" outlineLevel="1" x14ac:dyDescent="0.3">
      <c r="A661" s="1">
        <f t="shared" si="143"/>
        <v>10</v>
      </c>
      <c r="B661" s="112">
        <v>2020</v>
      </c>
      <c r="C661" s="105"/>
      <c r="E661" s="109"/>
      <c r="F661" s="109">
        <f>-IF($B661&gt;=F$200,0,IF(COUNTIF($E661:E661,"&lt;&gt;0")&lt;=$D$654,VLOOKUP($B$654,$B$142:$N$196,$A661,FALSE)*$E$654,0))</f>
        <v>0</v>
      </c>
      <c r="G661" s="109">
        <f>-IF($B661&gt;=G$200,0,IF(COUNTIF($E661:F661,"&lt;&gt;0")&lt;=$D$654,VLOOKUP($B$654,$B$142:$N$196,$A661,FALSE)*$E$654,0))</f>
        <v>0</v>
      </c>
      <c r="H661" s="109">
        <f>-IF($B661&gt;=H$200,0,IF(COUNTIF($E661:G661,"&lt;&gt;0")&lt;=$D$654,VLOOKUP($B$654,$B$142:$N$196,$A661,FALSE)*$E$654,0))</f>
        <v>0</v>
      </c>
      <c r="I661" s="109">
        <f>-IF($B661&gt;=I$200,0,IF(COUNTIF($E661:H661,"&lt;&gt;0")&lt;=$D$654,VLOOKUP($B$654,$B$142:$N$196,$A661,FALSE)*$E$654,0))</f>
        <v>0</v>
      </c>
      <c r="J661" s="109">
        <f>-IF($B661&gt;=J$200,0,IF(COUNTIF($E661:I661,"&lt;&gt;0")&lt;=$D$654,VLOOKUP($B$654,$B$142:$N$196,$A661,FALSE)*$E$654,0))</f>
        <v>0</v>
      </c>
      <c r="K661" s="109">
        <f>-IF($B661&gt;=K$200,0,IF(COUNTIF($E661:J661,"&lt;&gt;0")&lt;=$D$654,VLOOKUP($B$654,$B$142:$N$196,$A661,FALSE)*$E$654,0))</f>
        <v>0</v>
      </c>
      <c r="L661" s="109">
        <f>-IF($B661&gt;=L$200,0,IF(COUNTIF($E661:K661,"&lt;&gt;0")&lt;=$D$654,VLOOKUP($B$654,$B$142:$N$196,$A661,FALSE)*$E$654,0))</f>
        <v>0</v>
      </c>
      <c r="M661" s="109">
        <f>-IF($B661&gt;=M$200,0,IF(COUNTIF($E661:L661,"&lt;&gt;0")&lt;=$D$654,VLOOKUP($B$654,$B$142:$N$196,$A661,FALSE)*$E$654,0))</f>
        <v>0</v>
      </c>
      <c r="N661" s="109">
        <f>-IF($B661&gt;=N$200,0,IF(COUNTIF($E661:M661,"&lt;&gt;0")&lt;=$D$654,VLOOKUP($B$654,$B$142:$N$196,$A661,FALSE)*$E$654,0))</f>
        <v>0</v>
      </c>
    </row>
    <row r="662" spans="1:14" s="2" customFormat="1" hidden="1" outlineLevel="1" x14ac:dyDescent="0.3">
      <c r="A662" s="1">
        <f t="shared" si="143"/>
        <v>11</v>
      </c>
      <c r="B662" s="112">
        <v>2021</v>
      </c>
      <c r="C662" s="105"/>
      <c r="E662" s="109"/>
      <c r="F662" s="109">
        <f>-IF($B662&gt;=F$200,0,IF(COUNTIF($E662:E662,"&lt;&gt;0")&lt;=$D$654,VLOOKUP($B$654,$B$142:$N$196,$A662,FALSE)*$E$654,0))</f>
        <v>0</v>
      </c>
      <c r="G662" s="109">
        <f>-IF($B662&gt;=G$200,0,IF(COUNTIF($E662:F662,"&lt;&gt;0")&lt;=$D$654,VLOOKUP($B$654,$B$142:$N$196,$A662,FALSE)*$E$654,0))</f>
        <v>0</v>
      </c>
      <c r="H662" s="109">
        <f>-IF($B662&gt;=H$200,0,IF(COUNTIF($E662:G662,"&lt;&gt;0")&lt;=$D$654,VLOOKUP($B$654,$B$142:$N$196,$A662,FALSE)*$E$654,0))</f>
        <v>0</v>
      </c>
      <c r="I662" s="109">
        <f>-IF($B662&gt;=I$200,0,IF(COUNTIF($E662:H662,"&lt;&gt;0")&lt;=$D$654,VLOOKUP($B$654,$B$142:$N$196,$A662,FALSE)*$E$654,0))</f>
        <v>0</v>
      </c>
      <c r="J662" s="109">
        <f>-IF($B662&gt;=J$200,0,IF(COUNTIF($E662:I662,"&lt;&gt;0")&lt;=$D$654,VLOOKUP($B$654,$B$142:$N$196,$A662,FALSE)*$E$654,0))</f>
        <v>0</v>
      </c>
      <c r="K662" s="109">
        <f>-IF($B662&gt;=K$200,0,IF(COUNTIF($E662:J662,"&lt;&gt;0")&lt;=$D$654,VLOOKUP($B$654,$B$142:$N$196,$A662,FALSE)*$E$654,0))</f>
        <v>0</v>
      </c>
      <c r="L662" s="109">
        <f>-IF($B662&gt;=L$200,0,IF(COUNTIF($E662:K662,"&lt;&gt;0")&lt;=$D$654,VLOOKUP($B$654,$B$142:$N$196,$A662,FALSE)*$E$654,0))</f>
        <v>0</v>
      </c>
      <c r="M662" s="109">
        <f>-IF($B662&gt;=M$200,0,IF(COUNTIF($E662:L662,"&lt;&gt;0")&lt;=$D$654,VLOOKUP($B$654,$B$142:$N$196,$A662,FALSE)*$E$654,0))</f>
        <v>0</v>
      </c>
      <c r="N662" s="109">
        <f>-IF($B662&gt;=N$200,0,IF(COUNTIF($E662:M662,"&lt;&gt;0")&lt;=$D$654,VLOOKUP($B$654,$B$142:$N$196,$A662,FALSE)*$E$654,0))</f>
        <v>0</v>
      </c>
    </row>
    <row r="663" spans="1:14" s="2" customFormat="1" hidden="1" outlineLevel="1" x14ac:dyDescent="0.3">
      <c r="A663" s="1">
        <f t="shared" si="143"/>
        <v>12</v>
      </c>
      <c r="B663" s="112">
        <v>2022</v>
      </c>
      <c r="C663" s="105"/>
      <c r="E663" s="109"/>
      <c r="F663" s="109">
        <f>-IF($B663&gt;=F$200,0,IF(COUNTIF($E663:E663,"&lt;&gt;0")&lt;=$D$654,VLOOKUP($B$654,$B$142:$N$196,$A663,FALSE)*$E$654,0))</f>
        <v>0</v>
      </c>
      <c r="G663" s="109">
        <f>-IF($B663&gt;=G$200,0,IF(COUNTIF($E663:F663,"&lt;&gt;0")&lt;=$D$654,VLOOKUP($B$654,$B$142:$N$196,$A663,FALSE)*$E$654,0))</f>
        <v>0</v>
      </c>
      <c r="H663" s="109">
        <f>-IF($B663&gt;=H$200,0,IF(COUNTIF($E663:G663,"&lt;&gt;0")&lt;=$D$654,VLOOKUP($B$654,$B$142:$N$196,$A663,FALSE)*$E$654,0))</f>
        <v>0</v>
      </c>
      <c r="I663" s="109">
        <f>-IF($B663&gt;=I$200,0,IF(COUNTIF($E663:H663,"&lt;&gt;0")&lt;=$D$654,VLOOKUP($B$654,$B$142:$N$196,$A663,FALSE)*$E$654,0))</f>
        <v>0</v>
      </c>
      <c r="J663" s="109">
        <f>-IF($B663&gt;=J$200,0,IF(COUNTIF($E663:I663,"&lt;&gt;0")&lt;=$D$654,VLOOKUP($B$654,$B$142:$N$196,$A663,FALSE)*$E$654,0))</f>
        <v>0</v>
      </c>
      <c r="K663" s="109">
        <f>-IF($B663&gt;=K$200,0,IF(COUNTIF($E663:J663,"&lt;&gt;0")&lt;=$D$654,VLOOKUP($B$654,$B$142:$N$196,$A663,FALSE)*$E$654,0))</f>
        <v>0</v>
      </c>
      <c r="L663" s="109">
        <f>-IF($B663&gt;=L$200,0,IF(COUNTIF($E663:K663,"&lt;&gt;0")&lt;=$D$654,VLOOKUP($B$654,$B$142:$N$196,$A663,FALSE)*$E$654,0))</f>
        <v>0</v>
      </c>
      <c r="M663" s="109">
        <f>-IF($B663&gt;=M$200,0,IF(COUNTIF($E663:L663,"&lt;&gt;0")&lt;=$D$654,VLOOKUP($B$654,$B$142:$N$196,$A663,FALSE)*$E$654,0))</f>
        <v>0</v>
      </c>
      <c r="N663" s="109">
        <f>-IF($B663&gt;=N$200,0,IF(COUNTIF($E663:M663,"&lt;&gt;0")&lt;=$D$654,VLOOKUP($B$654,$B$142:$N$196,$A663,FALSE)*$E$654,0))</f>
        <v>0</v>
      </c>
    </row>
    <row r="664" spans="1:14" s="2" customFormat="1" hidden="1" outlineLevel="1" x14ac:dyDescent="0.3">
      <c r="A664" s="1"/>
      <c r="B664" s="112"/>
      <c r="C664" s="105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</row>
    <row r="665" spans="1:14" s="2" customFormat="1" collapsed="1" x14ac:dyDescent="0.3">
      <c r="A665" s="1"/>
      <c r="B665" s="104" t="s">
        <v>235</v>
      </c>
      <c r="C665" s="105"/>
      <c r="D665" s="2">
        <f>VLOOKUP(B665,'2.2.3.1.TasasDeprec'!$B$6:$F$62,5,FALSE)</f>
        <v>10</v>
      </c>
      <c r="E665" s="18">
        <f>1/D665</f>
        <v>0.1</v>
      </c>
      <c r="F665" s="55">
        <f>SUM(F666:F674)</f>
        <v>0</v>
      </c>
      <c r="G665" s="55">
        <f t="shared" ref="G665:N665" si="144">SUM(G666:G674)</f>
        <v>0</v>
      </c>
      <c r="H665" s="55">
        <f t="shared" si="144"/>
        <v>0</v>
      </c>
      <c r="I665" s="55">
        <f t="shared" si="144"/>
        <v>0</v>
      </c>
      <c r="J665" s="55">
        <f t="shared" si="144"/>
        <v>0</v>
      </c>
      <c r="K665" s="55">
        <f t="shared" si="144"/>
        <v>-58556.394067796617</v>
      </c>
      <c r="L665" s="55">
        <f t="shared" si="144"/>
        <v>-58556.394067796617</v>
      </c>
      <c r="M665" s="55">
        <f t="shared" si="144"/>
        <v>-58556.394067796617</v>
      </c>
      <c r="N665" s="55">
        <f t="shared" si="144"/>
        <v>-58556.394067796617</v>
      </c>
    </row>
    <row r="666" spans="1:14" s="2" customFormat="1" hidden="1" outlineLevel="1" x14ac:dyDescent="0.3">
      <c r="A666" s="1">
        <v>4</v>
      </c>
      <c r="B666" s="112">
        <v>2014</v>
      </c>
      <c r="C666" s="105"/>
      <c r="E666" s="109"/>
      <c r="F666" s="109">
        <f>-IF($B666&gt;=F$200,0,IF(COUNTIF($E666:E666,"&lt;&gt;0")&lt;=$D$665,VLOOKUP($B$665,$B$142:$N$196,$A666,FALSE)*$E$665,0))</f>
        <v>0</v>
      </c>
      <c r="G666" s="109">
        <f>-IF($B666&gt;=G$200,0,IF(COUNTIF($E666:F666,"&lt;&gt;0")&lt;=$D$665,VLOOKUP($B$665,$B$142:$N$196,$A666,FALSE)*$E$665,0))</f>
        <v>0</v>
      </c>
      <c r="H666" s="109">
        <f>-IF($B666&gt;=H$200,0,IF(COUNTIF($E666:G666,"&lt;&gt;0")&lt;=$D$665,VLOOKUP($B$665,$B$142:$N$196,$A666,FALSE)*$E$665,0))</f>
        <v>0</v>
      </c>
      <c r="I666" s="109">
        <f>-IF($B666&gt;=I$200,0,IF(COUNTIF($E666:H666,"&lt;&gt;0")&lt;=$D$665,VLOOKUP($B$665,$B$142:$N$196,$A666,FALSE)*$E$665,0))</f>
        <v>0</v>
      </c>
      <c r="J666" s="109">
        <f>-IF($B666&gt;=J$200,0,IF(COUNTIF($E666:I666,"&lt;&gt;0")&lt;=$D$665,VLOOKUP($B$665,$B$142:$N$196,$A666,FALSE)*$E$665,0))</f>
        <v>0</v>
      </c>
      <c r="K666" s="109">
        <f>-IF($B666&gt;=K$200,0,IF(COUNTIF($E666:J666,"&lt;&gt;0")&lt;=$D$665,VLOOKUP($B$665,$B$142:$N$196,$A666,FALSE)*$E$665,0))</f>
        <v>0</v>
      </c>
      <c r="L666" s="109">
        <f>-IF($B666&gt;=L$200,0,IF(COUNTIF($E666:K666,"&lt;&gt;0")&lt;=$D$665,VLOOKUP($B$665,$B$142:$N$196,$A666,FALSE)*$E$665,0))</f>
        <v>0</v>
      </c>
      <c r="M666" s="109">
        <f>-IF($B666&gt;=M$200,0,IF(COUNTIF($E666:L666,"&lt;&gt;0")&lt;=$D$665,VLOOKUP($B$665,$B$142:$N$196,$A666,FALSE)*$E$665,0))</f>
        <v>0</v>
      </c>
      <c r="N666" s="109">
        <f>-IF($B666&gt;=N$200,0,IF(COUNTIF($E666:M666,"&lt;&gt;0")&lt;=$D$665,VLOOKUP($B$665,$B$142:$N$196,$A666,FALSE)*$E$665,0))</f>
        <v>0</v>
      </c>
    </row>
    <row r="667" spans="1:14" s="2" customFormat="1" hidden="1" outlineLevel="1" x14ac:dyDescent="0.3">
      <c r="A667" s="1">
        <f t="shared" ref="A667:A674" si="145">+A666+1</f>
        <v>5</v>
      </c>
      <c r="B667" s="112">
        <v>2015</v>
      </c>
      <c r="C667" s="105"/>
      <c r="E667" s="109"/>
      <c r="F667" s="109">
        <f>-IF($B667&gt;=F$200,0,IF(COUNTIF($E667:E667,"&lt;&gt;0")&lt;=$D$665,VLOOKUP($B$665,$B$142:$N$196,$A667,FALSE)*$E$665,0))</f>
        <v>0</v>
      </c>
      <c r="G667" s="109">
        <f>-IF($B667&gt;=G$200,0,IF(COUNTIF($E667:F667,"&lt;&gt;0")&lt;=$D$665,VLOOKUP($B$665,$B$142:$N$196,$A667,FALSE)*$E$665,0))</f>
        <v>0</v>
      </c>
      <c r="H667" s="109">
        <f>-IF($B667&gt;=H$200,0,IF(COUNTIF($E667:G667,"&lt;&gt;0")&lt;=$D$665,VLOOKUP($B$665,$B$142:$N$196,$A667,FALSE)*$E$665,0))</f>
        <v>0</v>
      </c>
      <c r="I667" s="109">
        <f>-IF($B667&gt;=I$200,0,IF(COUNTIF($E667:H667,"&lt;&gt;0")&lt;=$D$665,VLOOKUP($B$665,$B$142:$N$196,$A667,FALSE)*$E$665,0))</f>
        <v>0</v>
      </c>
      <c r="J667" s="109">
        <f>-IF($B667&gt;=J$200,0,IF(COUNTIF($E667:I667,"&lt;&gt;0")&lt;=$D$665,VLOOKUP($B$665,$B$142:$N$196,$A667,FALSE)*$E$665,0))</f>
        <v>0</v>
      </c>
      <c r="K667" s="109">
        <f>-IF($B667&gt;=K$200,0,IF(COUNTIF($E667:J667,"&lt;&gt;0")&lt;=$D$665,VLOOKUP($B$665,$B$142:$N$196,$A667,FALSE)*$E$665,0))</f>
        <v>0</v>
      </c>
      <c r="L667" s="109">
        <f>-IF($B667&gt;=L$200,0,IF(COUNTIF($E667:K667,"&lt;&gt;0")&lt;=$D$665,VLOOKUP($B$665,$B$142:$N$196,$A667,FALSE)*$E$665,0))</f>
        <v>0</v>
      </c>
      <c r="M667" s="109">
        <f>-IF($B667&gt;=M$200,0,IF(COUNTIF($E667:L667,"&lt;&gt;0")&lt;=$D$665,VLOOKUP($B$665,$B$142:$N$196,$A667,FALSE)*$E$665,0))</f>
        <v>0</v>
      </c>
      <c r="N667" s="109">
        <f>-IF($B667&gt;=N$200,0,IF(COUNTIF($E667:M667,"&lt;&gt;0")&lt;=$D$665,VLOOKUP($B$665,$B$142:$N$196,$A667,FALSE)*$E$665,0))</f>
        <v>0</v>
      </c>
    </row>
    <row r="668" spans="1:14" s="2" customFormat="1" hidden="1" outlineLevel="1" x14ac:dyDescent="0.3">
      <c r="A668" s="1">
        <f t="shared" si="145"/>
        <v>6</v>
      </c>
      <c r="B668" s="112">
        <v>2016</v>
      </c>
      <c r="C668" s="105"/>
      <c r="E668" s="109"/>
      <c r="F668" s="109">
        <f>-IF($B668&gt;=F$200,0,IF(COUNTIF($E668:E668,"&lt;&gt;0")&lt;=$D$665,VLOOKUP($B$665,$B$142:$N$196,$A668,FALSE)*$E$665,0))</f>
        <v>0</v>
      </c>
      <c r="G668" s="109">
        <f>-IF($B668&gt;=G$200,0,IF(COUNTIF($E668:F668,"&lt;&gt;0")&lt;=$D$665,VLOOKUP($B$665,$B$142:$N$196,$A668,FALSE)*$E$665,0))</f>
        <v>0</v>
      </c>
      <c r="H668" s="109">
        <f>-IF($B668&gt;=H$200,0,IF(COUNTIF($E668:G668,"&lt;&gt;0")&lt;=$D$665,VLOOKUP($B$665,$B$142:$N$196,$A668,FALSE)*$E$665,0))</f>
        <v>0</v>
      </c>
      <c r="I668" s="109">
        <f>-IF($B668&gt;=I$200,0,IF(COUNTIF($E668:H668,"&lt;&gt;0")&lt;=$D$665,VLOOKUP($B$665,$B$142:$N$196,$A668,FALSE)*$E$665,0))</f>
        <v>0</v>
      </c>
      <c r="J668" s="109">
        <f>-IF($B668&gt;=J$200,0,IF(COUNTIF($E668:I668,"&lt;&gt;0")&lt;=$D$665,VLOOKUP($B$665,$B$142:$N$196,$A668,FALSE)*$E$665,0))</f>
        <v>0</v>
      </c>
      <c r="K668" s="109">
        <f>-IF($B668&gt;=K$200,0,IF(COUNTIF($E668:J668,"&lt;&gt;0")&lt;=$D$665,VLOOKUP($B$665,$B$142:$N$196,$A668,FALSE)*$E$665,0))</f>
        <v>0</v>
      </c>
      <c r="L668" s="109">
        <f>-IF($B668&gt;=L$200,0,IF(COUNTIF($E668:K668,"&lt;&gt;0")&lt;=$D$665,VLOOKUP($B$665,$B$142:$N$196,$A668,FALSE)*$E$665,0))</f>
        <v>0</v>
      </c>
      <c r="M668" s="109">
        <f>-IF($B668&gt;=M$200,0,IF(COUNTIF($E668:L668,"&lt;&gt;0")&lt;=$D$665,VLOOKUP($B$665,$B$142:$N$196,$A668,FALSE)*$E$665,0))</f>
        <v>0</v>
      </c>
      <c r="N668" s="109">
        <f>-IF($B668&gt;=N$200,0,IF(COUNTIF($E668:M668,"&lt;&gt;0")&lt;=$D$665,VLOOKUP($B$665,$B$142:$N$196,$A668,FALSE)*$E$665,0))</f>
        <v>0</v>
      </c>
    </row>
    <row r="669" spans="1:14" s="2" customFormat="1" hidden="1" outlineLevel="1" x14ac:dyDescent="0.3">
      <c r="A669" s="1">
        <f t="shared" si="145"/>
        <v>7</v>
      </c>
      <c r="B669" s="112">
        <v>2017</v>
      </c>
      <c r="C669" s="105"/>
      <c r="E669" s="109"/>
      <c r="F669" s="109">
        <f>-IF($B669&gt;=F$200,0,IF(COUNTIF($E669:E669,"&lt;&gt;0")&lt;=$D$665,VLOOKUP($B$665,$B$142:$N$196,$A669,FALSE)*$E$665,0))</f>
        <v>0</v>
      </c>
      <c r="G669" s="109">
        <f>-IF($B669&gt;=G$200,0,IF(COUNTIF($E669:F669,"&lt;&gt;0")&lt;=$D$665,VLOOKUP($B$665,$B$142:$N$196,$A669,FALSE)*$E$665,0))</f>
        <v>0</v>
      </c>
      <c r="H669" s="109">
        <f>-IF($B669&gt;=H$200,0,IF(COUNTIF($E669:G669,"&lt;&gt;0")&lt;=$D$665,VLOOKUP($B$665,$B$142:$N$196,$A669,FALSE)*$E$665,0))</f>
        <v>0</v>
      </c>
      <c r="I669" s="109">
        <f>-IF($B669&gt;=I$200,0,IF(COUNTIF($E669:H669,"&lt;&gt;0")&lt;=$D$665,VLOOKUP($B$665,$B$142:$N$196,$A669,FALSE)*$E$665,0))</f>
        <v>0</v>
      </c>
      <c r="J669" s="109">
        <f>-IF($B669&gt;=J$200,0,IF(COUNTIF($E669:I669,"&lt;&gt;0")&lt;=$D$665,VLOOKUP($B$665,$B$142:$N$196,$A669,FALSE)*$E$665,0))</f>
        <v>0</v>
      </c>
      <c r="K669" s="109">
        <f>-IF($B669&gt;=K$200,0,IF(COUNTIF($E669:J669,"&lt;&gt;0")&lt;=$D$665,VLOOKUP($B$665,$B$142:$N$196,$A669,FALSE)*$E$665,0))</f>
        <v>0</v>
      </c>
      <c r="L669" s="109">
        <f>-IF($B669&gt;=L$200,0,IF(COUNTIF($E669:K669,"&lt;&gt;0")&lt;=$D$665,VLOOKUP($B$665,$B$142:$N$196,$A669,FALSE)*$E$665,0))</f>
        <v>0</v>
      </c>
      <c r="M669" s="109">
        <f>-IF($B669&gt;=M$200,0,IF(COUNTIF($E669:L669,"&lt;&gt;0")&lt;=$D$665,VLOOKUP($B$665,$B$142:$N$196,$A669,FALSE)*$E$665,0))</f>
        <v>0</v>
      </c>
      <c r="N669" s="109">
        <f>-IF($B669&gt;=N$200,0,IF(COUNTIF($E669:M669,"&lt;&gt;0")&lt;=$D$665,VLOOKUP($B$665,$B$142:$N$196,$A669,FALSE)*$E$665,0))</f>
        <v>0</v>
      </c>
    </row>
    <row r="670" spans="1:14" s="2" customFormat="1" hidden="1" outlineLevel="1" x14ac:dyDescent="0.3">
      <c r="A670" s="1">
        <f t="shared" si="145"/>
        <v>8</v>
      </c>
      <c r="B670" s="112">
        <v>2018</v>
      </c>
      <c r="C670" s="105"/>
      <c r="E670" s="109"/>
      <c r="F670" s="109">
        <f>-IF($B670&gt;=F$200,0,IF(COUNTIF($E670:E670,"&lt;&gt;0")&lt;=$D$665,VLOOKUP($B$665,$B$142:$N$196,$A670,FALSE)*$E$665,0))</f>
        <v>0</v>
      </c>
      <c r="G670" s="109">
        <f>-IF($B670&gt;=G$200,0,IF(COUNTIF($E670:F670,"&lt;&gt;0")&lt;=$D$665,VLOOKUP($B$665,$B$142:$N$196,$A670,FALSE)*$E$665,0))</f>
        <v>0</v>
      </c>
      <c r="H670" s="109">
        <f>-IF($B670&gt;=H$200,0,IF(COUNTIF($E670:G670,"&lt;&gt;0")&lt;=$D$665,VLOOKUP($B$665,$B$142:$N$196,$A670,FALSE)*$E$665,0))</f>
        <v>0</v>
      </c>
      <c r="I670" s="109">
        <f>-IF($B670&gt;=I$200,0,IF(COUNTIF($E670:H670,"&lt;&gt;0")&lt;=$D$665,VLOOKUP($B$665,$B$142:$N$196,$A670,FALSE)*$E$665,0))</f>
        <v>0</v>
      </c>
      <c r="J670" s="109">
        <f>-IF($B670&gt;=J$200,0,IF(COUNTIF($E670:I670,"&lt;&gt;0")&lt;=$D$665,VLOOKUP($B$665,$B$142:$N$196,$A670,FALSE)*$E$665,0))</f>
        <v>0</v>
      </c>
      <c r="K670" s="109">
        <f>-IF($B670&gt;=K$200,0,IF(COUNTIF($E670:J670,"&lt;&gt;0")&lt;=$D$665,VLOOKUP($B$665,$B$142:$N$196,$A670,FALSE)*$E$665,0))</f>
        <v>0</v>
      </c>
      <c r="L670" s="109">
        <f>-IF($B670&gt;=L$200,0,IF(COUNTIF($E670:K670,"&lt;&gt;0")&lt;=$D$665,VLOOKUP($B$665,$B$142:$N$196,$A670,FALSE)*$E$665,0))</f>
        <v>0</v>
      </c>
      <c r="M670" s="109">
        <f>-IF($B670&gt;=M$200,0,IF(COUNTIF($E670:L670,"&lt;&gt;0")&lt;=$D$665,VLOOKUP($B$665,$B$142:$N$196,$A670,FALSE)*$E$665,0))</f>
        <v>0</v>
      </c>
      <c r="N670" s="109">
        <f>-IF($B670&gt;=N$200,0,IF(COUNTIF($E670:M670,"&lt;&gt;0")&lt;=$D$665,VLOOKUP($B$665,$B$142:$N$196,$A670,FALSE)*$E$665,0))</f>
        <v>0</v>
      </c>
    </row>
    <row r="671" spans="1:14" s="2" customFormat="1" hidden="1" outlineLevel="1" x14ac:dyDescent="0.3">
      <c r="A671" s="1">
        <f t="shared" si="145"/>
        <v>9</v>
      </c>
      <c r="B671" s="112">
        <v>2019</v>
      </c>
      <c r="C671" s="105"/>
      <c r="E671" s="109"/>
      <c r="F671" s="109">
        <f>-IF($B671&gt;=F$200,0,IF(COUNTIF($E671:E671,"&lt;&gt;0")&lt;=$D$665,VLOOKUP($B$665,$B$142:$N$196,$A671,FALSE)*$E$665,0))</f>
        <v>0</v>
      </c>
      <c r="G671" s="109">
        <f>-IF($B671&gt;=G$200,0,IF(COUNTIF($E671:F671,"&lt;&gt;0")&lt;=$D$665,VLOOKUP($B$665,$B$142:$N$196,$A671,FALSE)*$E$665,0))</f>
        <v>0</v>
      </c>
      <c r="H671" s="109">
        <f>-IF($B671&gt;=H$200,0,IF(COUNTIF($E671:G671,"&lt;&gt;0")&lt;=$D$665,VLOOKUP($B$665,$B$142:$N$196,$A671,FALSE)*$E$665,0))</f>
        <v>0</v>
      </c>
      <c r="I671" s="109">
        <f>-IF($B671&gt;=I$200,0,IF(COUNTIF($E671:H671,"&lt;&gt;0")&lt;=$D$665,VLOOKUP($B$665,$B$142:$N$196,$A671,FALSE)*$E$665,0))</f>
        <v>0</v>
      </c>
      <c r="J671" s="109">
        <f>-IF($B671&gt;=J$200,0,IF(COUNTIF($E671:I671,"&lt;&gt;0")&lt;=$D$665,VLOOKUP($B$665,$B$142:$N$196,$A671,FALSE)*$E$665,0))</f>
        <v>0</v>
      </c>
      <c r="K671" s="109">
        <f>-IF($B671&gt;=K$200,0,IF(COUNTIF($E671:J671,"&lt;&gt;0")&lt;=$D$665,VLOOKUP($B$665,$B$142:$N$196,$A671,FALSE)*$E$665,0))</f>
        <v>-58556.394067796617</v>
      </c>
      <c r="L671" s="109">
        <f>-IF($B671&gt;=L$200,0,IF(COUNTIF($E671:K671,"&lt;&gt;0")&lt;=$D$665,VLOOKUP($B$665,$B$142:$N$196,$A671,FALSE)*$E$665,0))</f>
        <v>-58556.394067796617</v>
      </c>
      <c r="M671" s="109">
        <f>-IF($B671&gt;=M$200,0,IF(COUNTIF($E671:L671,"&lt;&gt;0")&lt;=$D$665,VLOOKUP($B$665,$B$142:$N$196,$A671,FALSE)*$E$665,0))</f>
        <v>-58556.394067796617</v>
      </c>
      <c r="N671" s="109">
        <f>-IF($B671&gt;=N$200,0,IF(COUNTIF($E671:M671,"&lt;&gt;0")&lt;=$D$665,VLOOKUP($B$665,$B$142:$N$196,$A671,FALSE)*$E$665,0))</f>
        <v>-58556.394067796617</v>
      </c>
    </row>
    <row r="672" spans="1:14" s="2" customFormat="1" hidden="1" outlineLevel="1" x14ac:dyDescent="0.3">
      <c r="A672" s="1">
        <f t="shared" si="145"/>
        <v>10</v>
      </c>
      <c r="B672" s="112">
        <v>2020</v>
      </c>
      <c r="C672" s="105"/>
      <c r="E672" s="109"/>
      <c r="F672" s="109">
        <f>-IF($B672&gt;=F$200,0,IF(COUNTIF($E672:E672,"&lt;&gt;0")&lt;=$D$665,VLOOKUP($B$665,$B$142:$N$196,$A672,FALSE)*$E$665,0))</f>
        <v>0</v>
      </c>
      <c r="G672" s="109">
        <f>-IF($B672&gt;=G$200,0,IF(COUNTIF($E672:F672,"&lt;&gt;0")&lt;=$D$665,VLOOKUP($B$665,$B$142:$N$196,$A672,FALSE)*$E$665,0))</f>
        <v>0</v>
      </c>
      <c r="H672" s="109">
        <f>-IF($B672&gt;=H$200,0,IF(COUNTIF($E672:G672,"&lt;&gt;0")&lt;=$D$665,VLOOKUP($B$665,$B$142:$N$196,$A672,FALSE)*$E$665,0))</f>
        <v>0</v>
      </c>
      <c r="I672" s="109">
        <f>-IF($B672&gt;=I$200,0,IF(COUNTIF($E672:H672,"&lt;&gt;0")&lt;=$D$665,VLOOKUP($B$665,$B$142:$N$196,$A672,FALSE)*$E$665,0))</f>
        <v>0</v>
      </c>
      <c r="J672" s="109">
        <f>-IF($B672&gt;=J$200,0,IF(COUNTIF($E672:I672,"&lt;&gt;0")&lt;=$D$665,VLOOKUP($B$665,$B$142:$N$196,$A672,FALSE)*$E$665,0))</f>
        <v>0</v>
      </c>
      <c r="K672" s="109">
        <f>-IF($B672&gt;=K$200,0,IF(COUNTIF($E672:J672,"&lt;&gt;0")&lt;=$D$665,VLOOKUP($B$665,$B$142:$N$196,$A672,FALSE)*$E$665,0))</f>
        <v>0</v>
      </c>
      <c r="L672" s="109">
        <f>-IF($B672&gt;=L$200,0,IF(COUNTIF($E672:K672,"&lt;&gt;0")&lt;=$D$665,VLOOKUP($B$665,$B$142:$N$196,$A672,FALSE)*$E$665,0))</f>
        <v>0</v>
      </c>
      <c r="M672" s="109">
        <f>-IF($B672&gt;=M$200,0,IF(COUNTIF($E672:L672,"&lt;&gt;0")&lt;=$D$665,VLOOKUP($B$665,$B$142:$N$196,$A672,FALSE)*$E$665,0))</f>
        <v>0</v>
      </c>
      <c r="N672" s="109">
        <f>-IF($B672&gt;=N$200,0,IF(COUNTIF($E672:M672,"&lt;&gt;0")&lt;=$D$665,VLOOKUP($B$665,$B$142:$N$196,$A672,FALSE)*$E$665,0))</f>
        <v>0</v>
      </c>
    </row>
    <row r="673" spans="1:14" s="2" customFormat="1" hidden="1" outlineLevel="1" x14ac:dyDescent="0.3">
      <c r="A673" s="1">
        <f t="shared" si="145"/>
        <v>11</v>
      </c>
      <c r="B673" s="112">
        <v>2021</v>
      </c>
      <c r="C673" s="105"/>
      <c r="E673" s="109"/>
      <c r="F673" s="109">
        <f>-IF($B673&gt;=F$200,0,IF(COUNTIF($E673:E673,"&lt;&gt;0")&lt;=$D$665,VLOOKUP($B$665,$B$142:$N$196,$A673,FALSE)*$E$665,0))</f>
        <v>0</v>
      </c>
      <c r="G673" s="109">
        <f>-IF($B673&gt;=G$200,0,IF(COUNTIF($E673:F673,"&lt;&gt;0")&lt;=$D$665,VLOOKUP($B$665,$B$142:$N$196,$A673,FALSE)*$E$665,0))</f>
        <v>0</v>
      </c>
      <c r="H673" s="109">
        <f>-IF($B673&gt;=H$200,0,IF(COUNTIF($E673:G673,"&lt;&gt;0")&lt;=$D$665,VLOOKUP($B$665,$B$142:$N$196,$A673,FALSE)*$E$665,0))</f>
        <v>0</v>
      </c>
      <c r="I673" s="109">
        <f>-IF($B673&gt;=I$200,0,IF(COUNTIF($E673:H673,"&lt;&gt;0")&lt;=$D$665,VLOOKUP($B$665,$B$142:$N$196,$A673,FALSE)*$E$665,0))</f>
        <v>0</v>
      </c>
      <c r="J673" s="109">
        <f>-IF($B673&gt;=J$200,0,IF(COUNTIF($E673:I673,"&lt;&gt;0")&lt;=$D$665,VLOOKUP($B$665,$B$142:$N$196,$A673,FALSE)*$E$665,0))</f>
        <v>0</v>
      </c>
      <c r="K673" s="109">
        <f>-IF($B673&gt;=K$200,0,IF(COUNTIF($E673:J673,"&lt;&gt;0")&lt;=$D$665,VLOOKUP($B$665,$B$142:$N$196,$A673,FALSE)*$E$665,0))</f>
        <v>0</v>
      </c>
      <c r="L673" s="109">
        <f>-IF($B673&gt;=L$200,0,IF(COUNTIF($E673:K673,"&lt;&gt;0")&lt;=$D$665,VLOOKUP($B$665,$B$142:$N$196,$A673,FALSE)*$E$665,0))</f>
        <v>0</v>
      </c>
      <c r="M673" s="109">
        <f>-IF($B673&gt;=M$200,0,IF(COUNTIF($E673:L673,"&lt;&gt;0")&lt;=$D$665,VLOOKUP($B$665,$B$142:$N$196,$A673,FALSE)*$E$665,0))</f>
        <v>0</v>
      </c>
      <c r="N673" s="109">
        <f>-IF($B673&gt;=N$200,0,IF(COUNTIF($E673:M673,"&lt;&gt;0")&lt;=$D$665,VLOOKUP($B$665,$B$142:$N$196,$A673,FALSE)*$E$665,0))</f>
        <v>0</v>
      </c>
    </row>
    <row r="674" spans="1:14" s="2" customFormat="1" hidden="1" outlineLevel="1" x14ac:dyDescent="0.3">
      <c r="A674" s="1">
        <f t="shared" si="145"/>
        <v>12</v>
      </c>
      <c r="B674" s="112">
        <v>2022</v>
      </c>
      <c r="C674" s="105"/>
      <c r="E674" s="109"/>
      <c r="F674" s="109">
        <f>-IF($B674&gt;=F$200,0,IF(COUNTIF($E674:E674,"&lt;&gt;0")&lt;=$D$665,VLOOKUP($B$665,$B$142:$N$196,$A674,FALSE)*$E$665,0))</f>
        <v>0</v>
      </c>
      <c r="G674" s="109">
        <f>-IF($B674&gt;=G$200,0,IF(COUNTIF($E674:F674,"&lt;&gt;0")&lt;=$D$665,VLOOKUP($B$665,$B$142:$N$196,$A674,FALSE)*$E$665,0))</f>
        <v>0</v>
      </c>
      <c r="H674" s="109">
        <f>-IF($B674&gt;=H$200,0,IF(COUNTIF($E674:G674,"&lt;&gt;0")&lt;=$D$665,VLOOKUP($B$665,$B$142:$N$196,$A674,FALSE)*$E$665,0))</f>
        <v>0</v>
      </c>
      <c r="I674" s="109">
        <f>-IF($B674&gt;=I$200,0,IF(COUNTIF($E674:H674,"&lt;&gt;0")&lt;=$D$665,VLOOKUP($B$665,$B$142:$N$196,$A674,FALSE)*$E$665,0))</f>
        <v>0</v>
      </c>
      <c r="J674" s="109">
        <f>-IF($B674&gt;=J$200,0,IF(COUNTIF($E674:I674,"&lt;&gt;0")&lt;=$D$665,VLOOKUP($B$665,$B$142:$N$196,$A674,FALSE)*$E$665,0))</f>
        <v>0</v>
      </c>
      <c r="K674" s="109">
        <f>-IF($B674&gt;=K$200,0,IF(COUNTIF($E674:J674,"&lt;&gt;0")&lt;=$D$665,VLOOKUP($B$665,$B$142:$N$196,$A674,FALSE)*$E$665,0))</f>
        <v>0</v>
      </c>
      <c r="L674" s="109">
        <f>-IF($B674&gt;=L$200,0,IF(COUNTIF($E674:K674,"&lt;&gt;0")&lt;=$D$665,VLOOKUP($B$665,$B$142:$N$196,$A674,FALSE)*$E$665,0))</f>
        <v>0</v>
      </c>
      <c r="M674" s="109">
        <f>-IF($B674&gt;=M$200,0,IF(COUNTIF($E674:L674,"&lt;&gt;0")&lt;=$D$665,VLOOKUP($B$665,$B$142:$N$196,$A674,FALSE)*$E$665,0))</f>
        <v>0</v>
      </c>
      <c r="N674" s="109">
        <f>-IF($B674&gt;=N$200,0,IF(COUNTIF($E674:M674,"&lt;&gt;0")&lt;=$D$665,VLOOKUP($B$665,$B$142:$N$196,$A674,FALSE)*$E$665,0))</f>
        <v>0</v>
      </c>
    </row>
    <row r="675" spans="1:14" s="2" customFormat="1" hidden="1" outlineLevel="1" x14ac:dyDescent="0.3">
      <c r="A675" s="1"/>
      <c r="B675" s="112"/>
      <c r="C675" s="105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</row>
    <row r="676" spans="1:14" s="2" customFormat="1" collapsed="1" x14ac:dyDescent="0.3">
      <c r="A676" s="1"/>
      <c r="B676" s="104" t="s">
        <v>236</v>
      </c>
      <c r="C676" s="105"/>
      <c r="D676" s="2">
        <f>VLOOKUP(B676,'2.2.3.1.TasasDeprec'!$B$6:$F$62,5,FALSE)</f>
        <v>10</v>
      </c>
      <c r="E676" s="18">
        <f>1/D676</f>
        <v>0.1</v>
      </c>
      <c r="F676" s="55">
        <f>SUM(F677:F685)</f>
        <v>0</v>
      </c>
      <c r="G676" s="55">
        <f t="shared" ref="G676:N676" si="146">SUM(G677:G685)</f>
        <v>0</v>
      </c>
      <c r="H676" s="55">
        <f t="shared" si="146"/>
        <v>0</v>
      </c>
      <c r="I676" s="55">
        <f t="shared" si="146"/>
        <v>0</v>
      </c>
      <c r="J676" s="55">
        <f t="shared" si="146"/>
        <v>0</v>
      </c>
      <c r="K676" s="55">
        <f t="shared" si="146"/>
        <v>-25209.200000000001</v>
      </c>
      <c r="L676" s="55">
        <f t="shared" si="146"/>
        <v>-25209.200000000001</v>
      </c>
      <c r="M676" s="55">
        <f t="shared" si="146"/>
        <v>-25209.200000000001</v>
      </c>
      <c r="N676" s="55">
        <f t="shared" si="146"/>
        <v>-25209.200000000001</v>
      </c>
    </row>
    <row r="677" spans="1:14" s="2" customFormat="1" hidden="1" outlineLevel="1" x14ac:dyDescent="0.3">
      <c r="A677" s="1">
        <v>4</v>
      </c>
      <c r="B677" s="112">
        <v>2014</v>
      </c>
      <c r="C677" s="105"/>
      <c r="E677" s="109"/>
      <c r="F677" s="109">
        <f>-IF($B677&gt;=F$200,0,IF(COUNTIF($E677:E677,"&lt;&gt;0")&lt;=$D$676,VLOOKUP($B$676,$B$142:$N$196,$A677,FALSE)*$E$676,0))</f>
        <v>0</v>
      </c>
      <c r="G677" s="109">
        <f>-IF($B677&gt;=G$200,0,IF(COUNTIF($E677:F677,"&lt;&gt;0")&lt;=$D$676,VLOOKUP($B$676,$B$142:$N$196,$A677,FALSE)*$E$676,0))</f>
        <v>0</v>
      </c>
      <c r="H677" s="109">
        <f>-IF($B677&gt;=H$200,0,IF(COUNTIF($E677:G677,"&lt;&gt;0")&lt;=$D$676,VLOOKUP($B$676,$B$142:$N$196,$A677,FALSE)*$E$676,0))</f>
        <v>0</v>
      </c>
      <c r="I677" s="109">
        <f>-IF($B677&gt;=I$200,0,IF(COUNTIF($E677:H677,"&lt;&gt;0")&lt;=$D$676,VLOOKUP($B$676,$B$142:$N$196,$A677,FALSE)*$E$676,0))</f>
        <v>0</v>
      </c>
      <c r="J677" s="109">
        <f>-IF($B677&gt;=J$200,0,IF(COUNTIF($E677:I677,"&lt;&gt;0")&lt;=$D$676,VLOOKUP($B$676,$B$142:$N$196,$A677,FALSE)*$E$676,0))</f>
        <v>0</v>
      </c>
      <c r="K677" s="109">
        <f>-IF($B677&gt;=K$200,0,IF(COUNTIF($E677:J677,"&lt;&gt;0")&lt;=$D$676,VLOOKUP($B$676,$B$142:$N$196,$A677,FALSE)*$E$676,0))</f>
        <v>0</v>
      </c>
      <c r="L677" s="109">
        <f>-IF($B677&gt;=L$200,0,IF(COUNTIF($E677:K677,"&lt;&gt;0")&lt;=$D$676,VLOOKUP($B$676,$B$142:$N$196,$A677,FALSE)*$E$676,0))</f>
        <v>0</v>
      </c>
      <c r="M677" s="109">
        <f>-IF($B677&gt;=M$200,0,IF(COUNTIF($E677:L677,"&lt;&gt;0")&lt;=$D$676,VLOOKUP($B$676,$B$142:$N$196,$A677,FALSE)*$E$676,0))</f>
        <v>0</v>
      </c>
      <c r="N677" s="109">
        <f>-IF($B677&gt;=N$200,0,IF(COUNTIF($E677:M677,"&lt;&gt;0")&lt;=$D$676,VLOOKUP($B$676,$B$142:$N$196,$A677,FALSE)*$E$676,0))</f>
        <v>0</v>
      </c>
    </row>
    <row r="678" spans="1:14" s="2" customFormat="1" hidden="1" outlineLevel="1" x14ac:dyDescent="0.3">
      <c r="A678" s="1">
        <f t="shared" ref="A678:A685" si="147">+A677+1</f>
        <v>5</v>
      </c>
      <c r="B678" s="112">
        <v>2015</v>
      </c>
      <c r="C678" s="105"/>
      <c r="E678" s="109"/>
      <c r="F678" s="109">
        <f>-IF($B678&gt;=F$200,0,IF(COUNTIF($E678:E678,"&lt;&gt;0")&lt;=$D$676,VLOOKUP($B$676,$B$142:$N$196,$A678,FALSE)*$E$676,0))</f>
        <v>0</v>
      </c>
      <c r="G678" s="109">
        <f>-IF($B678&gt;=G$200,0,IF(COUNTIF($E678:F678,"&lt;&gt;0")&lt;=$D$676,VLOOKUP($B$676,$B$142:$N$196,$A678,FALSE)*$E$676,0))</f>
        <v>0</v>
      </c>
      <c r="H678" s="109">
        <f>-IF($B678&gt;=H$200,0,IF(COUNTIF($E678:G678,"&lt;&gt;0")&lt;=$D$676,VLOOKUP($B$676,$B$142:$N$196,$A678,FALSE)*$E$676,0))</f>
        <v>0</v>
      </c>
      <c r="I678" s="109">
        <f>-IF($B678&gt;=I$200,0,IF(COUNTIF($E678:H678,"&lt;&gt;0")&lt;=$D$676,VLOOKUP($B$676,$B$142:$N$196,$A678,FALSE)*$E$676,0))</f>
        <v>0</v>
      </c>
      <c r="J678" s="109">
        <f>-IF($B678&gt;=J$200,0,IF(COUNTIF($E678:I678,"&lt;&gt;0")&lt;=$D$676,VLOOKUP($B$676,$B$142:$N$196,$A678,FALSE)*$E$676,0))</f>
        <v>0</v>
      </c>
      <c r="K678" s="109">
        <f>-IF($B678&gt;=K$200,0,IF(COUNTIF($E678:J678,"&lt;&gt;0")&lt;=$D$676,VLOOKUP($B$676,$B$142:$N$196,$A678,FALSE)*$E$676,0))</f>
        <v>0</v>
      </c>
      <c r="L678" s="109">
        <f>-IF($B678&gt;=L$200,0,IF(COUNTIF($E678:K678,"&lt;&gt;0")&lt;=$D$676,VLOOKUP($B$676,$B$142:$N$196,$A678,FALSE)*$E$676,0))</f>
        <v>0</v>
      </c>
      <c r="M678" s="109">
        <f>-IF($B678&gt;=M$200,0,IF(COUNTIF($E678:L678,"&lt;&gt;0")&lt;=$D$676,VLOOKUP($B$676,$B$142:$N$196,$A678,FALSE)*$E$676,0))</f>
        <v>0</v>
      </c>
      <c r="N678" s="109">
        <f>-IF($B678&gt;=N$200,0,IF(COUNTIF($E678:M678,"&lt;&gt;0")&lt;=$D$676,VLOOKUP($B$676,$B$142:$N$196,$A678,FALSE)*$E$676,0))</f>
        <v>0</v>
      </c>
    </row>
    <row r="679" spans="1:14" s="2" customFormat="1" hidden="1" outlineLevel="1" x14ac:dyDescent="0.3">
      <c r="A679" s="1">
        <f t="shared" si="147"/>
        <v>6</v>
      </c>
      <c r="B679" s="112">
        <v>2016</v>
      </c>
      <c r="C679" s="105"/>
      <c r="E679" s="109"/>
      <c r="F679" s="109">
        <f>-IF($B679&gt;=F$200,0,IF(COUNTIF($E679:E679,"&lt;&gt;0")&lt;=$D$676,VLOOKUP($B$676,$B$142:$N$196,$A679,FALSE)*$E$676,0))</f>
        <v>0</v>
      </c>
      <c r="G679" s="109">
        <f>-IF($B679&gt;=G$200,0,IF(COUNTIF($E679:F679,"&lt;&gt;0")&lt;=$D$676,VLOOKUP($B$676,$B$142:$N$196,$A679,FALSE)*$E$676,0))</f>
        <v>0</v>
      </c>
      <c r="H679" s="109">
        <f>-IF($B679&gt;=H$200,0,IF(COUNTIF($E679:G679,"&lt;&gt;0")&lt;=$D$676,VLOOKUP($B$676,$B$142:$N$196,$A679,FALSE)*$E$676,0))</f>
        <v>0</v>
      </c>
      <c r="I679" s="109">
        <f>-IF($B679&gt;=I$200,0,IF(COUNTIF($E679:H679,"&lt;&gt;0")&lt;=$D$676,VLOOKUP($B$676,$B$142:$N$196,$A679,FALSE)*$E$676,0))</f>
        <v>0</v>
      </c>
      <c r="J679" s="109">
        <f>-IF($B679&gt;=J$200,0,IF(COUNTIF($E679:I679,"&lt;&gt;0")&lt;=$D$676,VLOOKUP($B$676,$B$142:$N$196,$A679,FALSE)*$E$676,0))</f>
        <v>0</v>
      </c>
      <c r="K679" s="109">
        <f>-IF($B679&gt;=K$200,0,IF(COUNTIF($E679:J679,"&lt;&gt;0")&lt;=$D$676,VLOOKUP($B$676,$B$142:$N$196,$A679,FALSE)*$E$676,0))</f>
        <v>0</v>
      </c>
      <c r="L679" s="109">
        <f>-IF($B679&gt;=L$200,0,IF(COUNTIF($E679:K679,"&lt;&gt;0")&lt;=$D$676,VLOOKUP($B$676,$B$142:$N$196,$A679,FALSE)*$E$676,0))</f>
        <v>0</v>
      </c>
      <c r="M679" s="109">
        <f>-IF($B679&gt;=M$200,0,IF(COUNTIF($E679:L679,"&lt;&gt;0")&lt;=$D$676,VLOOKUP($B$676,$B$142:$N$196,$A679,FALSE)*$E$676,0))</f>
        <v>0</v>
      </c>
      <c r="N679" s="109">
        <f>-IF($B679&gt;=N$200,0,IF(COUNTIF($E679:M679,"&lt;&gt;0")&lt;=$D$676,VLOOKUP($B$676,$B$142:$N$196,$A679,FALSE)*$E$676,0))</f>
        <v>0</v>
      </c>
    </row>
    <row r="680" spans="1:14" s="2" customFormat="1" hidden="1" outlineLevel="1" x14ac:dyDescent="0.3">
      <c r="A680" s="1">
        <f t="shared" si="147"/>
        <v>7</v>
      </c>
      <c r="B680" s="112">
        <v>2017</v>
      </c>
      <c r="C680" s="105"/>
      <c r="E680" s="109"/>
      <c r="F680" s="109">
        <f>-IF($B680&gt;=F$200,0,IF(COUNTIF($E680:E680,"&lt;&gt;0")&lt;=$D$676,VLOOKUP($B$676,$B$142:$N$196,$A680,FALSE)*$E$676,0))</f>
        <v>0</v>
      </c>
      <c r="G680" s="109">
        <f>-IF($B680&gt;=G$200,0,IF(COUNTIF($E680:F680,"&lt;&gt;0")&lt;=$D$676,VLOOKUP($B$676,$B$142:$N$196,$A680,FALSE)*$E$676,0))</f>
        <v>0</v>
      </c>
      <c r="H680" s="109">
        <f>-IF($B680&gt;=H$200,0,IF(COUNTIF($E680:G680,"&lt;&gt;0")&lt;=$D$676,VLOOKUP($B$676,$B$142:$N$196,$A680,FALSE)*$E$676,0))</f>
        <v>0</v>
      </c>
      <c r="I680" s="109">
        <f>-IF($B680&gt;=I$200,0,IF(COUNTIF($E680:H680,"&lt;&gt;0")&lt;=$D$676,VLOOKUP($B$676,$B$142:$N$196,$A680,FALSE)*$E$676,0))</f>
        <v>0</v>
      </c>
      <c r="J680" s="109">
        <f>-IF($B680&gt;=J$200,0,IF(COUNTIF($E680:I680,"&lt;&gt;0")&lt;=$D$676,VLOOKUP($B$676,$B$142:$N$196,$A680,FALSE)*$E$676,0))</f>
        <v>0</v>
      </c>
      <c r="K680" s="109">
        <f>-IF($B680&gt;=K$200,0,IF(COUNTIF($E680:J680,"&lt;&gt;0")&lt;=$D$676,VLOOKUP($B$676,$B$142:$N$196,$A680,FALSE)*$E$676,0))</f>
        <v>0</v>
      </c>
      <c r="L680" s="109">
        <f>-IF($B680&gt;=L$200,0,IF(COUNTIF($E680:K680,"&lt;&gt;0")&lt;=$D$676,VLOOKUP($B$676,$B$142:$N$196,$A680,FALSE)*$E$676,0))</f>
        <v>0</v>
      </c>
      <c r="M680" s="109">
        <f>-IF($B680&gt;=M$200,0,IF(COUNTIF($E680:L680,"&lt;&gt;0")&lt;=$D$676,VLOOKUP($B$676,$B$142:$N$196,$A680,FALSE)*$E$676,0))</f>
        <v>0</v>
      </c>
      <c r="N680" s="109">
        <f>-IF($B680&gt;=N$200,0,IF(COUNTIF($E680:M680,"&lt;&gt;0")&lt;=$D$676,VLOOKUP($B$676,$B$142:$N$196,$A680,FALSE)*$E$676,0))</f>
        <v>0</v>
      </c>
    </row>
    <row r="681" spans="1:14" s="2" customFormat="1" hidden="1" outlineLevel="1" x14ac:dyDescent="0.3">
      <c r="A681" s="1">
        <f t="shared" si="147"/>
        <v>8</v>
      </c>
      <c r="B681" s="112">
        <v>2018</v>
      </c>
      <c r="C681" s="105"/>
      <c r="E681" s="109"/>
      <c r="F681" s="109">
        <f>-IF($B681&gt;=F$200,0,IF(COUNTIF($E681:E681,"&lt;&gt;0")&lt;=$D$676,VLOOKUP($B$676,$B$142:$N$196,$A681,FALSE)*$E$676,0))</f>
        <v>0</v>
      </c>
      <c r="G681" s="109">
        <f>-IF($B681&gt;=G$200,0,IF(COUNTIF($E681:F681,"&lt;&gt;0")&lt;=$D$676,VLOOKUP($B$676,$B$142:$N$196,$A681,FALSE)*$E$676,0))</f>
        <v>0</v>
      </c>
      <c r="H681" s="109">
        <f>-IF($B681&gt;=H$200,0,IF(COUNTIF($E681:G681,"&lt;&gt;0")&lt;=$D$676,VLOOKUP($B$676,$B$142:$N$196,$A681,FALSE)*$E$676,0))</f>
        <v>0</v>
      </c>
      <c r="I681" s="109">
        <f>-IF($B681&gt;=I$200,0,IF(COUNTIF($E681:H681,"&lt;&gt;0")&lt;=$D$676,VLOOKUP($B$676,$B$142:$N$196,$A681,FALSE)*$E$676,0))</f>
        <v>0</v>
      </c>
      <c r="J681" s="109">
        <f>-IF($B681&gt;=J$200,0,IF(COUNTIF($E681:I681,"&lt;&gt;0")&lt;=$D$676,VLOOKUP($B$676,$B$142:$N$196,$A681,FALSE)*$E$676,0))</f>
        <v>0</v>
      </c>
      <c r="K681" s="109">
        <f>-IF($B681&gt;=K$200,0,IF(COUNTIF($E681:J681,"&lt;&gt;0")&lt;=$D$676,VLOOKUP($B$676,$B$142:$N$196,$A681,FALSE)*$E$676,0))</f>
        <v>0</v>
      </c>
      <c r="L681" s="109">
        <f>-IF($B681&gt;=L$200,0,IF(COUNTIF($E681:K681,"&lt;&gt;0")&lt;=$D$676,VLOOKUP($B$676,$B$142:$N$196,$A681,FALSE)*$E$676,0))</f>
        <v>0</v>
      </c>
      <c r="M681" s="109">
        <f>-IF($B681&gt;=M$200,0,IF(COUNTIF($E681:L681,"&lt;&gt;0")&lt;=$D$676,VLOOKUP($B$676,$B$142:$N$196,$A681,FALSE)*$E$676,0))</f>
        <v>0</v>
      </c>
      <c r="N681" s="109">
        <f>-IF($B681&gt;=N$200,0,IF(COUNTIF($E681:M681,"&lt;&gt;0")&lt;=$D$676,VLOOKUP($B$676,$B$142:$N$196,$A681,FALSE)*$E$676,0))</f>
        <v>0</v>
      </c>
    </row>
    <row r="682" spans="1:14" s="2" customFormat="1" hidden="1" outlineLevel="1" x14ac:dyDescent="0.3">
      <c r="A682" s="1">
        <f t="shared" si="147"/>
        <v>9</v>
      </c>
      <c r="B682" s="112">
        <v>2019</v>
      </c>
      <c r="C682" s="105"/>
      <c r="E682" s="109"/>
      <c r="F682" s="109">
        <f>-IF($B682&gt;=F$200,0,IF(COUNTIF($E682:E682,"&lt;&gt;0")&lt;=$D$676,VLOOKUP($B$676,$B$142:$N$196,$A682,FALSE)*$E$676,0))</f>
        <v>0</v>
      </c>
      <c r="G682" s="109">
        <f>-IF($B682&gt;=G$200,0,IF(COUNTIF($E682:F682,"&lt;&gt;0")&lt;=$D$676,VLOOKUP($B$676,$B$142:$N$196,$A682,FALSE)*$E$676,0))</f>
        <v>0</v>
      </c>
      <c r="H682" s="109">
        <f>-IF($B682&gt;=H$200,0,IF(COUNTIF($E682:G682,"&lt;&gt;0")&lt;=$D$676,VLOOKUP($B$676,$B$142:$N$196,$A682,FALSE)*$E$676,0))</f>
        <v>0</v>
      </c>
      <c r="I682" s="109">
        <f>-IF($B682&gt;=I$200,0,IF(COUNTIF($E682:H682,"&lt;&gt;0")&lt;=$D$676,VLOOKUP($B$676,$B$142:$N$196,$A682,FALSE)*$E$676,0))</f>
        <v>0</v>
      </c>
      <c r="J682" s="109">
        <f>-IF($B682&gt;=J$200,0,IF(COUNTIF($E682:I682,"&lt;&gt;0")&lt;=$D$676,VLOOKUP($B$676,$B$142:$N$196,$A682,FALSE)*$E$676,0))</f>
        <v>0</v>
      </c>
      <c r="K682" s="109">
        <f>-IF($B682&gt;=K$200,0,IF(COUNTIF($E682:J682,"&lt;&gt;0")&lt;=$D$676,VLOOKUP($B$676,$B$142:$N$196,$A682,FALSE)*$E$676,0))</f>
        <v>-25209.200000000001</v>
      </c>
      <c r="L682" s="109">
        <f>-IF($B682&gt;=L$200,0,IF(COUNTIF($E682:K682,"&lt;&gt;0")&lt;=$D$676,VLOOKUP($B$676,$B$142:$N$196,$A682,FALSE)*$E$676,0))</f>
        <v>-25209.200000000001</v>
      </c>
      <c r="M682" s="109">
        <f>-IF($B682&gt;=M$200,0,IF(COUNTIF($E682:L682,"&lt;&gt;0")&lt;=$D$676,VLOOKUP($B$676,$B$142:$N$196,$A682,FALSE)*$E$676,0))</f>
        <v>-25209.200000000001</v>
      </c>
      <c r="N682" s="109">
        <f>-IF($B682&gt;=N$200,0,IF(COUNTIF($E682:M682,"&lt;&gt;0")&lt;=$D$676,VLOOKUP($B$676,$B$142:$N$196,$A682,FALSE)*$E$676,0))</f>
        <v>-25209.200000000001</v>
      </c>
    </row>
    <row r="683" spans="1:14" s="2" customFormat="1" hidden="1" outlineLevel="1" x14ac:dyDescent="0.3">
      <c r="A683" s="1">
        <f t="shared" si="147"/>
        <v>10</v>
      </c>
      <c r="B683" s="112">
        <v>2020</v>
      </c>
      <c r="C683" s="105"/>
      <c r="E683" s="109"/>
      <c r="F683" s="109">
        <f>-IF($B683&gt;=F$200,0,IF(COUNTIF($E683:E683,"&lt;&gt;0")&lt;=$D$676,VLOOKUP($B$676,$B$142:$N$196,$A683,FALSE)*$E$676,0))</f>
        <v>0</v>
      </c>
      <c r="G683" s="109">
        <f>-IF($B683&gt;=G$200,0,IF(COUNTIF($E683:F683,"&lt;&gt;0")&lt;=$D$676,VLOOKUP($B$676,$B$142:$N$196,$A683,FALSE)*$E$676,0))</f>
        <v>0</v>
      </c>
      <c r="H683" s="109">
        <f>-IF($B683&gt;=H$200,0,IF(COUNTIF($E683:G683,"&lt;&gt;0")&lt;=$D$676,VLOOKUP($B$676,$B$142:$N$196,$A683,FALSE)*$E$676,0))</f>
        <v>0</v>
      </c>
      <c r="I683" s="109">
        <f>-IF($B683&gt;=I$200,0,IF(COUNTIF($E683:H683,"&lt;&gt;0")&lt;=$D$676,VLOOKUP($B$676,$B$142:$N$196,$A683,FALSE)*$E$676,0))</f>
        <v>0</v>
      </c>
      <c r="J683" s="109">
        <f>-IF($B683&gt;=J$200,0,IF(COUNTIF($E683:I683,"&lt;&gt;0")&lt;=$D$676,VLOOKUP($B$676,$B$142:$N$196,$A683,FALSE)*$E$676,0))</f>
        <v>0</v>
      </c>
      <c r="K683" s="109">
        <f>-IF($B683&gt;=K$200,0,IF(COUNTIF($E683:J683,"&lt;&gt;0")&lt;=$D$676,VLOOKUP($B$676,$B$142:$N$196,$A683,FALSE)*$E$676,0))</f>
        <v>0</v>
      </c>
      <c r="L683" s="109">
        <f>-IF($B683&gt;=L$200,0,IF(COUNTIF($E683:K683,"&lt;&gt;0")&lt;=$D$676,VLOOKUP($B$676,$B$142:$N$196,$A683,FALSE)*$E$676,0))</f>
        <v>0</v>
      </c>
      <c r="M683" s="109">
        <f>-IF($B683&gt;=M$200,0,IF(COUNTIF($E683:L683,"&lt;&gt;0")&lt;=$D$676,VLOOKUP($B$676,$B$142:$N$196,$A683,FALSE)*$E$676,0))</f>
        <v>0</v>
      </c>
      <c r="N683" s="109">
        <f>-IF($B683&gt;=N$200,0,IF(COUNTIF($E683:M683,"&lt;&gt;0")&lt;=$D$676,VLOOKUP($B$676,$B$142:$N$196,$A683,FALSE)*$E$676,0))</f>
        <v>0</v>
      </c>
    </row>
    <row r="684" spans="1:14" s="2" customFormat="1" hidden="1" outlineLevel="1" x14ac:dyDescent="0.3">
      <c r="A684" s="1">
        <f t="shared" si="147"/>
        <v>11</v>
      </c>
      <c r="B684" s="112">
        <v>2021</v>
      </c>
      <c r="C684" s="105"/>
      <c r="E684" s="109"/>
      <c r="F684" s="109">
        <f>-IF($B684&gt;=F$200,0,IF(COUNTIF($E684:E684,"&lt;&gt;0")&lt;=$D$676,VLOOKUP($B$676,$B$142:$N$196,$A684,FALSE)*$E$676,0))</f>
        <v>0</v>
      </c>
      <c r="G684" s="109">
        <f>-IF($B684&gt;=G$200,0,IF(COUNTIF($E684:F684,"&lt;&gt;0")&lt;=$D$676,VLOOKUP($B$676,$B$142:$N$196,$A684,FALSE)*$E$676,0))</f>
        <v>0</v>
      </c>
      <c r="H684" s="109">
        <f>-IF($B684&gt;=H$200,0,IF(COUNTIF($E684:G684,"&lt;&gt;0")&lt;=$D$676,VLOOKUP($B$676,$B$142:$N$196,$A684,FALSE)*$E$676,0))</f>
        <v>0</v>
      </c>
      <c r="I684" s="109">
        <f>-IF($B684&gt;=I$200,0,IF(COUNTIF($E684:H684,"&lt;&gt;0")&lt;=$D$676,VLOOKUP($B$676,$B$142:$N$196,$A684,FALSE)*$E$676,0))</f>
        <v>0</v>
      </c>
      <c r="J684" s="109">
        <f>-IF($B684&gt;=J$200,0,IF(COUNTIF($E684:I684,"&lt;&gt;0")&lt;=$D$676,VLOOKUP($B$676,$B$142:$N$196,$A684,FALSE)*$E$676,0))</f>
        <v>0</v>
      </c>
      <c r="K684" s="109">
        <f>-IF($B684&gt;=K$200,0,IF(COUNTIF($E684:J684,"&lt;&gt;0")&lt;=$D$676,VLOOKUP($B$676,$B$142:$N$196,$A684,FALSE)*$E$676,0))</f>
        <v>0</v>
      </c>
      <c r="L684" s="109">
        <f>-IF($B684&gt;=L$200,0,IF(COUNTIF($E684:K684,"&lt;&gt;0")&lt;=$D$676,VLOOKUP($B$676,$B$142:$N$196,$A684,FALSE)*$E$676,0))</f>
        <v>0</v>
      </c>
      <c r="M684" s="109">
        <f>-IF($B684&gt;=M$200,0,IF(COUNTIF($E684:L684,"&lt;&gt;0")&lt;=$D$676,VLOOKUP($B$676,$B$142:$N$196,$A684,FALSE)*$E$676,0))</f>
        <v>0</v>
      </c>
      <c r="N684" s="109">
        <f>-IF($B684&gt;=N$200,0,IF(COUNTIF($E684:M684,"&lt;&gt;0")&lt;=$D$676,VLOOKUP($B$676,$B$142:$N$196,$A684,FALSE)*$E$676,0))</f>
        <v>0</v>
      </c>
    </row>
    <row r="685" spans="1:14" s="2" customFormat="1" hidden="1" outlineLevel="1" x14ac:dyDescent="0.3">
      <c r="A685" s="1">
        <f t="shared" si="147"/>
        <v>12</v>
      </c>
      <c r="B685" s="112">
        <v>2022</v>
      </c>
      <c r="C685" s="105"/>
      <c r="E685" s="109"/>
      <c r="F685" s="109">
        <f>-IF($B685&gt;=F$200,0,IF(COUNTIF($E685:E685,"&lt;&gt;0")&lt;=$D$676,VLOOKUP($B$676,$B$142:$N$196,$A685,FALSE)*$E$676,0))</f>
        <v>0</v>
      </c>
      <c r="G685" s="109">
        <f>-IF($B685&gt;=G$200,0,IF(COUNTIF($E685:F685,"&lt;&gt;0")&lt;=$D$676,VLOOKUP($B$676,$B$142:$N$196,$A685,FALSE)*$E$676,0))</f>
        <v>0</v>
      </c>
      <c r="H685" s="109">
        <f>-IF($B685&gt;=H$200,0,IF(COUNTIF($E685:G685,"&lt;&gt;0")&lt;=$D$676,VLOOKUP($B$676,$B$142:$N$196,$A685,FALSE)*$E$676,0))</f>
        <v>0</v>
      </c>
      <c r="I685" s="109">
        <f>-IF($B685&gt;=I$200,0,IF(COUNTIF($E685:H685,"&lt;&gt;0")&lt;=$D$676,VLOOKUP($B$676,$B$142:$N$196,$A685,FALSE)*$E$676,0))</f>
        <v>0</v>
      </c>
      <c r="J685" s="109">
        <f>-IF($B685&gt;=J$200,0,IF(COUNTIF($E685:I685,"&lt;&gt;0")&lt;=$D$676,VLOOKUP($B$676,$B$142:$N$196,$A685,FALSE)*$E$676,0))</f>
        <v>0</v>
      </c>
      <c r="K685" s="109">
        <f>-IF($B685&gt;=K$200,0,IF(COUNTIF($E685:J685,"&lt;&gt;0")&lt;=$D$676,VLOOKUP($B$676,$B$142:$N$196,$A685,FALSE)*$E$676,0))</f>
        <v>0</v>
      </c>
      <c r="L685" s="109">
        <f>-IF($B685&gt;=L$200,0,IF(COUNTIF($E685:K685,"&lt;&gt;0")&lt;=$D$676,VLOOKUP($B$676,$B$142:$N$196,$A685,FALSE)*$E$676,0))</f>
        <v>0</v>
      </c>
      <c r="M685" s="109">
        <f>-IF($B685&gt;=M$200,0,IF(COUNTIF($E685:L685,"&lt;&gt;0")&lt;=$D$676,VLOOKUP($B$676,$B$142:$N$196,$A685,FALSE)*$E$676,0))</f>
        <v>0</v>
      </c>
      <c r="N685" s="109">
        <f>-IF($B685&gt;=N$200,0,IF(COUNTIF($E685:M685,"&lt;&gt;0")&lt;=$D$676,VLOOKUP($B$676,$B$142:$N$196,$A685,FALSE)*$E$676,0))</f>
        <v>0</v>
      </c>
    </row>
    <row r="686" spans="1:14" s="2" customFormat="1" hidden="1" outlineLevel="1" x14ac:dyDescent="0.3">
      <c r="A686" s="1"/>
      <c r="B686" s="112"/>
      <c r="C686" s="105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</row>
    <row r="687" spans="1:14" s="2" customFormat="1" collapsed="1" x14ac:dyDescent="0.3">
      <c r="A687" s="1"/>
      <c r="B687" s="126" t="s">
        <v>341</v>
      </c>
      <c r="C687" s="105"/>
      <c r="D687" s="2">
        <f>VLOOKUP(B687,'2.2.3.1.TasasDeprec'!$B$6:$F$62,5,FALSE)</f>
        <v>23</v>
      </c>
      <c r="E687" s="18">
        <f>1/D687</f>
        <v>4.3478260869565216E-2</v>
      </c>
      <c r="F687" s="55">
        <f>SUM(F688:F696)</f>
        <v>0</v>
      </c>
      <c r="G687" s="55">
        <f t="shared" ref="G687:N687" si="148">SUM(G688:G696)</f>
        <v>0</v>
      </c>
      <c r="H687" s="55">
        <f t="shared" si="148"/>
        <v>0</v>
      </c>
      <c r="I687" s="55">
        <f t="shared" si="148"/>
        <v>0</v>
      </c>
      <c r="J687" s="55">
        <f t="shared" si="148"/>
        <v>0</v>
      </c>
      <c r="K687" s="55">
        <f t="shared" si="148"/>
        <v>0</v>
      </c>
      <c r="L687" s="55">
        <f t="shared" si="148"/>
        <v>-76468.874000784737</v>
      </c>
      <c r="M687" s="55">
        <f t="shared" si="148"/>
        <v>-76468.874000784737</v>
      </c>
      <c r="N687" s="55">
        <f t="shared" si="148"/>
        <v>-76468.874000784737</v>
      </c>
    </row>
    <row r="688" spans="1:14" s="2" customFormat="1" hidden="1" outlineLevel="1" x14ac:dyDescent="0.3">
      <c r="A688" s="1">
        <v>4</v>
      </c>
      <c r="B688" s="112">
        <v>2014</v>
      </c>
      <c r="C688" s="105"/>
      <c r="E688" s="109"/>
      <c r="F688" s="109">
        <f>-IF($B688&gt;=F$200,0,IF(COUNTIF($E688:E688,"&lt;&gt;0")&lt;=$D$687,VLOOKUP($B$687,$B$142:$N$196,$A688,FALSE)*$E$687,0))</f>
        <v>0</v>
      </c>
      <c r="G688" s="109">
        <f>-IF($B688&gt;=G$200,0,IF(COUNTIF($E688:F688,"&lt;&gt;0")&lt;=$D$687,VLOOKUP($B$687,$B$142:$N$196,$A688,FALSE)*$E$687,0))</f>
        <v>0</v>
      </c>
      <c r="H688" s="109">
        <f>-IF($B688&gt;=H$200,0,IF(COUNTIF($E688:G688,"&lt;&gt;0")&lt;=$D$687,VLOOKUP($B$687,$B$142:$N$196,$A688,FALSE)*$E$687,0))</f>
        <v>0</v>
      </c>
      <c r="I688" s="109">
        <f>-IF($B688&gt;=I$200,0,IF(COUNTIF($E688:H688,"&lt;&gt;0")&lt;=$D$687,VLOOKUP($B$687,$B$142:$N$196,$A688,FALSE)*$E$687,0))</f>
        <v>0</v>
      </c>
      <c r="J688" s="109">
        <f>-IF($B688&gt;=J$200,0,IF(COUNTIF($E688:I688,"&lt;&gt;0")&lt;=$D$687,VLOOKUP($B$687,$B$142:$N$196,$A688,FALSE)*$E$687,0))</f>
        <v>0</v>
      </c>
      <c r="K688" s="109">
        <f>-IF($B688&gt;=K$200,0,IF(COUNTIF($E688:J688,"&lt;&gt;0")&lt;=$D$687,VLOOKUP($B$687,$B$142:$N$196,$A688,FALSE)*$E$687,0))</f>
        <v>0</v>
      </c>
      <c r="L688" s="109">
        <f>-IF($B688&gt;=L$200,0,IF(COUNTIF($E688:K688,"&lt;&gt;0")&lt;=$D$687,VLOOKUP($B$687,$B$142:$N$196,$A688,FALSE)*$E$687,0))</f>
        <v>0</v>
      </c>
      <c r="M688" s="109">
        <f>-IF($B688&gt;=M$200,0,IF(COUNTIF($E688:L688,"&lt;&gt;0")&lt;=$D$687,VLOOKUP($B$687,$B$142:$N$196,$A688,FALSE)*$E$687,0))</f>
        <v>0</v>
      </c>
      <c r="N688" s="109">
        <f>-IF($B688&gt;=N$200,0,IF(COUNTIF($E688:M688,"&lt;&gt;0")&lt;=$D$687,VLOOKUP($B$687,$B$142:$N$196,$A688,FALSE)*$E$687,0))</f>
        <v>0</v>
      </c>
    </row>
    <row r="689" spans="1:14" s="2" customFormat="1" hidden="1" outlineLevel="1" x14ac:dyDescent="0.3">
      <c r="A689" s="1">
        <f t="shared" ref="A689:A696" si="149">+A688+1</f>
        <v>5</v>
      </c>
      <c r="B689" s="112">
        <v>2015</v>
      </c>
      <c r="C689" s="105"/>
      <c r="E689" s="109"/>
      <c r="F689" s="109">
        <f>-IF($B689&gt;=F$200,0,IF(COUNTIF($E689:E689,"&lt;&gt;0")&lt;=$D$687,VLOOKUP($B$687,$B$142:$N$196,$A689,FALSE)*$E$687,0))</f>
        <v>0</v>
      </c>
      <c r="G689" s="109">
        <f>-IF($B689&gt;=G$200,0,IF(COUNTIF($E689:F689,"&lt;&gt;0")&lt;=$D$687,VLOOKUP($B$687,$B$142:$N$196,$A689,FALSE)*$E$687,0))</f>
        <v>0</v>
      </c>
      <c r="H689" s="109">
        <f>-IF($B689&gt;=H$200,0,IF(COUNTIF($E689:G689,"&lt;&gt;0")&lt;=$D$687,VLOOKUP($B$687,$B$142:$N$196,$A689,FALSE)*$E$687,0))</f>
        <v>0</v>
      </c>
      <c r="I689" s="109">
        <f>-IF($B689&gt;=I$200,0,IF(COUNTIF($E689:H689,"&lt;&gt;0")&lt;=$D$687,VLOOKUP($B$687,$B$142:$N$196,$A689,FALSE)*$E$687,0))</f>
        <v>0</v>
      </c>
      <c r="J689" s="109">
        <f>-IF($B689&gt;=J$200,0,IF(COUNTIF($E689:I689,"&lt;&gt;0")&lt;=$D$687,VLOOKUP($B$687,$B$142:$N$196,$A689,FALSE)*$E$687,0))</f>
        <v>0</v>
      </c>
      <c r="K689" s="109">
        <f>-IF($B689&gt;=K$200,0,IF(COUNTIF($E689:J689,"&lt;&gt;0")&lt;=$D$687,VLOOKUP($B$687,$B$142:$N$196,$A689,FALSE)*$E$687,0))</f>
        <v>0</v>
      </c>
      <c r="L689" s="109">
        <f>-IF($B689&gt;=L$200,0,IF(COUNTIF($E689:K689,"&lt;&gt;0")&lt;=$D$687,VLOOKUP($B$687,$B$142:$N$196,$A689,FALSE)*$E$687,0))</f>
        <v>0</v>
      </c>
      <c r="M689" s="109">
        <f>-IF($B689&gt;=M$200,0,IF(COUNTIF($E689:L689,"&lt;&gt;0")&lt;=$D$687,VLOOKUP($B$687,$B$142:$N$196,$A689,FALSE)*$E$687,0))</f>
        <v>0</v>
      </c>
      <c r="N689" s="109">
        <f>-IF($B689&gt;=N$200,0,IF(COUNTIF($E689:M689,"&lt;&gt;0")&lt;=$D$687,VLOOKUP($B$687,$B$142:$N$196,$A689,FALSE)*$E$687,0))</f>
        <v>0</v>
      </c>
    </row>
    <row r="690" spans="1:14" s="2" customFormat="1" hidden="1" outlineLevel="1" x14ac:dyDescent="0.3">
      <c r="A690" s="1">
        <f t="shared" si="149"/>
        <v>6</v>
      </c>
      <c r="B690" s="112">
        <v>2016</v>
      </c>
      <c r="C690" s="105"/>
      <c r="E690" s="109"/>
      <c r="F690" s="109">
        <f>-IF($B690&gt;=F$200,0,IF(COUNTIF($E690:E690,"&lt;&gt;0")&lt;=$D$687,VLOOKUP($B$687,$B$142:$N$196,$A690,FALSE)*$E$687,0))</f>
        <v>0</v>
      </c>
      <c r="G690" s="109">
        <f>-IF($B690&gt;=G$200,0,IF(COUNTIF($E690:F690,"&lt;&gt;0")&lt;=$D$687,VLOOKUP($B$687,$B$142:$N$196,$A690,FALSE)*$E$687,0))</f>
        <v>0</v>
      </c>
      <c r="H690" s="109">
        <f>-IF($B690&gt;=H$200,0,IF(COUNTIF($E690:G690,"&lt;&gt;0")&lt;=$D$687,VLOOKUP($B$687,$B$142:$N$196,$A690,FALSE)*$E$687,0))</f>
        <v>0</v>
      </c>
      <c r="I690" s="109">
        <f>-IF($B690&gt;=I$200,0,IF(COUNTIF($E690:H690,"&lt;&gt;0")&lt;=$D$687,VLOOKUP($B$687,$B$142:$N$196,$A690,FALSE)*$E$687,0))</f>
        <v>0</v>
      </c>
      <c r="J690" s="109">
        <f>-IF($B690&gt;=J$200,0,IF(COUNTIF($E690:I690,"&lt;&gt;0")&lt;=$D$687,VLOOKUP($B$687,$B$142:$N$196,$A690,FALSE)*$E$687,0))</f>
        <v>0</v>
      </c>
      <c r="K690" s="109">
        <f>-IF($B690&gt;=K$200,0,IF(COUNTIF($E690:J690,"&lt;&gt;0")&lt;=$D$687,VLOOKUP($B$687,$B$142:$N$196,$A690,FALSE)*$E$687,0))</f>
        <v>0</v>
      </c>
      <c r="L690" s="109">
        <f>-IF($B690&gt;=L$200,0,IF(COUNTIF($E690:K690,"&lt;&gt;0")&lt;=$D$687,VLOOKUP($B$687,$B$142:$N$196,$A690,FALSE)*$E$687,0))</f>
        <v>0</v>
      </c>
      <c r="M690" s="109">
        <f>-IF($B690&gt;=M$200,0,IF(COUNTIF($E690:L690,"&lt;&gt;0")&lt;=$D$687,VLOOKUP($B$687,$B$142:$N$196,$A690,FALSE)*$E$687,0))</f>
        <v>0</v>
      </c>
      <c r="N690" s="109">
        <f>-IF($B690&gt;=N$200,0,IF(COUNTIF($E690:M690,"&lt;&gt;0")&lt;=$D$687,VLOOKUP($B$687,$B$142:$N$196,$A690,FALSE)*$E$687,0))</f>
        <v>0</v>
      </c>
    </row>
    <row r="691" spans="1:14" s="2" customFormat="1" hidden="1" outlineLevel="1" x14ac:dyDescent="0.3">
      <c r="A691" s="1">
        <f t="shared" si="149"/>
        <v>7</v>
      </c>
      <c r="B691" s="112">
        <v>2017</v>
      </c>
      <c r="C691" s="105"/>
      <c r="E691" s="109"/>
      <c r="F691" s="109">
        <f>-IF($B691&gt;=F$200,0,IF(COUNTIF($E691:E691,"&lt;&gt;0")&lt;=$D$687,VLOOKUP($B$687,$B$142:$N$196,$A691,FALSE)*$E$687,0))</f>
        <v>0</v>
      </c>
      <c r="G691" s="109">
        <f>-IF($B691&gt;=G$200,0,IF(COUNTIF($E691:F691,"&lt;&gt;0")&lt;=$D$687,VLOOKUP($B$687,$B$142:$N$196,$A691,FALSE)*$E$687,0))</f>
        <v>0</v>
      </c>
      <c r="H691" s="109">
        <f>-IF($B691&gt;=H$200,0,IF(COUNTIF($E691:G691,"&lt;&gt;0")&lt;=$D$687,VLOOKUP($B$687,$B$142:$N$196,$A691,FALSE)*$E$687,0))</f>
        <v>0</v>
      </c>
      <c r="I691" s="109">
        <f>-IF($B691&gt;=I$200,0,IF(COUNTIF($E691:H691,"&lt;&gt;0")&lt;=$D$687,VLOOKUP($B$687,$B$142:$N$196,$A691,FALSE)*$E$687,0))</f>
        <v>0</v>
      </c>
      <c r="J691" s="109">
        <f>-IF($B691&gt;=J$200,0,IF(COUNTIF($E691:I691,"&lt;&gt;0")&lt;=$D$687,VLOOKUP($B$687,$B$142:$N$196,$A691,FALSE)*$E$687,0))</f>
        <v>0</v>
      </c>
      <c r="K691" s="109">
        <f>-IF($B691&gt;=K$200,0,IF(COUNTIF($E691:J691,"&lt;&gt;0")&lt;=$D$687,VLOOKUP($B$687,$B$142:$N$196,$A691,FALSE)*$E$687,0))</f>
        <v>0</v>
      </c>
      <c r="L691" s="109">
        <f>-IF($B691&gt;=L$200,0,IF(COUNTIF($E691:K691,"&lt;&gt;0")&lt;=$D$687,VLOOKUP($B$687,$B$142:$N$196,$A691,FALSE)*$E$687,0))</f>
        <v>0</v>
      </c>
      <c r="M691" s="109">
        <f>-IF($B691&gt;=M$200,0,IF(COUNTIF($E691:L691,"&lt;&gt;0")&lt;=$D$687,VLOOKUP($B$687,$B$142:$N$196,$A691,FALSE)*$E$687,0))</f>
        <v>0</v>
      </c>
      <c r="N691" s="109">
        <f>-IF($B691&gt;=N$200,0,IF(COUNTIF($E691:M691,"&lt;&gt;0")&lt;=$D$687,VLOOKUP($B$687,$B$142:$N$196,$A691,FALSE)*$E$687,0))</f>
        <v>0</v>
      </c>
    </row>
    <row r="692" spans="1:14" s="2" customFormat="1" hidden="1" outlineLevel="1" x14ac:dyDescent="0.3">
      <c r="A692" s="1">
        <f t="shared" si="149"/>
        <v>8</v>
      </c>
      <c r="B692" s="112">
        <v>2018</v>
      </c>
      <c r="C692" s="105"/>
      <c r="E692" s="109"/>
      <c r="F692" s="109">
        <f>-IF($B692&gt;=F$200,0,IF(COUNTIF($E692:E692,"&lt;&gt;0")&lt;=$D$687,VLOOKUP($B$687,$B$142:$N$196,$A692,FALSE)*$E$687,0))</f>
        <v>0</v>
      </c>
      <c r="G692" s="109">
        <f>-IF($B692&gt;=G$200,0,IF(COUNTIF($E692:F692,"&lt;&gt;0")&lt;=$D$687,VLOOKUP($B$687,$B$142:$N$196,$A692,FALSE)*$E$687,0))</f>
        <v>0</v>
      </c>
      <c r="H692" s="109">
        <f>-IF($B692&gt;=H$200,0,IF(COUNTIF($E692:G692,"&lt;&gt;0")&lt;=$D$687,VLOOKUP($B$687,$B$142:$N$196,$A692,FALSE)*$E$687,0))</f>
        <v>0</v>
      </c>
      <c r="I692" s="109">
        <f>-IF($B692&gt;=I$200,0,IF(COUNTIF($E692:H692,"&lt;&gt;0")&lt;=$D$687,VLOOKUP($B$687,$B$142:$N$196,$A692,FALSE)*$E$687,0))</f>
        <v>0</v>
      </c>
      <c r="J692" s="109">
        <f>-IF($B692&gt;=J$200,0,IF(COUNTIF($E692:I692,"&lt;&gt;0")&lt;=$D$687,VLOOKUP($B$687,$B$142:$N$196,$A692,FALSE)*$E$687,0))</f>
        <v>0</v>
      </c>
      <c r="K692" s="109">
        <f>-IF($B692&gt;=K$200,0,IF(COUNTIF($E692:J692,"&lt;&gt;0")&lt;=$D$687,VLOOKUP($B$687,$B$142:$N$196,$A692,FALSE)*$E$687,0))</f>
        <v>0</v>
      </c>
      <c r="L692" s="109">
        <f>-IF($B692&gt;=L$200,0,IF(COUNTIF($E692:K692,"&lt;&gt;0")&lt;=$D$687,VLOOKUP($B$687,$B$142:$N$196,$A692,FALSE)*$E$687,0))</f>
        <v>0</v>
      </c>
      <c r="M692" s="109">
        <f>-IF($B692&gt;=M$200,0,IF(COUNTIF($E692:L692,"&lt;&gt;0")&lt;=$D$687,VLOOKUP($B$687,$B$142:$N$196,$A692,FALSE)*$E$687,0))</f>
        <v>0</v>
      </c>
      <c r="N692" s="109">
        <f>-IF($B692&gt;=N$200,0,IF(COUNTIF($E692:M692,"&lt;&gt;0")&lt;=$D$687,VLOOKUP($B$687,$B$142:$N$196,$A692,FALSE)*$E$687,0))</f>
        <v>0</v>
      </c>
    </row>
    <row r="693" spans="1:14" s="2" customFormat="1" hidden="1" outlineLevel="1" x14ac:dyDescent="0.3">
      <c r="A693" s="1">
        <f t="shared" si="149"/>
        <v>9</v>
      </c>
      <c r="B693" s="112">
        <v>2019</v>
      </c>
      <c r="C693" s="105"/>
      <c r="E693" s="109"/>
      <c r="F693" s="109">
        <f>-IF($B693&gt;=F$200,0,IF(COUNTIF($E693:E693,"&lt;&gt;0")&lt;=$D$687,VLOOKUP($B$687,$B$142:$N$196,$A693,FALSE)*$E$687,0))</f>
        <v>0</v>
      </c>
      <c r="G693" s="109">
        <f>-IF($B693&gt;=G$200,0,IF(COUNTIF($E693:F693,"&lt;&gt;0")&lt;=$D$687,VLOOKUP($B$687,$B$142:$N$196,$A693,FALSE)*$E$687,0))</f>
        <v>0</v>
      </c>
      <c r="H693" s="109">
        <f>-IF($B693&gt;=H$200,0,IF(COUNTIF($E693:G693,"&lt;&gt;0")&lt;=$D$687,VLOOKUP($B$687,$B$142:$N$196,$A693,FALSE)*$E$687,0))</f>
        <v>0</v>
      </c>
      <c r="I693" s="109">
        <f>-IF($B693&gt;=I$200,0,IF(COUNTIF($E693:H693,"&lt;&gt;0")&lt;=$D$687,VLOOKUP($B$687,$B$142:$N$196,$A693,FALSE)*$E$687,0))</f>
        <v>0</v>
      </c>
      <c r="J693" s="109">
        <f>-IF($B693&gt;=J$200,0,IF(COUNTIF($E693:I693,"&lt;&gt;0")&lt;=$D$687,VLOOKUP($B$687,$B$142:$N$196,$A693,FALSE)*$E$687,0))</f>
        <v>0</v>
      </c>
      <c r="K693" s="109">
        <f>-IF($B693&gt;=K$200,0,IF(COUNTIF($E693:J693,"&lt;&gt;0")&lt;=$D$687,VLOOKUP($B$687,$B$142:$N$196,$A693,FALSE)*$E$687,0))</f>
        <v>0</v>
      </c>
      <c r="L693" s="109">
        <f>-IF($B693&gt;=L$200,0,IF(COUNTIF($E693:K693,"&lt;&gt;0")&lt;=$D$687,VLOOKUP($B$687,$B$142:$N$196,$A693,FALSE)*$E$687,0))</f>
        <v>0</v>
      </c>
      <c r="M693" s="109">
        <f>-IF($B693&gt;=M$200,0,IF(COUNTIF($E693:L693,"&lt;&gt;0")&lt;=$D$687,VLOOKUP($B$687,$B$142:$N$196,$A693,FALSE)*$E$687,0))</f>
        <v>0</v>
      </c>
      <c r="N693" s="109">
        <f>-IF($B693&gt;=N$200,0,IF(COUNTIF($E693:M693,"&lt;&gt;0")&lt;=$D$687,VLOOKUP($B$687,$B$142:$N$196,$A693,FALSE)*$E$687,0))</f>
        <v>0</v>
      </c>
    </row>
    <row r="694" spans="1:14" s="2" customFormat="1" hidden="1" outlineLevel="1" x14ac:dyDescent="0.3">
      <c r="A694" s="1">
        <f t="shared" si="149"/>
        <v>10</v>
      </c>
      <c r="B694" s="112">
        <v>2020</v>
      </c>
      <c r="C694" s="105"/>
      <c r="E694" s="109"/>
      <c r="F694" s="109">
        <f>-IF($B694&gt;=F$200,0,IF(COUNTIF($E694:E694,"&lt;&gt;0")&lt;=$D$687,VLOOKUP($B$687,$B$142:$N$196,$A694,FALSE)*$E$687,0))</f>
        <v>0</v>
      </c>
      <c r="G694" s="109">
        <f>-IF($B694&gt;=G$200,0,IF(COUNTIF($E694:F694,"&lt;&gt;0")&lt;=$D$687,VLOOKUP($B$687,$B$142:$N$196,$A694,FALSE)*$E$687,0))</f>
        <v>0</v>
      </c>
      <c r="H694" s="109">
        <f>-IF($B694&gt;=H$200,0,IF(COUNTIF($E694:G694,"&lt;&gt;0")&lt;=$D$687,VLOOKUP($B$687,$B$142:$N$196,$A694,FALSE)*$E$687,0))</f>
        <v>0</v>
      </c>
      <c r="I694" s="109">
        <f>-IF($B694&gt;=I$200,0,IF(COUNTIF($E694:H694,"&lt;&gt;0")&lt;=$D$687,VLOOKUP($B$687,$B$142:$N$196,$A694,FALSE)*$E$687,0))</f>
        <v>0</v>
      </c>
      <c r="J694" s="109">
        <f>-IF($B694&gt;=J$200,0,IF(COUNTIF($E694:I694,"&lt;&gt;0")&lt;=$D$687,VLOOKUP($B$687,$B$142:$N$196,$A694,FALSE)*$E$687,0))</f>
        <v>0</v>
      </c>
      <c r="K694" s="109">
        <f>-IF($B694&gt;=K$200,0,IF(COUNTIF($E694:J694,"&lt;&gt;0")&lt;=$D$687,VLOOKUP($B$687,$B$142:$N$196,$A694,FALSE)*$E$687,0))</f>
        <v>0</v>
      </c>
      <c r="L694" s="109">
        <f>-IF($B694&gt;=L$200,0,IF(COUNTIF($E694:K694,"&lt;&gt;0")&lt;=$D$687,VLOOKUP($B$687,$B$142:$N$196,$A694,FALSE)*$E$687,0))</f>
        <v>-76468.874000784737</v>
      </c>
      <c r="M694" s="109">
        <f>-IF($B694&gt;=M$200,0,IF(COUNTIF($E694:L694,"&lt;&gt;0")&lt;=$D$687,VLOOKUP($B$687,$B$142:$N$196,$A694,FALSE)*$E$687,0))</f>
        <v>-76468.874000784737</v>
      </c>
      <c r="N694" s="109">
        <f>-IF($B694&gt;=N$200,0,IF(COUNTIF($E694:M694,"&lt;&gt;0")&lt;=$D$687,VLOOKUP($B$687,$B$142:$N$196,$A694,FALSE)*$E$687,0))</f>
        <v>-76468.874000784737</v>
      </c>
    </row>
    <row r="695" spans="1:14" s="2" customFormat="1" hidden="1" outlineLevel="1" x14ac:dyDescent="0.3">
      <c r="A695" s="1">
        <f t="shared" si="149"/>
        <v>11</v>
      </c>
      <c r="B695" s="112">
        <v>2021</v>
      </c>
      <c r="C695" s="105"/>
      <c r="E695" s="109"/>
      <c r="F695" s="109">
        <f>-IF($B695&gt;=F$200,0,IF(COUNTIF($E695:E695,"&lt;&gt;0")&lt;=$D$687,VLOOKUP($B$687,$B$142:$N$196,$A695,FALSE)*$E$687,0))</f>
        <v>0</v>
      </c>
      <c r="G695" s="109">
        <f>-IF($B695&gt;=G$200,0,IF(COUNTIF($E695:F695,"&lt;&gt;0")&lt;=$D$687,VLOOKUP($B$687,$B$142:$N$196,$A695,FALSE)*$E$687,0))</f>
        <v>0</v>
      </c>
      <c r="H695" s="109">
        <f>-IF($B695&gt;=H$200,0,IF(COUNTIF($E695:G695,"&lt;&gt;0")&lt;=$D$687,VLOOKUP($B$687,$B$142:$N$196,$A695,FALSE)*$E$687,0))</f>
        <v>0</v>
      </c>
      <c r="I695" s="109">
        <f>-IF($B695&gt;=I$200,0,IF(COUNTIF($E695:H695,"&lt;&gt;0")&lt;=$D$687,VLOOKUP($B$687,$B$142:$N$196,$A695,FALSE)*$E$687,0))</f>
        <v>0</v>
      </c>
      <c r="J695" s="109">
        <f>-IF($B695&gt;=J$200,0,IF(COUNTIF($E695:I695,"&lt;&gt;0")&lt;=$D$687,VLOOKUP($B$687,$B$142:$N$196,$A695,FALSE)*$E$687,0))</f>
        <v>0</v>
      </c>
      <c r="K695" s="109">
        <f>-IF($B695&gt;=K$200,0,IF(COUNTIF($E695:J695,"&lt;&gt;0")&lt;=$D$687,VLOOKUP($B$687,$B$142:$N$196,$A695,FALSE)*$E$687,0))</f>
        <v>0</v>
      </c>
      <c r="L695" s="109">
        <f>-IF($B695&gt;=L$200,0,IF(COUNTIF($E695:K695,"&lt;&gt;0")&lt;=$D$687,VLOOKUP($B$687,$B$142:$N$196,$A695,FALSE)*$E$687,0))</f>
        <v>0</v>
      </c>
      <c r="M695" s="109">
        <f>-IF($B695&gt;=M$200,0,IF(COUNTIF($E695:L695,"&lt;&gt;0")&lt;=$D$687,VLOOKUP($B$687,$B$142:$N$196,$A695,FALSE)*$E$687,0))</f>
        <v>0</v>
      </c>
      <c r="N695" s="109">
        <f>-IF($B695&gt;=N$200,0,IF(COUNTIF($E695:M695,"&lt;&gt;0")&lt;=$D$687,VLOOKUP($B$687,$B$142:$N$196,$A695,FALSE)*$E$687,0))</f>
        <v>0</v>
      </c>
    </row>
    <row r="696" spans="1:14" s="2" customFormat="1" hidden="1" outlineLevel="1" x14ac:dyDescent="0.3">
      <c r="A696" s="1">
        <f t="shared" si="149"/>
        <v>12</v>
      </c>
      <c r="B696" s="112">
        <v>2022</v>
      </c>
      <c r="C696" s="105"/>
      <c r="E696" s="109"/>
      <c r="F696" s="109">
        <f>-IF($B696&gt;=F$200,0,IF(COUNTIF($E696:E696,"&lt;&gt;0")&lt;=$D$687,VLOOKUP($B$687,$B$142:$N$196,$A696,FALSE)*$E$687,0))</f>
        <v>0</v>
      </c>
      <c r="G696" s="109">
        <f>-IF($B696&gt;=G$200,0,IF(COUNTIF($E696:F696,"&lt;&gt;0")&lt;=$D$687,VLOOKUP($B$687,$B$142:$N$196,$A696,FALSE)*$E$687,0))</f>
        <v>0</v>
      </c>
      <c r="H696" s="109">
        <f>-IF($B696&gt;=H$200,0,IF(COUNTIF($E696:G696,"&lt;&gt;0")&lt;=$D$687,VLOOKUP($B$687,$B$142:$N$196,$A696,FALSE)*$E$687,0))</f>
        <v>0</v>
      </c>
      <c r="I696" s="109">
        <f>-IF($B696&gt;=I$200,0,IF(COUNTIF($E696:H696,"&lt;&gt;0")&lt;=$D$687,VLOOKUP($B$687,$B$142:$N$196,$A696,FALSE)*$E$687,0))</f>
        <v>0</v>
      </c>
      <c r="J696" s="109">
        <f>-IF($B696&gt;=J$200,0,IF(COUNTIF($E696:I696,"&lt;&gt;0")&lt;=$D$687,VLOOKUP($B$687,$B$142:$N$196,$A696,FALSE)*$E$687,0))</f>
        <v>0</v>
      </c>
      <c r="K696" s="109">
        <f>-IF($B696&gt;=K$200,0,IF(COUNTIF($E696:J696,"&lt;&gt;0")&lt;=$D$687,VLOOKUP($B$687,$B$142:$N$196,$A696,FALSE)*$E$687,0))</f>
        <v>0</v>
      </c>
      <c r="L696" s="109">
        <f>-IF($B696&gt;=L$200,0,IF(COUNTIF($E696:K696,"&lt;&gt;0")&lt;=$D$687,VLOOKUP($B$687,$B$142:$N$196,$A696,FALSE)*$E$687,0))</f>
        <v>0</v>
      </c>
      <c r="M696" s="109">
        <f>-IF($B696&gt;=M$200,0,IF(COUNTIF($E696:L696,"&lt;&gt;0")&lt;=$D$687,VLOOKUP($B$687,$B$142:$N$196,$A696,FALSE)*$E$687,0))</f>
        <v>0</v>
      </c>
      <c r="N696" s="109">
        <f>-IF($B696&gt;=N$200,0,IF(COUNTIF($E696:M696,"&lt;&gt;0")&lt;=$D$687,VLOOKUP($B$687,$B$142:$N$196,$A696,FALSE)*$E$687,0))</f>
        <v>0</v>
      </c>
    </row>
    <row r="697" spans="1:14" s="2" customFormat="1" hidden="1" outlineLevel="1" x14ac:dyDescent="0.3">
      <c r="A697" s="1"/>
      <c r="B697" s="112"/>
      <c r="C697" s="105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</row>
    <row r="698" spans="1:14" s="2" customFormat="1" collapsed="1" x14ac:dyDescent="0.3">
      <c r="A698" s="1"/>
      <c r="B698" s="126" t="s">
        <v>342</v>
      </c>
      <c r="C698" s="105"/>
      <c r="D698" s="2">
        <f>VLOOKUP(B698,'2.2.3.1.TasasDeprec'!$B$6:$F$62,5,FALSE)</f>
        <v>10</v>
      </c>
      <c r="E698" s="18">
        <f>1/D698</f>
        <v>0.1</v>
      </c>
      <c r="F698" s="55">
        <f>SUM(F699:F707)</f>
        <v>0</v>
      </c>
      <c r="G698" s="55">
        <f t="shared" ref="G698:N698" si="150">SUM(G699:G707)</f>
        <v>0</v>
      </c>
      <c r="H698" s="55">
        <f t="shared" si="150"/>
        <v>0</v>
      </c>
      <c r="I698" s="55">
        <f t="shared" si="150"/>
        <v>0</v>
      </c>
      <c r="J698" s="55">
        <f t="shared" si="150"/>
        <v>0</v>
      </c>
      <c r="K698" s="55">
        <f t="shared" si="150"/>
        <v>0</v>
      </c>
      <c r="L698" s="55">
        <f t="shared" si="150"/>
        <v>-14314.834035016891</v>
      </c>
      <c r="M698" s="55">
        <f t="shared" si="150"/>
        <v>-14314.834035016891</v>
      </c>
      <c r="N698" s="55">
        <f t="shared" si="150"/>
        <v>-14314.834035016891</v>
      </c>
    </row>
    <row r="699" spans="1:14" s="2" customFormat="1" hidden="1" outlineLevel="1" x14ac:dyDescent="0.3">
      <c r="A699" s="1">
        <v>4</v>
      </c>
      <c r="B699" s="112">
        <v>2014</v>
      </c>
      <c r="C699" s="105"/>
      <c r="E699" s="109"/>
      <c r="F699" s="109">
        <f>-IF($B699&gt;=F$200,0,IF(COUNTIF($E699:E699,"&lt;&gt;0")&lt;=$D$698,VLOOKUP($B$698,$B$142:$N$196,$A699,FALSE)*$E$698,0))</f>
        <v>0</v>
      </c>
      <c r="G699" s="109">
        <f>-IF($B699&gt;=G$200,0,IF(COUNTIF($E699:F699,"&lt;&gt;0")&lt;=$D$698,VLOOKUP($B$698,$B$142:$N$196,$A699,FALSE)*$E$698,0))</f>
        <v>0</v>
      </c>
      <c r="H699" s="109">
        <f>-IF($B699&gt;=H$200,0,IF(COUNTIF($E699:G699,"&lt;&gt;0")&lt;=$D$698,VLOOKUP($B$698,$B$142:$N$196,$A699,FALSE)*$E$698,0))</f>
        <v>0</v>
      </c>
      <c r="I699" s="109">
        <f>-IF($B699&gt;=I$200,0,IF(COUNTIF($E699:H699,"&lt;&gt;0")&lt;=$D$698,VLOOKUP($B$698,$B$142:$N$196,$A699,FALSE)*$E$698,0))</f>
        <v>0</v>
      </c>
      <c r="J699" s="109">
        <f>-IF($B699&gt;=J$200,0,IF(COUNTIF($E699:I699,"&lt;&gt;0")&lt;=$D$698,VLOOKUP($B$698,$B$142:$N$196,$A699,FALSE)*$E$698,0))</f>
        <v>0</v>
      </c>
      <c r="K699" s="109">
        <f>-IF($B699&gt;=K$200,0,IF(COUNTIF($E699:J699,"&lt;&gt;0")&lt;=$D$698,VLOOKUP($B$698,$B$142:$N$196,$A699,FALSE)*$E$698,0))</f>
        <v>0</v>
      </c>
      <c r="L699" s="109">
        <f>-IF($B699&gt;=L$200,0,IF(COUNTIF($E699:K699,"&lt;&gt;0")&lt;=$D$698,VLOOKUP($B$698,$B$142:$N$196,$A699,FALSE)*$E$698,0))</f>
        <v>0</v>
      </c>
      <c r="M699" s="109">
        <f>-IF($B699&gt;=M$200,0,IF(COUNTIF($E699:L699,"&lt;&gt;0")&lt;=$D$698,VLOOKUP($B$698,$B$142:$N$196,$A699,FALSE)*$E$698,0))</f>
        <v>0</v>
      </c>
      <c r="N699" s="109">
        <f>-IF($B699&gt;=N$200,0,IF(COUNTIF($E699:M699,"&lt;&gt;0")&lt;=$D$698,VLOOKUP($B$698,$B$142:$N$196,$A699,FALSE)*$E$698,0))</f>
        <v>0</v>
      </c>
    </row>
    <row r="700" spans="1:14" s="2" customFormat="1" hidden="1" outlineLevel="1" x14ac:dyDescent="0.3">
      <c r="A700" s="1">
        <f t="shared" ref="A700:A707" si="151">+A699+1</f>
        <v>5</v>
      </c>
      <c r="B700" s="112">
        <v>2015</v>
      </c>
      <c r="C700" s="105"/>
      <c r="E700" s="109"/>
      <c r="F700" s="109">
        <f>-IF($B700&gt;=F$200,0,IF(COUNTIF($E700:E700,"&lt;&gt;0")&lt;=$D$698,VLOOKUP($B$698,$B$142:$N$196,$A700,FALSE)*$E$698,0))</f>
        <v>0</v>
      </c>
      <c r="G700" s="109">
        <f>-IF($B700&gt;=G$200,0,IF(COUNTIF($E700:F700,"&lt;&gt;0")&lt;=$D$698,VLOOKUP($B$698,$B$142:$N$196,$A700,FALSE)*$E$698,0))</f>
        <v>0</v>
      </c>
      <c r="H700" s="109">
        <f>-IF($B700&gt;=H$200,0,IF(COUNTIF($E700:G700,"&lt;&gt;0")&lt;=$D$698,VLOOKUP($B$698,$B$142:$N$196,$A700,FALSE)*$E$698,0))</f>
        <v>0</v>
      </c>
      <c r="I700" s="109">
        <f>-IF($B700&gt;=I$200,0,IF(COUNTIF($E700:H700,"&lt;&gt;0")&lt;=$D$698,VLOOKUP($B$698,$B$142:$N$196,$A700,FALSE)*$E$698,0))</f>
        <v>0</v>
      </c>
      <c r="J700" s="109">
        <f>-IF($B700&gt;=J$200,0,IF(COUNTIF($E700:I700,"&lt;&gt;0")&lt;=$D$698,VLOOKUP($B$698,$B$142:$N$196,$A700,FALSE)*$E$698,0))</f>
        <v>0</v>
      </c>
      <c r="K700" s="109">
        <f>-IF($B700&gt;=K$200,0,IF(COUNTIF($E700:J700,"&lt;&gt;0")&lt;=$D$698,VLOOKUP($B$698,$B$142:$N$196,$A700,FALSE)*$E$698,0))</f>
        <v>0</v>
      </c>
      <c r="L700" s="109">
        <f>-IF($B700&gt;=L$200,0,IF(COUNTIF($E700:K700,"&lt;&gt;0")&lt;=$D$698,VLOOKUP($B$698,$B$142:$N$196,$A700,FALSE)*$E$698,0))</f>
        <v>0</v>
      </c>
      <c r="M700" s="109">
        <f>-IF($B700&gt;=M$200,0,IF(COUNTIF($E700:L700,"&lt;&gt;0")&lt;=$D$698,VLOOKUP($B$698,$B$142:$N$196,$A700,FALSE)*$E$698,0))</f>
        <v>0</v>
      </c>
      <c r="N700" s="109">
        <f>-IF($B700&gt;=N$200,0,IF(COUNTIF($E700:M700,"&lt;&gt;0")&lt;=$D$698,VLOOKUP($B$698,$B$142:$N$196,$A700,FALSE)*$E$698,0))</f>
        <v>0</v>
      </c>
    </row>
    <row r="701" spans="1:14" s="2" customFormat="1" hidden="1" outlineLevel="1" x14ac:dyDescent="0.3">
      <c r="A701" s="1">
        <f t="shared" si="151"/>
        <v>6</v>
      </c>
      <c r="B701" s="112">
        <v>2016</v>
      </c>
      <c r="C701" s="105"/>
      <c r="E701" s="109"/>
      <c r="F701" s="109">
        <f>-IF($B701&gt;=F$200,0,IF(COUNTIF($E701:E701,"&lt;&gt;0")&lt;=$D$698,VLOOKUP($B$698,$B$142:$N$196,$A701,FALSE)*$E$698,0))</f>
        <v>0</v>
      </c>
      <c r="G701" s="109">
        <f>-IF($B701&gt;=G$200,0,IF(COUNTIF($E701:F701,"&lt;&gt;0")&lt;=$D$698,VLOOKUP($B$698,$B$142:$N$196,$A701,FALSE)*$E$698,0))</f>
        <v>0</v>
      </c>
      <c r="H701" s="109">
        <f>-IF($B701&gt;=H$200,0,IF(COUNTIF($E701:G701,"&lt;&gt;0")&lt;=$D$698,VLOOKUP($B$698,$B$142:$N$196,$A701,FALSE)*$E$698,0))</f>
        <v>0</v>
      </c>
      <c r="I701" s="109">
        <f>-IF($B701&gt;=I$200,0,IF(COUNTIF($E701:H701,"&lt;&gt;0")&lt;=$D$698,VLOOKUP($B$698,$B$142:$N$196,$A701,FALSE)*$E$698,0))</f>
        <v>0</v>
      </c>
      <c r="J701" s="109">
        <f>-IF($B701&gt;=J$200,0,IF(COUNTIF($E701:I701,"&lt;&gt;0")&lt;=$D$698,VLOOKUP($B$698,$B$142:$N$196,$A701,FALSE)*$E$698,0))</f>
        <v>0</v>
      </c>
      <c r="K701" s="109">
        <f>-IF($B701&gt;=K$200,0,IF(COUNTIF($E701:J701,"&lt;&gt;0")&lt;=$D$698,VLOOKUP($B$698,$B$142:$N$196,$A701,FALSE)*$E$698,0))</f>
        <v>0</v>
      </c>
      <c r="L701" s="109">
        <f>-IF($B701&gt;=L$200,0,IF(COUNTIF($E701:K701,"&lt;&gt;0")&lt;=$D$698,VLOOKUP($B$698,$B$142:$N$196,$A701,FALSE)*$E$698,0))</f>
        <v>0</v>
      </c>
      <c r="M701" s="109">
        <f>-IF($B701&gt;=M$200,0,IF(COUNTIF($E701:L701,"&lt;&gt;0")&lt;=$D$698,VLOOKUP($B$698,$B$142:$N$196,$A701,FALSE)*$E$698,0))</f>
        <v>0</v>
      </c>
      <c r="N701" s="109">
        <f>-IF($B701&gt;=N$200,0,IF(COUNTIF($E701:M701,"&lt;&gt;0")&lt;=$D$698,VLOOKUP($B$698,$B$142:$N$196,$A701,FALSE)*$E$698,0))</f>
        <v>0</v>
      </c>
    </row>
    <row r="702" spans="1:14" s="2" customFormat="1" hidden="1" outlineLevel="1" x14ac:dyDescent="0.3">
      <c r="A702" s="1">
        <f t="shared" si="151"/>
        <v>7</v>
      </c>
      <c r="B702" s="112">
        <v>2017</v>
      </c>
      <c r="C702" s="105"/>
      <c r="E702" s="109"/>
      <c r="F702" s="109">
        <f>-IF($B702&gt;=F$200,0,IF(COUNTIF($E702:E702,"&lt;&gt;0")&lt;=$D$698,VLOOKUP($B$698,$B$142:$N$196,$A702,FALSE)*$E$698,0))</f>
        <v>0</v>
      </c>
      <c r="G702" s="109">
        <f>-IF($B702&gt;=G$200,0,IF(COUNTIF($E702:F702,"&lt;&gt;0")&lt;=$D$698,VLOOKUP($B$698,$B$142:$N$196,$A702,FALSE)*$E$698,0))</f>
        <v>0</v>
      </c>
      <c r="H702" s="109">
        <f>-IF($B702&gt;=H$200,0,IF(COUNTIF($E702:G702,"&lt;&gt;0")&lt;=$D$698,VLOOKUP($B$698,$B$142:$N$196,$A702,FALSE)*$E$698,0))</f>
        <v>0</v>
      </c>
      <c r="I702" s="109">
        <f>-IF($B702&gt;=I$200,0,IF(COUNTIF($E702:H702,"&lt;&gt;0")&lt;=$D$698,VLOOKUP($B$698,$B$142:$N$196,$A702,FALSE)*$E$698,0))</f>
        <v>0</v>
      </c>
      <c r="J702" s="109">
        <f>-IF($B702&gt;=J$200,0,IF(COUNTIF($E702:I702,"&lt;&gt;0")&lt;=$D$698,VLOOKUP($B$698,$B$142:$N$196,$A702,FALSE)*$E$698,0))</f>
        <v>0</v>
      </c>
      <c r="K702" s="109">
        <f>-IF($B702&gt;=K$200,0,IF(COUNTIF($E702:J702,"&lt;&gt;0")&lt;=$D$698,VLOOKUP($B$698,$B$142:$N$196,$A702,FALSE)*$E$698,0))</f>
        <v>0</v>
      </c>
      <c r="L702" s="109">
        <f>-IF($B702&gt;=L$200,0,IF(COUNTIF($E702:K702,"&lt;&gt;0")&lt;=$D$698,VLOOKUP($B$698,$B$142:$N$196,$A702,FALSE)*$E$698,0))</f>
        <v>0</v>
      </c>
      <c r="M702" s="109">
        <f>-IF($B702&gt;=M$200,0,IF(COUNTIF($E702:L702,"&lt;&gt;0")&lt;=$D$698,VLOOKUP($B$698,$B$142:$N$196,$A702,FALSE)*$E$698,0))</f>
        <v>0</v>
      </c>
      <c r="N702" s="109">
        <f>-IF($B702&gt;=N$200,0,IF(COUNTIF($E702:M702,"&lt;&gt;0")&lt;=$D$698,VLOOKUP($B$698,$B$142:$N$196,$A702,FALSE)*$E$698,0))</f>
        <v>0</v>
      </c>
    </row>
    <row r="703" spans="1:14" s="2" customFormat="1" hidden="1" outlineLevel="1" x14ac:dyDescent="0.3">
      <c r="A703" s="1">
        <f t="shared" si="151"/>
        <v>8</v>
      </c>
      <c r="B703" s="112">
        <v>2018</v>
      </c>
      <c r="C703" s="105"/>
      <c r="E703" s="109"/>
      <c r="F703" s="109">
        <f>-IF($B703&gt;=F$200,0,IF(COUNTIF($E703:E703,"&lt;&gt;0")&lt;=$D$698,VLOOKUP($B$698,$B$142:$N$196,$A703,FALSE)*$E$698,0))</f>
        <v>0</v>
      </c>
      <c r="G703" s="109">
        <f>-IF($B703&gt;=G$200,0,IF(COUNTIF($E703:F703,"&lt;&gt;0")&lt;=$D$698,VLOOKUP($B$698,$B$142:$N$196,$A703,FALSE)*$E$698,0))</f>
        <v>0</v>
      </c>
      <c r="H703" s="109">
        <f>-IF($B703&gt;=H$200,0,IF(COUNTIF($E703:G703,"&lt;&gt;0")&lt;=$D$698,VLOOKUP($B$698,$B$142:$N$196,$A703,FALSE)*$E$698,0))</f>
        <v>0</v>
      </c>
      <c r="I703" s="109">
        <f>-IF($B703&gt;=I$200,0,IF(COUNTIF($E703:H703,"&lt;&gt;0")&lt;=$D$698,VLOOKUP($B$698,$B$142:$N$196,$A703,FALSE)*$E$698,0))</f>
        <v>0</v>
      </c>
      <c r="J703" s="109">
        <f>-IF($B703&gt;=J$200,0,IF(COUNTIF($E703:I703,"&lt;&gt;0")&lt;=$D$698,VLOOKUP($B$698,$B$142:$N$196,$A703,FALSE)*$E$698,0))</f>
        <v>0</v>
      </c>
      <c r="K703" s="109">
        <f>-IF($B703&gt;=K$200,0,IF(COUNTIF($E703:J703,"&lt;&gt;0")&lt;=$D$698,VLOOKUP($B$698,$B$142:$N$196,$A703,FALSE)*$E$698,0))</f>
        <v>0</v>
      </c>
      <c r="L703" s="109">
        <f>-IF($B703&gt;=L$200,0,IF(COUNTIF($E703:K703,"&lt;&gt;0")&lt;=$D$698,VLOOKUP($B$698,$B$142:$N$196,$A703,FALSE)*$E$698,0))</f>
        <v>0</v>
      </c>
      <c r="M703" s="109">
        <f>-IF($B703&gt;=M$200,0,IF(COUNTIF($E703:L703,"&lt;&gt;0")&lt;=$D$698,VLOOKUP($B$698,$B$142:$N$196,$A703,FALSE)*$E$698,0))</f>
        <v>0</v>
      </c>
      <c r="N703" s="109">
        <f>-IF($B703&gt;=N$200,0,IF(COUNTIF($E703:M703,"&lt;&gt;0")&lt;=$D$698,VLOOKUP($B$698,$B$142:$N$196,$A703,FALSE)*$E$698,0))</f>
        <v>0</v>
      </c>
    </row>
    <row r="704" spans="1:14" s="2" customFormat="1" hidden="1" outlineLevel="1" x14ac:dyDescent="0.3">
      <c r="A704" s="1">
        <f t="shared" si="151"/>
        <v>9</v>
      </c>
      <c r="B704" s="112">
        <v>2019</v>
      </c>
      <c r="C704" s="105"/>
      <c r="E704" s="109"/>
      <c r="F704" s="109">
        <f>-IF($B704&gt;=F$200,0,IF(COUNTIF($E704:E704,"&lt;&gt;0")&lt;=$D$698,VLOOKUP($B$698,$B$142:$N$196,$A704,FALSE)*$E$698,0))</f>
        <v>0</v>
      </c>
      <c r="G704" s="109">
        <f>-IF($B704&gt;=G$200,0,IF(COUNTIF($E704:F704,"&lt;&gt;0")&lt;=$D$698,VLOOKUP($B$698,$B$142:$N$196,$A704,FALSE)*$E$698,0))</f>
        <v>0</v>
      </c>
      <c r="H704" s="109">
        <f>-IF($B704&gt;=H$200,0,IF(COUNTIF($E704:G704,"&lt;&gt;0")&lt;=$D$698,VLOOKUP($B$698,$B$142:$N$196,$A704,FALSE)*$E$698,0))</f>
        <v>0</v>
      </c>
      <c r="I704" s="109">
        <f>-IF($B704&gt;=I$200,0,IF(COUNTIF($E704:H704,"&lt;&gt;0")&lt;=$D$698,VLOOKUP($B$698,$B$142:$N$196,$A704,FALSE)*$E$698,0))</f>
        <v>0</v>
      </c>
      <c r="J704" s="109">
        <f>-IF($B704&gt;=J$200,0,IF(COUNTIF($E704:I704,"&lt;&gt;0")&lt;=$D$698,VLOOKUP($B$698,$B$142:$N$196,$A704,FALSE)*$E$698,0))</f>
        <v>0</v>
      </c>
      <c r="K704" s="109">
        <f>-IF($B704&gt;=K$200,0,IF(COUNTIF($E704:J704,"&lt;&gt;0")&lt;=$D$698,VLOOKUP($B$698,$B$142:$N$196,$A704,FALSE)*$E$698,0))</f>
        <v>0</v>
      </c>
      <c r="L704" s="109">
        <f>-IF($B704&gt;=L$200,0,IF(COUNTIF($E704:K704,"&lt;&gt;0")&lt;=$D$698,VLOOKUP($B$698,$B$142:$N$196,$A704,FALSE)*$E$698,0))</f>
        <v>0</v>
      </c>
      <c r="M704" s="109">
        <f>-IF($B704&gt;=M$200,0,IF(COUNTIF($E704:L704,"&lt;&gt;0")&lt;=$D$698,VLOOKUP($B$698,$B$142:$N$196,$A704,FALSE)*$E$698,0))</f>
        <v>0</v>
      </c>
      <c r="N704" s="109">
        <f>-IF($B704&gt;=N$200,0,IF(COUNTIF($E704:M704,"&lt;&gt;0")&lt;=$D$698,VLOOKUP($B$698,$B$142:$N$196,$A704,FALSE)*$E$698,0))</f>
        <v>0</v>
      </c>
    </row>
    <row r="705" spans="1:14" s="2" customFormat="1" hidden="1" outlineLevel="1" x14ac:dyDescent="0.3">
      <c r="A705" s="1">
        <f t="shared" si="151"/>
        <v>10</v>
      </c>
      <c r="B705" s="112">
        <v>2020</v>
      </c>
      <c r="C705" s="105"/>
      <c r="E705" s="109"/>
      <c r="F705" s="109">
        <f>-IF($B705&gt;=F$200,0,IF(COUNTIF($E705:E705,"&lt;&gt;0")&lt;=$D$698,VLOOKUP($B$698,$B$142:$N$196,$A705,FALSE)*$E$698,0))</f>
        <v>0</v>
      </c>
      <c r="G705" s="109">
        <f>-IF($B705&gt;=G$200,0,IF(COUNTIF($E705:F705,"&lt;&gt;0")&lt;=$D$698,VLOOKUP($B$698,$B$142:$N$196,$A705,FALSE)*$E$698,0))</f>
        <v>0</v>
      </c>
      <c r="H705" s="109">
        <f>-IF($B705&gt;=H$200,0,IF(COUNTIF($E705:G705,"&lt;&gt;0")&lt;=$D$698,VLOOKUP($B$698,$B$142:$N$196,$A705,FALSE)*$E$698,0))</f>
        <v>0</v>
      </c>
      <c r="I705" s="109">
        <f>-IF($B705&gt;=I$200,0,IF(COUNTIF($E705:H705,"&lt;&gt;0")&lt;=$D$698,VLOOKUP($B$698,$B$142:$N$196,$A705,FALSE)*$E$698,0))</f>
        <v>0</v>
      </c>
      <c r="J705" s="109">
        <f>-IF($B705&gt;=J$200,0,IF(COUNTIF($E705:I705,"&lt;&gt;0")&lt;=$D$698,VLOOKUP($B$698,$B$142:$N$196,$A705,FALSE)*$E$698,0))</f>
        <v>0</v>
      </c>
      <c r="K705" s="109">
        <f>-IF($B705&gt;=K$200,0,IF(COUNTIF($E705:J705,"&lt;&gt;0")&lt;=$D$698,VLOOKUP($B$698,$B$142:$N$196,$A705,FALSE)*$E$698,0))</f>
        <v>0</v>
      </c>
      <c r="L705" s="109">
        <f>-IF($B705&gt;=L$200,0,IF(COUNTIF($E705:K705,"&lt;&gt;0")&lt;=$D$698,VLOOKUP($B$698,$B$142:$N$196,$A705,FALSE)*$E$698,0))</f>
        <v>-14314.834035016891</v>
      </c>
      <c r="M705" s="109">
        <f>-IF($B705&gt;=M$200,0,IF(COUNTIF($E705:L705,"&lt;&gt;0")&lt;=$D$698,VLOOKUP($B$698,$B$142:$N$196,$A705,FALSE)*$E$698,0))</f>
        <v>-14314.834035016891</v>
      </c>
      <c r="N705" s="109">
        <f>-IF($B705&gt;=N$200,0,IF(COUNTIF($E705:M705,"&lt;&gt;0")&lt;=$D$698,VLOOKUP($B$698,$B$142:$N$196,$A705,FALSE)*$E$698,0))</f>
        <v>-14314.834035016891</v>
      </c>
    </row>
    <row r="706" spans="1:14" s="2" customFormat="1" hidden="1" outlineLevel="1" x14ac:dyDescent="0.3">
      <c r="A706" s="1">
        <f t="shared" si="151"/>
        <v>11</v>
      </c>
      <c r="B706" s="112">
        <v>2021</v>
      </c>
      <c r="C706" s="105"/>
      <c r="E706" s="109"/>
      <c r="F706" s="109">
        <f>-IF($B706&gt;=F$200,0,IF(COUNTIF($E706:E706,"&lt;&gt;0")&lt;=$D$698,VLOOKUP($B$698,$B$142:$N$196,$A706,FALSE)*$E$698,0))</f>
        <v>0</v>
      </c>
      <c r="G706" s="109">
        <f>-IF($B706&gt;=G$200,0,IF(COUNTIF($E706:F706,"&lt;&gt;0")&lt;=$D$698,VLOOKUP($B$698,$B$142:$N$196,$A706,FALSE)*$E$698,0))</f>
        <v>0</v>
      </c>
      <c r="H706" s="109">
        <f>-IF($B706&gt;=H$200,0,IF(COUNTIF($E706:G706,"&lt;&gt;0")&lt;=$D$698,VLOOKUP($B$698,$B$142:$N$196,$A706,FALSE)*$E$698,0))</f>
        <v>0</v>
      </c>
      <c r="I706" s="109">
        <f>-IF($B706&gt;=I$200,0,IF(COUNTIF($E706:H706,"&lt;&gt;0")&lt;=$D$698,VLOOKUP($B$698,$B$142:$N$196,$A706,FALSE)*$E$698,0))</f>
        <v>0</v>
      </c>
      <c r="J706" s="109">
        <f>-IF($B706&gt;=J$200,0,IF(COUNTIF($E706:I706,"&lt;&gt;0")&lt;=$D$698,VLOOKUP($B$698,$B$142:$N$196,$A706,FALSE)*$E$698,0))</f>
        <v>0</v>
      </c>
      <c r="K706" s="109">
        <f>-IF($B706&gt;=K$200,0,IF(COUNTIF($E706:J706,"&lt;&gt;0")&lt;=$D$698,VLOOKUP($B$698,$B$142:$N$196,$A706,FALSE)*$E$698,0))</f>
        <v>0</v>
      </c>
      <c r="L706" s="109">
        <f>-IF($B706&gt;=L$200,0,IF(COUNTIF($E706:K706,"&lt;&gt;0")&lt;=$D$698,VLOOKUP($B$698,$B$142:$N$196,$A706,FALSE)*$E$698,0))</f>
        <v>0</v>
      </c>
      <c r="M706" s="109">
        <f>-IF($B706&gt;=M$200,0,IF(COUNTIF($E706:L706,"&lt;&gt;0")&lt;=$D$698,VLOOKUP($B$698,$B$142:$N$196,$A706,FALSE)*$E$698,0))</f>
        <v>0</v>
      </c>
      <c r="N706" s="109">
        <f>-IF($B706&gt;=N$200,0,IF(COUNTIF($E706:M706,"&lt;&gt;0")&lt;=$D$698,VLOOKUP($B$698,$B$142:$N$196,$A706,FALSE)*$E$698,0))</f>
        <v>0</v>
      </c>
    </row>
    <row r="707" spans="1:14" s="2" customFormat="1" hidden="1" outlineLevel="1" x14ac:dyDescent="0.3">
      <c r="A707" s="1">
        <f t="shared" si="151"/>
        <v>12</v>
      </c>
      <c r="B707" s="112">
        <v>2022</v>
      </c>
      <c r="C707" s="105"/>
      <c r="E707" s="109"/>
      <c r="F707" s="109">
        <f>-IF($B707&gt;=F$200,0,IF(COUNTIF($E707:E707,"&lt;&gt;0")&lt;=$D$698,VLOOKUP($B$698,$B$142:$N$196,$A707,FALSE)*$E$698,0))</f>
        <v>0</v>
      </c>
      <c r="G707" s="109">
        <f>-IF($B707&gt;=G$200,0,IF(COUNTIF($E707:F707,"&lt;&gt;0")&lt;=$D$698,VLOOKUP($B$698,$B$142:$N$196,$A707,FALSE)*$E$698,0))</f>
        <v>0</v>
      </c>
      <c r="H707" s="109">
        <f>-IF($B707&gt;=H$200,0,IF(COUNTIF($E707:G707,"&lt;&gt;0")&lt;=$D$698,VLOOKUP($B$698,$B$142:$N$196,$A707,FALSE)*$E$698,0))</f>
        <v>0</v>
      </c>
      <c r="I707" s="109">
        <f>-IF($B707&gt;=I$200,0,IF(COUNTIF($E707:H707,"&lt;&gt;0")&lt;=$D$698,VLOOKUP($B$698,$B$142:$N$196,$A707,FALSE)*$E$698,0))</f>
        <v>0</v>
      </c>
      <c r="J707" s="109">
        <f>-IF($B707&gt;=J$200,0,IF(COUNTIF($E707:I707,"&lt;&gt;0")&lt;=$D$698,VLOOKUP($B$698,$B$142:$N$196,$A707,FALSE)*$E$698,0))</f>
        <v>0</v>
      </c>
      <c r="K707" s="109">
        <f>-IF($B707&gt;=K$200,0,IF(COUNTIF($E707:J707,"&lt;&gt;0")&lt;=$D$698,VLOOKUP($B$698,$B$142:$N$196,$A707,FALSE)*$E$698,0))</f>
        <v>0</v>
      </c>
      <c r="L707" s="109">
        <f>-IF($B707&gt;=L$200,0,IF(COUNTIF($E707:K707,"&lt;&gt;0")&lt;=$D$698,VLOOKUP($B$698,$B$142:$N$196,$A707,FALSE)*$E$698,0))</f>
        <v>0</v>
      </c>
      <c r="M707" s="109">
        <f>-IF($B707&gt;=M$200,0,IF(COUNTIF($E707:L707,"&lt;&gt;0")&lt;=$D$698,VLOOKUP($B$698,$B$142:$N$196,$A707,FALSE)*$E$698,0))</f>
        <v>0</v>
      </c>
      <c r="N707" s="109">
        <f>-IF($B707&gt;=N$200,0,IF(COUNTIF($E707:M707,"&lt;&gt;0")&lt;=$D$698,VLOOKUP($B$698,$B$142:$N$196,$A707,FALSE)*$E$698,0))</f>
        <v>0</v>
      </c>
    </row>
    <row r="708" spans="1:14" s="2" customFormat="1" hidden="1" outlineLevel="1" x14ac:dyDescent="0.3">
      <c r="A708" s="1"/>
      <c r="B708" s="112"/>
      <c r="C708" s="105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</row>
    <row r="709" spans="1:14" s="2" customFormat="1" collapsed="1" x14ac:dyDescent="0.3">
      <c r="A709" s="1"/>
      <c r="B709" s="104" t="s">
        <v>237</v>
      </c>
      <c r="C709" s="105"/>
      <c r="D709" s="2">
        <f>VLOOKUP(B709,'2.2.3.1.TasasDeprec'!$B$6:$F$62,5,FALSE)</f>
        <v>10</v>
      </c>
      <c r="E709" s="18">
        <f>1/D709</f>
        <v>0.1</v>
      </c>
      <c r="F709" s="55">
        <f>SUM(F710:F718)</f>
        <v>0</v>
      </c>
      <c r="G709" s="55">
        <f t="shared" ref="G709:N709" si="152">SUM(G710:G718)</f>
        <v>0</v>
      </c>
      <c r="H709" s="55">
        <f t="shared" si="152"/>
        <v>0</v>
      </c>
      <c r="I709" s="55">
        <f t="shared" si="152"/>
        <v>0</v>
      </c>
      <c r="J709" s="55">
        <f t="shared" si="152"/>
        <v>0</v>
      </c>
      <c r="K709" s="55">
        <f t="shared" si="152"/>
        <v>0</v>
      </c>
      <c r="L709" s="55">
        <f t="shared" si="152"/>
        <v>-2294.4915254237289</v>
      </c>
      <c r="M709" s="55">
        <f t="shared" si="152"/>
        <v>-2294.4915254237289</v>
      </c>
      <c r="N709" s="55">
        <f t="shared" si="152"/>
        <v>-2294.4915254237289</v>
      </c>
    </row>
    <row r="710" spans="1:14" s="2" customFormat="1" hidden="1" outlineLevel="1" x14ac:dyDescent="0.3">
      <c r="A710" s="1">
        <v>4</v>
      </c>
      <c r="B710" s="112">
        <v>2014</v>
      </c>
      <c r="C710" s="105"/>
      <c r="E710" s="109"/>
      <c r="F710" s="109">
        <f>-IF($B710&gt;=F$200,0,IF(COUNTIF($E710:E710,"&lt;&gt;0")&lt;=$D$709,VLOOKUP($B$709,$B$142:$N$196,$A710,FALSE)*$E$709,0))</f>
        <v>0</v>
      </c>
      <c r="G710" s="109">
        <f>-IF($B710&gt;=G$200,0,IF(COUNTIF($E710:F710,"&lt;&gt;0")&lt;=$D$709,VLOOKUP($B$709,$B$142:$N$196,$A710,FALSE)*$E$709,0))</f>
        <v>0</v>
      </c>
      <c r="H710" s="109">
        <f>-IF($B710&gt;=H$200,0,IF(COUNTIF($E710:G710,"&lt;&gt;0")&lt;=$D$709,VLOOKUP($B$709,$B$142:$N$196,$A710,FALSE)*$E$709,0))</f>
        <v>0</v>
      </c>
      <c r="I710" s="109">
        <f>-IF($B710&gt;=I$200,0,IF(COUNTIF($E710:H710,"&lt;&gt;0")&lt;=$D$709,VLOOKUP($B$709,$B$142:$N$196,$A710,FALSE)*$E$709,0))</f>
        <v>0</v>
      </c>
      <c r="J710" s="109">
        <f>-IF($B710&gt;=J$200,0,IF(COUNTIF($E710:I710,"&lt;&gt;0")&lt;=$D$709,VLOOKUP($B$709,$B$142:$N$196,$A710,FALSE)*$E$709,0))</f>
        <v>0</v>
      </c>
      <c r="K710" s="109">
        <f>-IF($B710&gt;=K$200,0,IF(COUNTIF($E710:J710,"&lt;&gt;0")&lt;=$D$709,VLOOKUP($B$709,$B$142:$N$196,$A710,FALSE)*$E$709,0))</f>
        <v>0</v>
      </c>
      <c r="L710" s="109">
        <f>-IF($B710&gt;=L$200,0,IF(COUNTIF($E710:K710,"&lt;&gt;0")&lt;=$D$709,VLOOKUP($B$709,$B$142:$N$196,$A710,FALSE)*$E$709,0))</f>
        <v>0</v>
      </c>
      <c r="M710" s="109">
        <f>-IF($B710&gt;=M$200,0,IF(COUNTIF($E710:L710,"&lt;&gt;0")&lt;=$D$709,VLOOKUP($B$709,$B$142:$N$196,$A710,FALSE)*$E$709,0))</f>
        <v>0</v>
      </c>
      <c r="N710" s="109">
        <f>-IF($B710&gt;=N$200,0,IF(COUNTIF($E710:M710,"&lt;&gt;0")&lt;=$D$709,VLOOKUP($B$709,$B$142:$N$196,$A710,FALSE)*$E$709,0))</f>
        <v>0</v>
      </c>
    </row>
    <row r="711" spans="1:14" s="2" customFormat="1" hidden="1" outlineLevel="1" x14ac:dyDescent="0.3">
      <c r="A711" s="1">
        <f t="shared" ref="A711:A718" si="153">+A710+1</f>
        <v>5</v>
      </c>
      <c r="B711" s="112">
        <v>2015</v>
      </c>
      <c r="C711" s="105"/>
      <c r="E711" s="109"/>
      <c r="F711" s="109">
        <f>-IF($B711&gt;=F$200,0,IF(COUNTIF($E711:E711,"&lt;&gt;0")&lt;=$D$709,VLOOKUP($B$709,$B$142:$N$196,$A711,FALSE)*$E$709,0))</f>
        <v>0</v>
      </c>
      <c r="G711" s="109">
        <f>-IF($B711&gt;=G$200,0,IF(COUNTIF($E711:F711,"&lt;&gt;0")&lt;=$D$709,VLOOKUP($B$709,$B$142:$N$196,$A711,FALSE)*$E$709,0))</f>
        <v>0</v>
      </c>
      <c r="H711" s="109">
        <f>-IF($B711&gt;=H$200,0,IF(COUNTIF($E711:G711,"&lt;&gt;0")&lt;=$D$709,VLOOKUP($B$709,$B$142:$N$196,$A711,FALSE)*$E$709,0))</f>
        <v>0</v>
      </c>
      <c r="I711" s="109">
        <f>-IF($B711&gt;=I$200,0,IF(COUNTIF($E711:H711,"&lt;&gt;0")&lt;=$D$709,VLOOKUP($B$709,$B$142:$N$196,$A711,FALSE)*$E$709,0))</f>
        <v>0</v>
      </c>
      <c r="J711" s="109">
        <f>-IF($B711&gt;=J$200,0,IF(COUNTIF($E711:I711,"&lt;&gt;0")&lt;=$D$709,VLOOKUP($B$709,$B$142:$N$196,$A711,FALSE)*$E$709,0))</f>
        <v>0</v>
      </c>
      <c r="K711" s="109">
        <f>-IF($B711&gt;=K$200,0,IF(COUNTIF($E711:J711,"&lt;&gt;0")&lt;=$D$709,VLOOKUP($B$709,$B$142:$N$196,$A711,FALSE)*$E$709,0))</f>
        <v>0</v>
      </c>
      <c r="L711" s="109">
        <f>-IF($B711&gt;=L$200,0,IF(COUNTIF($E711:K711,"&lt;&gt;0")&lt;=$D$709,VLOOKUP($B$709,$B$142:$N$196,$A711,FALSE)*$E$709,0))</f>
        <v>0</v>
      </c>
      <c r="M711" s="109">
        <f>-IF($B711&gt;=M$200,0,IF(COUNTIF($E711:L711,"&lt;&gt;0")&lt;=$D$709,VLOOKUP($B$709,$B$142:$N$196,$A711,FALSE)*$E$709,0))</f>
        <v>0</v>
      </c>
      <c r="N711" s="109">
        <f>-IF($B711&gt;=N$200,0,IF(COUNTIF($E711:M711,"&lt;&gt;0")&lt;=$D$709,VLOOKUP($B$709,$B$142:$N$196,$A711,FALSE)*$E$709,0))</f>
        <v>0</v>
      </c>
    </row>
    <row r="712" spans="1:14" s="2" customFormat="1" hidden="1" outlineLevel="1" x14ac:dyDescent="0.3">
      <c r="A712" s="1">
        <f t="shared" si="153"/>
        <v>6</v>
      </c>
      <c r="B712" s="112">
        <v>2016</v>
      </c>
      <c r="C712" s="105"/>
      <c r="E712" s="109"/>
      <c r="F712" s="109">
        <f>-IF($B712&gt;=F$200,0,IF(COUNTIF($E712:E712,"&lt;&gt;0")&lt;=$D$709,VLOOKUP($B$709,$B$142:$N$196,$A712,FALSE)*$E$709,0))</f>
        <v>0</v>
      </c>
      <c r="G712" s="109">
        <f>-IF($B712&gt;=G$200,0,IF(COUNTIF($E712:F712,"&lt;&gt;0")&lt;=$D$709,VLOOKUP($B$709,$B$142:$N$196,$A712,FALSE)*$E$709,0))</f>
        <v>0</v>
      </c>
      <c r="H712" s="109">
        <f>-IF($B712&gt;=H$200,0,IF(COUNTIF($E712:G712,"&lt;&gt;0")&lt;=$D$709,VLOOKUP($B$709,$B$142:$N$196,$A712,FALSE)*$E$709,0))</f>
        <v>0</v>
      </c>
      <c r="I712" s="109">
        <f>-IF($B712&gt;=I$200,0,IF(COUNTIF($E712:H712,"&lt;&gt;0")&lt;=$D$709,VLOOKUP($B$709,$B$142:$N$196,$A712,FALSE)*$E$709,0))</f>
        <v>0</v>
      </c>
      <c r="J712" s="109">
        <f>-IF($B712&gt;=J$200,0,IF(COUNTIF($E712:I712,"&lt;&gt;0")&lt;=$D$709,VLOOKUP($B$709,$B$142:$N$196,$A712,FALSE)*$E$709,0))</f>
        <v>0</v>
      </c>
      <c r="K712" s="109">
        <f>-IF($B712&gt;=K$200,0,IF(COUNTIF($E712:J712,"&lt;&gt;0")&lt;=$D$709,VLOOKUP($B$709,$B$142:$N$196,$A712,FALSE)*$E$709,0))</f>
        <v>0</v>
      </c>
      <c r="L712" s="109">
        <f>-IF($B712&gt;=L$200,0,IF(COUNTIF($E712:K712,"&lt;&gt;0")&lt;=$D$709,VLOOKUP($B$709,$B$142:$N$196,$A712,FALSE)*$E$709,0))</f>
        <v>0</v>
      </c>
      <c r="M712" s="109">
        <f>-IF($B712&gt;=M$200,0,IF(COUNTIF($E712:L712,"&lt;&gt;0")&lt;=$D$709,VLOOKUP($B$709,$B$142:$N$196,$A712,FALSE)*$E$709,0))</f>
        <v>0</v>
      </c>
      <c r="N712" s="109">
        <f>-IF($B712&gt;=N$200,0,IF(COUNTIF($E712:M712,"&lt;&gt;0")&lt;=$D$709,VLOOKUP($B$709,$B$142:$N$196,$A712,FALSE)*$E$709,0))</f>
        <v>0</v>
      </c>
    </row>
    <row r="713" spans="1:14" s="2" customFormat="1" hidden="1" outlineLevel="1" x14ac:dyDescent="0.3">
      <c r="A713" s="1">
        <f t="shared" si="153"/>
        <v>7</v>
      </c>
      <c r="B713" s="112">
        <v>2017</v>
      </c>
      <c r="C713" s="105"/>
      <c r="E713" s="109"/>
      <c r="F713" s="109">
        <f>-IF($B713&gt;=F$200,0,IF(COUNTIF($E713:E713,"&lt;&gt;0")&lt;=$D$709,VLOOKUP($B$709,$B$142:$N$196,$A713,FALSE)*$E$709,0))</f>
        <v>0</v>
      </c>
      <c r="G713" s="109">
        <f>-IF($B713&gt;=G$200,0,IF(COUNTIF($E713:F713,"&lt;&gt;0")&lt;=$D$709,VLOOKUP($B$709,$B$142:$N$196,$A713,FALSE)*$E$709,0))</f>
        <v>0</v>
      </c>
      <c r="H713" s="109">
        <f>-IF($B713&gt;=H$200,0,IF(COUNTIF($E713:G713,"&lt;&gt;0")&lt;=$D$709,VLOOKUP($B$709,$B$142:$N$196,$A713,FALSE)*$E$709,0))</f>
        <v>0</v>
      </c>
      <c r="I713" s="109">
        <f>-IF($B713&gt;=I$200,0,IF(COUNTIF($E713:H713,"&lt;&gt;0")&lt;=$D$709,VLOOKUP($B$709,$B$142:$N$196,$A713,FALSE)*$E$709,0))</f>
        <v>0</v>
      </c>
      <c r="J713" s="109">
        <f>-IF($B713&gt;=J$200,0,IF(COUNTIF($E713:I713,"&lt;&gt;0")&lt;=$D$709,VLOOKUP($B$709,$B$142:$N$196,$A713,FALSE)*$E$709,0))</f>
        <v>0</v>
      </c>
      <c r="K713" s="109">
        <f>-IF($B713&gt;=K$200,0,IF(COUNTIF($E713:J713,"&lt;&gt;0")&lt;=$D$709,VLOOKUP($B$709,$B$142:$N$196,$A713,FALSE)*$E$709,0))</f>
        <v>0</v>
      </c>
      <c r="L713" s="109">
        <f>-IF($B713&gt;=L$200,0,IF(COUNTIF($E713:K713,"&lt;&gt;0")&lt;=$D$709,VLOOKUP($B$709,$B$142:$N$196,$A713,FALSE)*$E$709,0))</f>
        <v>0</v>
      </c>
      <c r="M713" s="109">
        <f>-IF($B713&gt;=M$200,0,IF(COUNTIF($E713:L713,"&lt;&gt;0")&lt;=$D$709,VLOOKUP($B$709,$B$142:$N$196,$A713,FALSE)*$E$709,0))</f>
        <v>0</v>
      </c>
      <c r="N713" s="109">
        <f>-IF($B713&gt;=N$200,0,IF(COUNTIF($E713:M713,"&lt;&gt;0")&lt;=$D$709,VLOOKUP($B$709,$B$142:$N$196,$A713,FALSE)*$E$709,0))</f>
        <v>0</v>
      </c>
    </row>
    <row r="714" spans="1:14" s="2" customFormat="1" hidden="1" outlineLevel="1" x14ac:dyDescent="0.3">
      <c r="A714" s="1">
        <f t="shared" si="153"/>
        <v>8</v>
      </c>
      <c r="B714" s="112">
        <v>2018</v>
      </c>
      <c r="C714" s="105"/>
      <c r="E714" s="109"/>
      <c r="F714" s="109">
        <f>-IF($B714&gt;=F$200,0,IF(COUNTIF($E714:E714,"&lt;&gt;0")&lt;=$D$709,VLOOKUP($B$709,$B$142:$N$196,$A714,FALSE)*$E$709,0))</f>
        <v>0</v>
      </c>
      <c r="G714" s="109">
        <f>-IF($B714&gt;=G$200,0,IF(COUNTIF($E714:F714,"&lt;&gt;0")&lt;=$D$709,VLOOKUP($B$709,$B$142:$N$196,$A714,FALSE)*$E$709,0))</f>
        <v>0</v>
      </c>
      <c r="H714" s="109">
        <f>-IF($B714&gt;=H$200,0,IF(COUNTIF($E714:G714,"&lt;&gt;0")&lt;=$D$709,VLOOKUP($B$709,$B$142:$N$196,$A714,FALSE)*$E$709,0))</f>
        <v>0</v>
      </c>
      <c r="I714" s="109">
        <f>-IF($B714&gt;=I$200,0,IF(COUNTIF($E714:H714,"&lt;&gt;0")&lt;=$D$709,VLOOKUP($B$709,$B$142:$N$196,$A714,FALSE)*$E$709,0))</f>
        <v>0</v>
      </c>
      <c r="J714" s="109">
        <f>-IF($B714&gt;=J$200,0,IF(COUNTIF($E714:I714,"&lt;&gt;0")&lt;=$D$709,VLOOKUP($B$709,$B$142:$N$196,$A714,FALSE)*$E$709,0))</f>
        <v>0</v>
      </c>
      <c r="K714" s="109">
        <f>-IF($B714&gt;=K$200,0,IF(COUNTIF($E714:J714,"&lt;&gt;0")&lt;=$D$709,VLOOKUP($B$709,$B$142:$N$196,$A714,FALSE)*$E$709,0))</f>
        <v>0</v>
      </c>
      <c r="L714" s="109">
        <f>-IF($B714&gt;=L$200,0,IF(COUNTIF($E714:K714,"&lt;&gt;0")&lt;=$D$709,VLOOKUP($B$709,$B$142:$N$196,$A714,FALSE)*$E$709,0))</f>
        <v>0</v>
      </c>
      <c r="M714" s="109">
        <f>-IF($B714&gt;=M$200,0,IF(COUNTIF($E714:L714,"&lt;&gt;0")&lt;=$D$709,VLOOKUP($B$709,$B$142:$N$196,$A714,FALSE)*$E$709,0))</f>
        <v>0</v>
      </c>
      <c r="N714" s="109">
        <f>-IF($B714&gt;=N$200,0,IF(COUNTIF($E714:M714,"&lt;&gt;0")&lt;=$D$709,VLOOKUP($B$709,$B$142:$N$196,$A714,FALSE)*$E$709,0))</f>
        <v>0</v>
      </c>
    </row>
    <row r="715" spans="1:14" s="2" customFormat="1" hidden="1" outlineLevel="1" x14ac:dyDescent="0.3">
      <c r="A715" s="1">
        <f t="shared" si="153"/>
        <v>9</v>
      </c>
      <c r="B715" s="112">
        <v>2019</v>
      </c>
      <c r="C715" s="105"/>
      <c r="E715" s="109"/>
      <c r="F715" s="109">
        <f>-IF($B715&gt;=F$200,0,IF(COUNTIF($E715:E715,"&lt;&gt;0")&lt;=$D$709,VLOOKUP($B$709,$B$142:$N$196,$A715,FALSE)*$E$709,0))</f>
        <v>0</v>
      </c>
      <c r="G715" s="109">
        <f>-IF($B715&gt;=G$200,0,IF(COUNTIF($E715:F715,"&lt;&gt;0")&lt;=$D$709,VLOOKUP($B$709,$B$142:$N$196,$A715,FALSE)*$E$709,0))</f>
        <v>0</v>
      </c>
      <c r="H715" s="109">
        <f>-IF($B715&gt;=H$200,0,IF(COUNTIF($E715:G715,"&lt;&gt;0")&lt;=$D$709,VLOOKUP($B$709,$B$142:$N$196,$A715,FALSE)*$E$709,0))</f>
        <v>0</v>
      </c>
      <c r="I715" s="109">
        <f>-IF($B715&gt;=I$200,0,IF(COUNTIF($E715:H715,"&lt;&gt;0")&lt;=$D$709,VLOOKUP($B$709,$B$142:$N$196,$A715,FALSE)*$E$709,0))</f>
        <v>0</v>
      </c>
      <c r="J715" s="109">
        <f>-IF($B715&gt;=J$200,0,IF(COUNTIF($E715:I715,"&lt;&gt;0")&lt;=$D$709,VLOOKUP($B$709,$B$142:$N$196,$A715,FALSE)*$E$709,0))</f>
        <v>0</v>
      </c>
      <c r="K715" s="109">
        <f>-IF($B715&gt;=K$200,0,IF(COUNTIF($E715:J715,"&lt;&gt;0")&lt;=$D$709,VLOOKUP($B$709,$B$142:$N$196,$A715,FALSE)*$E$709,0))</f>
        <v>0</v>
      </c>
      <c r="L715" s="109">
        <f>-IF($B715&gt;=L$200,0,IF(COUNTIF($E715:K715,"&lt;&gt;0")&lt;=$D$709,VLOOKUP($B$709,$B$142:$N$196,$A715,FALSE)*$E$709,0))</f>
        <v>0</v>
      </c>
      <c r="M715" s="109">
        <f>-IF($B715&gt;=M$200,0,IF(COUNTIF($E715:L715,"&lt;&gt;0")&lt;=$D$709,VLOOKUP($B$709,$B$142:$N$196,$A715,FALSE)*$E$709,0))</f>
        <v>0</v>
      </c>
      <c r="N715" s="109">
        <f>-IF($B715&gt;=N$200,0,IF(COUNTIF($E715:M715,"&lt;&gt;0")&lt;=$D$709,VLOOKUP($B$709,$B$142:$N$196,$A715,FALSE)*$E$709,0))</f>
        <v>0</v>
      </c>
    </row>
    <row r="716" spans="1:14" s="2" customFormat="1" hidden="1" outlineLevel="1" x14ac:dyDescent="0.3">
      <c r="A716" s="1">
        <f t="shared" si="153"/>
        <v>10</v>
      </c>
      <c r="B716" s="112">
        <v>2020</v>
      </c>
      <c r="C716" s="105"/>
      <c r="E716" s="109"/>
      <c r="F716" s="109">
        <f>-IF($B716&gt;=F$200,0,IF(COUNTIF($E716:E716,"&lt;&gt;0")&lt;=$D$709,VLOOKUP($B$709,$B$142:$N$196,$A716,FALSE)*$E$709,0))</f>
        <v>0</v>
      </c>
      <c r="G716" s="109">
        <f>-IF($B716&gt;=G$200,0,IF(COUNTIF($E716:F716,"&lt;&gt;0")&lt;=$D$709,VLOOKUP($B$709,$B$142:$N$196,$A716,FALSE)*$E$709,0))</f>
        <v>0</v>
      </c>
      <c r="H716" s="109">
        <f>-IF($B716&gt;=H$200,0,IF(COUNTIF($E716:G716,"&lt;&gt;0")&lt;=$D$709,VLOOKUP($B$709,$B$142:$N$196,$A716,FALSE)*$E$709,0))</f>
        <v>0</v>
      </c>
      <c r="I716" s="109">
        <f>-IF($B716&gt;=I$200,0,IF(COUNTIF($E716:H716,"&lt;&gt;0")&lt;=$D$709,VLOOKUP($B$709,$B$142:$N$196,$A716,FALSE)*$E$709,0))</f>
        <v>0</v>
      </c>
      <c r="J716" s="109">
        <f>-IF($B716&gt;=J$200,0,IF(COUNTIF($E716:I716,"&lt;&gt;0")&lt;=$D$709,VLOOKUP($B$709,$B$142:$N$196,$A716,FALSE)*$E$709,0))</f>
        <v>0</v>
      </c>
      <c r="K716" s="109">
        <f>-IF($B716&gt;=K$200,0,IF(COUNTIF($E716:J716,"&lt;&gt;0")&lt;=$D$709,VLOOKUP($B$709,$B$142:$N$196,$A716,FALSE)*$E$709,0))</f>
        <v>0</v>
      </c>
      <c r="L716" s="109">
        <f>-IF($B716&gt;=L$200,0,IF(COUNTIF($E716:K716,"&lt;&gt;0")&lt;=$D$709,VLOOKUP($B$709,$B$142:$N$196,$A716,FALSE)*$E$709,0))</f>
        <v>-2294.4915254237289</v>
      </c>
      <c r="M716" s="109">
        <f>-IF($B716&gt;=M$200,0,IF(COUNTIF($E716:L716,"&lt;&gt;0")&lt;=$D$709,VLOOKUP($B$709,$B$142:$N$196,$A716,FALSE)*$E$709,0))</f>
        <v>-2294.4915254237289</v>
      </c>
      <c r="N716" s="109">
        <f>-IF($B716&gt;=N$200,0,IF(COUNTIF($E716:M716,"&lt;&gt;0")&lt;=$D$709,VLOOKUP($B$709,$B$142:$N$196,$A716,FALSE)*$E$709,0))</f>
        <v>-2294.4915254237289</v>
      </c>
    </row>
    <row r="717" spans="1:14" s="2" customFormat="1" hidden="1" outlineLevel="1" x14ac:dyDescent="0.3">
      <c r="A717" s="1">
        <f t="shared" si="153"/>
        <v>11</v>
      </c>
      <c r="B717" s="112">
        <v>2021</v>
      </c>
      <c r="C717" s="105"/>
      <c r="E717" s="109"/>
      <c r="F717" s="109">
        <f>-IF($B717&gt;=F$200,0,IF(COUNTIF($E717:E717,"&lt;&gt;0")&lt;=$D$709,VLOOKUP($B$709,$B$142:$N$196,$A717,FALSE)*$E$709,0))</f>
        <v>0</v>
      </c>
      <c r="G717" s="109">
        <f>-IF($B717&gt;=G$200,0,IF(COUNTIF($E717:F717,"&lt;&gt;0")&lt;=$D$709,VLOOKUP($B$709,$B$142:$N$196,$A717,FALSE)*$E$709,0))</f>
        <v>0</v>
      </c>
      <c r="H717" s="109">
        <f>-IF($B717&gt;=H$200,0,IF(COUNTIF($E717:G717,"&lt;&gt;0")&lt;=$D$709,VLOOKUP($B$709,$B$142:$N$196,$A717,FALSE)*$E$709,0))</f>
        <v>0</v>
      </c>
      <c r="I717" s="109">
        <f>-IF($B717&gt;=I$200,0,IF(COUNTIF($E717:H717,"&lt;&gt;0")&lt;=$D$709,VLOOKUP($B$709,$B$142:$N$196,$A717,FALSE)*$E$709,0))</f>
        <v>0</v>
      </c>
      <c r="J717" s="109">
        <f>-IF($B717&gt;=J$200,0,IF(COUNTIF($E717:I717,"&lt;&gt;0")&lt;=$D$709,VLOOKUP($B$709,$B$142:$N$196,$A717,FALSE)*$E$709,0))</f>
        <v>0</v>
      </c>
      <c r="K717" s="109">
        <f>-IF($B717&gt;=K$200,0,IF(COUNTIF($E717:J717,"&lt;&gt;0")&lt;=$D$709,VLOOKUP($B$709,$B$142:$N$196,$A717,FALSE)*$E$709,0))</f>
        <v>0</v>
      </c>
      <c r="L717" s="109">
        <f>-IF($B717&gt;=L$200,0,IF(COUNTIF($E717:K717,"&lt;&gt;0")&lt;=$D$709,VLOOKUP($B$709,$B$142:$N$196,$A717,FALSE)*$E$709,0))</f>
        <v>0</v>
      </c>
      <c r="M717" s="109">
        <f>-IF($B717&gt;=M$200,0,IF(COUNTIF($E717:L717,"&lt;&gt;0")&lt;=$D$709,VLOOKUP($B$709,$B$142:$N$196,$A717,FALSE)*$E$709,0))</f>
        <v>0</v>
      </c>
      <c r="N717" s="109">
        <f>-IF($B717&gt;=N$200,0,IF(COUNTIF($E717:M717,"&lt;&gt;0")&lt;=$D$709,VLOOKUP($B$709,$B$142:$N$196,$A717,FALSE)*$E$709,0))</f>
        <v>0</v>
      </c>
    </row>
    <row r="718" spans="1:14" s="2" customFormat="1" hidden="1" outlineLevel="1" x14ac:dyDescent="0.3">
      <c r="A718" s="1">
        <f t="shared" si="153"/>
        <v>12</v>
      </c>
      <c r="B718" s="112">
        <v>2022</v>
      </c>
      <c r="C718" s="105"/>
      <c r="E718" s="109"/>
      <c r="F718" s="109">
        <f>-IF($B718&gt;=F$200,0,IF(COUNTIF($E718:E718,"&lt;&gt;0")&lt;=$D$709,VLOOKUP($B$709,$B$142:$N$196,$A718,FALSE)*$E$709,0))</f>
        <v>0</v>
      </c>
      <c r="G718" s="109">
        <f>-IF($B718&gt;=G$200,0,IF(COUNTIF($E718:F718,"&lt;&gt;0")&lt;=$D$709,VLOOKUP($B$709,$B$142:$N$196,$A718,FALSE)*$E$709,0))</f>
        <v>0</v>
      </c>
      <c r="H718" s="109">
        <f>-IF($B718&gt;=H$200,0,IF(COUNTIF($E718:G718,"&lt;&gt;0")&lt;=$D$709,VLOOKUP($B$709,$B$142:$N$196,$A718,FALSE)*$E$709,0))</f>
        <v>0</v>
      </c>
      <c r="I718" s="109">
        <f>-IF($B718&gt;=I$200,0,IF(COUNTIF($E718:H718,"&lt;&gt;0")&lt;=$D$709,VLOOKUP($B$709,$B$142:$N$196,$A718,FALSE)*$E$709,0))</f>
        <v>0</v>
      </c>
      <c r="J718" s="109">
        <f>-IF($B718&gt;=J$200,0,IF(COUNTIF($E718:I718,"&lt;&gt;0")&lt;=$D$709,VLOOKUP($B$709,$B$142:$N$196,$A718,FALSE)*$E$709,0))</f>
        <v>0</v>
      </c>
      <c r="K718" s="109">
        <f>-IF($B718&gt;=K$200,0,IF(COUNTIF($E718:J718,"&lt;&gt;0")&lt;=$D$709,VLOOKUP($B$709,$B$142:$N$196,$A718,FALSE)*$E$709,0))</f>
        <v>0</v>
      </c>
      <c r="L718" s="109">
        <f>-IF($B718&gt;=L$200,0,IF(COUNTIF($E718:K718,"&lt;&gt;0")&lt;=$D$709,VLOOKUP($B$709,$B$142:$N$196,$A718,FALSE)*$E$709,0))</f>
        <v>0</v>
      </c>
      <c r="M718" s="109">
        <f>-IF($B718&gt;=M$200,0,IF(COUNTIF($E718:L718,"&lt;&gt;0")&lt;=$D$709,VLOOKUP($B$709,$B$142:$N$196,$A718,FALSE)*$E$709,0))</f>
        <v>0</v>
      </c>
      <c r="N718" s="109">
        <f>-IF($B718&gt;=N$200,0,IF(COUNTIF($E718:M718,"&lt;&gt;0")&lt;=$D$709,VLOOKUP($B$709,$B$142:$N$196,$A718,FALSE)*$E$709,0))</f>
        <v>0</v>
      </c>
    </row>
    <row r="719" spans="1:14" s="2" customFormat="1" hidden="1" outlineLevel="1" x14ac:dyDescent="0.3">
      <c r="A719" s="1"/>
      <c r="B719" s="112"/>
      <c r="C719" s="105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</row>
    <row r="720" spans="1:14" s="2" customFormat="1" collapsed="1" x14ac:dyDescent="0.3">
      <c r="A720" s="1"/>
      <c r="B720" s="104" t="s">
        <v>238</v>
      </c>
      <c r="C720" s="105"/>
      <c r="D720" s="2">
        <f>VLOOKUP(B720,'2.2.3.1.TasasDeprec'!$B$6:$F$62,5,FALSE)</f>
        <v>23</v>
      </c>
      <c r="E720" s="18">
        <f>1/D720</f>
        <v>4.3478260869565216E-2</v>
      </c>
      <c r="F720" s="55">
        <f>SUM(F721:F729)</f>
        <v>0</v>
      </c>
      <c r="G720" s="55">
        <f t="shared" ref="G720:N720" si="154">SUM(G721:G729)</f>
        <v>0</v>
      </c>
      <c r="H720" s="55">
        <f t="shared" si="154"/>
        <v>0</v>
      </c>
      <c r="I720" s="55">
        <f t="shared" si="154"/>
        <v>0</v>
      </c>
      <c r="J720" s="55">
        <f t="shared" si="154"/>
        <v>0</v>
      </c>
      <c r="K720" s="55">
        <f t="shared" si="154"/>
        <v>0</v>
      </c>
      <c r="L720" s="55">
        <f t="shared" si="154"/>
        <v>-1455.6742815033163</v>
      </c>
      <c r="M720" s="55">
        <f t="shared" si="154"/>
        <v>-1455.6742815033163</v>
      </c>
      <c r="N720" s="55">
        <f t="shared" si="154"/>
        <v>-1455.6742815033163</v>
      </c>
    </row>
    <row r="721" spans="1:14" s="2" customFormat="1" hidden="1" outlineLevel="1" x14ac:dyDescent="0.3">
      <c r="A721" s="1">
        <v>4</v>
      </c>
      <c r="B721" s="112">
        <v>2014</v>
      </c>
      <c r="C721" s="105"/>
      <c r="E721" s="109"/>
      <c r="F721" s="109">
        <f>-IF($B721&gt;=F$200,0,IF(COUNTIF($E721:E721,"&lt;&gt;0")&lt;=$D$720,VLOOKUP($B$720,$B$142:$N$196,$A721,FALSE)*$E$720,0))</f>
        <v>0</v>
      </c>
      <c r="G721" s="109">
        <f>-IF($B721&gt;=G$200,0,IF(COUNTIF($E721:F721,"&lt;&gt;0")&lt;=$D$720,VLOOKUP($B$720,$B$142:$N$196,$A721,FALSE)*$E$720,0))</f>
        <v>0</v>
      </c>
      <c r="H721" s="109">
        <f>-IF($B721&gt;=H$200,0,IF(COUNTIF($E721:G721,"&lt;&gt;0")&lt;=$D$720,VLOOKUP($B$720,$B$142:$N$196,$A721,FALSE)*$E$720,0))</f>
        <v>0</v>
      </c>
      <c r="I721" s="109">
        <f>-IF($B721&gt;=I$200,0,IF(COUNTIF($E721:H721,"&lt;&gt;0")&lt;=$D$720,VLOOKUP($B$720,$B$142:$N$196,$A721,FALSE)*$E$720,0))</f>
        <v>0</v>
      </c>
      <c r="J721" s="109">
        <f>-IF($B721&gt;=J$200,0,IF(COUNTIF($E721:I721,"&lt;&gt;0")&lt;=$D$720,VLOOKUP($B$720,$B$142:$N$196,$A721,FALSE)*$E$720,0))</f>
        <v>0</v>
      </c>
      <c r="K721" s="109">
        <f>-IF($B721&gt;=K$200,0,IF(COUNTIF($E721:J721,"&lt;&gt;0")&lt;=$D$720,VLOOKUP($B$720,$B$142:$N$196,$A721,FALSE)*$E$720,0))</f>
        <v>0</v>
      </c>
      <c r="L721" s="109">
        <f>-IF($B721&gt;=L$200,0,IF(COUNTIF($E721:K721,"&lt;&gt;0")&lt;=$D$720,VLOOKUP($B$720,$B$142:$N$196,$A721,FALSE)*$E$720,0))</f>
        <v>0</v>
      </c>
      <c r="M721" s="109">
        <f>-IF($B721&gt;=M$200,0,IF(COUNTIF($E721:L721,"&lt;&gt;0")&lt;=$D$720,VLOOKUP($B$720,$B$142:$N$196,$A721,FALSE)*$E$720,0))</f>
        <v>0</v>
      </c>
      <c r="N721" s="109">
        <f>-IF($B721&gt;=N$200,0,IF(COUNTIF($E721:M721,"&lt;&gt;0")&lt;=$D$720,VLOOKUP($B$720,$B$142:$N$196,$A721,FALSE)*$E$720,0))</f>
        <v>0</v>
      </c>
    </row>
    <row r="722" spans="1:14" s="2" customFormat="1" hidden="1" outlineLevel="1" x14ac:dyDescent="0.3">
      <c r="A722" s="1">
        <f t="shared" ref="A722:A729" si="155">+A721+1</f>
        <v>5</v>
      </c>
      <c r="B722" s="112">
        <v>2015</v>
      </c>
      <c r="C722" s="105"/>
      <c r="E722" s="109"/>
      <c r="F722" s="109">
        <f>-IF($B722&gt;=F$200,0,IF(COUNTIF($E722:E722,"&lt;&gt;0")&lt;=$D$720,VLOOKUP($B$720,$B$142:$N$196,$A722,FALSE)*$E$720,0))</f>
        <v>0</v>
      </c>
      <c r="G722" s="109">
        <f>-IF($B722&gt;=G$200,0,IF(COUNTIF($E722:F722,"&lt;&gt;0")&lt;=$D$720,VLOOKUP($B$720,$B$142:$N$196,$A722,FALSE)*$E$720,0))</f>
        <v>0</v>
      </c>
      <c r="H722" s="109">
        <f>-IF($B722&gt;=H$200,0,IF(COUNTIF($E722:G722,"&lt;&gt;0")&lt;=$D$720,VLOOKUP($B$720,$B$142:$N$196,$A722,FALSE)*$E$720,0))</f>
        <v>0</v>
      </c>
      <c r="I722" s="109">
        <f>-IF($B722&gt;=I$200,0,IF(COUNTIF($E722:H722,"&lt;&gt;0")&lt;=$D$720,VLOOKUP($B$720,$B$142:$N$196,$A722,FALSE)*$E$720,0))</f>
        <v>0</v>
      </c>
      <c r="J722" s="109">
        <f>-IF($B722&gt;=J$200,0,IF(COUNTIF($E722:I722,"&lt;&gt;0")&lt;=$D$720,VLOOKUP($B$720,$B$142:$N$196,$A722,FALSE)*$E$720,0))</f>
        <v>0</v>
      </c>
      <c r="K722" s="109">
        <f>-IF($B722&gt;=K$200,0,IF(COUNTIF($E722:J722,"&lt;&gt;0")&lt;=$D$720,VLOOKUP($B$720,$B$142:$N$196,$A722,FALSE)*$E$720,0))</f>
        <v>0</v>
      </c>
      <c r="L722" s="109">
        <f>-IF($B722&gt;=L$200,0,IF(COUNTIF($E722:K722,"&lt;&gt;0")&lt;=$D$720,VLOOKUP($B$720,$B$142:$N$196,$A722,FALSE)*$E$720,0))</f>
        <v>0</v>
      </c>
      <c r="M722" s="109">
        <f>-IF($B722&gt;=M$200,0,IF(COUNTIF($E722:L722,"&lt;&gt;0")&lt;=$D$720,VLOOKUP($B$720,$B$142:$N$196,$A722,FALSE)*$E$720,0))</f>
        <v>0</v>
      </c>
      <c r="N722" s="109">
        <f>-IF($B722&gt;=N$200,0,IF(COUNTIF($E722:M722,"&lt;&gt;0")&lt;=$D$720,VLOOKUP($B$720,$B$142:$N$196,$A722,FALSE)*$E$720,0))</f>
        <v>0</v>
      </c>
    </row>
    <row r="723" spans="1:14" s="2" customFormat="1" hidden="1" outlineLevel="1" x14ac:dyDescent="0.3">
      <c r="A723" s="1">
        <f t="shared" si="155"/>
        <v>6</v>
      </c>
      <c r="B723" s="112">
        <v>2016</v>
      </c>
      <c r="C723" s="105"/>
      <c r="E723" s="109"/>
      <c r="F723" s="109">
        <f>-IF($B723&gt;=F$200,0,IF(COUNTIF($E723:E723,"&lt;&gt;0")&lt;=$D$720,VLOOKUP($B$720,$B$142:$N$196,$A723,FALSE)*$E$720,0))</f>
        <v>0</v>
      </c>
      <c r="G723" s="109">
        <f>-IF($B723&gt;=G$200,0,IF(COUNTIF($E723:F723,"&lt;&gt;0")&lt;=$D$720,VLOOKUP($B$720,$B$142:$N$196,$A723,FALSE)*$E$720,0))</f>
        <v>0</v>
      </c>
      <c r="H723" s="109">
        <f>-IF($B723&gt;=H$200,0,IF(COUNTIF($E723:G723,"&lt;&gt;0")&lt;=$D$720,VLOOKUP($B$720,$B$142:$N$196,$A723,FALSE)*$E$720,0))</f>
        <v>0</v>
      </c>
      <c r="I723" s="109">
        <f>-IF($B723&gt;=I$200,0,IF(COUNTIF($E723:H723,"&lt;&gt;0")&lt;=$D$720,VLOOKUP($B$720,$B$142:$N$196,$A723,FALSE)*$E$720,0))</f>
        <v>0</v>
      </c>
      <c r="J723" s="109">
        <f>-IF($B723&gt;=J$200,0,IF(COUNTIF($E723:I723,"&lt;&gt;0")&lt;=$D$720,VLOOKUP($B$720,$B$142:$N$196,$A723,FALSE)*$E$720,0))</f>
        <v>0</v>
      </c>
      <c r="K723" s="109">
        <f>-IF($B723&gt;=K$200,0,IF(COUNTIF($E723:J723,"&lt;&gt;0")&lt;=$D$720,VLOOKUP($B$720,$B$142:$N$196,$A723,FALSE)*$E$720,0))</f>
        <v>0</v>
      </c>
      <c r="L723" s="109">
        <f>-IF($B723&gt;=L$200,0,IF(COUNTIF($E723:K723,"&lt;&gt;0")&lt;=$D$720,VLOOKUP($B$720,$B$142:$N$196,$A723,FALSE)*$E$720,0))</f>
        <v>0</v>
      </c>
      <c r="M723" s="109">
        <f>-IF($B723&gt;=M$200,0,IF(COUNTIF($E723:L723,"&lt;&gt;0")&lt;=$D$720,VLOOKUP($B$720,$B$142:$N$196,$A723,FALSE)*$E$720,0))</f>
        <v>0</v>
      </c>
      <c r="N723" s="109">
        <f>-IF($B723&gt;=N$200,0,IF(COUNTIF($E723:M723,"&lt;&gt;0")&lt;=$D$720,VLOOKUP($B$720,$B$142:$N$196,$A723,FALSE)*$E$720,0))</f>
        <v>0</v>
      </c>
    </row>
    <row r="724" spans="1:14" s="2" customFormat="1" hidden="1" outlineLevel="1" x14ac:dyDescent="0.3">
      <c r="A724" s="1">
        <f t="shared" si="155"/>
        <v>7</v>
      </c>
      <c r="B724" s="112">
        <v>2017</v>
      </c>
      <c r="C724" s="105"/>
      <c r="E724" s="109"/>
      <c r="F724" s="109">
        <f>-IF($B724&gt;=F$200,0,IF(COUNTIF($E724:E724,"&lt;&gt;0")&lt;=$D$720,VLOOKUP($B$720,$B$142:$N$196,$A724,FALSE)*$E$720,0))</f>
        <v>0</v>
      </c>
      <c r="G724" s="109">
        <f>-IF($B724&gt;=G$200,0,IF(COUNTIF($E724:F724,"&lt;&gt;0")&lt;=$D$720,VLOOKUP($B$720,$B$142:$N$196,$A724,FALSE)*$E$720,0))</f>
        <v>0</v>
      </c>
      <c r="H724" s="109">
        <f>-IF($B724&gt;=H$200,0,IF(COUNTIF($E724:G724,"&lt;&gt;0")&lt;=$D$720,VLOOKUP($B$720,$B$142:$N$196,$A724,FALSE)*$E$720,0))</f>
        <v>0</v>
      </c>
      <c r="I724" s="109">
        <f>-IF($B724&gt;=I$200,0,IF(COUNTIF($E724:H724,"&lt;&gt;0")&lt;=$D$720,VLOOKUP($B$720,$B$142:$N$196,$A724,FALSE)*$E$720,0))</f>
        <v>0</v>
      </c>
      <c r="J724" s="109">
        <f>-IF($B724&gt;=J$200,0,IF(COUNTIF($E724:I724,"&lt;&gt;0")&lt;=$D$720,VLOOKUP($B$720,$B$142:$N$196,$A724,FALSE)*$E$720,0))</f>
        <v>0</v>
      </c>
      <c r="K724" s="109">
        <f>-IF($B724&gt;=K$200,0,IF(COUNTIF($E724:J724,"&lt;&gt;0")&lt;=$D$720,VLOOKUP($B$720,$B$142:$N$196,$A724,FALSE)*$E$720,0))</f>
        <v>0</v>
      </c>
      <c r="L724" s="109">
        <f>-IF($B724&gt;=L$200,0,IF(COUNTIF($E724:K724,"&lt;&gt;0")&lt;=$D$720,VLOOKUP($B$720,$B$142:$N$196,$A724,FALSE)*$E$720,0))</f>
        <v>0</v>
      </c>
      <c r="M724" s="109">
        <f>-IF($B724&gt;=M$200,0,IF(COUNTIF($E724:L724,"&lt;&gt;0")&lt;=$D$720,VLOOKUP($B$720,$B$142:$N$196,$A724,FALSE)*$E$720,0))</f>
        <v>0</v>
      </c>
      <c r="N724" s="109">
        <f>-IF($B724&gt;=N$200,0,IF(COUNTIF($E724:M724,"&lt;&gt;0")&lt;=$D$720,VLOOKUP($B$720,$B$142:$N$196,$A724,FALSE)*$E$720,0))</f>
        <v>0</v>
      </c>
    </row>
    <row r="725" spans="1:14" s="2" customFormat="1" hidden="1" outlineLevel="1" x14ac:dyDescent="0.3">
      <c r="A725" s="1">
        <f t="shared" si="155"/>
        <v>8</v>
      </c>
      <c r="B725" s="112">
        <v>2018</v>
      </c>
      <c r="C725" s="105"/>
      <c r="E725" s="109"/>
      <c r="F725" s="109">
        <f>-IF($B725&gt;=F$200,0,IF(COUNTIF($E725:E725,"&lt;&gt;0")&lt;=$D$720,VLOOKUP($B$720,$B$142:$N$196,$A725,FALSE)*$E$720,0))</f>
        <v>0</v>
      </c>
      <c r="G725" s="109">
        <f>-IF($B725&gt;=G$200,0,IF(COUNTIF($E725:F725,"&lt;&gt;0")&lt;=$D$720,VLOOKUP($B$720,$B$142:$N$196,$A725,FALSE)*$E$720,0))</f>
        <v>0</v>
      </c>
      <c r="H725" s="109">
        <f>-IF($B725&gt;=H$200,0,IF(COUNTIF($E725:G725,"&lt;&gt;0")&lt;=$D$720,VLOOKUP($B$720,$B$142:$N$196,$A725,FALSE)*$E$720,0))</f>
        <v>0</v>
      </c>
      <c r="I725" s="109">
        <f>-IF($B725&gt;=I$200,0,IF(COUNTIF($E725:H725,"&lt;&gt;0")&lt;=$D$720,VLOOKUP($B$720,$B$142:$N$196,$A725,FALSE)*$E$720,0))</f>
        <v>0</v>
      </c>
      <c r="J725" s="109">
        <f>-IF($B725&gt;=J$200,0,IF(COUNTIF($E725:I725,"&lt;&gt;0")&lt;=$D$720,VLOOKUP($B$720,$B$142:$N$196,$A725,FALSE)*$E$720,0))</f>
        <v>0</v>
      </c>
      <c r="K725" s="109">
        <f>-IF($B725&gt;=K$200,0,IF(COUNTIF($E725:J725,"&lt;&gt;0")&lt;=$D$720,VLOOKUP($B$720,$B$142:$N$196,$A725,FALSE)*$E$720,0))</f>
        <v>0</v>
      </c>
      <c r="L725" s="109">
        <f>-IF($B725&gt;=L$200,0,IF(COUNTIF($E725:K725,"&lt;&gt;0")&lt;=$D$720,VLOOKUP($B$720,$B$142:$N$196,$A725,FALSE)*$E$720,0))</f>
        <v>0</v>
      </c>
      <c r="M725" s="109">
        <f>-IF($B725&gt;=M$200,0,IF(COUNTIF($E725:L725,"&lt;&gt;0")&lt;=$D$720,VLOOKUP($B$720,$B$142:$N$196,$A725,FALSE)*$E$720,0))</f>
        <v>0</v>
      </c>
      <c r="N725" s="109">
        <f>-IF($B725&gt;=N$200,0,IF(COUNTIF($E725:M725,"&lt;&gt;0")&lt;=$D$720,VLOOKUP($B$720,$B$142:$N$196,$A725,FALSE)*$E$720,0))</f>
        <v>0</v>
      </c>
    </row>
    <row r="726" spans="1:14" s="2" customFormat="1" hidden="1" outlineLevel="1" x14ac:dyDescent="0.3">
      <c r="A726" s="1">
        <f t="shared" si="155"/>
        <v>9</v>
      </c>
      <c r="B726" s="112">
        <v>2019</v>
      </c>
      <c r="C726" s="105"/>
      <c r="E726" s="109"/>
      <c r="F726" s="109">
        <f>-IF($B726&gt;=F$200,0,IF(COUNTIF($E726:E726,"&lt;&gt;0")&lt;=$D$720,VLOOKUP($B$720,$B$142:$N$196,$A726,FALSE)*$E$720,0))</f>
        <v>0</v>
      </c>
      <c r="G726" s="109">
        <f>-IF($B726&gt;=G$200,0,IF(COUNTIF($E726:F726,"&lt;&gt;0")&lt;=$D$720,VLOOKUP($B$720,$B$142:$N$196,$A726,FALSE)*$E$720,0))</f>
        <v>0</v>
      </c>
      <c r="H726" s="109">
        <f>-IF($B726&gt;=H$200,0,IF(COUNTIF($E726:G726,"&lt;&gt;0")&lt;=$D$720,VLOOKUP($B$720,$B$142:$N$196,$A726,FALSE)*$E$720,0))</f>
        <v>0</v>
      </c>
      <c r="I726" s="109">
        <f>-IF($B726&gt;=I$200,0,IF(COUNTIF($E726:H726,"&lt;&gt;0")&lt;=$D$720,VLOOKUP($B$720,$B$142:$N$196,$A726,FALSE)*$E$720,0))</f>
        <v>0</v>
      </c>
      <c r="J726" s="109">
        <f>-IF($B726&gt;=J$200,0,IF(COUNTIF($E726:I726,"&lt;&gt;0")&lt;=$D$720,VLOOKUP($B$720,$B$142:$N$196,$A726,FALSE)*$E$720,0))</f>
        <v>0</v>
      </c>
      <c r="K726" s="109">
        <f>-IF($B726&gt;=K$200,0,IF(COUNTIF($E726:J726,"&lt;&gt;0")&lt;=$D$720,VLOOKUP($B$720,$B$142:$N$196,$A726,FALSE)*$E$720,0))</f>
        <v>0</v>
      </c>
      <c r="L726" s="109">
        <f>-IF($B726&gt;=L$200,0,IF(COUNTIF($E726:K726,"&lt;&gt;0")&lt;=$D$720,VLOOKUP($B$720,$B$142:$N$196,$A726,FALSE)*$E$720,0))</f>
        <v>0</v>
      </c>
      <c r="M726" s="109">
        <f>-IF($B726&gt;=M$200,0,IF(COUNTIF($E726:L726,"&lt;&gt;0")&lt;=$D$720,VLOOKUP($B$720,$B$142:$N$196,$A726,FALSE)*$E$720,0))</f>
        <v>0</v>
      </c>
      <c r="N726" s="109">
        <f>-IF($B726&gt;=N$200,0,IF(COUNTIF($E726:M726,"&lt;&gt;0")&lt;=$D$720,VLOOKUP($B$720,$B$142:$N$196,$A726,FALSE)*$E$720,0))</f>
        <v>0</v>
      </c>
    </row>
    <row r="727" spans="1:14" s="2" customFormat="1" hidden="1" outlineLevel="1" x14ac:dyDescent="0.3">
      <c r="A727" s="1">
        <f t="shared" si="155"/>
        <v>10</v>
      </c>
      <c r="B727" s="112">
        <v>2020</v>
      </c>
      <c r="C727" s="105"/>
      <c r="E727" s="109"/>
      <c r="F727" s="109">
        <f>-IF($B727&gt;=F$200,0,IF(COUNTIF($E727:E727,"&lt;&gt;0")&lt;=$D$720,VLOOKUP($B$720,$B$142:$N$196,$A727,FALSE)*$E$720,0))</f>
        <v>0</v>
      </c>
      <c r="G727" s="109">
        <f>-IF($B727&gt;=G$200,0,IF(COUNTIF($E727:F727,"&lt;&gt;0")&lt;=$D$720,VLOOKUP($B$720,$B$142:$N$196,$A727,FALSE)*$E$720,0))</f>
        <v>0</v>
      </c>
      <c r="H727" s="109">
        <f>-IF($B727&gt;=H$200,0,IF(COUNTIF($E727:G727,"&lt;&gt;0")&lt;=$D$720,VLOOKUP($B$720,$B$142:$N$196,$A727,FALSE)*$E$720,0))</f>
        <v>0</v>
      </c>
      <c r="I727" s="109">
        <f>-IF($B727&gt;=I$200,0,IF(COUNTIF($E727:H727,"&lt;&gt;0")&lt;=$D$720,VLOOKUP($B$720,$B$142:$N$196,$A727,FALSE)*$E$720,0))</f>
        <v>0</v>
      </c>
      <c r="J727" s="109">
        <f>-IF($B727&gt;=J$200,0,IF(COUNTIF($E727:I727,"&lt;&gt;0")&lt;=$D$720,VLOOKUP($B$720,$B$142:$N$196,$A727,FALSE)*$E$720,0))</f>
        <v>0</v>
      </c>
      <c r="K727" s="109">
        <f>-IF($B727&gt;=K$200,0,IF(COUNTIF($E727:J727,"&lt;&gt;0")&lt;=$D$720,VLOOKUP($B$720,$B$142:$N$196,$A727,FALSE)*$E$720,0))</f>
        <v>0</v>
      </c>
      <c r="L727" s="109">
        <f>-IF($B727&gt;=L$200,0,IF(COUNTIF($E727:K727,"&lt;&gt;0")&lt;=$D$720,VLOOKUP($B$720,$B$142:$N$196,$A727,FALSE)*$E$720,0))</f>
        <v>-1455.6742815033163</v>
      </c>
      <c r="M727" s="109">
        <f>-IF($B727&gt;=M$200,0,IF(COUNTIF($E727:L727,"&lt;&gt;0")&lt;=$D$720,VLOOKUP($B$720,$B$142:$N$196,$A727,FALSE)*$E$720,0))</f>
        <v>-1455.6742815033163</v>
      </c>
      <c r="N727" s="109">
        <f>-IF($B727&gt;=N$200,0,IF(COUNTIF($E727:M727,"&lt;&gt;0")&lt;=$D$720,VLOOKUP($B$720,$B$142:$N$196,$A727,FALSE)*$E$720,0))</f>
        <v>-1455.6742815033163</v>
      </c>
    </row>
    <row r="728" spans="1:14" s="2" customFormat="1" hidden="1" outlineLevel="1" x14ac:dyDescent="0.3">
      <c r="A728" s="1">
        <f t="shared" si="155"/>
        <v>11</v>
      </c>
      <c r="B728" s="112">
        <v>2021</v>
      </c>
      <c r="C728" s="105"/>
      <c r="E728" s="109"/>
      <c r="F728" s="109">
        <f>-IF($B728&gt;=F$200,0,IF(COUNTIF($E728:E728,"&lt;&gt;0")&lt;=$D$720,VLOOKUP($B$720,$B$142:$N$196,$A728,FALSE)*$E$720,0))</f>
        <v>0</v>
      </c>
      <c r="G728" s="109">
        <f>-IF($B728&gt;=G$200,0,IF(COUNTIF($E728:F728,"&lt;&gt;0")&lt;=$D$720,VLOOKUP($B$720,$B$142:$N$196,$A728,FALSE)*$E$720,0))</f>
        <v>0</v>
      </c>
      <c r="H728" s="109">
        <f>-IF($B728&gt;=H$200,0,IF(COUNTIF($E728:G728,"&lt;&gt;0")&lt;=$D$720,VLOOKUP($B$720,$B$142:$N$196,$A728,FALSE)*$E$720,0))</f>
        <v>0</v>
      </c>
      <c r="I728" s="109">
        <f>-IF($B728&gt;=I$200,0,IF(COUNTIF($E728:H728,"&lt;&gt;0")&lt;=$D$720,VLOOKUP($B$720,$B$142:$N$196,$A728,FALSE)*$E$720,0))</f>
        <v>0</v>
      </c>
      <c r="J728" s="109">
        <f>-IF($B728&gt;=J$200,0,IF(COUNTIF($E728:I728,"&lt;&gt;0")&lt;=$D$720,VLOOKUP($B$720,$B$142:$N$196,$A728,FALSE)*$E$720,0))</f>
        <v>0</v>
      </c>
      <c r="K728" s="109">
        <f>-IF($B728&gt;=K$200,0,IF(COUNTIF($E728:J728,"&lt;&gt;0")&lt;=$D$720,VLOOKUP($B$720,$B$142:$N$196,$A728,FALSE)*$E$720,0))</f>
        <v>0</v>
      </c>
      <c r="L728" s="109">
        <f>-IF($B728&gt;=L$200,0,IF(COUNTIF($E728:K728,"&lt;&gt;0")&lt;=$D$720,VLOOKUP($B$720,$B$142:$N$196,$A728,FALSE)*$E$720,0))</f>
        <v>0</v>
      </c>
      <c r="M728" s="109">
        <f>-IF($B728&gt;=M$200,0,IF(COUNTIF($E728:L728,"&lt;&gt;0")&lt;=$D$720,VLOOKUP($B$720,$B$142:$N$196,$A728,FALSE)*$E$720,0))</f>
        <v>0</v>
      </c>
      <c r="N728" s="109">
        <f>-IF($B728&gt;=N$200,0,IF(COUNTIF($E728:M728,"&lt;&gt;0")&lt;=$D$720,VLOOKUP($B$720,$B$142:$N$196,$A728,FALSE)*$E$720,0))</f>
        <v>0</v>
      </c>
    </row>
    <row r="729" spans="1:14" s="2" customFormat="1" hidden="1" outlineLevel="1" x14ac:dyDescent="0.3">
      <c r="A729" s="1">
        <f t="shared" si="155"/>
        <v>12</v>
      </c>
      <c r="B729" s="112">
        <v>2022</v>
      </c>
      <c r="C729" s="105"/>
      <c r="E729" s="109"/>
      <c r="F729" s="109">
        <f>-IF($B729&gt;=F$200,0,IF(COUNTIF($E729:E729,"&lt;&gt;0")&lt;=$D$720,VLOOKUP($B$720,$B$142:$N$196,$A729,FALSE)*$E$720,0))</f>
        <v>0</v>
      </c>
      <c r="G729" s="109">
        <f>-IF($B729&gt;=G$200,0,IF(COUNTIF($E729:F729,"&lt;&gt;0")&lt;=$D$720,VLOOKUP($B$720,$B$142:$N$196,$A729,FALSE)*$E$720,0))</f>
        <v>0</v>
      </c>
      <c r="H729" s="109">
        <f>-IF($B729&gt;=H$200,0,IF(COUNTIF($E729:G729,"&lt;&gt;0")&lt;=$D$720,VLOOKUP($B$720,$B$142:$N$196,$A729,FALSE)*$E$720,0))</f>
        <v>0</v>
      </c>
      <c r="I729" s="109">
        <f>-IF($B729&gt;=I$200,0,IF(COUNTIF($E729:H729,"&lt;&gt;0")&lt;=$D$720,VLOOKUP($B$720,$B$142:$N$196,$A729,FALSE)*$E$720,0))</f>
        <v>0</v>
      </c>
      <c r="J729" s="109">
        <f>-IF($B729&gt;=J$200,0,IF(COUNTIF($E729:I729,"&lt;&gt;0")&lt;=$D$720,VLOOKUP($B$720,$B$142:$N$196,$A729,FALSE)*$E$720,0))</f>
        <v>0</v>
      </c>
      <c r="K729" s="109">
        <f>-IF($B729&gt;=K$200,0,IF(COUNTIF($E729:J729,"&lt;&gt;0")&lt;=$D$720,VLOOKUP($B$720,$B$142:$N$196,$A729,FALSE)*$E$720,0))</f>
        <v>0</v>
      </c>
      <c r="L729" s="109">
        <f>-IF($B729&gt;=L$200,0,IF(COUNTIF($E729:K729,"&lt;&gt;0")&lt;=$D$720,VLOOKUP($B$720,$B$142:$N$196,$A729,FALSE)*$E$720,0))</f>
        <v>0</v>
      </c>
      <c r="M729" s="109">
        <f>-IF($B729&gt;=M$200,0,IF(COUNTIF($E729:L729,"&lt;&gt;0")&lt;=$D$720,VLOOKUP($B$720,$B$142:$N$196,$A729,FALSE)*$E$720,0))</f>
        <v>0</v>
      </c>
      <c r="N729" s="109">
        <f>-IF($B729&gt;=N$200,0,IF(COUNTIF($E729:M729,"&lt;&gt;0")&lt;=$D$720,VLOOKUP($B$720,$B$142:$N$196,$A729,FALSE)*$E$720,0))</f>
        <v>0</v>
      </c>
    </row>
    <row r="730" spans="1:14" s="2" customFormat="1" hidden="1" outlineLevel="1" x14ac:dyDescent="0.3">
      <c r="A730" s="1"/>
      <c r="B730" s="112"/>
      <c r="C730" s="105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</row>
    <row r="731" spans="1:14" s="2" customFormat="1" collapsed="1" x14ac:dyDescent="0.3">
      <c r="A731" s="1"/>
      <c r="B731" s="104" t="s">
        <v>239</v>
      </c>
      <c r="C731" s="105"/>
      <c r="D731" s="2">
        <f>VLOOKUP(B731,'2.2.3.1.TasasDeprec'!$B$6:$F$62,5,FALSE)</f>
        <v>4</v>
      </c>
      <c r="E731" s="18">
        <f>1/D731</f>
        <v>0.25</v>
      </c>
      <c r="F731" s="55">
        <f>SUM(F732:F740)</f>
        <v>0</v>
      </c>
      <c r="G731" s="55">
        <f t="shared" ref="G731:N731" si="156">SUM(G732:G740)</f>
        <v>0</v>
      </c>
      <c r="H731" s="55">
        <f t="shared" si="156"/>
        <v>0</v>
      </c>
      <c r="I731" s="55">
        <f t="shared" si="156"/>
        <v>0</v>
      </c>
      <c r="J731" s="55">
        <f t="shared" si="156"/>
        <v>0</v>
      </c>
      <c r="K731" s="55">
        <f t="shared" si="156"/>
        <v>0</v>
      </c>
      <c r="L731" s="55">
        <f t="shared" si="156"/>
        <v>0</v>
      </c>
      <c r="M731" s="55">
        <f t="shared" si="156"/>
        <v>-3369.9152542372885</v>
      </c>
      <c r="N731" s="55">
        <f t="shared" si="156"/>
        <v>-3369.9152542372885</v>
      </c>
    </row>
    <row r="732" spans="1:14" s="2" customFormat="1" hidden="1" outlineLevel="1" x14ac:dyDescent="0.3">
      <c r="A732" s="1">
        <v>4</v>
      </c>
      <c r="B732" s="112">
        <v>2014</v>
      </c>
      <c r="C732" s="105"/>
      <c r="E732" s="109"/>
      <c r="F732" s="109">
        <f>-IF($B732&gt;=F$200,0,IF(COUNTIF($E732:E732,"&lt;&gt;0")&lt;=$D$731,VLOOKUP($B$731,$B$142:$N$196,$A732,FALSE)*$E$731,0))</f>
        <v>0</v>
      </c>
      <c r="G732" s="109">
        <f>-IF($B732&gt;=G$200,0,IF(COUNTIF($E732:F732,"&lt;&gt;0")&lt;=$D$731,VLOOKUP($B$731,$B$142:$N$196,$A732,FALSE)*$E$731,0))</f>
        <v>0</v>
      </c>
      <c r="H732" s="109">
        <f>-IF($B732&gt;=H$200,0,IF(COUNTIF($E732:G732,"&lt;&gt;0")&lt;=$D$731,VLOOKUP($B$731,$B$142:$N$196,$A732,FALSE)*$E$731,0))</f>
        <v>0</v>
      </c>
      <c r="I732" s="109">
        <f>-IF($B732&gt;=I$200,0,IF(COUNTIF($E732:H732,"&lt;&gt;0")&lt;=$D$731,VLOOKUP($B$731,$B$142:$N$196,$A732,FALSE)*$E$731,0))</f>
        <v>0</v>
      </c>
      <c r="J732" s="109">
        <f>-IF($B732&gt;=J$200,0,IF(COUNTIF($E732:I732,"&lt;&gt;0")&lt;=$D$731,VLOOKUP($B$731,$B$142:$N$196,$A732,FALSE)*$E$731,0))</f>
        <v>0</v>
      </c>
      <c r="K732" s="109">
        <f>-IF($B732&gt;=K$200,0,IF(COUNTIF($E732:J732,"&lt;&gt;0")&lt;=$D$731,VLOOKUP($B$731,$B$142:$N$196,$A732,FALSE)*$E$731,0))</f>
        <v>0</v>
      </c>
      <c r="L732" s="109">
        <f>-IF($B732&gt;=L$200,0,IF(COUNTIF($E732:K732,"&lt;&gt;0")&lt;=$D$731,VLOOKUP($B$731,$B$142:$N$196,$A732,FALSE)*$E$731,0))</f>
        <v>0</v>
      </c>
      <c r="M732" s="109">
        <f>-IF($B732&gt;=M$200,0,IF(COUNTIF($E732:L732,"&lt;&gt;0")&lt;=$D$731,VLOOKUP($B$731,$B$142:$N$196,$A732,FALSE)*$E$731,0))</f>
        <v>0</v>
      </c>
      <c r="N732" s="109">
        <f>-IF($B732&gt;=N$200,0,IF(COUNTIF($E732:M732,"&lt;&gt;0")&lt;=$D$731,VLOOKUP($B$731,$B$142:$N$196,$A732,FALSE)*$E$731,0))</f>
        <v>0</v>
      </c>
    </row>
    <row r="733" spans="1:14" s="2" customFormat="1" hidden="1" outlineLevel="1" x14ac:dyDescent="0.3">
      <c r="A733" s="1">
        <f t="shared" ref="A733:A740" si="157">+A732+1</f>
        <v>5</v>
      </c>
      <c r="B733" s="112">
        <v>2015</v>
      </c>
      <c r="C733" s="105"/>
      <c r="E733" s="109"/>
      <c r="F733" s="109">
        <f>-IF($B733&gt;=F$200,0,IF(COUNTIF($E733:E733,"&lt;&gt;0")&lt;=$D$731,VLOOKUP($B$731,$B$142:$N$196,$A733,FALSE)*$E$731,0))</f>
        <v>0</v>
      </c>
      <c r="G733" s="109">
        <f>-IF($B733&gt;=G$200,0,IF(COUNTIF($E733:F733,"&lt;&gt;0")&lt;=$D$731,VLOOKUP($B$731,$B$142:$N$196,$A733,FALSE)*$E$731,0))</f>
        <v>0</v>
      </c>
      <c r="H733" s="109">
        <f>-IF($B733&gt;=H$200,0,IF(COUNTIF($E733:G733,"&lt;&gt;0")&lt;=$D$731,VLOOKUP($B$731,$B$142:$N$196,$A733,FALSE)*$E$731,0))</f>
        <v>0</v>
      </c>
      <c r="I733" s="109">
        <f>-IF($B733&gt;=I$200,0,IF(COUNTIF($E733:H733,"&lt;&gt;0")&lt;=$D$731,VLOOKUP($B$731,$B$142:$N$196,$A733,FALSE)*$E$731,0))</f>
        <v>0</v>
      </c>
      <c r="J733" s="109">
        <f>-IF($B733&gt;=J$200,0,IF(COUNTIF($E733:I733,"&lt;&gt;0")&lt;=$D$731,VLOOKUP($B$731,$B$142:$N$196,$A733,FALSE)*$E$731,0))</f>
        <v>0</v>
      </c>
      <c r="K733" s="109">
        <f>-IF($B733&gt;=K$200,0,IF(COUNTIF($E733:J733,"&lt;&gt;0")&lt;=$D$731,VLOOKUP($B$731,$B$142:$N$196,$A733,FALSE)*$E$731,0))</f>
        <v>0</v>
      </c>
      <c r="L733" s="109">
        <f>-IF($B733&gt;=L$200,0,IF(COUNTIF($E733:K733,"&lt;&gt;0")&lt;=$D$731,VLOOKUP($B$731,$B$142:$N$196,$A733,FALSE)*$E$731,0))</f>
        <v>0</v>
      </c>
      <c r="M733" s="109">
        <f>-IF($B733&gt;=M$200,0,IF(COUNTIF($E733:L733,"&lt;&gt;0")&lt;=$D$731,VLOOKUP($B$731,$B$142:$N$196,$A733,FALSE)*$E$731,0))</f>
        <v>0</v>
      </c>
      <c r="N733" s="109">
        <f>-IF($B733&gt;=N$200,0,IF(COUNTIF($E733:M733,"&lt;&gt;0")&lt;=$D$731,VLOOKUP($B$731,$B$142:$N$196,$A733,FALSE)*$E$731,0))</f>
        <v>0</v>
      </c>
    </row>
    <row r="734" spans="1:14" s="2" customFormat="1" hidden="1" outlineLevel="1" x14ac:dyDescent="0.3">
      <c r="A734" s="1">
        <f t="shared" si="157"/>
        <v>6</v>
      </c>
      <c r="B734" s="112">
        <v>2016</v>
      </c>
      <c r="C734" s="105"/>
      <c r="E734" s="109"/>
      <c r="F734" s="109">
        <f>-IF($B734&gt;=F$200,0,IF(COUNTIF($E734:E734,"&lt;&gt;0")&lt;=$D$731,VLOOKUP($B$731,$B$142:$N$196,$A734,FALSE)*$E$731,0))</f>
        <v>0</v>
      </c>
      <c r="G734" s="109">
        <f>-IF($B734&gt;=G$200,0,IF(COUNTIF($E734:F734,"&lt;&gt;0")&lt;=$D$731,VLOOKUP($B$731,$B$142:$N$196,$A734,FALSE)*$E$731,0))</f>
        <v>0</v>
      </c>
      <c r="H734" s="109">
        <f>-IF($B734&gt;=H$200,0,IF(COUNTIF($E734:G734,"&lt;&gt;0")&lt;=$D$731,VLOOKUP($B$731,$B$142:$N$196,$A734,FALSE)*$E$731,0))</f>
        <v>0</v>
      </c>
      <c r="I734" s="109">
        <f>-IF($B734&gt;=I$200,0,IF(COUNTIF($E734:H734,"&lt;&gt;0")&lt;=$D$731,VLOOKUP($B$731,$B$142:$N$196,$A734,FALSE)*$E$731,0))</f>
        <v>0</v>
      </c>
      <c r="J734" s="109">
        <f>-IF($B734&gt;=J$200,0,IF(COUNTIF($E734:I734,"&lt;&gt;0")&lt;=$D$731,VLOOKUP($B$731,$B$142:$N$196,$A734,FALSE)*$E$731,0))</f>
        <v>0</v>
      </c>
      <c r="K734" s="109">
        <f>-IF($B734&gt;=K$200,0,IF(COUNTIF($E734:J734,"&lt;&gt;0")&lt;=$D$731,VLOOKUP($B$731,$B$142:$N$196,$A734,FALSE)*$E$731,0))</f>
        <v>0</v>
      </c>
      <c r="L734" s="109">
        <f>-IF($B734&gt;=L$200,0,IF(COUNTIF($E734:K734,"&lt;&gt;0")&lt;=$D$731,VLOOKUP($B$731,$B$142:$N$196,$A734,FALSE)*$E$731,0))</f>
        <v>0</v>
      </c>
      <c r="M734" s="109">
        <f>-IF($B734&gt;=M$200,0,IF(COUNTIF($E734:L734,"&lt;&gt;0")&lt;=$D$731,VLOOKUP($B$731,$B$142:$N$196,$A734,FALSE)*$E$731,0))</f>
        <v>0</v>
      </c>
      <c r="N734" s="109">
        <f>-IF($B734&gt;=N$200,0,IF(COUNTIF($E734:M734,"&lt;&gt;0")&lt;=$D$731,VLOOKUP($B$731,$B$142:$N$196,$A734,FALSE)*$E$731,0))</f>
        <v>0</v>
      </c>
    </row>
    <row r="735" spans="1:14" s="2" customFormat="1" hidden="1" outlineLevel="1" x14ac:dyDescent="0.3">
      <c r="A735" s="1">
        <f t="shared" si="157"/>
        <v>7</v>
      </c>
      <c r="B735" s="112">
        <v>2017</v>
      </c>
      <c r="C735" s="105"/>
      <c r="E735" s="109"/>
      <c r="F735" s="109">
        <f>-IF($B735&gt;=F$200,0,IF(COUNTIF($E735:E735,"&lt;&gt;0")&lt;=$D$731,VLOOKUP($B$731,$B$142:$N$196,$A735,FALSE)*$E$731,0))</f>
        <v>0</v>
      </c>
      <c r="G735" s="109">
        <f>-IF($B735&gt;=G$200,0,IF(COUNTIF($E735:F735,"&lt;&gt;0")&lt;=$D$731,VLOOKUP($B$731,$B$142:$N$196,$A735,FALSE)*$E$731,0))</f>
        <v>0</v>
      </c>
      <c r="H735" s="109">
        <f>-IF($B735&gt;=H$200,0,IF(COUNTIF($E735:G735,"&lt;&gt;0")&lt;=$D$731,VLOOKUP($B$731,$B$142:$N$196,$A735,FALSE)*$E$731,0))</f>
        <v>0</v>
      </c>
      <c r="I735" s="109">
        <f>-IF($B735&gt;=I$200,0,IF(COUNTIF($E735:H735,"&lt;&gt;0")&lt;=$D$731,VLOOKUP($B$731,$B$142:$N$196,$A735,FALSE)*$E$731,0))</f>
        <v>0</v>
      </c>
      <c r="J735" s="109">
        <f>-IF($B735&gt;=J$200,0,IF(COUNTIF($E735:I735,"&lt;&gt;0")&lt;=$D$731,VLOOKUP($B$731,$B$142:$N$196,$A735,FALSE)*$E$731,0))</f>
        <v>0</v>
      </c>
      <c r="K735" s="109">
        <f>-IF($B735&gt;=K$200,0,IF(COUNTIF($E735:J735,"&lt;&gt;0")&lt;=$D$731,VLOOKUP($B$731,$B$142:$N$196,$A735,FALSE)*$E$731,0))</f>
        <v>0</v>
      </c>
      <c r="L735" s="109">
        <f>-IF($B735&gt;=L$200,0,IF(COUNTIF($E735:K735,"&lt;&gt;0")&lt;=$D$731,VLOOKUP($B$731,$B$142:$N$196,$A735,FALSE)*$E$731,0))</f>
        <v>0</v>
      </c>
      <c r="M735" s="109">
        <f>-IF($B735&gt;=M$200,0,IF(COUNTIF($E735:L735,"&lt;&gt;0")&lt;=$D$731,VLOOKUP($B$731,$B$142:$N$196,$A735,FALSE)*$E$731,0))</f>
        <v>0</v>
      </c>
      <c r="N735" s="109">
        <f>-IF($B735&gt;=N$200,0,IF(COUNTIF($E735:M735,"&lt;&gt;0")&lt;=$D$731,VLOOKUP($B$731,$B$142:$N$196,$A735,FALSE)*$E$731,0))</f>
        <v>0</v>
      </c>
    </row>
    <row r="736" spans="1:14" s="2" customFormat="1" hidden="1" outlineLevel="1" x14ac:dyDescent="0.3">
      <c r="A736" s="1">
        <f t="shared" si="157"/>
        <v>8</v>
      </c>
      <c r="B736" s="112">
        <v>2018</v>
      </c>
      <c r="C736" s="105"/>
      <c r="E736" s="109"/>
      <c r="F736" s="109">
        <f>-IF($B736&gt;=F$200,0,IF(COUNTIF($E736:E736,"&lt;&gt;0")&lt;=$D$731,VLOOKUP($B$731,$B$142:$N$196,$A736,FALSE)*$E$731,0))</f>
        <v>0</v>
      </c>
      <c r="G736" s="109">
        <f>-IF($B736&gt;=G$200,0,IF(COUNTIF($E736:F736,"&lt;&gt;0")&lt;=$D$731,VLOOKUP($B$731,$B$142:$N$196,$A736,FALSE)*$E$731,0))</f>
        <v>0</v>
      </c>
      <c r="H736" s="109">
        <f>-IF($B736&gt;=H$200,0,IF(COUNTIF($E736:G736,"&lt;&gt;0")&lt;=$D$731,VLOOKUP($B$731,$B$142:$N$196,$A736,FALSE)*$E$731,0))</f>
        <v>0</v>
      </c>
      <c r="I736" s="109">
        <f>-IF($B736&gt;=I$200,0,IF(COUNTIF($E736:H736,"&lt;&gt;0")&lt;=$D$731,VLOOKUP($B$731,$B$142:$N$196,$A736,FALSE)*$E$731,0))</f>
        <v>0</v>
      </c>
      <c r="J736" s="109">
        <f>-IF($B736&gt;=J$200,0,IF(COUNTIF($E736:I736,"&lt;&gt;0")&lt;=$D$731,VLOOKUP($B$731,$B$142:$N$196,$A736,FALSE)*$E$731,0))</f>
        <v>0</v>
      </c>
      <c r="K736" s="109">
        <f>-IF($B736&gt;=K$200,0,IF(COUNTIF($E736:J736,"&lt;&gt;0")&lt;=$D$731,VLOOKUP($B$731,$B$142:$N$196,$A736,FALSE)*$E$731,0))</f>
        <v>0</v>
      </c>
      <c r="L736" s="109">
        <f>-IF($B736&gt;=L$200,0,IF(COUNTIF($E736:K736,"&lt;&gt;0")&lt;=$D$731,VLOOKUP($B$731,$B$142:$N$196,$A736,FALSE)*$E$731,0))</f>
        <v>0</v>
      </c>
      <c r="M736" s="109">
        <f>-IF($B736&gt;=M$200,0,IF(COUNTIF($E736:L736,"&lt;&gt;0")&lt;=$D$731,VLOOKUP($B$731,$B$142:$N$196,$A736,FALSE)*$E$731,0))</f>
        <v>0</v>
      </c>
      <c r="N736" s="109">
        <f>-IF($B736&gt;=N$200,0,IF(COUNTIF($E736:M736,"&lt;&gt;0")&lt;=$D$731,VLOOKUP($B$731,$B$142:$N$196,$A736,FALSE)*$E$731,0))</f>
        <v>0</v>
      </c>
    </row>
    <row r="737" spans="1:14" s="2" customFormat="1" hidden="1" outlineLevel="1" x14ac:dyDescent="0.3">
      <c r="A737" s="1">
        <f t="shared" si="157"/>
        <v>9</v>
      </c>
      <c r="B737" s="112">
        <v>2019</v>
      </c>
      <c r="C737" s="105"/>
      <c r="E737" s="109"/>
      <c r="F737" s="109">
        <f>-IF($B737&gt;=F$200,0,IF(COUNTIF($E737:E737,"&lt;&gt;0")&lt;=$D$731,VLOOKUP($B$731,$B$142:$N$196,$A737,FALSE)*$E$731,0))</f>
        <v>0</v>
      </c>
      <c r="G737" s="109">
        <f>-IF($B737&gt;=G$200,0,IF(COUNTIF($E737:F737,"&lt;&gt;0")&lt;=$D$731,VLOOKUP($B$731,$B$142:$N$196,$A737,FALSE)*$E$731,0))</f>
        <v>0</v>
      </c>
      <c r="H737" s="109">
        <f>-IF($B737&gt;=H$200,0,IF(COUNTIF($E737:G737,"&lt;&gt;0")&lt;=$D$731,VLOOKUP($B$731,$B$142:$N$196,$A737,FALSE)*$E$731,0))</f>
        <v>0</v>
      </c>
      <c r="I737" s="109">
        <f>-IF($B737&gt;=I$200,0,IF(COUNTIF($E737:H737,"&lt;&gt;0")&lt;=$D$731,VLOOKUP($B$731,$B$142:$N$196,$A737,FALSE)*$E$731,0))</f>
        <v>0</v>
      </c>
      <c r="J737" s="109">
        <f>-IF($B737&gt;=J$200,0,IF(COUNTIF($E737:I737,"&lt;&gt;0")&lt;=$D$731,VLOOKUP($B$731,$B$142:$N$196,$A737,FALSE)*$E$731,0))</f>
        <v>0</v>
      </c>
      <c r="K737" s="109">
        <f>-IF($B737&gt;=K$200,0,IF(COUNTIF($E737:J737,"&lt;&gt;0")&lt;=$D$731,VLOOKUP($B$731,$B$142:$N$196,$A737,FALSE)*$E$731,0))</f>
        <v>0</v>
      </c>
      <c r="L737" s="109">
        <f>-IF($B737&gt;=L$200,0,IF(COUNTIF($E737:K737,"&lt;&gt;0")&lt;=$D$731,VLOOKUP($B$731,$B$142:$N$196,$A737,FALSE)*$E$731,0))</f>
        <v>0</v>
      </c>
      <c r="M737" s="109">
        <f>-IF($B737&gt;=M$200,0,IF(COUNTIF($E737:L737,"&lt;&gt;0")&lt;=$D$731,VLOOKUP($B$731,$B$142:$N$196,$A737,FALSE)*$E$731,0))</f>
        <v>0</v>
      </c>
      <c r="N737" s="109">
        <f>-IF($B737&gt;=N$200,0,IF(COUNTIF($E737:M737,"&lt;&gt;0")&lt;=$D$731,VLOOKUP($B$731,$B$142:$N$196,$A737,FALSE)*$E$731,0))</f>
        <v>0</v>
      </c>
    </row>
    <row r="738" spans="1:14" s="2" customFormat="1" hidden="1" outlineLevel="1" x14ac:dyDescent="0.3">
      <c r="A738" s="1">
        <f t="shared" si="157"/>
        <v>10</v>
      </c>
      <c r="B738" s="112">
        <v>2020</v>
      </c>
      <c r="C738" s="105"/>
      <c r="E738" s="109"/>
      <c r="F738" s="109">
        <f>-IF($B738&gt;=F$200,0,IF(COUNTIF($E738:E738,"&lt;&gt;0")&lt;=$D$731,VLOOKUP($B$731,$B$142:$N$196,$A738,FALSE)*$E$731,0))</f>
        <v>0</v>
      </c>
      <c r="G738" s="109">
        <f>-IF($B738&gt;=G$200,0,IF(COUNTIF($E738:F738,"&lt;&gt;0")&lt;=$D$731,VLOOKUP($B$731,$B$142:$N$196,$A738,FALSE)*$E$731,0))</f>
        <v>0</v>
      </c>
      <c r="H738" s="109">
        <f>-IF($B738&gt;=H$200,0,IF(COUNTIF($E738:G738,"&lt;&gt;0")&lt;=$D$731,VLOOKUP($B$731,$B$142:$N$196,$A738,FALSE)*$E$731,0))</f>
        <v>0</v>
      </c>
      <c r="I738" s="109">
        <f>-IF($B738&gt;=I$200,0,IF(COUNTIF($E738:H738,"&lt;&gt;0")&lt;=$D$731,VLOOKUP($B$731,$B$142:$N$196,$A738,FALSE)*$E$731,0))</f>
        <v>0</v>
      </c>
      <c r="J738" s="109">
        <f>-IF($B738&gt;=J$200,0,IF(COUNTIF($E738:I738,"&lt;&gt;0")&lt;=$D$731,VLOOKUP($B$731,$B$142:$N$196,$A738,FALSE)*$E$731,0))</f>
        <v>0</v>
      </c>
      <c r="K738" s="109">
        <f>-IF($B738&gt;=K$200,0,IF(COUNTIF($E738:J738,"&lt;&gt;0")&lt;=$D$731,VLOOKUP($B$731,$B$142:$N$196,$A738,FALSE)*$E$731,0))</f>
        <v>0</v>
      </c>
      <c r="L738" s="109">
        <f>-IF($B738&gt;=L$200,0,IF(COUNTIF($E738:K738,"&lt;&gt;0")&lt;=$D$731,VLOOKUP($B$731,$B$142:$N$196,$A738,FALSE)*$E$731,0))</f>
        <v>0</v>
      </c>
      <c r="M738" s="109">
        <f>-IF($B738&gt;=M$200,0,IF(COUNTIF($E738:L738,"&lt;&gt;0")&lt;=$D$731,VLOOKUP($B$731,$B$142:$N$196,$A738,FALSE)*$E$731,0))</f>
        <v>0</v>
      </c>
      <c r="N738" s="109">
        <f>-IF($B738&gt;=N$200,0,IF(COUNTIF($E738:M738,"&lt;&gt;0")&lt;=$D$731,VLOOKUP($B$731,$B$142:$N$196,$A738,FALSE)*$E$731,0))</f>
        <v>0</v>
      </c>
    </row>
    <row r="739" spans="1:14" s="2" customFormat="1" hidden="1" outlineLevel="1" x14ac:dyDescent="0.3">
      <c r="A739" s="1">
        <f t="shared" si="157"/>
        <v>11</v>
      </c>
      <c r="B739" s="112">
        <v>2021</v>
      </c>
      <c r="C739" s="105"/>
      <c r="E739" s="109"/>
      <c r="F739" s="109">
        <f>-IF($B739&gt;=F$200,0,IF(COUNTIF($E739:E739,"&lt;&gt;0")&lt;=$D$731,VLOOKUP($B$731,$B$142:$N$196,$A739,FALSE)*$E$731,0))</f>
        <v>0</v>
      </c>
      <c r="G739" s="109">
        <f>-IF($B739&gt;=G$200,0,IF(COUNTIF($E739:F739,"&lt;&gt;0")&lt;=$D$731,VLOOKUP($B$731,$B$142:$N$196,$A739,FALSE)*$E$731,0))</f>
        <v>0</v>
      </c>
      <c r="H739" s="109">
        <f>-IF($B739&gt;=H$200,0,IF(COUNTIF($E739:G739,"&lt;&gt;0")&lt;=$D$731,VLOOKUP($B$731,$B$142:$N$196,$A739,FALSE)*$E$731,0))</f>
        <v>0</v>
      </c>
      <c r="I739" s="109">
        <f>-IF($B739&gt;=I$200,0,IF(COUNTIF($E739:H739,"&lt;&gt;0")&lt;=$D$731,VLOOKUP($B$731,$B$142:$N$196,$A739,FALSE)*$E$731,0))</f>
        <v>0</v>
      </c>
      <c r="J739" s="109">
        <f>-IF($B739&gt;=J$200,0,IF(COUNTIF($E739:I739,"&lt;&gt;0")&lt;=$D$731,VLOOKUP($B$731,$B$142:$N$196,$A739,FALSE)*$E$731,0))</f>
        <v>0</v>
      </c>
      <c r="K739" s="109">
        <f>-IF($B739&gt;=K$200,0,IF(COUNTIF($E739:J739,"&lt;&gt;0")&lt;=$D$731,VLOOKUP($B$731,$B$142:$N$196,$A739,FALSE)*$E$731,0))</f>
        <v>0</v>
      </c>
      <c r="L739" s="109">
        <f>-IF($B739&gt;=L$200,0,IF(COUNTIF($E739:K739,"&lt;&gt;0")&lt;=$D$731,VLOOKUP($B$731,$B$142:$N$196,$A739,FALSE)*$E$731,0))</f>
        <v>0</v>
      </c>
      <c r="M739" s="109">
        <f>-IF($B739&gt;=M$200,0,IF(COUNTIF($E739:L739,"&lt;&gt;0")&lt;=$D$731,VLOOKUP($B$731,$B$142:$N$196,$A739,FALSE)*$E$731,0))</f>
        <v>-3369.9152542372885</v>
      </c>
      <c r="N739" s="109">
        <f>-IF($B739&gt;=N$200,0,IF(COUNTIF($E739:M739,"&lt;&gt;0")&lt;=$D$731,VLOOKUP($B$731,$B$142:$N$196,$A739,FALSE)*$E$731,0))</f>
        <v>-3369.9152542372885</v>
      </c>
    </row>
    <row r="740" spans="1:14" s="2" customFormat="1" hidden="1" outlineLevel="1" x14ac:dyDescent="0.3">
      <c r="A740" s="1">
        <f t="shared" si="157"/>
        <v>12</v>
      </c>
      <c r="B740" s="112">
        <v>2022</v>
      </c>
      <c r="C740" s="105"/>
      <c r="E740" s="109"/>
      <c r="F740" s="109">
        <f>-IF($B740&gt;=F$200,0,IF(COUNTIF($E740:E740,"&lt;&gt;0")&lt;=$D$731,VLOOKUP($B$731,$B$142:$N$196,$A740,FALSE)*$E$731,0))</f>
        <v>0</v>
      </c>
      <c r="G740" s="109">
        <f>-IF($B740&gt;=G$200,0,IF(COUNTIF($E740:F740,"&lt;&gt;0")&lt;=$D$731,VLOOKUP($B$731,$B$142:$N$196,$A740,FALSE)*$E$731,0))</f>
        <v>0</v>
      </c>
      <c r="H740" s="109">
        <f>-IF($B740&gt;=H$200,0,IF(COUNTIF($E740:G740,"&lt;&gt;0")&lt;=$D$731,VLOOKUP($B$731,$B$142:$N$196,$A740,FALSE)*$E$731,0))</f>
        <v>0</v>
      </c>
      <c r="I740" s="109">
        <f>-IF($B740&gt;=I$200,0,IF(COUNTIF($E740:H740,"&lt;&gt;0")&lt;=$D$731,VLOOKUP($B$731,$B$142:$N$196,$A740,FALSE)*$E$731,0))</f>
        <v>0</v>
      </c>
      <c r="J740" s="109">
        <f>-IF($B740&gt;=J$200,0,IF(COUNTIF($E740:I740,"&lt;&gt;0")&lt;=$D$731,VLOOKUP($B$731,$B$142:$N$196,$A740,FALSE)*$E$731,0))</f>
        <v>0</v>
      </c>
      <c r="K740" s="109">
        <f>-IF($B740&gt;=K$200,0,IF(COUNTIF($E740:J740,"&lt;&gt;0")&lt;=$D$731,VLOOKUP($B$731,$B$142:$N$196,$A740,FALSE)*$E$731,0))</f>
        <v>0</v>
      </c>
      <c r="L740" s="109">
        <f>-IF($B740&gt;=L$200,0,IF(COUNTIF($E740:K740,"&lt;&gt;0")&lt;=$D$731,VLOOKUP($B$731,$B$142:$N$196,$A740,FALSE)*$E$731,0))</f>
        <v>0</v>
      </c>
      <c r="M740" s="109">
        <f>-IF($B740&gt;=M$200,0,IF(COUNTIF($E740:L740,"&lt;&gt;0")&lt;=$D$731,VLOOKUP($B$731,$B$142:$N$196,$A740,FALSE)*$E$731,0))</f>
        <v>0</v>
      </c>
      <c r="N740" s="109">
        <f>-IF($B740&gt;=N$200,0,IF(COUNTIF($E740:M740,"&lt;&gt;0")&lt;=$D$731,VLOOKUP($B$731,$B$142:$N$196,$A740,FALSE)*$E$731,0))</f>
        <v>0</v>
      </c>
    </row>
    <row r="741" spans="1:14" s="2" customFormat="1" hidden="1" outlineLevel="1" x14ac:dyDescent="0.3">
      <c r="A741" s="1"/>
      <c r="B741" s="112"/>
      <c r="C741" s="105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</row>
    <row r="742" spans="1:14" s="2" customFormat="1" collapsed="1" x14ac:dyDescent="0.3">
      <c r="A742" s="1"/>
      <c r="B742" s="104" t="s">
        <v>240</v>
      </c>
      <c r="C742" s="105"/>
      <c r="D742" s="2">
        <f>VLOOKUP(B742,'2.2.3.1.TasasDeprec'!$B$6:$F$62,5,FALSE)</f>
        <v>10</v>
      </c>
      <c r="E742" s="18">
        <f>1/D742</f>
        <v>0.1</v>
      </c>
      <c r="F742" s="55">
        <f>SUM(F743:F751)</f>
        <v>0</v>
      </c>
      <c r="G742" s="55">
        <f t="shared" ref="G742:N742" si="158">SUM(G743:G751)</f>
        <v>0</v>
      </c>
      <c r="H742" s="55">
        <f t="shared" si="158"/>
        <v>0</v>
      </c>
      <c r="I742" s="55">
        <f t="shared" si="158"/>
        <v>0</v>
      </c>
      <c r="J742" s="55">
        <f t="shared" si="158"/>
        <v>0</v>
      </c>
      <c r="K742" s="55">
        <f t="shared" si="158"/>
        <v>0</v>
      </c>
      <c r="L742" s="55">
        <f t="shared" si="158"/>
        <v>0</v>
      </c>
      <c r="M742" s="55">
        <f t="shared" si="158"/>
        <v>-4997.968644067797</v>
      </c>
      <c r="N742" s="55">
        <f t="shared" si="158"/>
        <v>-4997.968644067797</v>
      </c>
    </row>
    <row r="743" spans="1:14" s="2" customFormat="1" hidden="1" outlineLevel="1" x14ac:dyDescent="0.3">
      <c r="A743" s="1">
        <v>4</v>
      </c>
      <c r="B743" s="112">
        <v>2014</v>
      </c>
      <c r="C743" s="105"/>
      <c r="E743" s="109"/>
      <c r="F743" s="109">
        <f>-IF($B743&gt;=F$200,0,IF(COUNTIF($E743:E743,"&lt;&gt;0")&lt;=$D$742,VLOOKUP($B$742,$B$142:$N$196,$A743,FALSE)*$E$742,0))</f>
        <v>0</v>
      </c>
      <c r="G743" s="109">
        <f>-IF($B743&gt;=G$200,0,IF(COUNTIF($E743:F743,"&lt;&gt;0")&lt;=$D$742,VLOOKUP($B$742,$B$142:$N$196,$A743,FALSE)*$E$742,0))</f>
        <v>0</v>
      </c>
      <c r="H743" s="109">
        <f>-IF($B743&gt;=H$200,0,IF(COUNTIF($E743:G743,"&lt;&gt;0")&lt;=$D$742,VLOOKUP($B$742,$B$142:$N$196,$A743,FALSE)*$E$742,0))</f>
        <v>0</v>
      </c>
      <c r="I743" s="109">
        <f>-IF($B743&gt;=I$200,0,IF(COUNTIF($E743:H743,"&lt;&gt;0")&lt;=$D$742,VLOOKUP($B$742,$B$142:$N$196,$A743,FALSE)*$E$742,0))</f>
        <v>0</v>
      </c>
      <c r="J743" s="109">
        <f>-IF($B743&gt;=J$200,0,IF(COUNTIF($E743:I743,"&lt;&gt;0")&lt;=$D$742,VLOOKUP($B$742,$B$142:$N$196,$A743,FALSE)*$E$742,0))</f>
        <v>0</v>
      </c>
      <c r="K743" s="109">
        <f>-IF($B743&gt;=K$200,0,IF(COUNTIF($E743:J743,"&lt;&gt;0")&lt;=$D$742,VLOOKUP($B$742,$B$142:$N$196,$A743,FALSE)*$E$742,0))</f>
        <v>0</v>
      </c>
      <c r="L743" s="109">
        <f>-IF($B743&gt;=L$200,0,IF(COUNTIF($E743:K743,"&lt;&gt;0")&lt;=$D$742,VLOOKUP($B$742,$B$142:$N$196,$A743,FALSE)*$E$742,0))</f>
        <v>0</v>
      </c>
      <c r="M743" s="109">
        <f>-IF($B743&gt;=M$200,0,IF(COUNTIF($E743:L743,"&lt;&gt;0")&lt;=$D$742,VLOOKUP($B$742,$B$142:$N$196,$A743,FALSE)*$E$742,0))</f>
        <v>0</v>
      </c>
      <c r="N743" s="109">
        <f>-IF($B743&gt;=N$200,0,IF(COUNTIF($E743:M743,"&lt;&gt;0")&lt;=$D$742,VLOOKUP($B$742,$B$142:$N$196,$A743,FALSE)*$E$742,0))</f>
        <v>0</v>
      </c>
    </row>
    <row r="744" spans="1:14" s="2" customFormat="1" hidden="1" outlineLevel="1" x14ac:dyDescent="0.3">
      <c r="A744" s="1">
        <f t="shared" ref="A744:A751" si="159">+A743+1</f>
        <v>5</v>
      </c>
      <c r="B744" s="112">
        <v>2015</v>
      </c>
      <c r="C744" s="105"/>
      <c r="E744" s="109"/>
      <c r="F744" s="109">
        <f>-IF($B744&gt;=F$200,0,IF(COUNTIF($E744:E744,"&lt;&gt;0")&lt;=$D$742,VLOOKUP($B$742,$B$142:$N$196,$A744,FALSE)*$E$742,0))</f>
        <v>0</v>
      </c>
      <c r="G744" s="109">
        <f>-IF($B744&gt;=G$200,0,IF(COUNTIF($E744:F744,"&lt;&gt;0")&lt;=$D$742,VLOOKUP($B$742,$B$142:$N$196,$A744,FALSE)*$E$742,0))</f>
        <v>0</v>
      </c>
      <c r="H744" s="109">
        <f>-IF($B744&gt;=H$200,0,IF(COUNTIF($E744:G744,"&lt;&gt;0")&lt;=$D$742,VLOOKUP($B$742,$B$142:$N$196,$A744,FALSE)*$E$742,0))</f>
        <v>0</v>
      </c>
      <c r="I744" s="109">
        <f>-IF($B744&gt;=I$200,0,IF(COUNTIF($E744:H744,"&lt;&gt;0")&lt;=$D$742,VLOOKUP($B$742,$B$142:$N$196,$A744,FALSE)*$E$742,0))</f>
        <v>0</v>
      </c>
      <c r="J744" s="109">
        <f>-IF($B744&gt;=J$200,0,IF(COUNTIF($E744:I744,"&lt;&gt;0")&lt;=$D$742,VLOOKUP($B$742,$B$142:$N$196,$A744,FALSE)*$E$742,0))</f>
        <v>0</v>
      </c>
      <c r="K744" s="109">
        <f>-IF($B744&gt;=K$200,0,IF(COUNTIF($E744:J744,"&lt;&gt;0")&lt;=$D$742,VLOOKUP($B$742,$B$142:$N$196,$A744,FALSE)*$E$742,0))</f>
        <v>0</v>
      </c>
      <c r="L744" s="109">
        <f>-IF($B744&gt;=L$200,0,IF(COUNTIF($E744:K744,"&lt;&gt;0")&lt;=$D$742,VLOOKUP($B$742,$B$142:$N$196,$A744,FALSE)*$E$742,0))</f>
        <v>0</v>
      </c>
      <c r="M744" s="109">
        <f>-IF($B744&gt;=M$200,0,IF(COUNTIF($E744:L744,"&lt;&gt;0")&lt;=$D$742,VLOOKUP($B$742,$B$142:$N$196,$A744,FALSE)*$E$742,0))</f>
        <v>0</v>
      </c>
      <c r="N744" s="109">
        <f>-IF($B744&gt;=N$200,0,IF(COUNTIF($E744:M744,"&lt;&gt;0")&lt;=$D$742,VLOOKUP($B$742,$B$142:$N$196,$A744,FALSE)*$E$742,0))</f>
        <v>0</v>
      </c>
    </row>
    <row r="745" spans="1:14" s="2" customFormat="1" hidden="1" outlineLevel="1" x14ac:dyDescent="0.3">
      <c r="A745" s="1">
        <f t="shared" si="159"/>
        <v>6</v>
      </c>
      <c r="B745" s="112">
        <v>2016</v>
      </c>
      <c r="C745" s="105"/>
      <c r="E745" s="109"/>
      <c r="F745" s="109">
        <f>-IF($B745&gt;=F$200,0,IF(COUNTIF($E745:E745,"&lt;&gt;0")&lt;=$D$742,VLOOKUP($B$742,$B$142:$N$196,$A745,FALSE)*$E$742,0))</f>
        <v>0</v>
      </c>
      <c r="G745" s="109">
        <f>-IF($B745&gt;=G$200,0,IF(COUNTIF($E745:F745,"&lt;&gt;0")&lt;=$D$742,VLOOKUP($B$742,$B$142:$N$196,$A745,FALSE)*$E$742,0))</f>
        <v>0</v>
      </c>
      <c r="H745" s="109">
        <f>-IF($B745&gt;=H$200,0,IF(COUNTIF($E745:G745,"&lt;&gt;0")&lt;=$D$742,VLOOKUP($B$742,$B$142:$N$196,$A745,FALSE)*$E$742,0))</f>
        <v>0</v>
      </c>
      <c r="I745" s="109">
        <f>-IF($B745&gt;=I$200,0,IF(COUNTIF($E745:H745,"&lt;&gt;0")&lt;=$D$742,VLOOKUP($B$742,$B$142:$N$196,$A745,FALSE)*$E$742,0))</f>
        <v>0</v>
      </c>
      <c r="J745" s="109">
        <f>-IF($B745&gt;=J$200,0,IF(COUNTIF($E745:I745,"&lt;&gt;0")&lt;=$D$742,VLOOKUP($B$742,$B$142:$N$196,$A745,FALSE)*$E$742,0))</f>
        <v>0</v>
      </c>
      <c r="K745" s="109">
        <f>-IF($B745&gt;=K$200,0,IF(COUNTIF($E745:J745,"&lt;&gt;0")&lt;=$D$742,VLOOKUP($B$742,$B$142:$N$196,$A745,FALSE)*$E$742,0))</f>
        <v>0</v>
      </c>
      <c r="L745" s="109">
        <f>-IF($B745&gt;=L$200,0,IF(COUNTIF($E745:K745,"&lt;&gt;0")&lt;=$D$742,VLOOKUP($B$742,$B$142:$N$196,$A745,FALSE)*$E$742,0))</f>
        <v>0</v>
      </c>
      <c r="M745" s="109">
        <f>-IF($B745&gt;=M$200,0,IF(COUNTIF($E745:L745,"&lt;&gt;0")&lt;=$D$742,VLOOKUP($B$742,$B$142:$N$196,$A745,FALSE)*$E$742,0))</f>
        <v>0</v>
      </c>
      <c r="N745" s="109">
        <f>-IF($B745&gt;=N$200,0,IF(COUNTIF($E745:M745,"&lt;&gt;0")&lt;=$D$742,VLOOKUP($B$742,$B$142:$N$196,$A745,FALSE)*$E$742,0))</f>
        <v>0</v>
      </c>
    </row>
    <row r="746" spans="1:14" s="2" customFormat="1" hidden="1" outlineLevel="1" x14ac:dyDescent="0.3">
      <c r="A746" s="1">
        <f t="shared" si="159"/>
        <v>7</v>
      </c>
      <c r="B746" s="112">
        <v>2017</v>
      </c>
      <c r="C746" s="105"/>
      <c r="E746" s="109"/>
      <c r="F746" s="109">
        <f>-IF($B746&gt;=F$200,0,IF(COUNTIF($E746:E746,"&lt;&gt;0")&lt;=$D$742,VLOOKUP($B$742,$B$142:$N$196,$A746,FALSE)*$E$742,0))</f>
        <v>0</v>
      </c>
      <c r="G746" s="109">
        <f>-IF($B746&gt;=G$200,0,IF(COUNTIF($E746:F746,"&lt;&gt;0")&lt;=$D$742,VLOOKUP($B$742,$B$142:$N$196,$A746,FALSE)*$E$742,0))</f>
        <v>0</v>
      </c>
      <c r="H746" s="109">
        <f>-IF($B746&gt;=H$200,0,IF(COUNTIF($E746:G746,"&lt;&gt;0")&lt;=$D$742,VLOOKUP($B$742,$B$142:$N$196,$A746,FALSE)*$E$742,0))</f>
        <v>0</v>
      </c>
      <c r="I746" s="109">
        <f>-IF($B746&gt;=I$200,0,IF(COUNTIF($E746:H746,"&lt;&gt;0")&lt;=$D$742,VLOOKUP($B$742,$B$142:$N$196,$A746,FALSE)*$E$742,0))</f>
        <v>0</v>
      </c>
      <c r="J746" s="109">
        <f>-IF($B746&gt;=J$200,0,IF(COUNTIF($E746:I746,"&lt;&gt;0")&lt;=$D$742,VLOOKUP($B$742,$B$142:$N$196,$A746,FALSE)*$E$742,0))</f>
        <v>0</v>
      </c>
      <c r="K746" s="109">
        <f>-IF($B746&gt;=K$200,0,IF(COUNTIF($E746:J746,"&lt;&gt;0")&lt;=$D$742,VLOOKUP($B$742,$B$142:$N$196,$A746,FALSE)*$E$742,0))</f>
        <v>0</v>
      </c>
      <c r="L746" s="109">
        <f>-IF($B746&gt;=L$200,0,IF(COUNTIF($E746:K746,"&lt;&gt;0")&lt;=$D$742,VLOOKUP($B$742,$B$142:$N$196,$A746,FALSE)*$E$742,0))</f>
        <v>0</v>
      </c>
      <c r="M746" s="109">
        <f>-IF($B746&gt;=M$200,0,IF(COUNTIF($E746:L746,"&lt;&gt;0")&lt;=$D$742,VLOOKUP($B$742,$B$142:$N$196,$A746,FALSE)*$E$742,0))</f>
        <v>0</v>
      </c>
      <c r="N746" s="109">
        <f>-IF($B746&gt;=N$200,0,IF(COUNTIF($E746:M746,"&lt;&gt;0")&lt;=$D$742,VLOOKUP($B$742,$B$142:$N$196,$A746,FALSE)*$E$742,0))</f>
        <v>0</v>
      </c>
    </row>
    <row r="747" spans="1:14" s="2" customFormat="1" hidden="1" outlineLevel="1" x14ac:dyDescent="0.3">
      <c r="A747" s="1">
        <f t="shared" si="159"/>
        <v>8</v>
      </c>
      <c r="B747" s="112">
        <v>2018</v>
      </c>
      <c r="C747" s="105"/>
      <c r="E747" s="109"/>
      <c r="F747" s="109">
        <f>-IF($B747&gt;=F$200,0,IF(COUNTIF($E747:E747,"&lt;&gt;0")&lt;=$D$742,VLOOKUP($B$742,$B$142:$N$196,$A747,FALSE)*$E$742,0))</f>
        <v>0</v>
      </c>
      <c r="G747" s="109">
        <f>-IF($B747&gt;=G$200,0,IF(COUNTIF($E747:F747,"&lt;&gt;0")&lt;=$D$742,VLOOKUP($B$742,$B$142:$N$196,$A747,FALSE)*$E$742,0))</f>
        <v>0</v>
      </c>
      <c r="H747" s="109">
        <f>-IF($B747&gt;=H$200,0,IF(COUNTIF($E747:G747,"&lt;&gt;0")&lt;=$D$742,VLOOKUP($B$742,$B$142:$N$196,$A747,FALSE)*$E$742,0))</f>
        <v>0</v>
      </c>
      <c r="I747" s="109">
        <f>-IF($B747&gt;=I$200,0,IF(COUNTIF($E747:H747,"&lt;&gt;0")&lt;=$D$742,VLOOKUP($B$742,$B$142:$N$196,$A747,FALSE)*$E$742,0))</f>
        <v>0</v>
      </c>
      <c r="J747" s="109">
        <f>-IF($B747&gt;=J$200,0,IF(COUNTIF($E747:I747,"&lt;&gt;0")&lt;=$D$742,VLOOKUP($B$742,$B$142:$N$196,$A747,FALSE)*$E$742,0))</f>
        <v>0</v>
      </c>
      <c r="K747" s="109">
        <f>-IF($B747&gt;=K$200,0,IF(COUNTIF($E747:J747,"&lt;&gt;0")&lt;=$D$742,VLOOKUP($B$742,$B$142:$N$196,$A747,FALSE)*$E$742,0))</f>
        <v>0</v>
      </c>
      <c r="L747" s="109">
        <f>-IF($B747&gt;=L$200,0,IF(COUNTIF($E747:K747,"&lt;&gt;0")&lt;=$D$742,VLOOKUP($B$742,$B$142:$N$196,$A747,FALSE)*$E$742,0))</f>
        <v>0</v>
      </c>
      <c r="M747" s="109">
        <f>-IF($B747&gt;=M$200,0,IF(COUNTIF($E747:L747,"&lt;&gt;0")&lt;=$D$742,VLOOKUP($B$742,$B$142:$N$196,$A747,FALSE)*$E$742,0))</f>
        <v>0</v>
      </c>
      <c r="N747" s="109">
        <f>-IF($B747&gt;=N$200,0,IF(COUNTIF($E747:M747,"&lt;&gt;0")&lt;=$D$742,VLOOKUP($B$742,$B$142:$N$196,$A747,FALSE)*$E$742,0))</f>
        <v>0</v>
      </c>
    </row>
    <row r="748" spans="1:14" s="2" customFormat="1" hidden="1" outlineLevel="1" x14ac:dyDescent="0.3">
      <c r="A748" s="1">
        <f t="shared" si="159"/>
        <v>9</v>
      </c>
      <c r="B748" s="112">
        <v>2019</v>
      </c>
      <c r="C748" s="105"/>
      <c r="E748" s="109"/>
      <c r="F748" s="109">
        <f>-IF($B748&gt;=F$200,0,IF(COUNTIF($E748:E748,"&lt;&gt;0")&lt;=$D$742,VLOOKUP($B$742,$B$142:$N$196,$A748,FALSE)*$E$742,0))</f>
        <v>0</v>
      </c>
      <c r="G748" s="109">
        <f>-IF($B748&gt;=G$200,0,IF(COUNTIF($E748:F748,"&lt;&gt;0")&lt;=$D$742,VLOOKUP($B$742,$B$142:$N$196,$A748,FALSE)*$E$742,0))</f>
        <v>0</v>
      </c>
      <c r="H748" s="109">
        <f>-IF($B748&gt;=H$200,0,IF(COUNTIF($E748:G748,"&lt;&gt;0")&lt;=$D$742,VLOOKUP($B$742,$B$142:$N$196,$A748,FALSE)*$E$742,0))</f>
        <v>0</v>
      </c>
      <c r="I748" s="109">
        <f>-IF($B748&gt;=I$200,0,IF(COUNTIF($E748:H748,"&lt;&gt;0")&lt;=$D$742,VLOOKUP($B$742,$B$142:$N$196,$A748,FALSE)*$E$742,0))</f>
        <v>0</v>
      </c>
      <c r="J748" s="109">
        <f>-IF($B748&gt;=J$200,0,IF(COUNTIF($E748:I748,"&lt;&gt;0")&lt;=$D$742,VLOOKUP($B$742,$B$142:$N$196,$A748,FALSE)*$E$742,0))</f>
        <v>0</v>
      </c>
      <c r="K748" s="109">
        <f>-IF($B748&gt;=K$200,0,IF(COUNTIF($E748:J748,"&lt;&gt;0")&lt;=$D$742,VLOOKUP($B$742,$B$142:$N$196,$A748,FALSE)*$E$742,0))</f>
        <v>0</v>
      </c>
      <c r="L748" s="109">
        <f>-IF($B748&gt;=L$200,0,IF(COUNTIF($E748:K748,"&lt;&gt;0")&lt;=$D$742,VLOOKUP($B$742,$B$142:$N$196,$A748,FALSE)*$E$742,0))</f>
        <v>0</v>
      </c>
      <c r="M748" s="109">
        <f>-IF($B748&gt;=M$200,0,IF(COUNTIF($E748:L748,"&lt;&gt;0")&lt;=$D$742,VLOOKUP($B$742,$B$142:$N$196,$A748,FALSE)*$E$742,0))</f>
        <v>0</v>
      </c>
      <c r="N748" s="109">
        <f>-IF($B748&gt;=N$200,0,IF(COUNTIF($E748:M748,"&lt;&gt;0")&lt;=$D$742,VLOOKUP($B$742,$B$142:$N$196,$A748,FALSE)*$E$742,0))</f>
        <v>0</v>
      </c>
    </row>
    <row r="749" spans="1:14" s="2" customFormat="1" hidden="1" outlineLevel="1" x14ac:dyDescent="0.3">
      <c r="A749" s="1">
        <f t="shared" si="159"/>
        <v>10</v>
      </c>
      <c r="B749" s="112">
        <v>2020</v>
      </c>
      <c r="C749" s="105"/>
      <c r="E749" s="109"/>
      <c r="F749" s="109">
        <f>-IF($B749&gt;=F$200,0,IF(COUNTIF($E749:E749,"&lt;&gt;0")&lt;=$D$742,VLOOKUP($B$742,$B$142:$N$196,$A749,FALSE)*$E$742,0))</f>
        <v>0</v>
      </c>
      <c r="G749" s="109">
        <f>-IF($B749&gt;=G$200,0,IF(COUNTIF($E749:F749,"&lt;&gt;0")&lt;=$D$742,VLOOKUP($B$742,$B$142:$N$196,$A749,FALSE)*$E$742,0))</f>
        <v>0</v>
      </c>
      <c r="H749" s="109">
        <f>-IF($B749&gt;=H$200,0,IF(COUNTIF($E749:G749,"&lt;&gt;0")&lt;=$D$742,VLOOKUP($B$742,$B$142:$N$196,$A749,FALSE)*$E$742,0))</f>
        <v>0</v>
      </c>
      <c r="I749" s="109">
        <f>-IF($B749&gt;=I$200,0,IF(COUNTIF($E749:H749,"&lt;&gt;0")&lt;=$D$742,VLOOKUP($B$742,$B$142:$N$196,$A749,FALSE)*$E$742,0))</f>
        <v>0</v>
      </c>
      <c r="J749" s="109">
        <f>-IF($B749&gt;=J$200,0,IF(COUNTIF($E749:I749,"&lt;&gt;0")&lt;=$D$742,VLOOKUP($B$742,$B$142:$N$196,$A749,FALSE)*$E$742,0))</f>
        <v>0</v>
      </c>
      <c r="K749" s="109">
        <f>-IF($B749&gt;=K$200,0,IF(COUNTIF($E749:J749,"&lt;&gt;0")&lt;=$D$742,VLOOKUP($B$742,$B$142:$N$196,$A749,FALSE)*$E$742,0))</f>
        <v>0</v>
      </c>
      <c r="L749" s="109">
        <f>-IF($B749&gt;=L$200,0,IF(COUNTIF($E749:K749,"&lt;&gt;0")&lt;=$D$742,VLOOKUP($B$742,$B$142:$N$196,$A749,FALSE)*$E$742,0))</f>
        <v>0</v>
      </c>
      <c r="M749" s="109">
        <f>-IF($B749&gt;=M$200,0,IF(COUNTIF($E749:L749,"&lt;&gt;0")&lt;=$D$742,VLOOKUP($B$742,$B$142:$N$196,$A749,FALSE)*$E$742,0))</f>
        <v>0</v>
      </c>
      <c r="N749" s="109">
        <f>-IF($B749&gt;=N$200,0,IF(COUNTIF($E749:M749,"&lt;&gt;0")&lt;=$D$742,VLOOKUP($B$742,$B$142:$N$196,$A749,FALSE)*$E$742,0))</f>
        <v>0</v>
      </c>
    </row>
    <row r="750" spans="1:14" s="2" customFormat="1" hidden="1" outlineLevel="1" x14ac:dyDescent="0.3">
      <c r="A750" s="1">
        <f t="shared" si="159"/>
        <v>11</v>
      </c>
      <c r="B750" s="112">
        <v>2021</v>
      </c>
      <c r="C750" s="105"/>
      <c r="E750" s="109"/>
      <c r="F750" s="109">
        <f>-IF($B750&gt;=F$200,0,IF(COUNTIF($E750:E750,"&lt;&gt;0")&lt;=$D$742,VLOOKUP($B$742,$B$142:$N$196,$A750,FALSE)*$E$742,0))</f>
        <v>0</v>
      </c>
      <c r="G750" s="109">
        <f>-IF($B750&gt;=G$200,0,IF(COUNTIF($E750:F750,"&lt;&gt;0")&lt;=$D$742,VLOOKUP($B$742,$B$142:$N$196,$A750,FALSE)*$E$742,0))</f>
        <v>0</v>
      </c>
      <c r="H750" s="109">
        <f>-IF($B750&gt;=H$200,0,IF(COUNTIF($E750:G750,"&lt;&gt;0")&lt;=$D$742,VLOOKUP($B$742,$B$142:$N$196,$A750,FALSE)*$E$742,0))</f>
        <v>0</v>
      </c>
      <c r="I750" s="109">
        <f>-IF($B750&gt;=I$200,0,IF(COUNTIF($E750:H750,"&lt;&gt;0")&lt;=$D$742,VLOOKUP($B$742,$B$142:$N$196,$A750,FALSE)*$E$742,0))</f>
        <v>0</v>
      </c>
      <c r="J750" s="109">
        <f>-IF($B750&gt;=J$200,0,IF(COUNTIF($E750:I750,"&lt;&gt;0")&lt;=$D$742,VLOOKUP($B$742,$B$142:$N$196,$A750,FALSE)*$E$742,0))</f>
        <v>0</v>
      </c>
      <c r="K750" s="109">
        <f>-IF($B750&gt;=K$200,0,IF(COUNTIF($E750:J750,"&lt;&gt;0")&lt;=$D$742,VLOOKUP($B$742,$B$142:$N$196,$A750,FALSE)*$E$742,0))</f>
        <v>0</v>
      </c>
      <c r="L750" s="109">
        <f>-IF($B750&gt;=L$200,0,IF(COUNTIF($E750:K750,"&lt;&gt;0")&lt;=$D$742,VLOOKUP($B$742,$B$142:$N$196,$A750,FALSE)*$E$742,0))</f>
        <v>0</v>
      </c>
      <c r="M750" s="109">
        <f>-IF($B750&gt;=M$200,0,IF(COUNTIF($E750:L750,"&lt;&gt;0")&lt;=$D$742,VLOOKUP($B$742,$B$142:$N$196,$A750,FALSE)*$E$742,0))</f>
        <v>-4997.968644067797</v>
      </c>
      <c r="N750" s="109">
        <f>-IF($B750&gt;=N$200,0,IF(COUNTIF($E750:M750,"&lt;&gt;0")&lt;=$D$742,VLOOKUP($B$742,$B$142:$N$196,$A750,FALSE)*$E$742,0))</f>
        <v>-4997.968644067797</v>
      </c>
    </row>
    <row r="751" spans="1:14" s="2" customFormat="1" hidden="1" outlineLevel="1" x14ac:dyDescent="0.3">
      <c r="A751" s="1">
        <f t="shared" si="159"/>
        <v>12</v>
      </c>
      <c r="B751" s="112">
        <v>2022</v>
      </c>
      <c r="C751" s="105"/>
      <c r="E751" s="109"/>
      <c r="F751" s="109">
        <f>-IF($B751&gt;=F$200,0,IF(COUNTIF($E751:E751,"&lt;&gt;0")&lt;=$D$742,VLOOKUP($B$742,$B$142:$N$196,$A751,FALSE)*$E$742,0))</f>
        <v>0</v>
      </c>
      <c r="G751" s="109">
        <f>-IF($B751&gt;=G$200,0,IF(COUNTIF($E751:F751,"&lt;&gt;0")&lt;=$D$742,VLOOKUP($B$742,$B$142:$N$196,$A751,FALSE)*$E$742,0))</f>
        <v>0</v>
      </c>
      <c r="H751" s="109">
        <f>-IF($B751&gt;=H$200,0,IF(COUNTIF($E751:G751,"&lt;&gt;0")&lt;=$D$742,VLOOKUP($B$742,$B$142:$N$196,$A751,FALSE)*$E$742,0))</f>
        <v>0</v>
      </c>
      <c r="I751" s="109">
        <f>-IF($B751&gt;=I$200,0,IF(COUNTIF($E751:H751,"&lt;&gt;0")&lt;=$D$742,VLOOKUP($B$742,$B$142:$N$196,$A751,FALSE)*$E$742,0))</f>
        <v>0</v>
      </c>
      <c r="J751" s="109">
        <f>-IF($B751&gt;=J$200,0,IF(COUNTIF($E751:I751,"&lt;&gt;0")&lt;=$D$742,VLOOKUP($B$742,$B$142:$N$196,$A751,FALSE)*$E$742,0))</f>
        <v>0</v>
      </c>
      <c r="K751" s="109">
        <f>-IF($B751&gt;=K$200,0,IF(COUNTIF($E751:J751,"&lt;&gt;0")&lt;=$D$742,VLOOKUP($B$742,$B$142:$N$196,$A751,FALSE)*$E$742,0))</f>
        <v>0</v>
      </c>
      <c r="L751" s="109">
        <f>-IF($B751&gt;=L$200,0,IF(COUNTIF($E751:K751,"&lt;&gt;0")&lt;=$D$742,VLOOKUP($B$742,$B$142:$N$196,$A751,FALSE)*$E$742,0))</f>
        <v>0</v>
      </c>
      <c r="M751" s="109">
        <f>-IF($B751&gt;=M$200,0,IF(COUNTIF($E751:L751,"&lt;&gt;0")&lt;=$D$742,VLOOKUP($B$742,$B$142:$N$196,$A751,FALSE)*$E$742,0))</f>
        <v>0</v>
      </c>
      <c r="N751" s="109">
        <f>-IF($B751&gt;=N$200,0,IF(COUNTIF($E751:M751,"&lt;&gt;0")&lt;=$D$742,VLOOKUP($B$742,$B$142:$N$196,$A751,FALSE)*$E$742,0))</f>
        <v>0</v>
      </c>
    </row>
    <row r="752" spans="1:14" s="2" customFormat="1" hidden="1" outlineLevel="1" x14ac:dyDescent="0.3">
      <c r="A752" s="1"/>
      <c r="B752" s="112"/>
      <c r="C752" s="105"/>
      <c r="E752" s="109"/>
      <c r="F752" s="109"/>
      <c r="G752" s="109"/>
      <c r="H752" s="109"/>
      <c r="I752" s="109"/>
      <c r="J752" s="109"/>
      <c r="K752" s="109"/>
      <c r="L752" s="109"/>
      <c r="M752" s="109"/>
      <c r="N752" s="109"/>
    </row>
    <row r="753" spans="1:14" s="2" customFormat="1" collapsed="1" x14ac:dyDescent="0.3">
      <c r="A753" s="1"/>
      <c r="B753" s="104" t="s">
        <v>352</v>
      </c>
      <c r="C753" s="105"/>
      <c r="D753" s="2">
        <f>VLOOKUP(B753,'2.2.3.1.TasasDeprec'!$B$6:$F$62,5,FALSE)</f>
        <v>4</v>
      </c>
      <c r="E753" s="18">
        <f>1/D753</f>
        <v>0.25</v>
      </c>
      <c r="F753" s="55">
        <f>SUM(F754:F762)</f>
        <v>0</v>
      </c>
      <c r="G753" s="55">
        <f t="shared" ref="G753:N753" si="160">SUM(G754:G762)</f>
        <v>0</v>
      </c>
      <c r="H753" s="55">
        <f t="shared" si="160"/>
        <v>0</v>
      </c>
      <c r="I753" s="55">
        <f t="shared" si="160"/>
        <v>0</v>
      </c>
      <c r="J753" s="55">
        <f t="shared" si="160"/>
        <v>0</v>
      </c>
      <c r="K753" s="55">
        <f t="shared" si="160"/>
        <v>0</v>
      </c>
      <c r="L753" s="55">
        <f t="shared" si="160"/>
        <v>0</v>
      </c>
      <c r="M753" s="55">
        <f t="shared" si="160"/>
        <v>-16635.677966101695</v>
      </c>
      <c r="N753" s="55">
        <f t="shared" si="160"/>
        <v>-16635.677966101695</v>
      </c>
    </row>
    <row r="754" spans="1:14" s="2" customFormat="1" hidden="1" outlineLevel="1" x14ac:dyDescent="0.3">
      <c r="A754" s="1">
        <v>4</v>
      </c>
      <c r="B754" s="112">
        <v>2014</v>
      </c>
      <c r="C754" s="105"/>
      <c r="E754" s="109"/>
      <c r="F754" s="109">
        <f>-IF($B754&gt;=F$200,0,IF(COUNTIF($E754:E754,"&lt;&gt;0")&lt;=$D$753,VLOOKUP($B$753,$B$142:$N$196,$A754,FALSE)*$E$753,0))</f>
        <v>0</v>
      </c>
      <c r="G754" s="109">
        <f>-IF($B754&gt;=G$200,0,IF(COUNTIF($E754:F754,"&lt;&gt;0")&lt;=$D$753,VLOOKUP($B$753,$B$142:$N$196,$A754,FALSE)*$E$753,0))</f>
        <v>0</v>
      </c>
      <c r="H754" s="109">
        <f>-IF($B754&gt;=H$200,0,IF(COUNTIF($E754:G754,"&lt;&gt;0")&lt;=$D$753,VLOOKUP($B$753,$B$142:$N$196,$A754,FALSE)*$E$753,0))</f>
        <v>0</v>
      </c>
      <c r="I754" s="109">
        <f>-IF($B754&gt;=I$200,0,IF(COUNTIF($E754:H754,"&lt;&gt;0")&lt;=$D$753,VLOOKUP($B$753,$B$142:$N$196,$A754,FALSE)*$E$753,0))</f>
        <v>0</v>
      </c>
      <c r="J754" s="109">
        <f>-IF($B754&gt;=J$200,0,IF(COUNTIF($E754:I754,"&lt;&gt;0")&lt;=$D$753,VLOOKUP($B$753,$B$142:$N$196,$A754,FALSE)*$E$753,0))</f>
        <v>0</v>
      </c>
      <c r="K754" s="109">
        <f>-IF($B754&gt;=K$200,0,IF(COUNTIF($E754:J754,"&lt;&gt;0")&lt;=$D$753,VLOOKUP($B$753,$B$142:$N$196,$A754,FALSE)*$E$753,0))</f>
        <v>0</v>
      </c>
      <c r="L754" s="109">
        <f>-IF($B754&gt;=L$200,0,IF(COUNTIF($E754:K754,"&lt;&gt;0")&lt;=$D$753,VLOOKUP($B$753,$B$142:$N$196,$A754,FALSE)*$E$753,0))</f>
        <v>0</v>
      </c>
      <c r="M754" s="109">
        <f>-IF($B754&gt;=M$200,0,IF(COUNTIF($E754:L754,"&lt;&gt;0")&lt;=$D$753,VLOOKUP($B$753,$B$142:$N$196,$A754,FALSE)*$E$753,0))</f>
        <v>0</v>
      </c>
      <c r="N754" s="109">
        <f>-IF($B754&gt;=N$200,0,IF(COUNTIF($E754:M754,"&lt;&gt;0")&lt;=$D$753,VLOOKUP($B$753,$B$142:$N$196,$A754,FALSE)*$E$753,0))</f>
        <v>0</v>
      </c>
    </row>
    <row r="755" spans="1:14" s="2" customFormat="1" hidden="1" outlineLevel="1" x14ac:dyDescent="0.3">
      <c r="A755" s="1">
        <f t="shared" ref="A755:A762" si="161">+A754+1</f>
        <v>5</v>
      </c>
      <c r="B755" s="112">
        <v>2015</v>
      </c>
      <c r="C755" s="105"/>
      <c r="E755" s="109"/>
      <c r="F755" s="109">
        <f>-IF($B755&gt;=F$200,0,IF(COUNTIF($E755:E755,"&lt;&gt;0")&lt;=$D$753,VLOOKUP($B$753,$B$142:$N$196,$A755,FALSE)*$E$753,0))</f>
        <v>0</v>
      </c>
      <c r="G755" s="109">
        <f>-IF($B755&gt;=G$200,0,IF(COUNTIF($E755:F755,"&lt;&gt;0")&lt;=$D$753,VLOOKUP($B$753,$B$142:$N$196,$A755,FALSE)*$E$753,0))</f>
        <v>0</v>
      </c>
      <c r="H755" s="109">
        <f>-IF($B755&gt;=H$200,0,IF(COUNTIF($E755:G755,"&lt;&gt;0")&lt;=$D$753,VLOOKUP($B$753,$B$142:$N$196,$A755,FALSE)*$E$753,0))</f>
        <v>0</v>
      </c>
      <c r="I755" s="109">
        <f>-IF($B755&gt;=I$200,0,IF(COUNTIF($E755:H755,"&lt;&gt;0")&lt;=$D$753,VLOOKUP($B$753,$B$142:$N$196,$A755,FALSE)*$E$753,0))</f>
        <v>0</v>
      </c>
      <c r="J755" s="109">
        <f>-IF($B755&gt;=J$200,0,IF(COUNTIF($E755:I755,"&lt;&gt;0")&lt;=$D$753,VLOOKUP($B$753,$B$142:$N$196,$A755,FALSE)*$E$753,0))</f>
        <v>0</v>
      </c>
      <c r="K755" s="109">
        <f>-IF($B755&gt;=K$200,0,IF(COUNTIF($E755:J755,"&lt;&gt;0")&lt;=$D$753,VLOOKUP($B$753,$B$142:$N$196,$A755,FALSE)*$E$753,0))</f>
        <v>0</v>
      </c>
      <c r="L755" s="109">
        <f>-IF($B755&gt;=L$200,0,IF(COUNTIF($E755:K755,"&lt;&gt;0")&lt;=$D$753,VLOOKUP($B$753,$B$142:$N$196,$A755,FALSE)*$E$753,0))</f>
        <v>0</v>
      </c>
      <c r="M755" s="109">
        <f>-IF($B755&gt;=M$200,0,IF(COUNTIF($E755:L755,"&lt;&gt;0")&lt;=$D$753,VLOOKUP($B$753,$B$142:$N$196,$A755,FALSE)*$E$753,0))</f>
        <v>0</v>
      </c>
      <c r="N755" s="109">
        <f>-IF($B755&gt;=N$200,0,IF(COUNTIF($E755:M755,"&lt;&gt;0")&lt;=$D$753,VLOOKUP($B$753,$B$142:$N$196,$A755,FALSE)*$E$753,0))</f>
        <v>0</v>
      </c>
    </row>
    <row r="756" spans="1:14" s="2" customFormat="1" hidden="1" outlineLevel="1" x14ac:dyDescent="0.3">
      <c r="A756" s="1">
        <f t="shared" si="161"/>
        <v>6</v>
      </c>
      <c r="B756" s="112">
        <v>2016</v>
      </c>
      <c r="C756" s="105"/>
      <c r="E756" s="109"/>
      <c r="F756" s="109">
        <f>-IF($B756&gt;=F$200,0,IF(COUNTIF($E756:E756,"&lt;&gt;0")&lt;=$D$753,VLOOKUP($B$753,$B$142:$N$196,$A756,FALSE)*$E$753,0))</f>
        <v>0</v>
      </c>
      <c r="G756" s="109">
        <f>-IF($B756&gt;=G$200,0,IF(COUNTIF($E756:F756,"&lt;&gt;0")&lt;=$D$753,VLOOKUP($B$753,$B$142:$N$196,$A756,FALSE)*$E$753,0))</f>
        <v>0</v>
      </c>
      <c r="H756" s="109">
        <f>-IF($B756&gt;=H$200,0,IF(COUNTIF($E756:G756,"&lt;&gt;0")&lt;=$D$753,VLOOKUP($B$753,$B$142:$N$196,$A756,FALSE)*$E$753,0))</f>
        <v>0</v>
      </c>
      <c r="I756" s="109">
        <f>-IF($B756&gt;=I$200,0,IF(COUNTIF($E756:H756,"&lt;&gt;0")&lt;=$D$753,VLOOKUP($B$753,$B$142:$N$196,$A756,FALSE)*$E$753,0))</f>
        <v>0</v>
      </c>
      <c r="J756" s="109">
        <f>-IF($B756&gt;=J$200,0,IF(COUNTIF($E756:I756,"&lt;&gt;0")&lt;=$D$753,VLOOKUP($B$753,$B$142:$N$196,$A756,FALSE)*$E$753,0))</f>
        <v>0</v>
      </c>
      <c r="K756" s="109">
        <f>-IF($B756&gt;=K$200,0,IF(COUNTIF($E756:J756,"&lt;&gt;0")&lt;=$D$753,VLOOKUP($B$753,$B$142:$N$196,$A756,FALSE)*$E$753,0))</f>
        <v>0</v>
      </c>
      <c r="L756" s="109">
        <f>-IF($B756&gt;=L$200,0,IF(COUNTIF($E756:K756,"&lt;&gt;0")&lt;=$D$753,VLOOKUP($B$753,$B$142:$N$196,$A756,FALSE)*$E$753,0))</f>
        <v>0</v>
      </c>
      <c r="M756" s="109">
        <f>-IF($B756&gt;=M$200,0,IF(COUNTIF($E756:L756,"&lt;&gt;0")&lt;=$D$753,VLOOKUP($B$753,$B$142:$N$196,$A756,FALSE)*$E$753,0))</f>
        <v>0</v>
      </c>
      <c r="N756" s="109">
        <f>-IF($B756&gt;=N$200,0,IF(COUNTIF($E756:M756,"&lt;&gt;0")&lt;=$D$753,VLOOKUP($B$753,$B$142:$N$196,$A756,FALSE)*$E$753,0))</f>
        <v>0</v>
      </c>
    </row>
    <row r="757" spans="1:14" s="2" customFormat="1" hidden="1" outlineLevel="1" x14ac:dyDescent="0.3">
      <c r="A757" s="1">
        <f t="shared" si="161"/>
        <v>7</v>
      </c>
      <c r="B757" s="112">
        <v>2017</v>
      </c>
      <c r="C757" s="105"/>
      <c r="E757" s="109"/>
      <c r="F757" s="109">
        <f>-IF($B757&gt;=F$200,0,IF(COUNTIF($E757:E757,"&lt;&gt;0")&lt;=$D$753,VLOOKUP($B$753,$B$142:$N$196,$A757,FALSE)*$E$753,0))</f>
        <v>0</v>
      </c>
      <c r="G757" s="109">
        <f>-IF($B757&gt;=G$200,0,IF(COUNTIF($E757:F757,"&lt;&gt;0")&lt;=$D$753,VLOOKUP($B$753,$B$142:$N$196,$A757,FALSE)*$E$753,0))</f>
        <v>0</v>
      </c>
      <c r="H757" s="109">
        <f>-IF($B757&gt;=H$200,0,IF(COUNTIF($E757:G757,"&lt;&gt;0")&lt;=$D$753,VLOOKUP($B$753,$B$142:$N$196,$A757,FALSE)*$E$753,0))</f>
        <v>0</v>
      </c>
      <c r="I757" s="109">
        <f>-IF($B757&gt;=I$200,0,IF(COUNTIF($E757:H757,"&lt;&gt;0")&lt;=$D$753,VLOOKUP($B$753,$B$142:$N$196,$A757,FALSE)*$E$753,0))</f>
        <v>0</v>
      </c>
      <c r="J757" s="109">
        <f>-IF($B757&gt;=J$200,0,IF(COUNTIF($E757:I757,"&lt;&gt;0")&lt;=$D$753,VLOOKUP($B$753,$B$142:$N$196,$A757,FALSE)*$E$753,0))</f>
        <v>0</v>
      </c>
      <c r="K757" s="109">
        <f>-IF($B757&gt;=K$200,0,IF(COUNTIF($E757:J757,"&lt;&gt;0")&lt;=$D$753,VLOOKUP($B$753,$B$142:$N$196,$A757,FALSE)*$E$753,0))</f>
        <v>0</v>
      </c>
      <c r="L757" s="109">
        <f>-IF($B757&gt;=L$200,0,IF(COUNTIF($E757:K757,"&lt;&gt;0")&lt;=$D$753,VLOOKUP($B$753,$B$142:$N$196,$A757,FALSE)*$E$753,0))</f>
        <v>0</v>
      </c>
      <c r="M757" s="109">
        <f>-IF($B757&gt;=M$200,0,IF(COUNTIF($E757:L757,"&lt;&gt;0")&lt;=$D$753,VLOOKUP($B$753,$B$142:$N$196,$A757,FALSE)*$E$753,0))</f>
        <v>0</v>
      </c>
      <c r="N757" s="109">
        <f>-IF($B757&gt;=N$200,0,IF(COUNTIF($E757:M757,"&lt;&gt;0")&lt;=$D$753,VLOOKUP($B$753,$B$142:$N$196,$A757,FALSE)*$E$753,0))</f>
        <v>0</v>
      </c>
    </row>
    <row r="758" spans="1:14" s="2" customFormat="1" hidden="1" outlineLevel="1" x14ac:dyDescent="0.3">
      <c r="A758" s="1">
        <f t="shared" si="161"/>
        <v>8</v>
      </c>
      <c r="B758" s="112">
        <v>2018</v>
      </c>
      <c r="C758" s="105"/>
      <c r="E758" s="109"/>
      <c r="F758" s="109">
        <f>-IF($B758&gt;=F$200,0,IF(COUNTIF($E758:E758,"&lt;&gt;0")&lt;=$D$753,VLOOKUP($B$753,$B$142:$N$196,$A758,FALSE)*$E$753,0))</f>
        <v>0</v>
      </c>
      <c r="G758" s="109">
        <f>-IF($B758&gt;=G$200,0,IF(COUNTIF($E758:F758,"&lt;&gt;0")&lt;=$D$753,VLOOKUP($B$753,$B$142:$N$196,$A758,FALSE)*$E$753,0))</f>
        <v>0</v>
      </c>
      <c r="H758" s="109">
        <f>-IF($B758&gt;=H$200,0,IF(COUNTIF($E758:G758,"&lt;&gt;0")&lt;=$D$753,VLOOKUP($B$753,$B$142:$N$196,$A758,FALSE)*$E$753,0))</f>
        <v>0</v>
      </c>
      <c r="I758" s="109">
        <f>-IF($B758&gt;=I$200,0,IF(COUNTIF($E758:H758,"&lt;&gt;0")&lt;=$D$753,VLOOKUP($B$753,$B$142:$N$196,$A758,FALSE)*$E$753,0))</f>
        <v>0</v>
      </c>
      <c r="J758" s="109">
        <f>-IF($B758&gt;=J$200,0,IF(COUNTIF($E758:I758,"&lt;&gt;0")&lt;=$D$753,VLOOKUP($B$753,$B$142:$N$196,$A758,FALSE)*$E$753,0))</f>
        <v>0</v>
      </c>
      <c r="K758" s="109">
        <f>-IF($B758&gt;=K$200,0,IF(COUNTIF($E758:J758,"&lt;&gt;0")&lt;=$D$753,VLOOKUP($B$753,$B$142:$N$196,$A758,FALSE)*$E$753,0))</f>
        <v>0</v>
      </c>
      <c r="L758" s="109">
        <f>-IF($B758&gt;=L$200,0,IF(COUNTIF($E758:K758,"&lt;&gt;0")&lt;=$D$753,VLOOKUP($B$753,$B$142:$N$196,$A758,FALSE)*$E$753,0))</f>
        <v>0</v>
      </c>
      <c r="M758" s="109">
        <f>-IF($B758&gt;=M$200,0,IF(COUNTIF($E758:L758,"&lt;&gt;0")&lt;=$D$753,VLOOKUP($B$753,$B$142:$N$196,$A758,FALSE)*$E$753,0))</f>
        <v>0</v>
      </c>
      <c r="N758" s="109">
        <f>-IF($B758&gt;=N$200,0,IF(COUNTIF($E758:M758,"&lt;&gt;0")&lt;=$D$753,VLOOKUP($B$753,$B$142:$N$196,$A758,FALSE)*$E$753,0))</f>
        <v>0</v>
      </c>
    </row>
    <row r="759" spans="1:14" s="2" customFormat="1" hidden="1" outlineLevel="1" x14ac:dyDescent="0.3">
      <c r="A759" s="1">
        <f t="shared" si="161"/>
        <v>9</v>
      </c>
      <c r="B759" s="112">
        <v>2019</v>
      </c>
      <c r="C759" s="105"/>
      <c r="E759" s="109"/>
      <c r="F759" s="109">
        <f>-IF($B759&gt;=F$200,0,IF(COUNTIF($E759:E759,"&lt;&gt;0")&lt;=$D$753,VLOOKUP($B$753,$B$142:$N$196,$A759,FALSE)*$E$753,0))</f>
        <v>0</v>
      </c>
      <c r="G759" s="109">
        <f>-IF($B759&gt;=G$200,0,IF(COUNTIF($E759:F759,"&lt;&gt;0")&lt;=$D$753,VLOOKUP($B$753,$B$142:$N$196,$A759,FALSE)*$E$753,0))</f>
        <v>0</v>
      </c>
      <c r="H759" s="109">
        <f>-IF($B759&gt;=H$200,0,IF(COUNTIF($E759:G759,"&lt;&gt;0")&lt;=$D$753,VLOOKUP($B$753,$B$142:$N$196,$A759,FALSE)*$E$753,0))</f>
        <v>0</v>
      </c>
      <c r="I759" s="109">
        <f>-IF($B759&gt;=I$200,0,IF(COUNTIF($E759:H759,"&lt;&gt;0")&lt;=$D$753,VLOOKUP($B$753,$B$142:$N$196,$A759,FALSE)*$E$753,0))</f>
        <v>0</v>
      </c>
      <c r="J759" s="109">
        <f>-IF($B759&gt;=J$200,0,IF(COUNTIF($E759:I759,"&lt;&gt;0")&lt;=$D$753,VLOOKUP($B$753,$B$142:$N$196,$A759,FALSE)*$E$753,0))</f>
        <v>0</v>
      </c>
      <c r="K759" s="109">
        <f>-IF($B759&gt;=K$200,0,IF(COUNTIF($E759:J759,"&lt;&gt;0")&lt;=$D$753,VLOOKUP($B$753,$B$142:$N$196,$A759,FALSE)*$E$753,0))</f>
        <v>0</v>
      </c>
      <c r="L759" s="109">
        <f>-IF($B759&gt;=L$200,0,IF(COUNTIF($E759:K759,"&lt;&gt;0")&lt;=$D$753,VLOOKUP($B$753,$B$142:$N$196,$A759,FALSE)*$E$753,0))</f>
        <v>0</v>
      </c>
      <c r="M759" s="109">
        <f>-IF($B759&gt;=M$200,0,IF(COUNTIF($E759:L759,"&lt;&gt;0")&lt;=$D$753,VLOOKUP($B$753,$B$142:$N$196,$A759,FALSE)*$E$753,0))</f>
        <v>0</v>
      </c>
      <c r="N759" s="109">
        <f>-IF($B759&gt;=N$200,0,IF(COUNTIF($E759:M759,"&lt;&gt;0")&lt;=$D$753,VLOOKUP($B$753,$B$142:$N$196,$A759,FALSE)*$E$753,0))</f>
        <v>0</v>
      </c>
    </row>
    <row r="760" spans="1:14" s="2" customFormat="1" hidden="1" outlineLevel="1" x14ac:dyDescent="0.3">
      <c r="A760" s="1">
        <f t="shared" si="161"/>
        <v>10</v>
      </c>
      <c r="B760" s="112">
        <v>2020</v>
      </c>
      <c r="C760" s="105"/>
      <c r="E760" s="109"/>
      <c r="F760" s="109">
        <f>-IF($B760&gt;=F$200,0,IF(COUNTIF($E760:E760,"&lt;&gt;0")&lt;=$D$753,VLOOKUP($B$753,$B$142:$N$196,$A760,FALSE)*$E$753,0))</f>
        <v>0</v>
      </c>
      <c r="G760" s="109">
        <f>-IF($B760&gt;=G$200,0,IF(COUNTIF($E760:F760,"&lt;&gt;0")&lt;=$D$753,VLOOKUP($B$753,$B$142:$N$196,$A760,FALSE)*$E$753,0))</f>
        <v>0</v>
      </c>
      <c r="H760" s="109">
        <f>-IF($B760&gt;=H$200,0,IF(COUNTIF($E760:G760,"&lt;&gt;0")&lt;=$D$753,VLOOKUP($B$753,$B$142:$N$196,$A760,FALSE)*$E$753,0))</f>
        <v>0</v>
      </c>
      <c r="I760" s="109">
        <f>-IF($B760&gt;=I$200,0,IF(COUNTIF($E760:H760,"&lt;&gt;0")&lt;=$D$753,VLOOKUP($B$753,$B$142:$N$196,$A760,FALSE)*$E$753,0))</f>
        <v>0</v>
      </c>
      <c r="J760" s="109">
        <f>-IF($B760&gt;=J$200,0,IF(COUNTIF($E760:I760,"&lt;&gt;0")&lt;=$D$753,VLOOKUP($B$753,$B$142:$N$196,$A760,FALSE)*$E$753,0))</f>
        <v>0</v>
      </c>
      <c r="K760" s="109">
        <f>-IF($B760&gt;=K$200,0,IF(COUNTIF($E760:J760,"&lt;&gt;0")&lt;=$D$753,VLOOKUP($B$753,$B$142:$N$196,$A760,FALSE)*$E$753,0))</f>
        <v>0</v>
      </c>
      <c r="L760" s="109">
        <f>-IF($B760&gt;=L$200,0,IF(COUNTIF($E760:K760,"&lt;&gt;0")&lt;=$D$753,VLOOKUP($B$753,$B$142:$N$196,$A760,FALSE)*$E$753,0))</f>
        <v>0</v>
      </c>
      <c r="M760" s="109">
        <f>-IF($B760&gt;=M$200,0,IF(COUNTIF($E760:L760,"&lt;&gt;0")&lt;=$D$753,VLOOKUP($B$753,$B$142:$N$196,$A760,FALSE)*$E$753,0))</f>
        <v>0</v>
      </c>
      <c r="N760" s="109">
        <f>-IF($B760&gt;=N$200,0,IF(COUNTIF($E760:M760,"&lt;&gt;0")&lt;=$D$753,VLOOKUP($B$753,$B$142:$N$196,$A760,FALSE)*$E$753,0))</f>
        <v>0</v>
      </c>
    </row>
    <row r="761" spans="1:14" s="2" customFormat="1" hidden="1" outlineLevel="1" x14ac:dyDescent="0.3">
      <c r="A761" s="1">
        <f t="shared" si="161"/>
        <v>11</v>
      </c>
      <c r="B761" s="112">
        <v>2021</v>
      </c>
      <c r="C761" s="105"/>
      <c r="E761" s="109"/>
      <c r="F761" s="109">
        <f>-IF($B761&gt;=F$200,0,IF(COUNTIF($E761:E761,"&lt;&gt;0")&lt;=$D$753,VLOOKUP($B$753,$B$142:$N$196,$A761,FALSE)*$E$753,0))</f>
        <v>0</v>
      </c>
      <c r="G761" s="109">
        <f>-IF($B761&gt;=G$200,0,IF(COUNTIF($E761:F761,"&lt;&gt;0")&lt;=$D$753,VLOOKUP($B$753,$B$142:$N$196,$A761,FALSE)*$E$753,0))</f>
        <v>0</v>
      </c>
      <c r="H761" s="109">
        <f>-IF($B761&gt;=H$200,0,IF(COUNTIF($E761:G761,"&lt;&gt;0")&lt;=$D$753,VLOOKUP($B$753,$B$142:$N$196,$A761,FALSE)*$E$753,0))</f>
        <v>0</v>
      </c>
      <c r="I761" s="109">
        <f>-IF($B761&gt;=I$200,0,IF(COUNTIF($E761:H761,"&lt;&gt;0")&lt;=$D$753,VLOOKUP($B$753,$B$142:$N$196,$A761,FALSE)*$E$753,0))</f>
        <v>0</v>
      </c>
      <c r="J761" s="109">
        <f>-IF($B761&gt;=J$200,0,IF(COUNTIF($E761:I761,"&lt;&gt;0")&lt;=$D$753,VLOOKUP($B$753,$B$142:$N$196,$A761,FALSE)*$E$753,0))</f>
        <v>0</v>
      </c>
      <c r="K761" s="109">
        <f>-IF($B761&gt;=K$200,0,IF(COUNTIF($E761:J761,"&lt;&gt;0")&lt;=$D$753,VLOOKUP($B$753,$B$142:$N$196,$A761,FALSE)*$E$753,0))</f>
        <v>0</v>
      </c>
      <c r="L761" s="109">
        <f>-IF($B761&gt;=L$200,0,IF(COUNTIF($E761:K761,"&lt;&gt;0")&lt;=$D$753,VLOOKUP($B$753,$B$142:$N$196,$A761,FALSE)*$E$753,0))</f>
        <v>0</v>
      </c>
      <c r="M761" s="109">
        <f>-IF($B761&gt;=M$200,0,IF(COUNTIF($E761:L761,"&lt;&gt;0")&lt;=$D$753,VLOOKUP($B$753,$B$142:$N$196,$A761,FALSE)*$E$753,0))</f>
        <v>-16635.677966101695</v>
      </c>
      <c r="N761" s="109">
        <f>-IF($B761&gt;=N$200,0,IF(COUNTIF($E761:M761,"&lt;&gt;0")&lt;=$D$753,VLOOKUP($B$753,$B$142:$N$196,$A761,FALSE)*$E$753,0))</f>
        <v>-16635.677966101695</v>
      </c>
    </row>
    <row r="762" spans="1:14" s="2" customFormat="1" hidden="1" outlineLevel="1" x14ac:dyDescent="0.3">
      <c r="A762" s="1">
        <f t="shared" si="161"/>
        <v>12</v>
      </c>
      <c r="B762" s="112">
        <v>2022</v>
      </c>
      <c r="C762" s="105"/>
      <c r="E762" s="109"/>
      <c r="F762" s="109">
        <f>-IF($B762&gt;=F$200,0,IF(COUNTIF($E762:E762,"&lt;&gt;0")&lt;=$D$753,VLOOKUP($B$753,$B$142:$N$196,$A762,FALSE)*$E$753,0))</f>
        <v>0</v>
      </c>
      <c r="G762" s="109">
        <f>-IF($B762&gt;=G$200,0,IF(COUNTIF($E762:F762,"&lt;&gt;0")&lt;=$D$753,VLOOKUP($B$753,$B$142:$N$196,$A762,FALSE)*$E$753,0))</f>
        <v>0</v>
      </c>
      <c r="H762" s="109">
        <f>-IF($B762&gt;=H$200,0,IF(COUNTIF($E762:G762,"&lt;&gt;0")&lt;=$D$753,VLOOKUP($B$753,$B$142:$N$196,$A762,FALSE)*$E$753,0))</f>
        <v>0</v>
      </c>
      <c r="I762" s="109">
        <f>-IF($B762&gt;=I$200,0,IF(COUNTIF($E762:H762,"&lt;&gt;0")&lt;=$D$753,VLOOKUP($B$753,$B$142:$N$196,$A762,FALSE)*$E$753,0))</f>
        <v>0</v>
      </c>
      <c r="J762" s="109">
        <f>-IF($B762&gt;=J$200,0,IF(COUNTIF($E762:I762,"&lt;&gt;0")&lt;=$D$753,VLOOKUP($B$753,$B$142:$N$196,$A762,FALSE)*$E$753,0))</f>
        <v>0</v>
      </c>
      <c r="K762" s="109">
        <f>-IF($B762&gt;=K$200,0,IF(COUNTIF($E762:J762,"&lt;&gt;0")&lt;=$D$753,VLOOKUP($B$753,$B$142:$N$196,$A762,FALSE)*$E$753,0))</f>
        <v>0</v>
      </c>
      <c r="L762" s="109">
        <f>-IF($B762&gt;=L$200,0,IF(COUNTIF($E762:K762,"&lt;&gt;0")&lt;=$D$753,VLOOKUP($B$753,$B$142:$N$196,$A762,FALSE)*$E$753,0))</f>
        <v>0</v>
      </c>
      <c r="M762" s="109">
        <f>-IF($B762&gt;=M$200,0,IF(COUNTIF($E762:L762,"&lt;&gt;0")&lt;=$D$753,VLOOKUP($B$753,$B$142:$N$196,$A762,FALSE)*$E$753,0))</f>
        <v>0</v>
      </c>
      <c r="N762" s="109">
        <f>-IF($B762&gt;=N$200,0,IF(COUNTIF($E762:M762,"&lt;&gt;0")&lt;=$D$753,VLOOKUP($B$753,$B$142:$N$196,$A762,FALSE)*$E$753,0))</f>
        <v>0</v>
      </c>
    </row>
    <row r="763" spans="1:14" s="2" customFormat="1" hidden="1" outlineLevel="1" x14ac:dyDescent="0.3">
      <c r="A763" s="1"/>
      <c r="B763" s="112"/>
      <c r="C763" s="105"/>
      <c r="E763" s="109"/>
      <c r="F763" s="109"/>
      <c r="G763" s="109"/>
      <c r="H763" s="109"/>
      <c r="I763" s="109"/>
      <c r="J763" s="109"/>
      <c r="K763" s="109"/>
      <c r="L763" s="109"/>
      <c r="M763" s="109"/>
      <c r="N763" s="109"/>
    </row>
    <row r="764" spans="1:14" s="2" customFormat="1" collapsed="1" x14ac:dyDescent="0.3">
      <c r="A764" s="1"/>
      <c r="B764" s="104" t="s">
        <v>241</v>
      </c>
      <c r="C764" s="105"/>
      <c r="D764" s="2">
        <f>VLOOKUP(B764,'2.2.3.1.TasasDeprec'!$B$6:$F$62,5,FALSE)</f>
        <v>4</v>
      </c>
      <c r="E764" s="18">
        <f>1/D764</f>
        <v>0.25</v>
      </c>
      <c r="F764" s="55">
        <f>SUM(F765:F773)</f>
        <v>0</v>
      </c>
      <c r="G764" s="55">
        <f t="shared" ref="G764:N764" si="162">SUM(G765:G773)</f>
        <v>0</v>
      </c>
      <c r="H764" s="55">
        <f t="shared" si="162"/>
        <v>0</v>
      </c>
      <c r="I764" s="55">
        <f t="shared" si="162"/>
        <v>0</v>
      </c>
      <c r="J764" s="55">
        <f t="shared" si="162"/>
        <v>0</v>
      </c>
      <c r="K764" s="55">
        <f t="shared" si="162"/>
        <v>0</v>
      </c>
      <c r="L764" s="55">
        <f t="shared" si="162"/>
        <v>0</v>
      </c>
      <c r="M764" s="55">
        <f t="shared" si="162"/>
        <v>-10759.917372881357</v>
      </c>
      <c r="N764" s="55">
        <f t="shared" si="162"/>
        <v>-10759.917372881357</v>
      </c>
    </row>
    <row r="765" spans="1:14" s="2" customFormat="1" hidden="1" outlineLevel="1" x14ac:dyDescent="0.3">
      <c r="A765" s="1">
        <v>4</v>
      </c>
      <c r="B765" s="112">
        <v>2014</v>
      </c>
      <c r="C765" s="105"/>
      <c r="E765" s="109"/>
      <c r="F765" s="109">
        <f>-IF($B765&gt;=F$200,0,IF(COUNTIF($E765:E765,"&lt;&gt;0")&lt;=$D$764,VLOOKUP($B$764,$B$142:$N$196,$A765,FALSE)*$E$764,0))</f>
        <v>0</v>
      </c>
      <c r="G765" s="109">
        <f>-IF($B765&gt;=G$200,0,IF(COUNTIF($E765:F765,"&lt;&gt;0")&lt;=$D$764,VLOOKUP($B$764,$B$142:$N$196,$A765,FALSE)*$E$764,0))</f>
        <v>0</v>
      </c>
      <c r="H765" s="109">
        <f>-IF($B765&gt;=H$200,0,IF(COUNTIF($E765:G765,"&lt;&gt;0")&lt;=$D$764,VLOOKUP($B$764,$B$142:$N$196,$A765,FALSE)*$E$764,0))</f>
        <v>0</v>
      </c>
      <c r="I765" s="109">
        <f>-IF($B765&gt;=I$200,0,IF(COUNTIF($E765:H765,"&lt;&gt;0")&lt;=$D$764,VLOOKUP($B$764,$B$142:$N$196,$A765,FALSE)*$E$764,0))</f>
        <v>0</v>
      </c>
      <c r="J765" s="109">
        <f>-IF($B765&gt;=J$200,0,IF(COUNTIF($E765:I765,"&lt;&gt;0")&lt;=$D$764,VLOOKUP($B$764,$B$142:$N$196,$A765,FALSE)*$E$764,0))</f>
        <v>0</v>
      </c>
      <c r="K765" s="109">
        <f>-IF($B765&gt;=K$200,0,IF(COUNTIF($E765:J765,"&lt;&gt;0")&lt;=$D$764,VLOOKUP($B$764,$B$142:$N$196,$A765,FALSE)*$E$764,0))</f>
        <v>0</v>
      </c>
      <c r="L765" s="109">
        <f>-IF($B765&gt;=L$200,0,IF(COUNTIF($E765:K765,"&lt;&gt;0")&lt;=$D$764,VLOOKUP($B$764,$B$142:$N$196,$A765,FALSE)*$E$764,0))</f>
        <v>0</v>
      </c>
      <c r="M765" s="109">
        <f>-IF($B765&gt;=M$200,0,IF(COUNTIF($E765:L765,"&lt;&gt;0")&lt;=$D$764,VLOOKUP($B$764,$B$142:$N$196,$A765,FALSE)*$E$764,0))</f>
        <v>0</v>
      </c>
      <c r="N765" s="109">
        <f>-IF($B765&gt;=N$200,0,IF(COUNTIF($E765:M765,"&lt;&gt;0")&lt;=$D$764,VLOOKUP($B$764,$B$142:$N$196,$A765,FALSE)*$E$764,0))</f>
        <v>0</v>
      </c>
    </row>
    <row r="766" spans="1:14" s="2" customFormat="1" hidden="1" outlineLevel="1" x14ac:dyDescent="0.3">
      <c r="A766" s="1">
        <f t="shared" ref="A766:A773" si="163">+A765+1</f>
        <v>5</v>
      </c>
      <c r="B766" s="112">
        <v>2015</v>
      </c>
      <c r="C766" s="105"/>
      <c r="E766" s="109"/>
      <c r="F766" s="109">
        <f>-IF($B766&gt;=F$200,0,IF(COUNTIF($E766:E766,"&lt;&gt;0")&lt;=$D$764,VLOOKUP($B$764,$B$142:$N$196,$A766,FALSE)*$E$764,0))</f>
        <v>0</v>
      </c>
      <c r="G766" s="109">
        <f>-IF($B766&gt;=G$200,0,IF(COUNTIF($E766:F766,"&lt;&gt;0")&lt;=$D$764,VLOOKUP($B$764,$B$142:$N$196,$A766,FALSE)*$E$764,0))</f>
        <v>0</v>
      </c>
      <c r="H766" s="109">
        <f>-IF($B766&gt;=H$200,0,IF(COUNTIF($E766:G766,"&lt;&gt;0")&lt;=$D$764,VLOOKUP($B$764,$B$142:$N$196,$A766,FALSE)*$E$764,0))</f>
        <v>0</v>
      </c>
      <c r="I766" s="109">
        <f>-IF($B766&gt;=I$200,0,IF(COUNTIF($E766:H766,"&lt;&gt;0")&lt;=$D$764,VLOOKUP($B$764,$B$142:$N$196,$A766,FALSE)*$E$764,0))</f>
        <v>0</v>
      </c>
      <c r="J766" s="109">
        <f>-IF($B766&gt;=J$200,0,IF(COUNTIF($E766:I766,"&lt;&gt;0")&lt;=$D$764,VLOOKUP($B$764,$B$142:$N$196,$A766,FALSE)*$E$764,0))</f>
        <v>0</v>
      </c>
      <c r="K766" s="109">
        <f>-IF($B766&gt;=K$200,0,IF(COUNTIF($E766:J766,"&lt;&gt;0")&lt;=$D$764,VLOOKUP($B$764,$B$142:$N$196,$A766,FALSE)*$E$764,0))</f>
        <v>0</v>
      </c>
      <c r="L766" s="109">
        <f>-IF($B766&gt;=L$200,0,IF(COUNTIF($E766:K766,"&lt;&gt;0")&lt;=$D$764,VLOOKUP($B$764,$B$142:$N$196,$A766,FALSE)*$E$764,0))</f>
        <v>0</v>
      </c>
      <c r="M766" s="109">
        <f>-IF($B766&gt;=M$200,0,IF(COUNTIF($E766:L766,"&lt;&gt;0")&lt;=$D$764,VLOOKUP($B$764,$B$142:$N$196,$A766,FALSE)*$E$764,0))</f>
        <v>0</v>
      </c>
      <c r="N766" s="109">
        <f>-IF($B766&gt;=N$200,0,IF(COUNTIF($E766:M766,"&lt;&gt;0")&lt;=$D$764,VLOOKUP($B$764,$B$142:$N$196,$A766,FALSE)*$E$764,0))</f>
        <v>0</v>
      </c>
    </row>
    <row r="767" spans="1:14" s="2" customFormat="1" hidden="1" outlineLevel="1" x14ac:dyDescent="0.3">
      <c r="A767" s="1">
        <f t="shared" si="163"/>
        <v>6</v>
      </c>
      <c r="B767" s="112">
        <v>2016</v>
      </c>
      <c r="C767" s="105"/>
      <c r="E767" s="109"/>
      <c r="F767" s="109">
        <f>-IF($B767&gt;=F$200,0,IF(COUNTIF($E767:E767,"&lt;&gt;0")&lt;=$D$764,VLOOKUP($B$764,$B$142:$N$196,$A767,FALSE)*$E$764,0))</f>
        <v>0</v>
      </c>
      <c r="G767" s="109">
        <f>-IF($B767&gt;=G$200,0,IF(COUNTIF($E767:F767,"&lt;&gt;0")&lt;=$D$764,VLOOKUP($B$764,$B$142:$N$196,$A767,FALSE)*$E$764,0))</f>
        <v>0</v>
      </c>
      <c r="H767" s="109">
        <f>-IF($B767&gt;=H$200,0,IF(COUNTIF($E767:G767,"&lt;&gt;0")&lt;=$D$764,VLOOKUP($B$764,$B$142:$N$196,$A767,FALSE)*$E$764,0))</f>
        <v>0</v>
      </c>
      <c r="I767" s="109">
        <f>-IF($B767&gt;=I$200,0,IF(COUNTIF($E767:H767,"&lt;&gt;0")&lt;=$D$764,VLOOKUP($B$764,$B$142:$N$196,$A767,FALSE)*$E$764,0))</f>
        <v>0</v>
      </c>
      <c r="J767" s="109">
        <f>-IF($B767&gt;=J$200,0,IF(COUNTIF($E767:I767,"&lt;&gt;0")&lt;=$D$764,VLOOKUP($B$764,$B$142:$N$196,$A767,FALSE)*$E$764,0))</f>
        <v>0</v>
      </c>
      <c r="K767" s="109">
        <f>-IF($B767&gt;=K$200,0,IF(COUNTIF($E767:J767,"&lt;&gt;0")&lt;=$D$764,VLOOKUP($B$764,$B$142:$N$196,$A767,FALSE)*$E$764,0))</f>
        <v>0</v>
      </c>
      <c r="L767" s="109">
        <f>-IF($B767&gt;=L$200,0,IF(COUNTIF($E767:K767,"&lt;&gt;0")&lt;=$D$764,VLOOKUP($B$764,$B$142:$N$196,$A767,FALSE)*$E$764,0))</f>
        <v>0</v>
      </c>
      <c r="M767" s="109">
        <f>-IF($B767&gt;=M$200,0,IF(COUNTIF($E767:L767,"&lt;&gt;0")&lt;=$D$764,VLOOKUP($B$764,$B$142:$N$196,$A767,FALSE)*$E$764,0))</f>
        <v>0</v>
      </c>
      <c r="N767" s="109">
        <f>-IF($B767&gt;=N$200,0,IF(COUNTIF($E767:M767,"&lt;&gt;0")&lt;=$D$764,VLOOKUP($B$764,$B$142:$N$196,$A767,FALSE)*$E$764,0))</f>
        <v>0</v>
      </c>
    </row>
    <row r="768" spans="1:14" s="2" customFormat="1" hidden="1" outlineLevel="1" x14ac:dyDescent="0.3">
      <c r="A768" s="1">
        <f t="shared" si="163"/>
        <v>7</v>
      </c>
      <c r="B768" s="112">
        <v>2017</v>
      </c>
      <c r="C768" s="105"/>
      <c r="E768" s="109"/>
      <c r="F768" s="109">
        <f>-IF($B768&gt;=F$200,0,IF(COUNTIF($E768:E768,"&lt;&gt;0")&lt;=$D$764,VLOOKUP($B$764,$B$142:$N$196,$A768,FALSE)*$E$764,0))</f>
        <v>0</v>
      </c>
      <c r="G768" s="109">
        <f>-IF($B768&gt;=G$200,0,IF(COUNTIF($E768:F768,"&lt;&gt;0")&lt;=$D$764,VLOOKUP($B$764,$B$142:$N$196,$A768,FALSE)*$E$764,0))</f>
        <v>0</v>
      </c>
      <c r="H768" s="109">
        <f>-IF($B768&gt;=H$200,0,IF(COUNTIF($E768:G768,"&lt;&gt;0")&lt;=$D$764,VLOOKUP($B$764,$B$142:$N$196,$A768,FALSE)*$E$764,0))</f>
        <v>0</v>
      </c>
      <c r="I768" s="109">
        <f>-IF($B768&gt;=I$200,0,IF(COUNTIF($E768:H768,"&lt;&gt;0")&lt;=$D$764,VLOOKUP($B$764,$B$142:$N$196,$A768,FALSE)*$E$764,0))</f>
        <v>0</v>
      </c>
      <c r="J768" s="109">
        <f>-IF($B768&gt;=J$200,0,IF(COUNTIF($E768:I768,"&lt;&gt;0")&lt;=$D$764,VLOOKUP($B$764,$B$142:$N$196,$A768,FALSE)*$E$764,0))</f>
        <v>0</v>
      </c>
      <c r="K768" s="109">
        <f>-IF($B768&gt;=K$200,0,IF(COUNTIF($E768:J768,"&lt;&gt;0")&lt;=$D$764,VLOOKUP($B$764,$B$142:$N$196,$A768,FALSE)*$E$764,0))</f>
        <v>0</v>
      </c>
      <c r="L768" s="109">
        <f>-IF($B768&gt;=L$200,0,IF(COUNTIF($E768:K768,"&lt;&gt;0")&lt;=$D$764,VLOOKUP($B$764,$B$142:$N$196,$A768,FALSE)*$E$764,0))</f>
        <v>0</v>
      </c>
      <c r="M768" s="109">
        <f>-IF($B768&gt;=M$200,0,IF(COUNTIF($E768:L768,"&lt;&gt;0")&lt;=$D$764,VLOOKUP($B$764,$B$142:$N$196,$A768,FALSE)*$E$764,0))</f>
        <v>0</v>
      </c>
      <c r="N768" s="109">
        <f>-IF($B768&gt;=N$200,0,IF(COUNTIF($E768:M768,"&lt;&gt;0")&lt;=$D$764,VLOOKUP($B$764,$B$142:$N$196,$A768,FALSE)*$E$764,0))</f>
        <v>0</v>
      </c>
    </row>
    <row r="769" spans="1:14" s="2" customFormat="1" hidden="1" outlineLevel="1" x14ac:dyDescent="0.3">
      <c r="A769" s="1">
        <f t="shared" si="163"/>
        <v>8</v>
      </c>
      <c r="B769" s="112">
        <v>2018</v>
      </c>
      <c r="C769" s="105"/>
      <c r="E769" s="109"/>
      <c r="F769" s="109">
        <f>-IF($B769&gt;=F$200,0,IF(COUNTIF($E769:E769,"&lt;&gt;0")&lt;=$D$764,VLOOKUP($B$764,$B$142:$N$196,$A769,FALSE)*$E$764,0))</f>
        <v>0</v>
      </c>
      <c r="G769" s="109">
        <f>-IF($B769&gt;=G$200,0,IF(COUNTIF($E769:F769,"&lt;&gt;0")&lt;=$D$764,VLOOKUP($B$764,$B$142:$N$196,$A769,FALSE)*$E$764,0))</f>
        <v>0</v>
      </c>
      <c r="H769" s="109">
        <f>-IF($B769&gt;=H$200,0,IF(COUNTIF($E769:G769,"&lt;&gt;0")&lt;=$D$764,VLOOKUP($B$764,$B$142:$N$196,$A769,FALSE)*$E$764,0))</f>
        <v>0</v>
      </c>
      <c r="I769" s="109">
        <f>-IF($B769&gt;=I$200,0,IF(COUNTIF($E769:H769,"&lt;&gt;0")&lt;=$D$764,VLOOKUP($B$764,$B$142:$N$196,$A769,FALSE)*$E$764,0))</f>
        <v>0</v>
      </c>
      <c r="J769" s="109">
        <f>-IF($B769&gt;=J$200,0,IF(COUNTIF($E769:I769,"&lt;&gt;0")&lt;=$D$764,VLOOKUP($B$764,$B$142:$N$196,$A769,FALSE)*$E$764,0))</f>
        <v>0</v>
      </c>
      <c r="K769" s="109">
        <f>-IF($B769&gt;=K$200,0,IF(COUNTIF($E769:J769,"&lt;&gt;0")&lt;=$D$764,VLOOKUP($B$764,$B$142:$N$196,$A769,FALSE)*$E$764,0))</f>
        <v>0</v>
      </c>
      <c r="L769" s="109">
        <f>-IF($B769&gt;=L$200,0,IF(COUNTIF($E769:K769,"&lt;&gt;0")&lt;=$D$764,VLOOKUP($B$764,$B$142:$N$196,$A769,FALSE)*$E$764,0))</f>
        <v>0</v>
      </c>
      <c r="M769" s="109">
        <f>-IF($B769&gt;=M$200,0,IF(COUNTIF($E769:L769,"&lt;&gt;0")&lt;=$D$764,VLOOKUP($B$764,$B$142:$N$196,$A769,FALSE)*$E$764,0))</f>
        <v>0</v>
      </c>
      <c r="N769" s="109">
        <f>-IF($B769&gt;=N$200,0,IF(COUNTIF($E769:M769,"&lt;&gt;0")&lt;=$D$764,VLOOKUP($B$764,$B$142:$N$196,$A769,FALSE)*$E$764,0))</f>
        <v>0</v>
      </c>
    </row>
    <row r="770" spans="1:14" s="2" customFormat="1" hidden="1" outlineLevel="1" x14ac:dyDescent="0.3">
      <c r="A770" s="1">
        <f t="shared" si="163"/>
        <v>9</v>
      </c>
      <c r="B770" s="112">
        <v>2019</v>
      </c>
      <c r="C770" s="105"/>
      <c r="E770" s="109"/>
      <c r="F770" s="109">
        <f>-IF($B770&gt;=F$200,0,IF(COUNTIF($E770:E770,"&lt;&gt;0")&lt;=$D$764,VLOOKUP($B$764,$B$142:$N$196,$A770,FALSE)*$E$764,0))</f>
        <v>0</v>
      </c>
      <c r="G770" s="109">
        <f>-IF($B770&gt;=G$200,0,IF(COUNTIF($E770:F770,"&lt;&gt;0")&lt;=$D$764,VLOOKUP($B$764,$B$142:$N$196,$A770,FALSE)*$E$764,0))</f>
        <v>0</v>
      </c>
      <c r="H770" s="109">
        <f>-IF($B770&gt;=H$200,0,IF(COUNTIF($E770:G770,"&lt;&gt;0")&lt;=$D$764,VLOOKUP($B$764,$B$142:$N$196,$A770,FALSE)*$E$764,0))</f>
        <v>0</v>
      </c>
      <c r="I770" s="109">
        <f>-IF($B770&gt;=I$200,0,IF(COUNTIF($E770:H770,"&lt;&gt;0")&lt;=$D$764,VLOOKUP($B$764,$B$142:$N$196,$A770,FALSE)*$E$764,0))</f>
        <v>0</v>
      </c>
      <c r="J770" s="109">
        <f>-IF($B770&gt;=J$200,0,IF(COUNTIF($E770:I770,"&lt;&gt;0")&lt;=$D$764,VLOOKUP($B$764,$B$142:$N$196,$A770,FALSE)*$E$764,0))</f>
        <v>0</v>
      </c>
      <c r="K770" s="109">
        <f>-IF($B770&gt;=K$200,0,IF(COUNTIF($E770:J770,"&lt;&gt;0")&lt;=$D$764,VLOOKUP($B$764,$B$142:$N$196,$A770,FALSE)*$E$764,0))</f>
        <v>0</v>
      </c>
      <c r="L770" s="109">
        <f>-IF($B770&gt;=L$200,0,IF(COUNTIF($E770:K770,"&lt;&gt;0")&lt;=$D$764,VLOOKUP($B$764,$B$142:$N$196,$A770,FALSE)*$E$764,0))</f>
        <v>0</v>
      </c>
      <c r="M770" s="109">
        <f>-IF($B770&gt;=M$200,0,IF(COUNTIF($E770:L770,"&lt;&gt;0")&lt;=$D$764,VLOOKUP($B$764,$B$142:$N$196,$A770,FALSE)*$E$764,0))</f>
        <v>0</v>
      </c>
      <c r="N770" s="109">
        <f>-IF($B770&gt;=N$200,0,IF(COUNTIF($E770:M770,"&lt;&gt;0")&lt;=$D$764,VLOOKUP($B$764,$B$142:$N$196,$A770,FALSE)*$E$764,0))</f>
        <v>0</v>
      </c>
    </row>
    <row r="771" spans="1:14" s="2" customFormat="1" hidden="1" outlineLevel="1" x14ac:dyDescent="0.3">
      <c r="A771" s="1">
        <f t="shared" si="163"/>
        <v>10</v>
      </c>
      <c r="B771" s="112">
        <v>2020</v>
      </c>
      <c r="C771" s="105"/>
      <c r="E771" s="109"/>
      <c r="F771" s="109">
        <f>-IF($B771&gt;=F$200,0,IF(COUNTIF($E771:E771,"&lt;&gt;0")&lt;=$D$764,VLOOKUP($B$764,$B$142:$N$196,$A771,FALSE)*$E$764,0))</f>
        <v>0</v>
      </c>
      <c r="G771" s="109">
        <f>-IF($B771&gt;=G$200,0,IF(COUNTIF($E771:F771,"&lt;&gt;0")&lt;=$D$764,VLOOKUP($B$764,$B$142:$N$196,$A771,FALSE)*$E$764,0))</f>
        <v>0</v>
      </c>
      <c r="H771" s="109">
        <f>-IF($B771&gt;=H$200,0,IF(COUNTIF($E771:G771,"&lt;&gt;0")&lt;=$D$764,VLOOKUP($B$764,$B$142:$N$196,$A771,FALSE)*$E$764,0))</f>
        <v>0</v>
      </c>
      <c r="I771" s="109">
        <f>-IF($B771&gt;=I$200,0,IF(COUNTIF($E771:H771,"&lt;&gt;0")&lt;=$D$764,VLOOKUP($B$764,$B$142:$N$196,$A771,FALSE)*$E$764,0))</f>
        <v>0</v>
      </c>
      <c r="J771" s="109">
        <f>-IF($B771&gt;=J$200,0,IF(COUNTIF($E771:I771,"&lt;&gt;0")&lt;=$D$764,VLOOKUP($B$764,$B$142:$N$196,$A771,FALSE)*$E$764,0))</f>
        <v>0</v>
      </c>
      <c r="K771" s="109">
        <f>-IF($B771&gt;=K$200,0,IF(COUNTIF($E771:J771,"&lt;&gt;0")&lt;=$D$764,VLOOKUP($B$764,$B$142:$N$196,$A771,FALSE)*$E$764,0))</f>
        <v>0</v>
      </c>
      <c r="L771" s="109">
        <f>-IF($B771&gt;=L$200,0,IF(COUNTIF($E771:K771,"&lt;&gt;0")&lt;=$D$764,VLOOKUP($B$764,$B$142:$N$196,$A771,FALSE)*$E$764,0))</f>
        <v>0</v>
      </c>
      <c r="M771" s="109">
        <f>-IF($B771&gt;=M$200,0,IF(COUNTIF($E771:L771,"&lt;&gt;0")&lt;=$D$764,VLOOKUP($B$764,$B$142:$N$196,$A771,FALSE)*$E$764,0))</f>
        <v>0</v>
      </c>
      <c r="N771" s="109">
        <f>-IF($B771&gt;=N$200,0,IF(COUNTIF($E771:M771,"&lt;&gt;0")&lt;=$D$764,VLOOKUP($B$764,$B$142:$N$196,$A771,FALSE)*$E$764,0))</f>
        <v>0</v>
      </c>
    </row>
    <row r="772" spans="1:14" s="2" customFormat="1" hidden="1" outlineLevel="1" x14ac:dyDescent="0.3">
      <c r="A772" s="1">
        <f t="shared" si="163"/>
        <v>11</v>
      </c>
      <c r="B772" s="112">
        <v>2021</v>
      </c>
      <c r="C772" s="105"/>
      <c r="E772" s="109"/>
      <c r="F772" s="109">
        <f>-IF($B772&gt;=F$200,0,IF(COUNTIF($E772:E772,"&lt;&gt;0")&lt;=$D$764,VLOOKUP($B$764,$B$142:$N$196,$A772,FALSE)*$E$764,0))</f>
        <v>0</v>
      </c>
      <c r="G772" s="109">
        <f>-IF($B772&gt;=G$200,0,IF(COUNTIF($E772:F772,"&lt;&gt;0")&lt;=$D$764,VLOOKUP($B$764,$B$142:$N$196,$A772,FALSE)*$E$764,0))</f>
        <v>0</v>
      </c>
      <c r="H772" s="109">
        <f>-IF($B772&gt;=H$200,0,IF(COUNTIF($E772:G772,"&lt;&gt;0")&lt;=$D$764,VLOOKUP($B$764,$B$142:$N$196,$A772,FALSE)*$E$764,0))</f>
        <v>0</v>
      </c>
      <c r="I772" s="109">
        <f>-IF($B772&gt;=I$200,0,IF(COUNTIF($E772:H772,"&lt;&gt;0")&lt;=$D$764,VLOOKUP($B$764,$B$142:$N$196,$A772,FALSE)*$E$764,0))</f>
        <v>0</v>
      </c>
      <c r="J772" s="109">
        <f>-IF($B772&gt;=J$200,0,IF(COUNTIF($E772:I772,"&lt;&gt;0")&lt;=$D$764,VLOOKUP($B$764,$B$142:$N$196,$A772,FALSE)*$E$764,0))</f>
        <v>0</v>
      </c>
      <c r="K772" s="109">
        <f>-IF($B772&gt;=K$200,0,IF(COUNTIF($E772:J772,"&lt;&gt;0")&lt;=$D$764,VLOOKUP($B$764,$B$142:$N$196,$A772,FALSE)*$E$764,0))</f>
        <v>0</v>
      </c>
      <c r="L772" s="109">
        <f>-IF($B772&gt;=L$200,0,IF(COUNTIF($E772:K772,"&lt;&gt;0")&lt;=$D$764,VLOOKUP($B$764,$B$142:$N$196,$A772,FALSE)*$E$764,0))</f>
        <v>0</v>
      </c>
      <c r="M772" s="109">
        <f>-IF($B772&gt;=M$200,0,IF(COUNTIF($E772:L772,"&lt;&gt;0")&lt;=$D$764,VLOOKUP($B$764,$B$142:$N$196,$A772,FALSE)*$E$764,0))</f>
        <v>-10759.917372881357</v>
      </c>
      <c r="N772" s="109">
        <f>-IF($B772&gt;=N$200,0,IF(COUNTIF($E772:M772,"&lt;&gt;0")&lt;=$D$764,VLOOKUP($B$764,$B$142:$N$196,$A772,FALSE)*$E$764,0))</f>
        <v>-10759.917372881357</v>
      </c>
    </row>
    <row r="773" spans="1:14" s="2" customFormat="1" hidden="1" outlineLevel="1" x14ac:dyDescent="0.3">
      <c r="A773" s="1">
        <f t="shared" si="163"/>
        <v>12</v>
      </c>
      <c r="B773" s="112">
        <v>2022</v>
      </c>
      <c r="C773" s="105"/>
      <c r="E773" s="109"/>
      <c r="F773" s="109">
        <f>-IF($B773&gt;=F$200,0,IF(COUNTIF($E773:E773,"&lt;&gt;0")&lt;=$D$764,VLOOKUP($B$764,$B$142:$N$196,$A773,FALSE)*$E$764,0))</f>
        <v>0</v>
      </c>
      <c r="G773" s="109">
        <f>-IF($B773&gt;=G$200,0,IF(COUNTIF($E773:F773,"&lt;&gt;0")&lt;=$D$764,VLOOKUP($B$764,$B$142:$N$196,$A773,FALSE)*$E$764,0))</f>
        <v>0</v>
      </c>
      <c r="H773" s="109">
        <f>-IF($B773&gt;=H$200,0,IF(COUNTIF($E773:G773,"&lt;&gt;0")&lt;=$D$764,VLOOKUP($B$764,$B$142:$N$196,$A773,FALSE)*$E$764,0))</f>
        <v>0</v>
      </c>
      <c r="I773" s="109">
        <f>-IF($B773&gt;=I$200,0,IF(COUNTIF($E773:H773,"&lt;&gt;0")&lt;=$D$764,VLOOKUP($B$764,$B$142:$N$196,$A773,FALSE)*$E$764,0))</f>
        <v>0</v>
      </c>
      <c r="J773" s="109">
        <f>-IF($B773&gt;=J$200,0,IF(COUNTIF($E773:I773,"&lt;&gt;0")&lt;=$D$764,VLOOKUP($B$764,$B$142:$N$196,$A773,FALSE)*$E$764,0))</f>
        <v>0</v>
      </c>
      <c r="K773" s="109">
        <f>-IF($B773&gt;=K$200,0,IF(COUNTIF($E773:J773,"&lt;&gt;0")&lt;=$D$764,VLOOKUP($B$764,$B$142:$N$196,$A773,FALSE)*$E$764,0))</f>
        <v>0</v>
      </c>
      <c r="L773" s="109">
        <f>-IF($B773&gt;=L$200,0,IF(COUNTIF($E773:K773,"&lt;&gt;0")&lt;=$D$764,VLOOKUP($B$764,$B$142:$N$196,$A773,FALSE)*$E$764,0))</f>
        <v>0</v>
      </c>
      <c r="M773" s="109">
        <f>-IF($B773&gt;=M$200,0,IF(COUNTIF($E773:L773,"&lt;&gt;0")&lt;=$D$764,VLOOKUP($B$764,$B$142:$N$196,$A773,FALSE)*$E$764,0))</f>
        <v>0</v>
      </c>
      <c r="N773" s="109">
        <f>-IF($B773&gt;=N$200,0,IF(COUNTIF($E773:M773,"&lt;&gt;0")&lt;=$D$764,VLOOKUP($B$764,$B$142:$N$196,$A773,FALSE)*$E$764,0))</f>
        <v>0</v>
      </c>
    </row>
    <row r="774" spans="1:14" s="2" customFormat="1" hidden="1" outlineLevel="1" x14ac:dyDescent="0.3">
      <c r="A774" s="1"/>
      <c r="B774" s="112"/>
      <c r="C774" s="105"/>
      <c r="E774" s="109"/>
      <c r="F774" s="109"/>
      <c r="G774" s="109"/>
      <c r="H774" s="109"/>
      <c r="I774" s="109"/>
      <c r="J774" s="109"/>
      <c r="K774" s="109"/>
      <c r="L774" s="109"/>
      <c r="M774" s="109"/>
      <c r="N774" s="109"/>
    </row>
    <row r="775" spans="1:14" s="2" customFormat="1" collapsed="1" x14ac:dyDescent="0.3">
      <c r="A775" s="1"/>
      <c r="B775" s="104" t="s">
        <v>242</v>
      </c>
      <c r="C775" s="105"/>
      <c r="D775" s="2">
        <f>VLOOKUP(B775,'2.2.3.1.TasasDeprec'!$B$6:$F$62,5,FALSE)</f>
        <v>22</v>
      </c>
      <c r="E775" s="18">
        <f>1/D775</f>
        <v>4.5454545454545456E-2</v>
      </c>
      <c r="F775" s="55">
        <f>SUM(F776:F784)</f>
        <v>0</v>
      </c>
      <c r="G775" s="55">
        <f t="shared" ref="G775:N775" si="164">SUM(G776:G784)</f>
        <v>0</v>
      </c>
      <c r="H775" s="55">
        <f t="shared" si="164"/>
        <v>0</v>
      </c>
      <c r="I775" s="55">
        <f t="shared" si="164"/>
        <v>0</v>
      </c>
      <c r="J775" s="55">
        <f t="shared" si="164"/>
        <v>0</v>
      </c>
      <c r="K775" s="55">
        <f t="shared" si="164"/>
        <v>0</v>
      </c>
      <c r="L775" s="55">
        <f t="shared" si="164"/>
        <v>0</v>
      </c>
      <c r="M775" s="55">
        <f t="shared" si="164"/>
        <v>0</v>
      </c>
      <c r="N775" s="55">
        <f t="shared" si="164"/>
        <v>-6750</v>
      </c>
    </row>
    <row r="776" spans="1:14" s="2" customFormat="1" hidden="1" outlineLevel="1" x14ac:dyDescent="0.3">
      <c r="A776" s="1">
        <v>4</v>
      </c>
      <c r="B776" s="112">
        <v>2014</v>
      </c>
      <c r="C776" s="105"/>
      <c r="E776" s="109"/>
      <c r="F776" s="109">
        <f>-IF($B776&gt;=F$200,0,IF(COUNTIF($E776:E776,"&lt;&gt;0")&lt;=$D$775,VLOOKUP($B$775,$B$142:$N$196,$A776,FALSE)*$E$775,0))</f>
        <v>0</v>
      </c>
      <c r="G776" s="109">
        <f>-IF($B776&gt;=G$200,0,IF(COUNTIF($E776:F776,"&lt;&gt;0")&lt;=$D$775,VLOOKUP($B$775,$B$142:$N$196,$A776,FALSE)*$E$775,0))</f>
        <v>0</v>
      </c>
      <c r="H776" s="109">
        <f>-IF($B776&gt;=H$200,0,IF(COUNTIF($E776:G776,"&lt;&gt;0")&lt;=$D$775,VLOOKUP($B$775,$B$142:$N$196,$A776,FALSE)*$E$775,0))</f>
        <v>0</v>
      </c>
      <c r="I776" s="109">
        <f>-IF($B776&gt;=I$200,0,IF(COUNTIF($E776:H776,"&lt;&gt;0")&lt;=$D$775,VLOOKUP($B$775,$B$142:$N$196,$A776,FALSE)*$E$775,0))</f>
        <v>0</v>
      </c>
      <c r="J776" s="109">
        <f>-IF($B776&gt;=J$200,0,IF(COUNTIF($E776:I776,"&lt;&gt;0")&lt;=$D$775,VLOOKUP($B$775,$B$142:$N$196,$A776,FALSE)*$E$775,0))</f>
        <v>0</v>
      </c>
      <c r="K776" s="109">
        <f>-IF($B776&gt;=K$200,0,IF(COUNTIF($E776:J776,"&lt;&gt;0")&lt;=$D$775,VLOOKUP($B$775,$B$142:$N$196,$A776,FALSE)*$E$775,0))</f>
        <v>0</v>
      </c>
      <c r="L776" s="109">
        <f>-IF($B776&gt;=L$200,0,IF(COUNTIF($E776:K776,"&lt;&gt;0")&lt;=$D$775,VLOOKUP($B$775,$B$142:$N$196,$A776,FALSE)*$E$775,0))</f>
        <v>0</v>
      </c>
      <c r="M776" s="109">
        <f>-IF($B776&gt;=M$200,0,IF(COUNTIF($E776:L776,"&lt;&gt;0")&lt;=$D$775,VLOOKUP($B$775,$B$142:$N$196,$A776,FALSE)*$E$775,0))</f>
        <v>0</v>
      </c>
      <c r="N776" s="109">
        <f>-IF($B776&gt;=N$200,0,IF(COUNTIF($E776:M776,"&lt;&gt;0")&lt;=$D$775,VLOOKUP($B$775,$B$142:$N$196,$A776,FALSE)*$E$775,0))</f>
        <v>0</v>
      </c>
    </row>
    <row r="777" spans="1:14" s="2" customFormat="1" hidden="1" outlineLevel="1" x14ac:dyDescent="0.3">
      <c r="A777" s="1">
        <f t="shared" ref="A777:A784" si="165">+A776+1</f>
        <v>5</v>
      </c>
      <c r="B777" s="112">
        <v>2015</v>
      </c>
      <c r="C777" s="105"/>
      <c r="E777" s="109"/>
      <c r="F777" s="109">
        <f>-IF($B777&gt;=F$200,0,IF(COUNTIF($E777:E777,"&lt;&gt;0")&lt;=$D$775,VLOOKUP($B$775,$B$142:$N$196,$A777,FALSE)*$E$775,0))</f>
        <v>0</v>
      </c>
      <c r="G777" s="109">
        <f>-IF($B777&gt;=G$200,0,IF(COUNTIF($E777:F777,"&lt;&gt;0")&lt;=$D$775,VLOOKUP($B$775,$B$142:$N$196,$A777,FALSE)*$E$775,0))</f>
        <v>0</v>
      </c>
      <c r="H777" s="109">
        <f>-IF($B777&gt;=H$200,0,IF(COUNTIF($E777:G777,"&lt;&gt;0")&lt;=$D$775,VLOOKUP($B$775,$B$142:$N$196,$A777,FALSE)*$E$775,0))</f>
        <v>0</v>
      </c>
      <c r="I777" s="109">
        <f>-IF($B777&gt;=I$200,0,IF(COUNTIF($E777:H777,"&lt;&gt;0")&lt;=$D$775,VLOOKUP($B$775,$B$142:$N$196,$A777,FALSE)*$E$775,0))</f>
        <v>0</v>
      </c>
      <c r="J777" s="109">
        <f>-IF($B777&gt;=J$200,0,IF(COUNTIF($E777:I777,"&lt;&gt;0")&lt;=$D$775,VLOOKUP($B$775,$B$142:$N$196,$A777,FALSE)*$E$775,0))</f>
        <v>0</v>
      </c>
      <c r="K777" s="109">
        <f>-IF($B777&gt;=K$200,0,IF(COUNTIF($E777:J777,"&lt;&gt;0")&lt;=$D$775,VLOOKUP($B$775,$B$142:$N$196,$A777,FALSE)*$E$775,0))</f>
        <v>0</v>
      </c>
      <c r="L777" s="109">
        <f>-IF($B777&gt;=L$200,0,IF(COUNTIF($E777:K777,"&lt;&gt;0")&lt;=$D$775,VLOOKUP($B$775,$B$142:$N$196,$A777,FALSE)*$E$775,0))</f>
        <v>0</v>
      </c>
      <c r="M777" s="109">
        <f>-IF($B777&gt;=M$200,0,IF(COUNTIF($E777:L777,"&lt;&gt;0")&lt;=$D$775,VLOOKUP($B$775,$B$142:$N$196,$A777,FALSE)*$E$775,0))</f>
        <v>0</v>
      </c>
      <c r="N777" s="109">
        <f>-IF($B777&gt;=N$200,0,IF(COUNTIF($E777:M777,"&lt;&gt;0")&lt;=$D$775,VLOOKUP($B$775,$B$142:$N$196,$A777,FALSE)*$E$775,0))</f>
        <v>0</v>
      </c>
    </row>
    <row r="778" spans="1:14" s="2" customFormat="1" hidden="1" outlineLevel="1" x14ac:dyDescent="0.3">
      <c r="A778" s="1">
        <f t="shared" si="165"/>
        <v>6</v>
      </c>
      <c r="B778" s="112">
        <v>2016</v>
      </c>
      <c r="C778" s="105"/>
      <c r="E778" s="109"/>
      <c r="F778" s="109">
        <f>-IF($B778&gt;=F$200,0,IF(COUNTIF($E778:E778,"&lt;&gt;0")&lt;=$D$775,VLOOKUP($B$775,$B$142:$N$196,$A778,FALSE)*$E$775,0))</f>
        <v>0</v>
      </c>
      <c r="G778" s="109">
        <f>-IF($B778&gt;=G$200,0,IF(COUNTIF($E778:F778,"&lt;&gt;0")&lt;=$D$775,VLOOKUP($B$775,$B$142:$N$196,$A778,FALSE)*$E$775,0))</f>
        <v>0</v>
      </c>
      <c r="H778" s="109">
        <f>-IF($B778&gt;=H$200,0,IF(COUNTIF($E778:G778,"&lt;&gt;0")&lt;=$D$775,VLOOKUP($B$775,$B$142:$N$196,$A778,FALSE)*$E$775,0))</f>
        <v>0</v>
      </c>
      <c r="I778" s="109">
        <f>-IF($B778&gt;=I$200,0,IF(COUNTIF($E778:H778,"&lt;&gt;0")&lt;=$D$775,VLOOKUP($B$775,$B$142:$N$196,$A778,FALSE)*$E$775,0))</f>
        <v>0</v>
      </c>
      <c r="J778" s="109">
        <f>-IF($B778&gt;=J$200,0,IF(COUNTIF($E778:I778,"&lt;&gt;0")&lt;=$D$775,VLOOKUP($B$775,$B$142:$N$196,$A778,FALSE)*$E$775,0))</f>
        <v>0</v>
      </c>
      <c r="K778" s="109">
        <f>-IF($B778&gt;=K$200,0,IF(COUNTIF($E778:J778,"&lt;&gt;0")&lt;=$D$775,VLOOKUP($B$775,$B$142:$N$196,$A778,FALSE)*$E$775,0))</f>
        <v>0</v>
      </c>
      <c r="L778" s="109">
        <f>-IF($B778&gt;=L$200,0,IF(COUNTIF($E778:K778,"&lt;&gt;0")&lt;=$D$775,VLOOKUP($B$775,$B$142:$N$196,$A778,FALSE)*$E$775,0))</f>
        <v>0</v>
      </c>
      <c r="M778" s="109">
        <f>-IF($B778&gt;=M$200,0,IF(COUNTIF($E778:L778,"&lt;&gt;0")&lt;=$D$775,VLOOKUP($B$775,$B$142:$N$196,$A778,FALSE)*$E$775,0))</f>
        <v>0</v>
      </c>
      <c r="N778" s="109">
        <f>-IF($B778&gt;=N$200,0,IF(COUNTIF($E778:M778,"&lt;&gt;0")&lt;=$D$775,VLOOKUP($B$775,$B$142:$N$196,$A778,FALSE)*$E$775,0))</f>
        <v>0</v>
      </c>
    </row>
    <row r="779" spans="1:14" s="2" customFormat="1" hidden="1" outlineLevel="1" x14ac:dyDescent="0.3">
      <c r="A779" s="1">
        <f t="shared" si="165"/>
        <v>7</v>
      </c>
      <c r="B779" s="112">
        <v>2017</v>
      </c>
      <c r="C779" s="105"/>
      <c r="E779" s="109"/>
      <c r="F779" s="109">
        <f>-IF($B779&gt;=F$200,0,IF(COUNTIF($E779:E779,"&lt;&gt;0")&lt;=$D$775,VLOOKUP($B$775,$B$142:$N$196,$A779,FALSE)*$E$775,0))</f>
        <v>0</v>
      </c>
      <c r="G779" s="109">
        <f>-IF($B779&gt;=G$200,0,IF(COUNTIF($E779:F779,"&lt;&gt;0")&lt;=$D$775,VLOOKUP($B$775,$B$142:$N$196,$A779,FALSE)*$E$775,0))</f>
        <v>0</v>
      </c>
      <c r="H779" s="109">
        <f>-IF($B779&gt;=H$200,0,IF(COUNTIF($E779:G779,"&lt;&gt;0")&lt;=$D$775,VLOOKUP($B$775,$B$142:$N$196,$A779,FALSE)*$E$775,0))</f>
        <v>0</v>
      </c>
      <c r="I779" s="109">
        <f>-IF($B779&gt;=I$200,0,IF(COUNTIF($E779:H779,"&lt;&gt;0")&lt;=$D$775,VLOOKUP($B$775,$B$142:$N$196,$A779,FALSE)*$E$775,0))</f>
        <v>0</v>
      </c>
      <c r="J779" s="109">
        <f>-IF($B779&gt;=J$200,0,IF(COUNTIF($E779:I779,"&lt;&gt;0")&lt;=$D$775,VLOOKUP($B$775,$B$142:$N$196,$A779,FALSE)*$E$775,0))</f>
        <v>0</v>
      </c>
      <c r="K779" s="109">
        <f>-IF($B779&gt;=K$200,0,IF(COUNTIF($E779:J779,"&lt;&gt;0")&lt;=$D$775,VLOOKUP($B$775,$B$142:$N$196,$A779,FALSE)*$E$775,0))</f>
        <v>0</v>
      </c>
      <c r="L779" s="109">
        <f>-IF($B779&gt;=L$200,0,IF(COUNTIF($E779:K779,"&lt;&gt;0")&lt;=$D$775,VLOOKUP($B$775,$B$142:$N$196,$A779,FALSE)*$E$775,0))</f>
        <v>0</v>
      </c>
      <c r="M779" s="109">
        <f>-IF($B779&gt;=M$200,0,IF(COUNTIF($E779:L779,"&lt;&gt;0")&lt;=$D$775,VLOOKUP($B$775,$B$142:$N$196,$A779,FALSE)*$E$775,0))</f>
        <v>0</v>
      </c>
      <c r="N779" s="109">
        <f>-IF($B779&gt;=N$200,0,IF(COUNTIF($E779:M779,"&lt;&gt;0")&lt;=$D$775,VLOOKUP($B$775,$B$142:$N$196,$A779,FALSE)*$E$775,0))</f>
        <v>0</v>
      </c>
    </row>
    <row r="780" spans="1:14" s="2" customFormat="1" hidden="1" outlineLevel="1" x14ac:dyDescent="0.3">
      <c r="A780" s="1">
        <f t="shared" si="165"/>
        <v>8</v>
      </c>
      <c r="B780" s="112">
        <v>2018</v>
      </c>
      <c r="C780" s="105"/>
      <c r="E780" s="109"/>
      <c r="F780" s="109">
        <f>-IF($B780&gt;=F$200,0,IF(COUNTIF($E780:E780,"&lt;&gt;0")&lt;=$D$775,VLOOKUP($B$775,$B$142:$N$196,$A780,FALSE)*$E$775,0))</f>
        <v>0</v>
      </c>
      <c r="G780" s="109">
        <f>-IF($B780&gt;=G$200,0,IF(COUNTIF($E780:F780,"&lt;&gt;0")&lt;=$D$775,VLOOKUP($B$775,$B$142:$N$196,$A780,FALSE)*$E$775,0))</f>
        <v>0</v>
      </c>
      <c r="H780" s="109">
        <f>-IF($B780&gt;=H$200,0,IF(COUNTIF($E780:G780,"&lt;&gt;0")&lt;=$D$775,VLOOKUP($B$775,$B$142:$N$196,$A780,FALSE)*$E$775,0))</f>
        <v>0</v>
      </c>
      <c r="I780" s="109">
        <f>-IF($B780&gt;=I$200,0,IF(COUNTIF($E780:H780,"&lt;&gt;0")&lt;=$D$775,VLOOKUP($B$775,$B$142:$N$196,$A780,FALSE)*$E$775,0))</f>
        <v>0</v>
      </c>
      <c r="J780" s="109">
        <f>-IF($B780&gt;=J$200,0,IF(COUNTIF($E780:I780,"&lt;&gt;0")&lt;=$D$775,VLOOKUP($B$775,$B$142:$N$196,$A780,FALSE)*$E$775,0))</f>
        <v>0</v>
      </c>
      <c r="K780" s="109">
        <f>-IF($B780&gt;=K$200,0,IF(COUNTIF($E780:J780,"&lt;&gt;0")&lt;=$D$775,VLOOKUP($B$775,$B$142:$N$196,$A780,FALSE)*$E$775,0))</f>
        <v>0</v>
      </c>
      <c r="L780" s="109">
        <f>-IF($B780&gt;=L$200,0,IF(COUNTIF($E780:K780,"&lt;&gt;0")&lt;=$D$775,VLOOKUP($B$775,$B$142:$N$196,$A780,FALSE)*$E$775,0))</f>
        <v>0</v>
      </c>
      <c r="M780" s="109">
        <f>-IF($B780&gt;=M$200,0,IF(COUNTIF($E780:L780,"&lt;&gt;0")&lt;=$D$775,VLOOKUP($B$775,$B$142:$N$196,$A780,FALSE)*$E$775,0))</f>
        <v>0</v>
      </c>
      <c r="N780" s="109">
        <f>-IF($B780&gt;=N$200,0,IF(COUNTIF($E780:M780,"&lt;&gt;0")&lt;=$D$775,VLOOKUP($B$775,$B$142:$N$196,$A780,FALSE)*$E$775,0))</f>
        <v>0</v>
      </c>
    </row>
    <row r="781" spans="1:14" s="2" customFormat="1" hidden="1" outlineLevel="1" x14ac:dyDescent="0.3">
      <c r="A781" s="1">
        <f t="shared" si="165"/>
        <v>9</v>
      </c>
      <c r="B781" s="112">
        <v>2019</v>
      </c>
      <c r="C781" s="105"/>
      <c r="E781" s="109"/>
      <c r="F781" s="109">
        <f>-IF($B781&gt;=F$200,0,IF(COUNTIF($E781:E781,"&lt;&gt;0")&lt;=$D$775,VLOOKUP($B$775,$B$142:$N$196,$A781,FALSE)*$E$775,0))</f>
        <v>0</v>
      </c>
      <c r="G781" s="109">
        <f>-IF($B781&gt;=G$200,0,IF(COUNTIF($E781:F781,"&lt;&gt;0")&lt;=$D$775,VLOOKUP($B$775,$B$142:$N$196,$A781,FALSE)*$E$775,0))</f>
        <v>0</v>
      </c>
      <c r="H781" s="109">
        <f>-IF($B781&gt;=H$200,0,IF(COUNTIF($E781:G781,"&lt;&gt;0")&lt;=$D$775,VLOOKUP($B$775,$B$142:$N$196,$A781,FALSE)*$E$775,0))</f>
        <v>0</v>
      </c>
      <c r="I781" s="109">
        <f>-IF($B781&gt;=I$200,0,IF(COUNTIF($E781:H781,"&lt;&gt;0")&lt;=$D$775,VLOOKUP($B$775,$B$142:$N$196,$A781,FALSE)*$E$775,0))</f>
        <v>0</v>
      </c>
      <c r="J781" s="109">
        <f>-IF($B781&gt;=J$200,0,IF(COUNTIF($E781:I781,"&lt;&gt;0")&lt;=$D$775,VLOOKUP($B$775,$B$142:$N$196,$A781,FALSE)*$E$775,0))</f>
        <v>0</v>
      </c>
      <c r="K781" s="109">
        <f>-IF($B781&gt;=K$200,0,IF(COUNTIF($E781:J781,"&lt;&gt;0")&lt;=$D$775,VLOOKUP($B$775,$B$142:$N$196,$A781,FALSE)*$E$775,0))</f>
        <v>0</v>
      </c>
      <c r="L781" s="109">
        <f>-IF($B781&gt;=L$200,0,IF(COUNTIF($E781:K781,"&lt;&gt;0")&lt;=$D$775,VLOOKUP($B$775,$B$142:$N$196,$A781,FALSE)*$E$775,0))</f>
        <v>0</v>
      </c>
      <c r="M781" s="109">
        <f>-IF($B781&gt;=M$200,0,IF(COUNTIF($E781:L781,"&lt;&gt;0")&lt;=$D$775,VLOOKUP($B$775,$B$142:$N$196,$A781,FALSE)*$E$775,0))</f>
        <v>0</v>
      </c>
      <c r="N781" s="109">
        <f>-IF($B781&gt;=N$200,0,IF(COUNTIF($E781:M781,"&lt;&gt;0")&lt;=$D$775,VLOOKUP($B$775,$B$142:$N$196,$A781,FALSE)*$E$775,0))</f>
        <v>0</v>
      </c>
    </row>
    <row r="782" spans="1:14" s="2" customFormat="1" hidden="1" outlineLevel="1" x14ac:dyDescent="0.3">
      <c r="A782" s="1">
        <f t="shared" si="165"/>
        <v>10</v>
      </c>
      <c r="B782" s="112">
        <v>2020</v>
      </c>
      <c r="C782" s="105"/>
      <c r="E782" s="109"/>
      <c r="F782" s="109">
        <f>-IF($B782&gt;=F$200,0,IF(COUNTIF($E782:E782,"&lt;&gt;0")&lt;=$D$775,VLOOKUP($B$775,$B$142:$N$196,$A782,FALSE)*$E$775,0))</f>
        <v>0</v>
      </c>
      <c r="G782" s="109">
        <f>-IF($B782&gt;=G$200,0,IF(COUNTIF($E782:F782,"&lt;&gt;0")&lt;=$D$775,VLOOKUP($B$775,$B$142:$N$196,$A782,FALSE)*$E$775,0))</f>
        <v>0</v>
      </c>
      <c r="H782" s="109">
        <f>-IF($B782&gt;=H$200,0,IF(COUNTIF($E782:G782,"&lt;&gt;0")&lt;=$D$775,VLOOKUP($B$775,$B$142:$N$196,$A782,FALSE)*$E$775,0))</f>
        <v>0</v>
      </c>
      <c r="I782" s="109">
        <f>-IF($B782&gt;=I$200,0,IF(COUNTIF($E782:H782,"&lt;&gt;0")&lt;=$D$775,VLOOKUP($B$775,$B$142:$N$196,$A782,FALSE)*$E$775,0))</f>
        <v>0</v>
      </c>
      <c r="J782" s="109">
        <f>-IF($B782&gt;=J$200,0,IF(COUNTIF($E782:I782,"&lt;&gt;0")&lt;=$D$775,VLOOKUP($B$775,$B$142:$N$196,$A782,FALSE)*$E$775,0))</f>
        <v>0</v>
      </c>
      <c r="K782" s="109">
        <f>-IF($B782&gt;=K$200,0,IF(COUNTIF($E782:J782,"&lt;&gt;0")&lt;=$D$775,VLOOKUP($B$775,$B$142:$N$196,$A782,FALSE)*$E$775,0))</f>
        <v>0</v>
      </c>
      <c r="L782" s="109">
        <f>-IF($B782&gt;=L$200,0,IF(COUNTIF($E782:K782,"&lt;&gt;0")&lt;=$D$775,VLOOKUP($B$775,$B$142:$N$196,$A782,FALSE)*$E$775,0))</f>
        <v>0</v>
      </c>
      <c r="M782" s="109">
        <f>-IF($B782&gt;=M$200,0,IF(COUNTIF($E782:L782,"&lt;&gt;0")&lt;=$D$775,VLOOKUP($B$775,$B$142:$N$196,$A782,FALSE)*$E$775,0))</f>
        <v>0</v>
      </c>
      <c r="N782" s="109">
        <f>-IF($B782&gt;=N$200,0,IF(COUNTIF($E782:M782,"&lt;&gt;0")&lt;=$D$775,VLOOKUP($B$775,$B$142:$N$196,$A782,FALSE)*$E$775,0))</f>
        <v>0</v>
      </c>
    </row>
    <row r="783" spans="1:14" s="2" customFormat="1" hidden="1" outlineLevel="1" x14ac:dyDescent="0.3">
      <c r="A783" s="1">
        <f t="shared" si="165"/>
        <v>11</v>
      </c>
      <c r="B783" s="112">
        <v>2021</v>
      </c>
      <c r="C783" s="105"/>
      <c r="E783" s="109"/>
      <c r="F783" s="109">
        <f>-IF($B783&gt;=F$200,0,IF(COUNTIF($E783:E783,"&lt;&gt;0")&lt;=$D$775,VLOOKUP($B$775,$B$142:$N$196,$A783,FALSE)*$E$775,0))</f>
        <v>0</v>
      </c>
      <c r="G783" s="109">
        <f>-IF($B783&gt;=G$200,0,IF(COUNTIF($E783:F783,"&lt;&gt;0")&lt;=$D$775,VLOOKUP($B$775,$B$142:$N$196,$A783,FALSE)*$E$775,0))</f>
        <v>0</v>
      </c>
      <c r="H783" s="109">
        <f>-IF($B783&gt;=H$200,0,IF(COUNTIF($E783:G783,"&lt;&gt;0")&lt;=$D$775,VLOOKUP($B$775,$B$142:$N$196,$A783,FALSE)*$E$775,0))</f>
        <v>0</v>
      </c>
      <c r="I783" s="109">
        <f>-IF($B783&gt;=I$200,0,IF(COUNTIF($E783:H783,"&lt;&gt;0")&lt;=$D$775,VLOOKUP($B$775,$B$142:$N$196,$A783,FALSE)*$E$775,0))</f>
        <v>0</v>
      </c>
      <c r="J783" s="109">
        <f>-IF($B783&gt;=J$200,0,IF(COUNTIF($E783:I783,"&lt;&gt;0")&lt;=$D$775,VLOOKUP($B$775,$B$142:$N$196,$A783,FALSE)*$E$775,0))</f>
        <v>0</v>
      </c>
      <c r="K783" s="109">
        <f>-IF($B783&gt;=K$200,0,IF(COUNTIF($E783:J783,"&lt;&gt;0")&lt;=$D$775,VLOOKUP($B$775,$B$142:$N$196,$A783,FALSE)*$E$775,0))</f>
        <v>0</v>
      </c>
      <c r="L783" s="109">
        <f>-IF($B783&gt;=L$200,0,IF(COUNTIF($E783:K783,"&lt;&gt;0")&lt;=$D$775,VLOOKUP($B$775,$B$142:$N$196,$A783,FALSE)*$E$775,0))</f>
        <v>0</v>
      </c>
      <c r="M783" s="109">
        <f>-IF($B783&gt;=M$200,0,IF(COUNTIF($E783:L783,"&lt;&gt;0")&lt;=$D$775,VLOOKUP($B$775,$B$142:$N$196,$A783,FALSE)*$E$775,0))</f>
        <v>0</v>
      </c>
      <c r="N783" s="109">
        <f>-IF($B783&gt;=N$200,0,IF(COUNTIF($E783:M783,"&lt;&gt;0")&lt;=$D$775,VLOOKUP($B$775,$B$142:$N$196,$A783,FALSE)*$E$775,0))</f>
        <v>0</v>
      </c>
    </row>
    <row r="784" spans="1:14" s="2" customFormat="1" hidden="1" outlineLevel="1" x14ac:dyDescent="0.3">
      <c r="A784" s="1">
        <f t="shared" si="165"/>
        <v>12</v>
      </c>
      <c r="B784" s="112">
        <v>2022</v>
      </c>
      <c r="C784" s="105"/>
      <c r="E784" s="109"/>
      <c r="F784" s="109">
        <f>-IF($B784&gt;=F$200,0,IF(COUNTIF($E784:E784,"&lt;&gt;0")&lt;=$D$775,VLOOKUP($B$775,$B$142:$N$196,$A784,FALSE)*$E$775,0))</f>
        <v>0</v>
      </c>
      <c r="G784" s="109">
        <f>-IF($B784&gt;=G$200,0,IF(COUNTIF($E784:F784,"&lt;&gt;0")&lt;=$D$775,VLOOKUP($B$775,$B$142:$N$196,$A784,FALSE)*$E$775,0))</f>
        <v>0</v>
      </c>
      <c r="H784" s="109">
        <f>-IF($B784&gt;=H$200,0,IF(COUNTIF($E784:G784,"&lt;&gt;0")&lt;=$D$775,VLOOKUP($B$775,$B$142:$N$196,$A784,FALSE)*$E$775,0))</f>
        <v>0</v>
      </c>
      <c r="I784" s="109">
        <f>-IF($B784&gt;=I$200,0,IF(COUNTIF($E784:H784,"&lt;&gt;0")&lt;=$D$775,VLOOKUP($B$775,$B$142:$N$196,$A784,FALSE)*$E$775,0))</f>
        <v>0</v>
      </c>
      <c r="J784" s="109">
        <f>-IF($B784&gt;=J$200,0,IF(COUNTIF($E784:I784,"&lt;&gt;0")&lt;=$D$775,VLOOKUP($B$775,$B$142:$N$196,$A784,FALSE)*$E$775,0))</f>
        <v>0</v>
      </c>
      <c r="K784" s="109">
        <f>-IF($B784&gt;=K$200,0,IF(COUNTIF($E784:J784,"&lt;&gt;0")&lt;=$D$775,VLOOKUP($B$775,$B$142:$N$196,$A784,FALSE)*$E$775,0))</f>
        <v>0</v>
      </c>
      <c r="L784" s="109">
        <f>-IF($B784&gt;=L$200,0,IF(COUNTIF($E784:K784,"&lt;&gt;0")&lt;=$D$775,VLOOKUP($B$775,$B$142:$N$196,$A784,FALSE)*$E$775,0))</f>
        <v>0</v>
      </c>
      <c r="M784" s="109">
        <f>-IF($B784&gt;=M$200,0,IF(COUNTIF($E784:L784,"&lt;&gt;0")&lt;=$D$775,VLOOKUP($B$775,$B$142:$N$196,$A784,FALSE)*$E$775,0))</f>
        <v>0</v>
      </c>
      <c r="N784" s="109">
        <f>-IF($B784&gt;=N$200,0,IF(COUNTIF($E784:M784,"&lt;&gt;0")&lt;=$D$775,VLOOKUP($B$775,$B$142:$N$196,$A784,FALSE)*$E$775,0))</f>
        <v>-6750</v>
      </c>
    </row>
    <row r="785" spans="1:14" s="2" customFormat="1" hidden="1" outlineLevel="1" x14ac:dyDescent="0.3">
      <c r="A785" s="1"/>
      <c r="B785" s="112"/>
      <c r="C785" s="105"/>
      <c r="E785" s="109"/>
      <c r="F785" s="109"/>
      <c r="G785" s="109"/>
      <c r="H785" s="109"/>
      <c r="I785" s="109"/>
      <c r="J785" s="109"/>
      <c r="K785" s="109"/>
      <c r="L785" s="109"/>
      <c r="M785" s="109"/>
      <c r="N785" s="109"/>
    </row>
    <row r="786" spans="1:14" s="2" customFormat="1" collapsed="1" x14ac:dyDescent="0.3">
      <c r="A786" s="1"/>
      <c r="B786" s="145" t="s">
        <v>243</v>
      </c>
      <c r="C786" s="146"/>
      <c r="D786" s="21">
        <f>VLOOKUP(B786,'2.2.3.1.TasasDeprec'!$B$6:$F$62,5,FALSE)</f>
        <v>8</v>
      </c>
      <c r="E786" s="25">
        <f>1/D786</f>
        <v>0.125</v>
      </c>
      <c r="F786" s="65">
        <f>SUM(F787:F795)</f>
        <v>0</v>
      </c>
      <c r="G786" s="65">
        <f t="shared" ref="G786:N786" si="166">SUM(G787:G795)</f>
        <v>0</v>
      </c>
      <c r="H786" s="65">
        <f t="shared" si="166"/>
        <v>0</v>
      </c>
      <c r="I786" s="65">
        <f t="shared" si="166"/>
        <v>0</v>
      </c>
      <c r="J786" s="65">
        <f t="shared" si="166"/>
        <v>0</v>
      </c>
      <c r="K786" s="65">
        <f t="shared" si="166"/>
        <v>0</v>
      </c>
      <c r="L786" s="65">
        <f t="shared" si="166"/>
        <v>0</v>
      </c>
      <c r="M786" s="65">
        <f t="shared" si="166"/>
        <v>0</v>
      </c>
      <c r="N786" s="65">
        <f t="shared" si="166"/>
        <v>0</v>
      </c>
    </row>
    <row r="787" spans="1:14" s="2" customFormat="1" hidden="1" outlineLevel="1" x14ac:dyDescent="0.3">
      <c r="A787" s="1">
        <v>4</v>
      </c>
      <c r="B787" s="112">
        <v>2014</v>
      </c>
      <c r="C787" s="105"/>
      <c r="E787" s="109"/>
      <c r="F787" s="109">
        <f>-IF($B787&gt;=F$200,0,IF(COUNTIF($E787:E787,"&lt;&gt;0")&lt;=$D$786,VLOOKUP($B$786,$B$142:$N$196,$A787,FALSE)*$E$786,0))</f>
        <v>0</v>
      </c>
      <c r="G787" s="109">
        <f>-IF($B787&gt;=G$200,0,IF(COUNTIF($E787:F787,"&lt;&gt;0")&lt;=$D$786,VLOOKUP($B$786,$B$142:$N$196,$A787,FALSE)*$E$786,0))</f>
        <v>0</v>
      </c>
      <c r="H787" s="109">
        <f>-IF($B787&gt;=H$200,0,IF(COUNTIF($E787:G787,"&lt;&gt;0")&lt;=$D$786,VLOOKUP($B$786,$B$142:$N$196,$A787,FALSE)*$E$786,0))</f>
        <v>0</v>
      </c>
      <c r="I787" s="109">
        <f>-IF($B787&gt;=I$200,0,IF(COUNTIF($E787:H787,"&lt;&gt;0")&lt;=$D$786,VLOOKUP($B$786,$B$142:$N$196,$A787,FALSE)*$E$786,0))</f>
        <v>0</v>
      </c>
      <c r="J787" s="109">
        <f>-IF($B787&gt;=J$200,0,IF(COUNTIF($E787:I787,"&lt;&gt;0")&lt;=$D$786,VLOOKUP($B$786,$B$142:$N$196,$A787,FALSE)*$E$786,0))</f>
        <v>0</v>
      </c>
      <c r="K787" s="109">
        <f>-IF($B787&gt;=K$200,0,IF(COUNTIF($E787:J787,"&lt;&gt;0")&lt;=$D$786,VLOOKUP($B$786,$B$142:$N$196,$A787,FALSE)*$E$786,0))</f>
        <v>0</v>
      </c>
      <c r="L787" s="109">
        <f>-IF($B787&gt;=L$200,0,IF(COUNTIF($E787:K787,"&lt;&gt;0")&lt;=$D$786,VLOOKUP($B$786,$B$142:$N$196,$A787,FALSE)*$E$786,0))</f>
        <v>0</v>
      </c>
      <c r="M787" s="109">
        <f>-IF($B787&gt;=M$200,0,IF(COUNTIF($E787:L787,"&lt;&gt;0")&lt;=$D$786,VLOOKUP($B$786,$B$142:$N$196,$A787,FALSE)*$E$786,0))</f>
        <v>0</v>
      </c>
      <c r="N787" s="109">
        <f>-IF($B787&gt;=N$200,0,IF(COUNTIF($E787:M787,"&lt;&gt;0")&lt;=$D$786,VLOOKUP($B$786,$B$142:$N$196,$A787,FALSE)*$E$786,0))</f>
        <v>0</v>
      </c>
    </row>
    <row r="788" spans="1:14" s="2" customFormat="1" hidden="1" outlineLevel="1" x14ac:dyDescent="0.3">
      <c r="A788" s="1">
        <f t="shared" ref="A788:A795" si="167">+A787+1</f>
        <v>5</v>
      </c>
      <c r="B788" s="112">
        <v>2015</v>
      </c>
      <c r="C788" s="105"/>
      <c r="E788" s="109"/>
      <c r="F788" s="109">
        <f>-IF($B788&gt;=F$200,0,IF(COUNTIF($E788:E788,"&lt;&gt;0")&lt;=$D$786,VLOOKUP($B$786,$B$142:$N$196,$A788,FALSE)*$E$786,0))</f>
        <v>0</v>
      </c>
      <c r="G788" s="109">
        <f>-IF($B788&gt;=G$200,0,IF(COUNTIF($E788:F788,"&lt;&gt;0")&lt;=$D$786,VLOOKUP($B$786,$B$142:$N$196,$A788,FALSE)*$E$786,0))</f>
        <v>0</v>
      </c>
      <c r="H788" s="109">
        <f>-IF($B788&gt;=H$200,0,IF(COUNTIF($E788:G788,"&lt;&gt;0")&lt;=$D$786,VLOOKUP($B$786,$B$142:$N$196,$A788,FALSE)*$E$786,0))</f>
        <v>0</v>
      </c>
      <c r="I788" s="109">
        <f>-IF($B788&gt;=I$200,0,IF(COUNTIF($E788:H788,"&lt;&gt;0")&lt;=$D$786,VLOOKUP($B$786,$B$142:$N$196,$A788,FALSE)*$E$786,0))</f>
        <v>0</v>
      </c>
      <c r="J788" s="109">
        <f>-IF($B788&gt;=J$200,0,IF(COUNTIF($E788:I788,"&lt;&gt;0")&lt;=$D$786,VLOOKUP($B$786,$B$142:$N$196,$A788,FALSE)*$E$786,0))</f>
        <v>0</v>
      </c>
      <c r="K788" s="109">
        <f>-IF($B788&gt;=K$200,0,IF(COUNTIF($E788:J788,"&lt;&gt;0")&lt;=$D$786,VLOOKUP($B$786,$B$142:$N$196,$A788,FALSE)*$E$786,0))</f>
        <v>0</v>
      </c>
      <c r="L788" s="109">
        <f>-IF($B788&gt;=L$200,0,IF(COUNTIF($E788:K788,"&lt;&gt;0")&lt;=$D$786,VLOOKUP($B$786,$B$142:$N$196,$A788,FALSE)*$E$786,0))</f>
        <v>0</v>
      </c>
      <c r="M788" s="109">
        <f>-IF($B788&gt;=M$200,0,IF(COUNTIF($E788:L788,"&lt;&gt;0")&lt;=$D$786,VLOOKUP($B$786,$B$142:$N$196,$A788,FALSE)*$E$786,0))</f>
        <v>0</v>
      </c>
      <c r="N788" s="109">
        <f>-IF($B788&gt;=N$200,0,IF(COUNTIF($E788:M788,"&lt;&gt;0")&lt;=$D$786,VLOOKUP($B$786,$B$142:$N$196,$A788,FALSE)*$E$786,0))</f>
        <v>0</v>
      </c>
    </row>
    <row r="789" spans="1:14" s="2" customFormat="1" hidden="1" outlineLevel="1" x14ac:dyDescent="0.3">
      <c r="A789" s="1">
        <f t="shared" si="167"/>
        <v>6</v>
      </c>
      <c r="B789" s="112">
        <v>2016</v>
      </c>
      <c r="C789" s="105"/>
      <c r="E789" s="109"/>
      <c r="F789" s="109">
        <f>-IF($B789&gt;=F$200,0,IF(COUNTIF($E789:E789,"&lt;&gt;0")&lt;=$D$786,VLOOKUP($B$786,$B$142:$N$196,$A789,FALSE)*$E$786,0))</f>
        <v>0</v>
      </c>
      <c r="G789" s="109">
        <f>-IF($B789&gt;=G$200,0,IF(COUNTIF($E789:F789,"&lt;&gt;0")&lt;=$D$786,VLOOKUP($B$786,$B$142:$N$196,$A789,FALSE)*$E$786,0))</f>
        <v>0</v>
      </c>
      <c r="H789" s="109">
        <f>-IF($B789&gt;=H$200,0,IF(COUNTIF($E789:G789,"&lt;&gt;0")&lt;=$D$786,VLOOKUP($B$786,$B$142:$N$196,$A789,FALSE)*$E$786,0))</f>
        <v>0</v>
      </c>
      <c r="I789" s="109">
        <f>-IF($B789&gt;=I$200,0,IF(COUNTIF($E789:H789,"&lt;&gt;0")&lt;=$D$786,VLOOKUP($B$786,$B$142:$N$196,$A789,FALSE)*$E$786,0))</f>
        <v>0</v>
      </c>
      <c r="J789" s="109">
        <f>-IF($B789&gt;=J$200,0,IF(COUNTIF($E789:I789,"&lt;&gt;0")&lt;=$D$786,VLOOKUP($B$786,$B$142:$N$196,$A789,FALSE)*$E$786,0))</f>
        <v>0</v>
      </c>
      <c r="K789" s="109">
        <f>-IF($B789&gt;=K$200,0,IF(COUNTIF($E789:J789,"&lt;&gt;0")&lt;=$D$786,VLOOKUP($B$786,$B$142:$N$196,$A789,FALSE)*$E$786,0))</f>
        <v>0</v>
      </c>
      <c r="L789" s="109">
        <f>-IF($B789&gt;=L$200,0,IF(COUNTIF($E789:K789,"&lt;&gt;0")&lt;=$D$786,VLOOKUP($B$786,$B$142:$N$196,$A789,FALSE)*$E$786,0))</f>
        <v>0</v>
      </c>
      <c r="M789" s="109">
        <f>-IF($B789&gt;=M$200,0,IF(COUNTIF($E789:L789,"&lt;&gt;0")&lt;=$D$786,VLOOKUP($B$786,$B$142:$N$196,$A789,FALSE)*$E$786,0))</f>
        <v>0</v>
      </c>
      <c r="N789" s="109">
        <f>-IF($B789&gt;=N$200,0,IF(COUNTIF($E789:M789,"&lt;&gt;0")&lt;=$D$786,VLOOKUP($B$786,$B$142:$N$196,$A789,FALSE)*$E$786,0))</f>
        <v>0</v>
      </c>
    </row>
    <row r="790" spans="1:14" s="2" customFormat="1" hidden="1" outlineLevel="1" x14ac:dyDescent="0.3">
      <c r="A790" s="1">
        <f t="shared" si="167"/>
        <v>7</v>
      </c>
      <c r="B790" s="112">
        <v>2017</v>
      </c>
      <c r="C790" s="105"/>
      <c r="E790" s="109"/>
      <c r="F790" s="109">
        <f>-IF($B790&gt;=F$200,0,IF(COUNTIF($E790:E790,"&lt;&gt;0")&lt;=$D$786,VLOOKUP($B$786,$B$142:$N$196,$A790,FALSE)*$E$786,0))</f>
        <v>0</v>
      </c>
      <c r="G790" s="109">
        <f>-IF($B790&gt;=G$200,0,IF(COUNTIF($E790:F790,"&lt;&gt;0")&lt;=$D$786,VLOOKUP($B$786,$B$142:$N$196,$A790,FALSE)*$E$786,0))</f>
        <v>0</v>
      </c>
      <c r="H790" s="109">
        <f>-IF($B790&gt;=H$200,0,IF(COUNTIF($E790:G790,"&lt;&gt;0")&lt;=$D$786,VLOOKUP($B$786,$B$142:$N$196,$A790,FALSE)*$E$786,0))</f>
        <v>0</v>
      </c>
      <c r="I790" s="109">
        <f>-IF($B790&gt;=I$200,0,IF(COUNTIF($E790:H790,"&lt;&gt;0")&lt;=$D$786,VLOOKUP($B$786,$B$142:$N$196,$A790,FALSE)*$E$786,0))</f>
        <v>0</v>
      </c>
      <c r="J790" s="109">
        <f>-IF($B790&gt;=J$200,0,IF(COUNTIF($E790:I790,"&lt;&gt;0")&lt;=$D$786,VLOOKUP($B$786,$B$142:$N$196,$A790,FALSE)*$E$786,0))</f>
        <v>0</v>
      </c>
      <c r="K790" s="109">
        <f>-IF($B790&gt;=K$200,0,IF(COUNTIF($E790:J790,"&lt;&gt;0")&lt;=$D$786,VLOOKUP($B$786,$B$142:$N$196,$A790,FALSE)*$E$786,0))</f>
        <v>0</v>
      </c>
      <c r="L790" s="109">
        <f>-IF($B790&gt;=L$200,0,IF(COUNTIF($E790:K790,"&lt;&gt;0")&lt;=$D$786,VLOOKUP($B$786,$B$142:$N$196,$A790,FALSE)*$E$786,0))</f>
        <v>0</v>
      </c>
      <c r="M790" s="109">
        <f>-IF($B790&gt;=M$200,0,IF(COUNTIF($E790:L790,"&lt;&gt;0")&lt;=$D$786,VLOOKUP($B$786,$B$142:$N$196,$A790,FALSE)*$E$786,0))</f>
        <v>0</v>
      </c>
      <c r="N790" s="109">
        <f>-IF($B790&gt;=N$200,0,IF(COUNTIF($E790:M790,"&lt;&gt;0")&lt;=$D$786,VLOOKUP($B$786,$B$142:$N$196,$A790,FALSE)*$E$786,0))</f>
        <v>0</v>
      </c>
    </row>
    <row r="791" spans="1:14" s="2" customFormat="1" hidden="1" outlineLevel="1" x14ac:dyDescent="0.3">
      <c r="A791" s="1">
        <f t="shared" si="167"/>
        <v>8</v>
      </c>
      <c r="B791" s="112">
        <v>2018</v>
      </c>
      <c r="C791" s="105"/>
      <c r="E791" s="109"/>
      <c r="F791" s="109">
        <f>-IF($B791&gt;=F$200,0,IF(COUNTIF($E791:E791,"&lt;&gt;0")&lt;=$D$786,VLOOKUP($B$786,$B$142:$N$196,$A791,FALSE)*$E$786,0))</f>
        <v>0</v>
      </c>
      <c r="G791" s="109">
        <f>-IF($B791&gt;=G$200,0,IF(COUNTIF($E791:F791,"&lt;&gt;0")&lt;=$D$786,VLOOKUP($B$786,$B$142:$N$196,$A791,FALSE)*$E$786,0))</f>
        <v>0</v>
      </c>
      <c r="H791" s="109">
        <f>-IF($B791&gt;=H$200,0,IF(COUNTIF($E791:G791,"&lt;&gt;0")&lt;=$D$786,VLOOKUP($B$786,$B$142:$N$196,$A791,FALSE)*$E$786,0))</f>
        <v>0</v>
      </c>
      <c r="I791" s="109">
        <f>-IF($B791&gt;=I$200,0,IF(COUNTIF($E791:H791,"&lt;&gt;0")&lt;=$D$786,VLOOKUP($B$786,$B$142:$N$196,$A791,FALSE)*$E$786,0))</f>
        <v>0</v>
      </c>
      <c r="J791" s="109">
        <f>-IF($B791&gt;=J$200,0,IF(COUNTIF($E791:I791,"&lt;&gt;0")&lt;=$D$786,VLOOKUP($B$786,$B$142:$N$196,$A791,FALSE)*$E$786,0))</f>
        <v>0</v>
      </c>
      <c r="K791" s="109">
        <f>-IF($B791&gt;=K$200,0,IF(COUNTIF($E791:J791,"&lt;&gt;0")&lt;=$D$786,VLOOKUP($B$786,$B$142:$N$196,$A791,FALSE)*$E$786,0))</f>
        <v>0</v>
      </c>
      <c r="L791" s="109">
        <f>-IF($B791&gt;=L$200,0,IF(COUNTIF($E791:K791,"&lt;&gt;0")&lt;=$D$786,VLOOKUP($B$786,$B$142:$N$196,$A791,FALSE)*$E$786,0))</f>
        <v>0</v>
      </c>
      <c r="M791" s="109">
        <f>-IF($B791&gt;=M$200,0,IF(COUNTIF($E791:L791,"&lt;&gt;0")&lt;=$D$786,VLOOKUP($B$786,$B$142:$N$196,$A791,FALSE)*$E$786,0))</f>
        <v>0</v>
      </c>
      <c r="N791" s="109">
        <f>-IF($B791&gt;=N$200,0,IF(COUNTIF($E791:M791,"&lt;&gt;0")&lt;=$D$786,VLOOKUP($B$786,$B$142:$N$196,$A791,FALSE)*$E$786,0))</f>
        <v>0</v>
      </c>
    </row>
    <row r="792" spans="1:14" s="2" customFormat="1" hidden="1" outlineLevel="1" x14ac:dyDescent="0.3">
      <c r="A792" s="1">
        <f t="shared" si="167"/>
        <v>9</v>
      </c>
      <c r="B792" s="112">
        <v>2019</v>
      </c>
      <c r="C792" s="105"/>
      <c r="E792" s="109"/>
      <c r="F792" s="109">
        <f>-IF($B792&gt;=F$200,0,IF(COUNTIF($E792:E792,"&lt;&gt;0")&lt;=$D$786,VLOOKUP($B$786,$B$142:$N$196,$A792,FALSE)*$E$786,0))</f>
        <v>0</v>
      </c>
      <c r="G792" s="109">
        <f>-IF($B792&gt;=G$200,0,IF(COUNTIF($E792:F792,"&lt;&gt;0")&lt;=$D$786,VLOOKUP($B$786,$B$142:$N$196,$A792,FALSE)*$E$786,0))</f>
        <v>0</v>
      </c>
      <c r="H792" s="109">
        <f>-IF($B792&gt;=H$200,0,IF(COUNTIF($E792:G792,"&lt;&gt;0")&lt;=$D$786,VLOOKUP($B$786,$B$142:$N$196,$A792,FALSE)*$E$786,0))</f>
        <v>0</v>
      </c>
      <c r="I792" s="109">
        <f>-IF($B792&gt;=I$200,0,IF(COUNTIF($E792:H792,"&lt;&gt;0")&lt;=$D$786,VLOOKUP($B$786,$B$142:$N$196,$A792,FALSE)*$E$786,0))</f>
        <v>0</v>
      </c>
      <c r="J792" s="109">
        <f>-IF($B792&gt;=J$200,0,IF(COUNTIF($E792:I792,"&lt;&gt;0")&lt;=$D$786,VLOOKUP($B$786,$B$142:$N$196,$A792,FALSE)*$E$786,0))</f>
        <v>0</v>
      </c>
      <c r="K792" s="109">
        <f>-IF($B792&gt;=K$200,0,IF(COUNTIF($E792:J792,"&lt;&gt;0")&lt;=$D$786,VLOOKUP($B$786,$B$142:$N$196,$A792,FALSE)*$E$786,0))</f>
        <v>0</v>
      </c>
      <c r="L792" s="109">
        <f>-IF($B792&gt;=L$200,0,IF(COUNTIF($E792:K792,"&lt;&gt;0")&lt;=$D$786,VLOOKUP($B$786,$B$142:$N$196,$A792,FALSE)*$E$786,0))</f>
        <v>0</v>
      </c>
      <c r="M792" s="109">
        <f>-IF($B792&gt;=M$200,0,IF(COUNTIF($E792:L792,"&lt;&gt;0")&lt;=$D$786,VLOOKUP($B$786,$B$142:$N$196,$A792,FALSE)*$E$786,0))</f>
        <v>0</v>
      </c>
      <c r="N792" s="109">
        <f>-IF($B792&gt;=N$200,0,IF(COUNTIF($E792:M792,"&lt;&gt;0")&lt;=$D$786,VLOOKUP($B$786,$B$142:$N$196,$A792,FALSE)*$E$786,0))</f>
        <v>0</v>
      </c>
    </row>
    <row r="793" spans="1:14" s="2" customFormat="1" hidden="1" outlineLevel="1" x14ac:dyDescent="0.3">
      <c r="A793" s="1">
        <f t="shared" si="167"/>
        <v>10</v>
      </c>
      <c r="B793" s="112">
        <v>2020</v>
      </c>
      <c r="C793" s="105"/>
      <c r="E793" s="109"/>
      <c r="F793" s="109">
        <f>-IF($B793&gt;=F$200,0,IF(COUNTIF($E793:E793,"&lt;&gt;0")&lt;=$D$786,VLOOKUP($B$786,$B$142:$N$196,$A793,FALSE)*$E$786,0))</f>
        <v>0</v>
      </c>
      <c r="G793" s="109">
        <f>-IF($B793&gt;=G$200,0,IF(COUNTIF($E793:F793,"&lt;&gt;0")&lt;=$D$786,VLOOKUP($B$786,$B$142:$N$196,$A793,FALSE)*$E$786,0))</f>
        <v>0</v>
      </c>
      <c r="H793" s="109">
        <f>-IF($B793&gt;=H$200,0,IF(COUNTIF($E793:G793,"&lt;&gt;0")&lt;=$D$786,VLOOKUP($B$786,$B$142:$N$196,$A793,FALSE)*$E$786,0))</f>
        <v>0</v>
      </c>
      <c r="I793" s="109">
        <f>-IF($B793&gt;=I$200,0,IF(COUNTIF($E793:H793,"&lt;&gt;0")&lt;=$D$786,VLOOKUP($B$786,$B$142:$N$196,$A793,FALSE)*$E$786,0))</f>
        <v>0</v>
      </c>
      <c r="J793" s="109">
        <f>-IF($B793&gt;=J$200,0,IF(COUNTIF($E793:I793,"&lt;&gt;0")&lt;=$D$786,VLOOKUP($B$786,$B$142:$N$196,$A793,FALSE)*$E$786,0))</f>
        <v>0</v>
      </c>
      <c r="K793" s="109">
        <f>-IF($B793&gt;=K$200,0,IF(COUNTIF($E793:J793,"&lt;&gt;0")&lt;=$D$786,VLOOKUP($B$786,$B$142:$N$196,$A793,FALSE)*$E$786,0))</f>
        <v>0</v>
      </c>
      <c r="L793" s="109">
        <f>-IF($B793&gt;=L$200,0,IF(COUNTIF($E793:K793,"&lt;&gt;0")&lt;=$D$786,VLOOKUP($B$786,$B$142:$N$196,$A793,FALSE)*$E$786,0))</f>
        <v>0</v>
      </c>
      <c r="M793" s="109">
        <f>-IF($B793&gt;=M$200,0,IF(COUNTIF($E793:L793,"&lt;&gt;0")&lt;=$D$786,VLOOKUP($B$786,$B$142:$N$196,$A793,FALSE)*$E$786,0))</f>
        <v>0</v>
      </c>
      <c r="N793" s="109">
        <f>-IF($B793&gt;=N$200,0,IF(COUNTIF($E793:M793,"&lt;&gt;0")&lt;=$D$786,VLOOKUP($B$786,$B$142:$N$196,$A793,FALSE)*$E$786,0))</f>
        <v>0</v>
      </c>
    </row>
    <row r="794" spans="1:14" s="2" customFormat="1" hidden="1" outlineLevel="1" x14ac:dyDescent="0.3">
      <c r="A794" s="1">
        <f t="shared" si="167"/>
        <v>11</v>
      </c>
      <c r="B794" s="112">
        <v>2021</v>
      </c>
      <c r="C794" s="105"/>
      <c r="E794" s="109"/>
      <c r="F794" s="109">
        <f>-IF($B794&gt;=F$200,0,IF(COUNTIF($E794:E794,"&lt;&gt;0")&lt;=$D$786,VLOOKUP($B$786,$B$142:$N$196,$A794,FALSE)*$E$786,0))</f>
        <v>0</v>
      </c>
      <c r="G794" s="109">
        <f>-IF($B794&gt;=G$200,0,IF(COUNTIF($E794:F794,"&lt;&gt;0")&lt;=$D$786,VLOOKUP($B$786,$B$142:$N$196,$A794,FALSE)*$E$786,0))</f>
        <v>0</v>
      </c>
      <c r="H794" s="109">
        <f>-IF($B794&gt;=H$200,0,IF(COUNTIF($E794:G794,"&lt;&gt;0")&lt;=$D$786,VLOOKUP($B$786,$B$142:$N$196,$A794,FALSE)*$E$786,0))</f>
        <v>0</v>
      </c>
      <c r="I794" s="109">
        <f>-IF($B794&gt;=I$200,0,IF(COUNTIF($E794:H794,"&lt;&gt;0")&lt;=$D$786,VLOOKUP($B$786,$B$142:$N$196,$A794,FALSE)*$E$786,0))</f>
        <v>0</v>
      </c>
      <c r="J794" s="109">
        <f>-IF($B794&gt;=J$200,0,IF(COUNTIF($E794:I794,"&lt;&gt;0")&lt;=$D$786,VLOOKUP($B$786,$B$142:$N$196,$A794,FALSE)*$E$786,0))</f>
        <v>0</v>
      </c>
      <c r="K794" s="109">
        <f>-IF($B794&gt;=K$200,0,IF(COUNTIF($E794:J794,"&lt;&gt;0")&lt;=$D$786,VLOOKUP($B$786,$B$142:$N$196,$A794,FALSE)*$E$786,0))</f>
        <v>0</v>
      </c>
      <c r="L794" s="109">
        <f>-IF($B794&gt;=L$200,0,IF(COUNTIF($E794:K794,"&lt;&gt;0")&lt;=$D$786,VLOOKUP($B$786,$B$142:$N$196,$A794,FALSE)*$E$786,0))</f>
        <v>0</v>
      </c>
      <c r="M794" s="109">
        <f>-IF($B794&gt;=M$200,0,IF(COUNTIF($E794:L794,"&lt;&gt;0")&lt;=$D$786,VLOOKUP($B$786,$B$142:$N$196,$A794,FALSE)*$E$786,0))</f>
        <v>0</v>
      </c>
      <c r="N794" s="109">
        <f>-IF($B794&gt;=N$200,0,IF(COUNTIF($E794:M794,"&lt;&gt;0")&lt;=$D$786,VLOOKUP($B$786,$B$142:$N$196,$A794,FALSE)*$E$786,0))</f>
        <v>0</v>
      </c>
    </row>
    <row r="795" spans="1:14" s="2" customFormat="1" hidden="1" outlineLevel="1" x14ac:dyDescent="0.3">
      <c r="A795" s="1">
        <f t="shared" si="167"/>
        <v>12</v>
      </c>
      <c r="B795" s="112">
        <v>2022</v>
      </c>
      <c r="C795" s="105"/>
      <c r="E795" s="109"/>
      <c r="F795" s="109">
        <f>-IF($B795&gt;=F$200,0,IF(COUNTIF($E795:E795,"&lt;&gt;0")&lt;=$D$786,VLOOKUP($B$786,$B$142:$N$196,$A795,FALSE)*$E$786,0))</f>
        <v>0</v>
      </c>
      <c r="G795" s="109">
        <f>-IF($B795&gt;=G$200,0,IF(COUNTIF($E795:F795,"&lt;&gt;0")&lt;=$D$786,VLOOKUP($B$786,$B$142:$N$196,$A795,FALSE)*$E$786,0))</f>
        <v>0</v>
      </c>
      <c r="H795" s="109">
        <f>-IF($B795&gt;=H$200,0,IF(COUNTIF($E795:G795,"&lt;&gt;0")&lt;=$D$786,VLOOKUP($B$786,$B$142:$N$196,$A795,FALSE)*$E$786,0))</f>
        <v>0</v>
      </c>
      <c r="I795" s="109">
        <f>-IF($B795&gt;=I$200,0,IF(COUNTIF($E795:H795,"&lt;&gt;0")&lt;=$D$786,VLOOKUP($B$786,$B$142:$N$196,$A795,FALSE)*$E$786,0))</f>
        <v>0</v>
      </c>
      <c r="J795" s="109">
        <f>-IF($B795&gt;=J$200,0,IF(COUNTIF($E795:I795,"&lt;&gt;0")&lt;=$D$786,VLOOKUP($B$786,$B$142:$N$196,$A795,FALSE)*$E$786,0))</f>
        <v>0</v>
      </c>
      <c r="K795" s="109">
        <f>-IF($B795&gt;=K$200,0,IF(COUNTIF($E795:J795,"&lt;&gt;0")&lt;=$D$786,VLOOKUP($B$786,$B$142:$N$196,$A795,FALSE)*$E$786,0))</f>
        <v>0</v>
      </c>
      <c r="L795" s="109">
        <f>-IF($B795&gt;=L$200,0,IF(COUNTIF($E795:K795,"&lt;&gt;0")&lt;=$D$786,VLOOKUP($B$786,$B$142:$N$196,$A795,FALSE)*$E$786,0))</f>
        <v>0</v>
      </c>
      <c r="M795" s="109">
        <f>-IF($B795&gt;=M$200,0,IF(COUNTIF($E795:L795,"&lt;&gt;0")&lt;=$D$786,VLOOKUP($B$786,$B$142:$N$196,$A795,FALSE)*$E$786,0))</f>
        <v>0</v>
      </c>
      <c r="N795" s="109">
        <f>-IF($B795&gt;=N$200,0,IF(COUNTIF($E795:M795,"&lt;&gt;0")&lt;=$D$786,VLOOKUP($B$786,$B$142:$N$196,$A795,FALSE)*$E$786,0))</f>
        <v>0</v>
      </c>
    </row>
    <row r="796" spans="1:14" s="2" customFormat="1" hidden="1" outlineLevel="1" x14ac:dyDescent="0.3">
      <c r="A796" s="1"/>
      <c r="B796" s="112"/>
      <c r="C796" s="105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</row>
    <row r="797" spans="1:14" s="2" customFormat="1" collapsed="1" x14ac:dyDescent="0.3">
      <c r="A797" s="1"/>
    </row>
  </sheetData>
  <mergeCells count="3">
    <mergeCell ref="B8:D8"/>
    <mergeCell ref="B68:D68"/>
    <mergeCell ref="B140:D140"/>
  </mergeCells>
  <hyperlinks>
    <hyperlink ref="B2" location="Índice!A1" display="Índice" xr:uid="{3A0689D3-331B-4DC9-9191-3C9AA61428F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287B-0BF0-4048-8E6E-D8E6A4B8C2E9}">
  <sheetPr>
    <tabColor rgb="FFC65911"/>
  </sheetPr>
  <dimension ref="A1:O25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14" width="10.77734375" style="1" customWidth="1"/>
    <col min="15" max="15" width="11.5546875" style="1" customWidth="1"/>
    <col min="16" max="16384" width="11.5546875" style="1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x14ac:dyDescent="0.3"/>
    <row r="4" spans="2:14" x14ac:dyDescent="0.3">
      <c r="B4" s="16" t="s">
        <v>323</v>
      </c>
    </row>
    <row r="5" spans="2:14" x14ac:dyDescent="0.3"/>
    <row r="6" spans="2:14" x14ac:dyDescent="0.3">
      <c r="B6" s="89" t="s">
        <v>255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3">
      <c r="B8" s="177" t="s">
        <v>196</v>
      </c>
      <c r="C8" s="177"/>
      <c r="D8" s="32" t="s">
        <v>256</v>
      </c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x14ac:dyDescent="0.3">
      <c r="B9" s="42" t="s">
        <v>257</v>
      </c>
      <c r="C9" s="2"/>
      <c r="D9" s="55">
        <v>0</v>
      </c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3">
      <c r="B10" s="42" t="s">
        <v>258</v>
      </c>
      <c r="C10" s="2"/>
      <c r="D10" s="55">
        <v>2626124.418604651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3">
      <c r="B11" s="42" t="s">
        <v>259</v>
      </c>
      <c r="C11" s="2"/>
      <c r="D11" s="55">
        <v>14559947.255813953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3">
      <c r="B12" s="177" t="s">
        <v>113</v>
      </c>
      <c r="C12" s="177"/>
      <c r="D12" s="58">
        <f>SUM(D9:D11)</f>
        <v>17186071.674418602</v>
      </c>
      <c r="E12" s="2"/>
      <c r="F12" s="54"/>
      <c r="G12" s="2"/>
      <c r="H12" s="2"/>
      <c r="I12" s="2"/>
      <c r="J12" s="2"/>
      <c r="K12" s="2"/>
      <c r="L12" s="2"/>
      <c r="M12" s="2"/>
      <c r="N12" s="2"/>
    </row>
    <row r="13" spans="2:14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3">
      <c r="B14" s="89" t="s">
        <v>260</v>
      </c>
      <c r="C14" s="118"/>
      <c r="D14" s="118"/>
      <c r="E14" s="118"/>
      <c r="F14" s="118"/>
      <c r="G14" s="118"/>
      <c r="H14" s="2"/>
      <c r="I14" s="2"/>
      <c r="J14" s="2"/>
      <c r="K14" s="2"/>
      <c r="L14" s="2"/>
      <c r="M14" s="2"/>
      <c r="N14" s="2"/>
    </row>
    <row r="15" spans="2:14" x14ac:dyDescent="0.3">
      <c r="B15" s="2"/>
      <c r="C15" s="2"/>
      <c r="D15" s="2"/>
      <c r="E15" s="2"/>
      <c r="F15" s="119">
        <v>0</v>
      </c>
      <c r="G15" s="119">
        <v>1</v>
      </c>
      <c r="H15" s="2"/>
      <c r="I15" s="2"/>
      <c r="J15" s="2"/>
      <c r="K15" s="2"/>
      <c r="L15" s="2"/>
      <c r="M15" s="2"/>
      <c r="N15" s="2"/>
    </row>
    <row r="16" spans="2:14" x14ac:dyDescent="0.3">
      <c r="B16" s="177" t="s">
        <v>196</v>
      </c>
      <c r="C16" s="177"/>
      <c r="D16" s="180" t="s">
        <v>261</v>
      </c>
      <c r="E16" s="180"/>
      <c r="F16" s="179" t="s">
        <v>262</v>
      </c>
      <c r="G16" s="179"/>
      <c r="H16" s="2"/>
      <c r="I16" s="2"/>
      <c r="J16" s="2"/>
      <c r="K16" s="2"/>
      <c r="L16" s="2"/>
      <c r="M16" s="2"/>
      <c r="N16" s="2"/>
    </row>
    <row r="17" spans="2:14" x14ac:dyDescent="0.3">
      <c r="B17" s="177"/>
      <c r="C17" s="177"/>
      <c r="D17" s="181"/>
      <c r="E17" s="181"/>
      <c r="F17" s="120" t="s">
        <v>7</v>
      </c>
      <c r="G17" s="120" t="s">
        <v>8</v>
      </c>
      <c r="H17" s="2"/>
      <c r="I17" s="2"/>
      <c r="J17" s="2"/>
      <c r="K17" s="2"/>
      <c r="L17" s="2"/>
      <c r="M17" s="2"/>
      <c r="N17" s="2"/>
    </row>
    <row r="18" spans="2:14" x14ac:dyDescent="0.3">
      <c r="B18" s="177"/>
      <c r="C18" s="177"/>
      <c r="D18" s="32" t="s">
        <v>263</v>
      </c>
      <c r="E18" s="32" t="s">
        <v>264</v>
      </c>
      <c r="F18" s="32">
        <v>2014</v>
      </c>
      <c r="G18" s="121">
        <v>2014</v>
      </c>
      <c r="H18" s="2"/>
      <c r="I18" s="2"/>
      <c r="J18" s="2"/>
      <c r="K18" s="2"/>
      <c r="L18" s="2"/>
      <c r="M18" s="2"/>
      <c r="N18" s="2"/>
    </row>
    <row r="19" spans="2:14" x14ac:dyDescent="0.3">
      <c r="B19" s="10" t="s">
        <v>265</v>
      </c>
      <c r="C19" s="10"/>
      <c r="D19" s="122">
        <v>3.3333333329999999E-2</v>
      </c>
      <c r="E19" s="122">
        <f>+D19/12</f>
        <v>2.7777777775000001E-3</v>
      </c>
      <c r="F19" s="123">
        <f>D10+D11</f>
        <v>17186071.674418602</v>
      </c>
      <c r="G19" s="123">
        <f>$F19/(1+G$15*$E19)</f>
        <v>17138464.827679809</v>
      </c>
      <c r="H19" s="2"/>
      <c r="I19" s="2"/>
      <c r="J19" s="2"/>
      <c r="K19" s="2"/>
      <c r="L19" s="2"/>
      <c r="M19" s="2"/>
      <c r="N19" s="2"/>
    </row>
    <row r="20" spans="2:14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 x14ac:dyDescent="0.3">
      <c r="B21" s="89" t="s">
        <v>266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 x14ac:dyDescent="0.3">
      <c r="B22" s="2"/>
      <c r="C22" s="2"/>
      <c r="D22" s="2"/>
      <c r="E22" s="119">
        <v>0</v>
      </c>
      <c r="F22" s="119">
        <f t="shared" ref="F22:N22" si="0">+E22+1</f>
        <v>1</v>
      </c>
      <c r="G22" s="119">
        <f t="shared" si="0"/>
        <v>2</v>
      </c>
      <c r="H22" s="119">
        <f t="shared" si="0"/>
        <v>3</v>
      </c>
      <c r="I22" s="119">
        <f t="shared" si="0"/>
        <v>4</v>
      </c>
      <c r="J22" s="119">
        <f t="shared" si="0"/>
        <v>5</v>
      </c>
      <c r="K22" s="119">
        <f t="shared" si="0"/>
        <v>6</v>
      </c>
      <c r="L22" s="119">
        <f t="shared" si="0"/>
        <v>7</v>
      </c>
      <c r="M22" s="119">
        <f t="shared" si="0"/>
        <v>8</v>
      </c>
      <c r="N22" s="119">
        <f t="shared" si="0"/>
        <v>9</v>
      </c>
    </row>
    <row r="23" spans="2:14" x14ac:dyDescent="0.3">
      <c r="B23" s="177" t="s">
        <v>196</v>
      </c>
      <c r="C23" s="177"/>
      <c r="D23" s="177"/>
      <c r="E23" s="32">
        <v>2014</v>
      </c>
      <c r="F23" s="32">
        <v>2015</v>
      </c>
      <c r="G23" s="32">
        <v>2016</v>
      </c>
      <c r="H23" s="32">
        <v>2017</v>
      </c>
      <c r="I23" s="32">
        <v>2018</v>
      </c>
      <c r="J23" s="32">
        <v>2019</v>
      </c>
      <c r="K23" s="32">
        <v>2020</v>
      </c>
      <c r="L23" s="32">
        <v>2021</v>
      </c>
      <c r="M23" s="32">
        <v>2022</v>
      </c>
      <c r="N23" s="32">
        <v>2023</v>
      </c>
    </row>
    <row r="24" spans="2:14" x14ac:dyDescent="0.3">
      <c r="B24" s="10" t="s">
        <v>265</v>
      </c>
      <c r="C24" s="10"/>
      <c r="D24" s="10"/>
      <c r="E24" s="123">
        <f>+G19</f>
        <v>17138464.827679809</v>
      </c>
      <c r="F24" s="123">
        <f>IF($E24*(1-F$22*$D19)&gt;0,$E24*(1-F$22*$D19),0)</f>
        <v>16567182.666814277</v>
      </c>
      <c r="G24" s="123">
        <f>IF($E24*(1-G$22*$D19)&gt;0,$E24*(1-G$22*$D19),0)</f>
        <v>15995900.505948745</v>
      </c>
      <c r="H24" s="123">
        <f>IF($E24*(1-H$22*$D19)&gt;0,$E24*(1-H$22*$D19),0)</f>
        <v>15424618.345083212</v>
      </c>
      <c r="I24" s="123">
        <f>IF($E24*(1-I$22*$D19)&gt;0,$E24*(1-I$22*$D19),0)</f>
        <v>14853336.184217682</v>
      </c>
      <c r="J24" s="123">
        <f>IF($E24*(1-J$22*$D19)&gt;0,$E24*(1-J$22*$D19),0)</f>
        <v>14282054.02335215</v>
      </c>
      <c r="K24" s="123">
        <v>0</v>
      </c>
      <c r="L24" s="123">
        <f>K24-K24</f>
        <v>0</v>
      </c>
      <c r="M24" s="123">
        <f>L24</f>
        <v>0</v>
      </c>
      <c r="N24" s="123">
        <f>M24</f>
        <v>0</v>
      </c>
    </row>
    <row r="25" spans="2:14" x14ac:dyDescent="0.3"/>
  </sheetData>
  <mergeCells count="6">
    <mergeCell ref="F16:G16"/>
    <mergeCell ref="B23:D23"/>
    <mergeCell ref="B8:C8"/>
    <mergeCell ref="B12:C12"/>
    <mergeCell ref="B16:C18"/>
    <mergeCell ref="D16:E17"/>
  </mergeCells>
  <hyperlinks>
    <hyperlink ref="B2" location="Índice!A1" display="Índice" xr:uid="{312C1314-FAB5-43C3-9469-A855449E6321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F3C1-BDE8-4325-87FA-91E3ABDBC253}">
  <sheetPr>
    <tabColor rgb="FFC65911"/>
  </sheetPr>
  <dimension ref="A1:O64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4" width="23.109375" style="1" customWidth="1"/>
    <col min="5" max="14" width="10.77734375" style="1" customWidth="1"/>
    <col min="15" max="15" width="11.5546875" style="1" customWidth="1"/>
    <col min="16" max="16384" width="11.5546875" style="1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x14ac:dyDescent="0.3"/>
    <row r="4" spans="2:14" x14ac:dyDescent="0.3">
      <c r="B4" s="16" t="s">
        <v>324</v>
      </c>
    </row>
    <row r="5" spans="2:14" x14ac:dyDescent="0.3"/>
    <row r="6" spans="2:14" x14ac:dyDescent="0.3">
      <c r="B6" s="177" t="s">
        <v>196</v>
      </c>
      <c r="C6" s="177"/>
      <c r="D6" s="177"/>
      <c r="E6" s="32">
        <v>2014</v>
      </c>
      <c r="F6" s="32">
        <v>2015</v>
      </c>
      <c r="G6" s="32">
        <v>2016</v>
      </c>
      <c r="H6" s="32">
        <v>2017</v>
      </c>
      <c r="I6" s="32">
        <v>2018</v>
      </c>
      <c r="J6" s="32">
        <v>2019</v>
      </c>
      <c r="K6" s="32">
        <v>2020</v>
      </c>
      <c r="L6" s="32">
        <v>2021</v>
      </c>
      <c r="M6" s="32">
        <v>2022</v>
      </c>
      <c r="N6" s="32">
        <v>2023</v>
      </c>
    </row>
    <row r="7" spans="2:14" x14ac:dyDescent="0.3">
      <c r="B7" s="74" t="s">
        <v>197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2:14" x14ac:dyDescent="0.3">
      <c r="B8" s="104" t="s">
        <v>198</v>
      </c>
      <c r="C8" s="105"/>
      <c r="D8" s="2"/>
      <c r="E8" s="55">
        <f>'2.2.3.2.Inv-Depr'!E142</f>
        <v>109000</v>
      </c>
      <c r="F8" s="55">
        <f>E8+'2.2.3.2.Inv-Depr'!F142+_xlfn.XLOOKUP($B8,'2.2.3.2.Inv-Depr'!$B$202:$B$786,'2.2.3.2.Inv-Depr'!F$202:F$786)</f>
        <v>105550</v>
      </c>
      <c r="G8" s="55">
        <f>F8+'2.2.3.2.Inv-Depr'!G142+_xlfn.XLOOKUP($B8,'2.2.3.2.Inv-Depr'!$B$202:$B$786,'2.2.3.2.Inv-Depr'!G$202:G$786)</f>
        <v>148000</v>
      </c>
      <c r="H8" s="55">
        <f>G8+'2.2.3.2.Inv-Depr'!H142+_xlfn.XLOOKUP($B8,'2.2.3.2.Inv-Depr'!$B$202:$B$786,'2.2.3.2.Inv-Depr'!H$202:H$786)</f>
        <v>161050</v>
      </c>
      <c r="I8" s="55">
        <f>H8+'2.2.3.2.Inv-Depr'!I142+_xlfn.XLOOKUP($B8,'2.2.3.2.Inv-Depr'!$B$202:$B$786,'2.2.3.2.Inv-Depr'!I$202:I$786)</f>
        <v>364050</v>
      </c>
      <c r="J8" s="55">
        <f>I8+'2.2.3.2.Inv-Depr'!J142+_xlfn.XLOOKUP($B8,'2.2.3.2.Inv-Depr'!$B$202:$B$786,'2.2.3.2.Inv-Depr'!J$202:J$786)</f>
        <v>361450</v>
      </c>
      <c r="K8" s="55">
        <f>J8+'2.2.3.2.Inv-Depr'!K142+_xlfn.XLOOKUP($B8,'2.2.3.2.Inv-Depr'!$B$202:$B$786,'2.2.3.2.Inv-Depr'!K$202:K$786)</f>
        <v>388000</v>
      </c>
      <c r="L8" s="55">
        <f>K8+'2.2.3.2.Inv-Depr'!L142+_xlfn.XLOOKUP($B8,'2.2.3.2.Inv-Depr'!$B$202:$B$786,'2.2.3.2.Inv-Depr'!L$202:L$786)</f>
        <v>450200</v>
      </c>
      <c r="M8" s="55">
        <f>L8+'2.2.3.2.Inv-Depr'!M142+_xlfn.XLOOKUP($B8,'2.2.3.2.Inv-Depr'!$B$202:$B$786,'2.2.3.2.Inv-Depr'!M$202:M$786)</f>
        <v>462150</v>
      </c>
      <c r="N8" s="55">
        <f>M8+'2.2.3.2.Inv-Depr'!N142+_xlfn.XLOOKUP($B8,'2.2.3.2.Inv-Depr'!$B$202:$B$786,'2.2.3.2.Inv-Depr'!N$202:N$786)</f>
        <v>638150</v>
      </c>
    </row>
    <row r="9" spans="2:14" x14ac:dyDescent="0.3">
      <c r="B9" s="104" t="s">
        <v>199</v>
      </c>
      <c r="C9" s="105"/>
      <c r="D9" s="2"/>
      <c r="E9" s="55">
        <f>'2.2.3.2.Inv-Depr'!E143</f>
        <v>0</v>
      </c>
      <c r="F9" s="55">
        <f>E9+'2.2.3.2.Inv-Depr'!F143+_xlfn.XLOOKUP($B9,'2.2.3.2.Inv-Depr'!$B$202:$B$786,'2.2.3.2.Inv-Depr'!F$202:F$786)</f>
        <v>352000</v>
      </c>
      <c r="G9" s="55">
        <f>F9+'2.2.3.2.Inv-Depr'!G143+_xlfn.XLOOKUP($B9,'2.2.3.2.Inv-Depr'!$B$202:$B$786,'2.2.3.2.Inv-Depr'!G$202:G$786)</f>
        <v>336800</v>
      </c>
      <c r="H9" s="55">
        <f>G9+'2.2.3.2.Inv-Depr'!H143+_xlfn.XLOOKUP($B9,'2.2.3.2.Inv-Depr'!$B$202:$B$786,'2.2.3.2.Inv-Depr'!H$202:H$786)</f>
        <v>863600</v>
      </c>
      <c r="I9" s="55">
        <f>H9+'2.2.3.2.Inv-Depr'!I143+_xlfn.XLOOKUP($B9,'2.2.3.2.Inv-Depr'!$B$202:$B$786,'2.2.3.2.Inv-Depr'!I$202:I$786)</f>
        <v>1292000</v>
      </c>
      <c r="J9" s="55">
        <f>I9+'2.2.3.2.Inv-Depr'!J143+_xlfn.XLOOKUP($B9,'2.2.3.2.Inv-Depr'!$B$202:$B$786,'2.2.3.2.Inv-Depr'!J$202:J$786)</f>
        <v>1592200</v>
      </c>
      <c r="K9" s="55">
        <f>J9+'2.2.3.2.Inv-Depr'!K143+_xlfn.XLOOKUP($B9,'2.2.3.2.Inv-Depr'!$B$202:$B$786,'2.2.3.2.Inv-Depr'!K$202:K$786)</f>
        <v>1448800</v>
      </c>
      <c r="L9" s="55">
        <f>K9+'2.2.3.2.Inv-Depr'!L143+_xlfn.XLOOKUP($B9,'2.2.3.2.Inv-Depr'!$B$202:$B$786,'2.2.3.2.Inv-Depr'!L$202:L$786)</f>
        <v>1499700</v>
      </c>
      <c r="M9" s="55">
        <f>L9+'2.2.3.2.Inv-Depr'!M143+_xlfn.XLOOKUP($B9,'2.2.3.2.Inv-Depr'!$B$202:$B$786,'2.2.3.2.Inv-Depr'!M$202:M$786)</f>
        <v>1594000</v>
      </c>
      <c r="N9" s="55">
        <f>M9+'2.2.3.2.Inv-Depr'!N143+_xlfn.XLOOKUP($B9,'2.2.3.2.Inv-Depr'!$B$202:$B$786,'2.2.3.2.Inv-Depr'!N$202:N$786)</f>
        <v>1302900</v>
      </c>
    </row>
    <row r="10" spans="2:14" x14ac:dyDescent="0.3">
      <c r="B10" s="104" t="s">
        <v>200</v>
      </c>
      <c r="C10" s="105"/>
      <c r="D10" s="2"/>
      <c r="E10" s="55">
        <f>'2.2.3.2.Inv-Depr'!E144</f>
        <v>34000</v>
      </c>
      <c r="F10" s="55">
        <f>E10+'2.2.3.2.Inv-Depr'!F144+_xlfn.XLOOKUP($B10,'2.2.3.2.Inv-Depr'!$B$202:$B$786,'2.2.3.2.Inv-Depr'!F$202:F$786)</f>
        <v>93200</v>
      </c>
      <c r="G10" s="55">
        <f>F10+'2.2.3.2.Inv-Depr'!G144+_xlfn.XLOOKUP($B10,'2.2.3.2.Inv-Depr'!$B$202:$B$786,'2.2.3.2.Inv-Depr'!G$202:G$786)</f>
        <v>73200</v>
      </c>
      <c r="H10" s="55">
        <f>G10+'2.2.3.2.Inv-Depr'!H144+_xlfn.XLOOKUP($B10,'2.2.3.2.Inv-Depr'!$B$202:$B$786,'2.2.3.2.Inv-Depr'!H$202:H$786)</f>
        <v>53200</v>
      </c>
      <c r="I10" s="55">
        <f>H10+'2.2.3.2.Inv-Depr'!I144+_xlfn.XLOOKUP($B10,'2.2.3.2.Inv-Depr'!$B$202:$B$786,'2.2.3.2.Inv-Depr'!I$202:I$786)</f>
        <v>140200</v>
      </c>
      <c r="J10" s="55">
        <f>I10+'2.2.3.2.Inv-Depr'!J144+_xlfn.XLOOKUP($B10,'2.2.3.2.Inv-Depr'!$B$202:$B$786,'2.2.3.2.Inv-Depr'!J$202:J$786)</f>
        <v>130800</v>
      </c>
      <c r="K10" s="55">
        <f>J10+'2.2.3.2.Inv-Depr'!K144+_xlfn.XLOOKUP($B10,'2.2.3.2.Inv-Depr'!$B$202:$B$786,'2.2.3.2.Inv-Depr'!K$202:K$786)</f>
        <v>89800</v>
      </c>
      <c r="L10" s="55">
        <f>K10+'2.2.3.2.Inv-Depr'!L144+_xlfn.XLOOKUP($B10,'2.2.3.2.Inv-Depr'!$B$202:$B$786,'2.2.3.2.Inv-Depr'!L$202:L$786)</f>
        <v>62000</v>
      </c>
      <c r="M10" s="55">
        <f>L10+'2.2.3.2.Inv-Depr'!M144+_xlfn.XLOOKUP($B10,'2.2.3.2.Inv-Depr'!$B$202:$B$786,'2.2.3.2.Inv-Depr'!M$202:M$786)</f>
        <v>64200</v>
      </c>
      <c r="N10" s="55">
        <f>M10+'2.2.3.2.Inv-Depr'!N144+_xlfn.XLOOKUP($B10,'2.2.3.2.Inv-Depr'!$B$202:$B$786,'2.2.3.2.Inv-Depr'!N$202:N$786)</f>
        <v>30400</v>
      </c>
    </row>
    <row r="11" spans="2:14" x14ac:dyDescent="0.3">
      <c r="B11" s="104" t="s">
        <v>201</v>
      </c>
      <c r="C11" s="105"/>
      <c r="D11" s="2"/>
      <c r="E11" s="55">
        <f>'2.2.3.2.Inv-Depr'!E145</f>
        <v>20000</v>
      </c>
      <c r="F11" s="55">
        <f>E11+'2.2.3.2.Inv-Depr'!F145+_xlfn.XLOOKUP($B11,'2.2.3.2.Inv-Depr'!$B$202:$B$786,'2.2.3.2.Inv-Depr'!F$202:F$786)</f>
        <v>99000</v>
      </c>
      <c r="G11" s="55">
        <f>F11+'2.2.3.2.Inv-Depr'!G145+_xlfn.XLOOKUP($B11,'2.2.3.2.Inv-Depr'!$B$202:$B$786,'2.2.3.2.Inv-Depr'!G$202:G$786)</f>
        <v>94900</v>
      </c>
      <c r="H11" s="55">
        <f>G11+'2.2.3.2.Inv-Depr'!H145+_xlfn.XLOOKUP($B11,'2.2.3.2.Inv-Depr'!$B$202:$B$786,'2.2.3.2.Inv-Depr'!H$202:H$786)</f>
        <v>95200</v>
      </c>
      <c r="I11" s="55">
        <f>H11+'2.2.3.2.Inv-Depr'!I145+_xlfn.XLOOKUP($B11,'2.2.3.2.Inv-Depr'!$B$202:$B$786,'2.2.3.2.Inv-Depr'!I$202:I$786)</f>
        <v>108400</v>
      </c>
      <c r="J11" s="55">
        <f>I11+'2.2.3.2.Inv-Depr'!J145+_xlfn.XLOOKUP($B11,'2.2.3.2.Inv-Depr'!$B$202:$B$786,'2.2.3.2.Inv-Depr'!J$202:J$786)</f>
        <v>125100</v>
      </c>
      <c r="K11" s="55">
        <f>J11+'2.2.3.2.Inv-Depr'!K145+_xlfn.XLOOKUP($B11,'2.2.3.2.Inv-Depr'!$B$202:$B$786,'2.2.3.2.Inv-Depr'!K$202:K$786)</f>
        <v>107700</v>
      </c>
      <c r="L11" s="55">
        <f>K11+'2.2.3.2.Inv-Depr'!L145+_xlfn.XLOOKUP($B11,'2.2.3.2.Inv-Depr'!$B$202:$B$786,'2.2.3.2.Inv-Depr'!L$202:L$786)</f>
        <v>95300</v>
      </c>
      <c r="M11" s="55">
        <f>L11+'2.2.3.2.Inv-Depr'!M145+_xlfn.XLOOKUP($B11,'2.2.3.2.Inv-Depr'!$B$202:$B$786,'2.2.3.2.Inv-Depr'!M$202:M$786)</f>
        <v>79400</v>
      </c>
      <c r="N11" s="55">
        <f>M11+'2.2.3.2.Inv-Depr'!N145+_xlfn.XLOOKUP($B11,'2.2.3.2.Inv-Depr'!$B$202:$B$786,'2.2.3.2.Inv-Depr'!N$202:N$786)</f>
        <v>61300</v>
      </c>
    </row>
    <row r="12" spans="2:14" x14ac:dyDescent="0.3">
      <c r="B12" s="104" t="s">
        <v>202</v>
      </c>
      <c r="C12" s="105"/>
      <c r="D12" s="2"/>
      <c r="E12" s="55">
        <f>'2.2.3.2.Inv-Depr'!E146</f>
        <v>4000</v>
      </c>
      <c r="F12" s="55">
        <f>E12+'2.2.3.2.Inv-Depr'!F146+_xlfn.XLOOKUP($B12,'2.2.3.2.Inv-Depr'!$B$202:$B$786,'2.2.3.2.Inv-Depr'!F$202:F$786)</f>
        <v>191600</v>
      </c>
      <c r="G12" s="55">
        <f>F12+'2.2.3.2.Inv-Depr'!G146+_xlfn.XLOOKUP($B12,'2.2.3.2.Inv-Depr'!$B$202:$B$786,'2.2.3.2.Inv-Depr'!G$202:G$786)</f>
        <v>308400</v>
      </c>
      <c r="H12" s="55">
        <f>G12+'2.2.3.2.Inv-Depr'!H146+_xlfn.XLOOKUP($B12,'2.2.3.2.Inv-Depr'!$B$202:$B$786,'2.2.3.2.Inv-Depr'!H$202:H$786)</f>
        <v>460600</v>
      </c>
      <c r="I12" s="55">
        <f>H12+'2.2.3.2.Inv-Depr'!I146+_xlfn.XLOOKUP($B12,'2.2.3.2.Inv-Depr'!$B$202:$B$786,'2.2.3.2.Inv-Depr'!I$202:I$786)</f>
        <v>523300</v>
      </c>
      <c r="J12" s="55">
        <f>I12+'2.2.3.2.Inv-Depr'!J146+_xlfn.XLOOKUP($B12,'2.2.3.2.Inv-Depr'!$B$202:$B$786,'2.2.3.2.Inv-Depr'!J$202:J$786)</f>
        <v>715600</v>
      </c>
      <c r="K12" s="55">
        <f>J12+'2.2.3.2.Inv-Depr'!K146+_xlfn.XLOOKUP($B12,'2.2.3.2.Inv-Depr'!$B$202:$B$786,'2.2.3.2.Inv-Depr'!K$202:K$786)</f>
        <v>748400</v>
      </c>
      <c r="L12" s="55">
        <f>K12+'2.2.3.2.Inv-Depr'!L146+_xlfn.XLOOKUP($B12,'2.2.3.2.Inv-Depr'!$B$202:$B$786,'2.2.3.2.Inv-Depr'!L$202:L$786)</f>
        <v>734100</v>
      </c>
      <c r="M12" s="55">
        <f>L12+'2.2.3.2.Inv-Depr'!M146+_xlfn.XLOOKUP($B12,'2.2.3.2.Inv-Depr'!$B$202:$B$786,'2.2.3.2.Inv-Depr'!M$202:M$786)</f>
        <v>665200</v>
      </c>
      <c r="N12" s="55">
        <f>M12+'2.2.3.2.Inv-Depr'!N146+_xlfn.XLOOKUP($B12,'2.2.3.2.Inv-Depr'!$B$202:$B$786,'2.2.3.2.Inv-Depr'!N$202:N$786)</f>
        <v>880300</v>
      </c>
    </row>
    <row r="13" spans="2:14" x14ac:dyDescent="0.3">
      <c r="B13" s="104" t="s">
        <v>203</v>
      </c>
      <c r="C13" s="105"/>
      <c r="D13" s="2"/>
      <c r="E13" s="55">
        <f>'2.2.3.2.Inv-Depr'!E147</f>
        <v>18000</v>
      </c>
      <c r="F13" s="55">
        <f>E13+'2.2.3.2.Inv-Depr'!F147+_xlfn.XLOOKUP($B13,'2.2.3.2.Inv-Depr'!$B$202:$B$786,'2.2.3.2.Inv-Depr'!F$202:F$786)</f>
        <v>55500</v>
      </c>
      <c r="G13" s="55">
        <f>F13+'2.2.3.2.Inv-Depr'!G147+_xlfn.XLOOKUP($B13,'2.2.3.2.Inv-Depr'!$B$202:$B$786,'2.2.3.2.Inv-Depr'!G$202:G$786)</f>
        <v>51500</v>
      </c>
      <c r="H13" s="55">
        <f>G13+'2.2.3.2.Inv-Depr'!H147+_xlfn.XLOOKUP($B13,'2.2.3.2.Inv-Depr'!$B$202:$B$786,'2.2.3.2.Inv-Depr'!H$202:H$786)</f>
        <v>77750</v>
      </c>
      <c r="I13" s="55">
        <f>H13+'2.2.3.2.Inv-Depr'!I147+_xlfn.XLOOKUP($B13,'2.2.3.2.Inv-Depr'!$B$202:$B$786,'2.2.3.2.Inv-Depr'!I$202:I$786)</f>
        <v>76000</v>
      </c>
      <c r="J13" s="55">
        <f>I13+'2.2.3.2.Inv-Depr'!J147+_xlfn.XLOOKUP($B13,'2.2.3.2.Inv-Depr'!$B$202:$B$786,'2.2.3.2.Inv-Depr'!J$202:J$786)</f>
        <v>57000</v>
      </c>
      <c r="K13" s="55">
        <f>J13+'2.2.3.2.Inv-Depr'!K147+_xlfn.XLOOKUP($B13,'2.2.3.2.Inv-Depr'!$B$202:$B$786,'2.2.3.2.Inv-Depr'!K$202:K$786)</f>
        <v>33500</v>
      </c>
      <c r="L13" s="55">
        <f>K13+'2.2.3.2.Inv-Depr'!L147+_xlfn.XLOOKUP($B13,'2.2.3.2.Inv-Depr'!$B$202:$B$786,'2.2.3.2.Inv-Depr'!L$202:L$786)</f>
        <v>15750</v>
      </c>
      <c r="M13" s="55">
        <f>L13+'2.2.3.2.Inv-Depr'!M147+_xlfn.XLOOKUP($B13,'2.2.3.2.Inv-Depr'!$B$202:$B$786,'2.2.3.2.Inv-Depr'!M$202:M$786)</f>
        <v>14250</v>
      </c>
      <c r="N13" s="55">
        <f>M13+'2.2.3.2.Inv-Depr'!N147+_xlfn.XLOOKUP($B13,'2.2.3.2.Inv-Depr'!$B$202:$B$786,'2.2.3.2.Inv-Depr'!N$202:N$786)</f>
        <v>4250</v>
      </c>
    </row>
    <row r="14" spans="2:14" x14ac:dyDescent="0.3">
      <c r="B14" s="74" t="s">
        <v>204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2:14" x14ac:dyDescent="0.3">
      <c r="B15" s="104" t="s">
        <v>267</v>
      </c>
      <c r="C15" s="105"/>
      <c r="D15" s="2"/>
      <c r="E15" s="55">
        <f>'2.2.3.3.ActivosIniciales'!E24</f>
        <v>17138464.827679809</v>
      </c>
      <c r="F15" s="55">
        <f>'2.2.3.3.ActivosIniciales'!F24</f>
        <v>16567182.666814277</v>
      </c>
      <c r="G15" s="55">
        <f>'2.2.3.3.ActivosIniciales'!G24</f>
        <v>15995900.505948745</v>
      </c>
      <c r="H15" s="55">
        <f>'2.2.3.3.ActivosIniciales'!H24</f>
        <v>15424618.345083212</v>
      </c>
      <c r="I15" s="55">
        <f>'2.2.3.3.ActivosIniciales'!I24</f>
        <v>14853336.184217682</v>
      </c>
      <c r="J15" s="55">
        <f>'2.2.3.3.ActivosIniciales'!J24</f>
        <v>14282054.02335215</v>
      </c>
      <c r="K15" s="55">
        <f>'2.2.3.3.ActivosIniciales'!K24</f>
        <v>0</v>
      </c>
      <c r="L15" s="55">
        <f>'2.2.3.3.ActivosIniciales'!L24</f>
        <v>0</v>
      </c>
      <c r="M15" s="55">
        <f>'2.2.3.3.ActivosIniciales'!M24</f>
        <v>0</v>
      </c>
      <c r="N15" s="55">
        <f>'2.2.3.3.ActivosIniciales'!N24</f>
        <v>0</v>
      </c>
    </row>
    <row r="16" spans="2:14" x14ac:dyDescent="0.3">
      <c r="B16" s="104" t="s">
        <v>343</v>
      </c>
      <c r="C16" s="105"/>
      <c r="D16" s="2"/>
      <c r="E16" s="55">
        <f>'2.2.3.2.Inv-Depr'!E149</f>
        <v>0</v>
      </c>
      <c r="F16" s="55">
        <f>E16+'2.2.3.2.Inv-Depr'!F149+_xlfn.XLOOKUP($B16,'2.2.3.2.Inv-Depr'!$B$202:$B$786,'2.2.3.2.Inv-Depr'!F$202:F$786)</f>
        <v>0</v>
      </c>
      <c r="G16" s="55">
        <f>F16+'2.2.3.2.Inv-Depr'!G149+_xlfn.XLOOKUP($B16,'2.2.3.2.Inv-Depr'!$B$202:$B$786,'2.2.3.2.Inv-Depr'!G$202:G$786)</f>
        <v>0</v>
      </c>
      <c r="H16" s="55">
        <f>G16+'2.2.3.2.Inv-Depr'!H149+_xlfn.XLOOKUP($B16,'2.2.3.2.Inv-Depr'!$B$202:$B$786,'2.2.3.2.Inv-Depr'!H$202:H$786)</f>
        <v>0</v>
      </c>
      <c r="I16" s="55">
        <f>H16+'2.2.3.2.Inv-Depr'!I149+_xlfn.XLOOKUP($B16,'2.2.3.2.Inv-Depr'!$B$202:$B$786,'2.2.3.2.Inv-Depr'!I$202:I$786)</f>
        <v>0</v>
      </c>
      <c r="J16" s="55">
        <f>I16+'2.2.3.2.Inv-Depr'!J149+_xlfn.XLOOKUP($B16,'2.2.3.2.Inv-Depr'!$B$202:$B$786,'2.2.3.2.Inv-Depr'!J$202:J$786)</f>
        <v>35016842.627118647</v>
      </c>
      <c r="K16" s="55">
        <f>J16+'2.2.3.2.Inv-Depr'!K149+_xlfn.XLOOKUP($B16,'2.2.3.2.Inv-Depr'!$B$202:$B$786,'2.2.3.2.Inv-Depr'!K$202:K$786)</f>
        <v>89117191.023898974</v>
      </c>
      <c r="L16" s="55">
        <f>K16+'2.2.3.2.Inv-Depr'!L149+_xlfn.XLOOKUP($B16,'2.2.3.2.Inv-Depr'!$B$202:$B$786,'2.2.3.2.Inv-Depr'!L$202:L$786)</f>
        <v>85343181.60167554</v>
      </c>
      <c r="M16" s="55">
        <f>L16+'2.2.3.2.Inv-Depr'!M149+_xlfn.XLOOKUP($B16,'2.2.3.2.Inv-Depr'!$B$202:$B$786,'2.2.3.2.Inv-Depr'!M$202:M$786)</f>
        <v>81569172.179452106</v>
      </c>
      <c r="N16" s="55">
        <f>M16+'2.2.3.2.Inv-Depr'!N149+_xlfn.XLOOKUP($B16,'2.2.3.2.Inv-Depr'!$B$202:$B$786,'2.2.3.2.Inv-Depr'!N$202:N$786)</f>
        <v>77795162.757228673</v>
      </c>
    </row>
    <row r="17" spans="2:14" x14ac:dyDescent="0.3">
      <c r="B17" s="104" t="s">
        <v>205</v>
      </c>
      <c r="C17" s="105"/>
      <c r="D17" s="2"/>
      <c r="E17" s="55">
        <f>'2.2.3.2.Inv-Depr'!E150</f>
        <v>0</v>
      </c>
      <c r="F17" s="55">
        <f>E17+'2.2.3.2.Inv-Depr'!F150+_xlfn.XLOOKUP($B17,'2.2.3.2.Inv-Depr'!$B$202:$B$786,'2.2.3.2.Inv-Depr'!F$202:F$786)</f>
        <v>1029544.0338983053</v>
      </c>
      <c r="G17" s="55">
        <f>F17+'2.2.3.2.Inv-Depr'!G150+_xlfn.XLOOKUP($B17,'2.2.3.2.Inv-Depr'!$B$202:$B$786,'2.2.3.2.Inv-Depr'!G$202:G$786)</f>
        <v>926589.63050847477</v>
      </c>
      <c r="H17" s="55">
        <f>G17+'2.2.3.2.Inv-Depr'!H150+_xlfn.XLOOKUP($B17,'2.2.3.2.Inv-Depr'!$B$202:$B$786,'2.2.3.2.Inv-Depr'!H$202:H$786)</f>
        <v>823635.22711864428</v>
      </c>
      <c r="I17" s="55">
        <f>H17+'2.2.3.2.Inv-Depr'!I150+_xlfn.XLOOKUP($B17,'2.2.3.2.Inv-Depr'!$B$202:$B$786,'2.2.3.2.Inv-Depr'!I$202:I$786)</f>
        <v>720680.82372881379</v>
      </c>
      <c r="J17" s="55">
        <f>I17+'2.2.3.2.Inv-Depr'!J150+_xlfn.XLOOKUP($B17,'2.2.3.2.Inv-Depr'!$B$202:$B$786,'2.2.3.2.Inv-Depr'!J$202:J$786)</f>
        <v>2674170.9756982294</v>
      </c>
      <c r="K17" s="55">
        <f>J17+'2.2.3.2.Inv-Depr'!K150+_xlfn.XLOOKUP($B17,'2.2.3.2.Inv-Depr'!$B$202:$B$786,'2.2.3.2.Inv-Depr'!K$202:K$786)</f>
        <v>2365572.1167724743</v>
      </c>
      <c r="L17" s="55">
        <f>K17+'2.2.3.2.Inv-Depr'!L150+_xlfn.XLOOKUP($B17,'2.2.3.2.Inv-Depr'!$B$202:$B$786,'2.2.3.2.Inv-Depr'!L$202:L$786)</f>
        <v>2056973.2578467191</v>
      </c>
      <c r="M17" s="55">
        <f>L17+'2.2.3.2.Inv-Depr'!M150+_xlfn.XLOOKUP($B17,'2.2.3.2.Inv-Depr'!$B$202:$B$786,'2.2.3.2.Inv-Depr'!M$202:M$786)</f>
        <v>1748374.398920964</v>
      </c>
      <c r="N17" s="55">
        <f>M17+'2.2.3.2.Inv-Depr'!N150+_xlfn.XLOOKUP($B17,'2.2.3.2.Inv-Depr'!$B$202:$B$786,'2.2.3.2.Inv-Depr'!N$202:N$786)</f>
        <v>1439775.5399952088</v>
      </c>
    </row>
    <row r="18" spans="2:14" x14ac:dyDescent="0.3">
      <c r="B18" s="104" t="s">
        <v>206</v>
      </c>
      <c r="C18" s="105"/>
      <c r="D18" s="2"/>
      <c r="E18" s="55">
        <f>'2.2.3.2.Inv-Depr'!E151</f>
        <v>0</v>
      </c>
      <c r="F18" s="55">
        <f>E18+'2.2.3.2.Inv-Depr'!F151+_xlfn.XLOOKUP($B18,'2.2.3.2.Inv-Depr'!$B$202:$B$786,'2.2.3.2.Inv-Depr'!F$202:F$786)</f>
        <v>0</v>
      </c>
      <c r="G18" s="55">
        <f>F18+'2.2.3.2.Inv-Depr'!G151+_xlfn.XLOOKUP($B18,'2.2.3.2.Inv-Depr'!$B$202:$B$786,'2.2.3.2.Inv-Depr'!G$202:G$786)</f>
        <v>0</v>
      </c>
      <c r="H18" s="55">
        <f>G18+'2.2.3.2.Inv-Depr'!H151+_xlfn.XLOOKUP($B18,'2.2.3.2.Inv-Depr'!$B$202:$B$786,'2.2.3.2.Inv-Depr'!H$202:H$786)</f>
        <v>0</v>
      </c>
      <c r="I18" s="55">
        <f>H18+'2.2.3.2.Inv-Depr'!I151+_xlfn.XLOOKUP($B18,'2.2.3.2.Inv-Depr'!$B$202:$B$786,'2.2.3.2.Inv-Depr'!I$202:I$786)</f>
        <v>0</v>
      </c>
      <c r="J18" s="55">
        <f>I18+'2.2.3.2.Inv-Depr'!J151+_xlfn.XLOOKUP($B18,'2.2.3.2.Inv-Depr'!$B$202:$B$786,'2.2.3.2.Inv-Depr'!J$202:J$786)</f>
        <v>9036890.8539458197</v>
      </c>
      <c r="K18" s="55">
        <f>J18+'2.2.3.2.Inv-Depr'!K151+_xlfn.XLOOKUP($B18,'2.2.3.2.Inv-Depr'!$B$202:$B$786,'2.2.3.2.Inv-Depr'!K$202:K$786)</f>
        <v>8434431.4636827651</v>
      </c>
      <c r="L18" s="55">
        <f>K18+'2.2.3.2.Inv-Depr'!L151+_xlfn.XLOOKUP($B18,'2.2.3.2.Inv-Depr'!$B$202:$B$786,'2.2.3.2.Inv-Depr'!L$202:L$786)</f>
        <v>7831972.0734197106</v>
      </c>
      <c r="M18" s="55">
        <f>L18+'2.2.3.2.Inv-Depr'!M151+_xlfn.XLOOKUP($B18,'2.2.3.2.Inv-Depr'!$B$202:$B$786,'2.2.3.2.Inv-Depr'!M$202:M$786)</f>
        <v>7229512.6831566561</v>
      </c>
      <c r="N18" s="55">
        <f>M18+'2.2.3.2.Inv-Depr'!N151+_xlfn.XLOOKUP($B18,'2.2.3.2.Inv-Depr'!$B$202:$B$786,'2.2.3.2.Inv-Depr'!N$202:N$786)</f>
        <v>6627053.2928936016</v>
      </c>
    </row>
    <row r="19" spans="2:14" x14ac:dyDescent="0.3">
      <c r="B19" s="104" t="s">
        <v>207</v>
      </c>
      <c r="C19" s="105"/>
      <c r="D19" s="2"/>
      <c r="E19" s="55">
        <f>'2.2.3.2.Inv-Depr'!E152</f>
        <v>0</v>
      </c>
      <c r="F19" s="55">
        <f>E19+'2.2.3.2.Inv-Depr'!F152+_xlfn.XLOOKUP($B19,'2.2.3.2.Inv-Depr'!$B$202:$B$786,'2.2.3.2.Inv-Depr'!F$202:F$786)</f>
        <v>0</v>
      </c>
      <c r="G19" s="55">
        <f>F19+'2.2.3.2.Inv-Depr'!G152+_xlfn.XLOOKUP($B19,'2.2.3.2.Inv-Depr'!$B$202:$B$786,'2.2.3.2.Inv-Depr'!G$202:G$786)</f>
        <v>93644.338983050853</v>
      </c>
      <c r="H19" s="55">
        <f>G19+'2.2.3.2.Inv-Depr'!H152+_xlfn.XLOOKUP($B19,'2.2.3.2.Inv-Depr'!$B$202:$B$786,'2.2.3.2.Inv-Depr'!H$202:H$786)</f>
        <v>84279.905084745769</v>
      </c>
      <c r="I19" s="55">
        <f>H19+'2.2.3.2.Inv-Depr'!I152+_xlfn.XLOOKUP($B19,'2.2.3.2.Inv-Depr'!$B$202:$B$786,'2.2.3.2.Inv-Depr'!I$202:I$786)</f>
        <v>74915.471186440685</v>
      </c>
      <c r="J19" s="55">
        <f>I19+'2.2.3.2.Inv-Depr'!J152+_xlfn.XLOOKUP($B19,'2.2.3.2.Inv-Depr'!$B$202:$B$786,'2.2.3.2.Inv-Depr'!J$202:J$786)</f>
        <v>340405.66440677963</v>
      </c>
      <c r="K19" s="55">
        <f>J19+'2.2.3.2.Inv-Depr'!K152+_xlfn.XLOOKUP($B19,'2.2.3.2.Inv-Depr'!$B$202:$B$786,'2.2.3.2.Inv-Depr'!K$202:K$786)</f>
        <v>303555.76779661013</v>
      </c>
      <c r="L19" s="55">
        <f>K19+'2.2.3.2.Inv-Depr'!L152+_xlfn.XLOOKUP($B19,'2.2.3.2.Inv-Depr'!$B$202:$B$786,'2.2.3.2.Inv-Depr'!L$202:L$786)</f>
        <v>266705.87118644064</v>
      </c>
      <c r="M19" s="55">
        <f>L19+'2.2.3.2.Inv-Depr'!M152+_xlfn.XLOOKUP($B19,'2.2.3.2.Inv-Depr'!$B$202:$B$786,'2.2.3.2.Inv-Depr'!M$202:M$786)</f>
        <v>229855.97457627114</v>
      </c>
      <c r="N19" s="55">
        <f>M19+'2.2.3.2.Inv-Depr'!N152+_xlfn.XLOOKUP($B19,'2.2.3.2.Inv-Depr'!$B$202:$B$786,'2.2.3.2.Inv-Depr'!N$202:N$786)</f>
        <v>193006.07796610164</v>
      </c>
    </row>
    <row r="20" spans="2:14" x14ac:dyDescent="0.3">
      <c r="B20" s="104" t="s">
        <v>208</v>
      </c>
      <c r="C20" s="105"/>
      <c r="D20" s="2"/>
      <c r="E20" s="55">
        <f>'2.2.3.2.Inv-Depr'!E153</f>
        <v>0</v>
      </c>
      <c r="F20" s="55">
        <f>E20+'2.2.3.2.Inv-Depr'!F153+_xlfn.XLOOKUP($B20,'2.2.3.2.Inv-Depr'!$B$202:$B$786,'2.2.3.2.Inv-Depr'!F$202:F$786)</f>
        <v>0</v>
      </c>
      <c r="G20" s="55">
        <f>F20+'2.2.3.2.Inv-Depr'!G153+_xlfn.XLOOKUP($B20,'2.2.3.2.Inv-Depr'!$B$202:$B$786,'2.2.3.2.Inv-Depr'!G$202:G$786)</f>
        <v>0</v>
      </c>
      <c r="H20" s="55">
        <f>G20+'2.2.3.2.Inv-Depr'!H153+_xlfn.XLOOKUP($B20,'2.2.3.2.Inv-Depr'!$B$202:$B$786,'2.2.3.2.Inv-Depr'!H$202:H$786)</f>
        <v>0</v>
      </c>
      <c r="I20" s="55">
        <f>H20+'2.2.3.2.Inv-Depr'!I153+_xlfn.XLOOKUP($B20,'2.2.3.2.Inv-Depr'!$B$202:$B$786,'2.2.3.2.Inv-Depr'!I$202:I$786)</f>
        <v>0</v>
      </c>
      <c r="J20" s="55">
        <f>I20+'2.2.3.2.Inv-Depr'!J153+_xlfn.XLOOKUP($B20,'2.2.3.2.Inv-Depr'!$B$202:$B$786,'2.2.3.2.Inv-Depr'!J$202:J$786)</f>
        <v>0</v>
      </c>
      <c r="K20" s="55">
        <f>J20+'2.2.3.2.Inv-Depr'!K153+_xlfn.XLOOKUP($B20,'2.2.3.2.Inv-Depr'!$B$202:$B$786,'2.2.3.2.Inv-Depr'!K$202:K$786)</f>
        <v>2412368.7457627119</v>
      </c>
      <c r="L20" s="55">
        <f>K20+'2.2.3.2.Inv-Depr'!L153+_xlfn.XLOOKUP($B20,'2.2.3.2.Inv-Depr'!$B$202:$B$786,'2.2.3.2.Inv-Depr'!L$202:L$786)</f>
        <v>2307483.148120855</v>
      </c>
      <c r="M20" s="55">
        <f>L20+'2.2.3.2.Inv-Depr'!M153+_xlfn.XLOOKUP($B20,'2.2.3.2.Inv-Depr'!$B$202:$B$786,'2.2.3.2.Inv-Depr'!M$202:M$786)</f>
        <v>2202597.5504789981</v>
      </c>
      <c r="N20" s="55">
        <f>M20+'2.2.3.2.Inv-Depr'!N153+_xlfn.XLOOKUP($B20,'2.2.3.2.Inv-Depr'!$B$202:$B$786,'2.2.3.2.Inv-Depr'!N$202:N$786)</f>
        <v>2097711.9528371412</v>
      </c>
    </row>
    <row r="21" spans="2:14" x14ac:dyDescent="0.3">
      <c r="B21" s="104" t="s">
        <v>209</v>
      </c>
      <c r="C21" s="105"/>
      <c r="D21" s="2"/>
      <c r="E21" s="55">
        <f>'2.2.3.2.Inv-Depr'!E154</f>
        <v>0</v>
      </c>
      <c r="F21" s="55">
        <f>E21+'2.2.3.2.Inv-Depr'!F154+_xlfn.XLOOKUP($B21,'2.2.3.2.Inv-Depr'!$B$202:$B$786,'2.2.3.2.Inv-Depr'!F$202:F$786)</f>
        <v>0</v>
      </c>
      <c r="G21" s="55">
        <f>F21+'2.2.3.2.Inv-Depr'!G154+_xlfn.XLOOKUP($B21,'2.2.3.2.Inv-Depr'!$B$202:$B$786,'2.2.3.2.Inv-Depr'!G$202:G$786)</f>
        <v>463200</v>
      </c>
      <c r="H21" s="55">
        <f>G21+'2.2.3.2.Inv-Depr'!H154+_xlfn.XLOOKUP($B21,'2.2.3.2.Inv-Depr'!$B$202:$B$786,'2.2.3.2.Inv-Depr'!H$202:H$786)</f>
        <v>416880</v>
      </c>
      <c r="I21" s="55">
        <f>H21+'2.2.3.2.Inv-Depr'!I154+_xlfn.XLOOKUP($B21,'2.2.3.2.Inv-Depr'!$B$202:$B$786,'2.2.3.2.Inv-Depr'!I$202:I$786)</f>
        <v>800560</v>
      </c>
      <c r="J21" s="55">
        <f>I21+'2.2.3.2.Inv-Depr'!J154+_xlfn.XLOOKUP($B21,'2.2.3.2.Inv-Depr'!$B$202:$B$786,'2.2.3.2.Inv-Depr'!J$202:J$786)</f>
        <v>804132.79661016946</v>
      </c>
      <c r="K21" s="55">
        <f>J21+'2.2.3.2.Inv-Depr'!K154+_xlfn.XLOOKUP($B21,'2.2.3.2.Inv-Depr'!$B$202:$B$786,'2.2.3.2.Inv-Depr'!K$202:K$786)</f>
        <v>705523.51694915257</v>
      </c>
      <c r="L21" s="55">
        <f>K21+'2.2.3.2.Inv-Depr'!L154+_xlfn.XLOOKUP($B21,'2.2.3.2.Inv-Depr'!$B$202:$B$786,'2.2.3.2.Inv-Depr'!L$202:L$786)</f>
        <v>606914.23728813557</v>
      </c>
      <c r="M21" s="55">
        <f>L21+'2.2.3.2.Inv-Depr'!M154+_xlfn.XLOOKUP($B21,'2.2.3.2.Inv-Depr'!$B$202:$B$786,'2.2.3.2.Inv-Depr'!M$202:M$786)</f>
        <v>508304.95762711862</v>
      </c>
      <c r="N21" s="55">
        <f>M21+'2.2.3.2.Inv-Depr'!N154+_xlfn.XLOOKUP($B21,'2.2.3.2.Inv-Depr'!$B$202:$B$786,'2.2.3.2.Inv-Depr'!N$202:N$786)</f>
        <v>409695.67796610168</v>
      </c>
    </row>
    <row r="22" spans="2:14" x14ac:dyDescent="0.3">
      <c r="B22" s="104" t="s">
        <v>303</v>
      </c>
      <c r="C22" s="105"/>
      <c r="D22" s="2"/>
      <c r="E22" s="55">
        <f>'2.2.3.2.Inv-Depr'!E155</f>
        <v>0</v>
      </c>
      <c r="F22" s="55">
        <f>E22+'2.2.3.2.Inv-Depr'!F155+_xlfn.XLOOKUP($B22,'2.2.3.2.Inv-Depr'!$B$202:$B$786,'2.2.3.2.Inv-Depr'!F$202:F$786)</f>
        <v>0</v>
      </c>
      <c r="G22" s="55">
        <f>F22+'2.2.3.2.Inv-Depr'!G155+_xlfn.XLOOKUP($B22,'2.2.3.2.Inv-Depr'!$B$202:$B$786,'2.2.3.2.Inv-Depr'!G$202:G$786)</f>
        <v>0</v>
      </c>
      <c r="H22" s="55">
        <f>G22+'2.2.3.2.Inv-Depr'!H155+_xlfn.XLOOKUP($B22,'2.2.3.2.Inv-Depr'!$B$202:$B$786,'2.2.3.2.Inv-Depr'!H$202:H$786)</f>
        <v>0</v>
      </c>
      <c r="I22" s="55">
        <f>H22+'2.2.3.2.Inv-Depr'!I155+_xlfn.XLOOKUP($B22,'2.2.3.2.Inv-Depr'!$B$202:$B$786,'2.2.3.2.Inv-Depr'!I$202:I$786)</f>
        <v>0</v>
      </c>
      <c r="J22" s="55">
        <f>I22+'2.2.3.2.Inv-Depr'!J155+_xlfn.XLOOKUP($B22,'2.2.3.2.Inv-Depr'!$B$202:$B$786,'2.2.3.2.Inv-Depr'!J$202:J$786)</f>
        <v>0</v>
      </c>
      <c r="K22" s="55">
        <f>J22+'2.2.3.2.Inv-Depr'!K155+_xlfn.XLOOKUP($B22,'2.2.3.2.Inv-Depr'!$B$202:$B$786,'2.2.3.2.Inv-Depr'!K$202:K$786)</f>
        <v>5170192.5169491526</v>
      </c>
      <c r="L22" s="55">
        <f>K22+'2.2.3.2.Inv-Depr'!L155+_xlfn.XLOOKUP($B22,'2.2.3.2.Inv-Depr'!$B$202:$B$786,'2.2.3.2.Inv-Depr'!L$202:L$786)</f>
        <v>4954767.8287429381</v>
      </c>
      <c r="M22" s="55">
        <f>L22+'2.2.3.2.Inv-Depr'!M155+_xlfn.XLOOKUP($B22,'2.2.3.2.Inv-Depr'!$B$202:$B$786,'2.2.3.2.Inv-Depr'!M$202:M$786)</f>
        <v>4739343.1405367237</v>
      </c>
      <c r="N22" s="55">
        <f>M22+'2.2.3.2.Inv-Depr'!N155+_xlfn.XLOOKUP($B22,'2.2.3.2.Inv-Depr'!$B$202:$B$786,'2.2.3.2.Inv-Depr'!N$202:N$786)</f>
        <v>4523918.4523305092</v>
      </c>
    </row>
    <row r="23" spans="2:14" x14ac:dyDescent="0.3">
      <c r="B23" s="104" t="s">
        <v>210</v>
      </c>
      <c r="C23" s="105"/>
      <c r="D23" s="2"/>
      <c r="E23" s="55">
        <f>'2.2.3.2.Inv-Depr'!E156</f>
        <v>0</v>
      </c>
      <c r="F23" s="55">
        <f>E23+'2.2.3.2.Inv-Depr'!F156+_xlfn.XLOOKUP($B23,'2.2.3.2.Inv-Depr'!$B$202:$B$786,'2.2.3.2.Inv-Depr'!F$202:F$786)</f>
        <v>0</v>
      </c>
      <c r="G23" s="55">
        <f>F23+'2.2.3.2.Inv-Depr'!G156+_xlfn.XLOOKUP($B23,'2.2.3.2.Inv-Depr'!$B$202:$B$786,'2.2.3.2.Inv-Depr'!G$202:G$786)</f>
        <v>0</v>
      </c>
      <c r="H23" s="55">
        <f>G23+'2.2.3.2.Inv-Depr'!H156+_xlfn.XLOOKUP($B23,'2.2.3.2.Inv-Depr'!$B$202:$B$786,'2.2.3.2.Inv-Depr'!H$202:H$786)</f>
        <v>0</v>
      </c>
      <c r="I23" s="55">
        <f>H23+'2.2.3.2.Inv-Depr'!I156+_xlfn.XLOOKUP($B23,'2.2.3.2.Inv-Depr'!$B$202:$B$786,'2.2.3.2.Inv-Depr'!I$202:I$786)</f>
        <v>0</v>
      </c>
      <c r="J23" s="55">
        <f>I23+'2.2.3.2.Inv-Depr'!J156+_xlfn.XLOOKUP($B23,'2.2.3.2.Inv-Depr'!$B$202:$B$786,'2.2.3.2.Inv-Depr'!J$202:J$786)</f>
        <v>0</v>
      </c>
      <c r="K23" s="55">
        <f>J23+'2.2.3.2.Inv-Depr'!K156+_xlfn.XLOOKUP($B23,'2.2.3.2.Inv-Depr'!$B$202:$B$786,'2.2.3.2.Inv-Depr'!K$202:K$786)</f>
        <v>172240.00000000003</v>
      </c>
      <c r="L23" s="55">
        <f>K23+'2.2.3.2.Inv-Depr'!L156+_xlfn.XLOOKUP($B23,'2.2.3.2.Inv-Depr'!$B$202:$B$786,'2.2.3.2.Inv-Depr'!L$202:L$786)</f>
        <v>155016.00000000003</v>
      </c>
      <c r="M23" s="55">
        <f>L23+'2.2.3.2.Inv-Depr'!M156+_xlfn.XLOOKUP($B23,'2.2.3.2.Inv-Depr'!$B$202:$B$786,'2.2.3.2.Inv-Depr'!M$202:M$786)</f>
        <v>137792.00000000003</v>
      </c>
      <c r="N23" s="55">
        <f>M23+'2.2.3.2.Inv-Depr'!N156+_xlfn.XLOOKUP($B23,'2.2.3.2.Inv-Depr'!$B$202:$B$786,'2.2.3.2.Inv-Depr'!N$202:N$786)</f>
        <v>120568.00000000003</v>
      </c>
    </row>
    <row r="24" spans="2:14" x14ac:dyDescent="0.3">
      <c r="B24" s="104" t="s">
        <v>211</v>
      </c>
      <c r="C24" s="105"/>
      <c r="D24" s="2"/>
      <c r="E24" s="55">
        <f>'2.2.3.2.Inv-Depr'!E157</f>
        <v>0</v>
      </c>
      <c r="F24" s="55">
        <f>E24+'2.2.3.2.Inv-Depr'!F157+_xlfn.XLOOKUP($B24,'2.2.3.2.Inv-Depr'!$B$202:$B$786,'2.2.3.2.Inv-Depr'!F$202:F$786)</f>
        <v>0</v>
      </c>
      <c r="G24" s="55">
        <f>F24+'2.2.3.2.Inv-Depr'!G157+_xlfn.XLOOKUP($B24,'2.2.3.2.Inv-Depr'!$B$202:$B$786,'2.2.3.2.Inv-Depr'!G$202:G$786)</f>
        <v>0</v>
      </c>
      <c r="H24" s="55">
        <f>G24+'2.2.3.2.Inv-Depr'!H157+_xlfn.XLOOKUP($B24,'2.2.3.2.Inv-Depr'!$B$202:$B$786,'2.2.3.2.Inv-Depr'!H$202:H$786)</f>
        <v>0</v>
      </c>
      <c r="I24" s="55">
        <f>H24+'2.2.3.2.Inv-Depr'!I157+_xlfn.XLOOKUP($B24,'2.2.3.2.Inv-Depr'!$B$202:$B$786,'2.2.3.2.Inv-Depr'!I$202:I$786)</f>
        <v>0</v>
      </c>
      <c r="J24" s="55">
        <f>I24+'2.2.3.2.Inv-Depr'!J157+_xlfn.XLOOKUP($B24,'2.2.3.2.Inv-Depr'!$B$202:$B$786,'2.2.3.2.Inv-Depr'!J$202:J$786)</f>
        <v>0</v>
      </c>
      <c r="K24" s="55">
        <f>J24+'2.2.3.2.Inv-Depr'!K157+_xlfn.XLOOKUP($B24,'2.2.3.2.Inv-Depr'!$B$202:$B$786,'2.2.3.2.Inv-Depr'!K$202:K$786)</f>
        <v>4168184.1525423732</v>
      </c>
      <c r="L24" s="55">
        <f>K24+'2.2.3.2.Inv-Depr'!L157+_xlfn.XLOOKUP($B24,'2.2.3.2.Inv-Depr'!$B$202:$B$786,'2.2.3.2.Inv-Depr'!L$202:L$786)</f>
        <v>11502250.516242936</v>
      </c>
      <c r="M24" s="55">
        <f>L24+'2.2.3.2.Inv-Depr'!M157+_xlfn.XLOOKUP($B24,'2.2.3.2.Inv-Depr'!$B$202:$B$786,'2.2.3.2.Inv-Depr'!M$202:M$786)</f>
        <v>11015753.647245761</v>
      </c>
      <c r="N24" s="55">
        <f>M24+'2.2.3.2.Inv-Depr'!N157+_xlfn.XLOOKUP($B24,'2.2.3.2.Inv-Depr'!$B$202:$B$786,'2.2.3.2.Inv-Depr'!N$202:N$786)</f>
        <v>10529256.778248586</v>
      </c>
    </row>
    <row r="25" spans="2:14" x14ac:dyDescent="0.3">
      <c r="B25" s="104" t="s">
        <v>212</v>
      </c>
      <c r="C25" s="105"/>
      <c r="D25" s="2"/>
      <c r="E25" s="55">
        <f>'2.2.3.2.Inv-Depr'!E158</f>
        <v>0</v>
      </c>
      <c r="F25" s="55">
        <f>E25+'2.2.3.2.Inv-Depr'!F158+_xlfn.XLOOKUP($B25,'2.2.3.2.Inv-Depr'!$B$202:$B$786,'2.2.3.2.Inv-Depr'!F$202:F$786)</f>
        <v>0</v>
      </c>
      <c r="G25" s="55">
        <f>F25+'2.2.3.2.Inv-Depr'!G158+_xlfn.XLOOKUP($B25,'2.2.3.2.Inv-Depr'!$B$202:$B$786,'2.2.3.2.Inv-Depr'!G$202:G$786)</f>
        <v>0</v>
      </c>
      <c r="H25" s="55">
        <f>G25+'2.2.3.2.Inv-Depr'!H158+_xlfn.XLOOKUP($B25,'2.2.3.2.Inv-Depr'!$B$202:$B$786,'2.2.3.2.Inv-Depr'!H$202:H$786)</f>
        <v>0</v>
      </c>
      <c r="I25" s="55">
        <f>H25+'2.2.3.2.Inv-Depr'!I158+_xlfn.XLOOKUP($B25,'2.2.3.2.Inv-Depr'!$B$202:$B$786,'2.2.3.2.Inv-Depr'!I$202:I$786)</f>
        <v>0</v>
      </c>
      <c r="J25" s="55">
        <f>I25+'2.2.3.2.Inv-Depr'!J158+_xlfn.XLOOKUP($B25,'2.2.3.2.Inv-Depr'!$B$202:$B$786,'2.2.3.2.Inv-Depr'!J$202:J$786)</f>
        <v>7866489.177966102</v>
      </c>
      <c r="K25" s="55">
        <f>J25+'2.2.3.2.Inv-Depr'!K158+_xlfn.XLOOKUP($B25,'2.2.3.2.Inv-Depr'!$B$202:$B$786,'2.2.3.2.Inv-Depr'!K$202:K$786)</f>
        <v>19227236.196086876</v>
      </c>
      <c r="L25" s="55">
        <f>K25+'2.2.3.2.Inv-Depr'!L158+_xlfn.XLOOKUP($B25,'2.2.3.2.Inv-Depr'!$B$202:$B$786,'2.2.3.2.Inv-Depr'!L$202:L$786)</f>
        <v>18412444.255315956</v>
      </c>
      <c r="M25" s="55">
        <f>L25+'2.2.3.2.Inv-Depr'!M158+_xlfn.XLOOKUP($B25,'2.2.3.2.Inv-Depr'!$B$202:$B$786,'2.2.3.2.Inv-Depr'!M$202:M$786)</f>
        <v>17597652.314545035</v>
      </c>
      <c r="N25" s="55">
        <f>M25+'2.2.3.2.Inv-Depr'!N158+_xlfn.XLOOKUP($B25,'2.2.3.2.Inv-Depr'!$B$202:$B$786,'2.2.3.2.Inv-Depr'!N$202:N$786)</f>
        <v>16782860.373774115</v>
      </c>
    </row>
    <row r="26" spans="2:14" x14ac:dyDescent="0.3">
      <c r="B26" s="104" t="s">
        <v>213</v>
      </c>
      <c r="C26" s="105"/>
      <c r="D26" s="2"/>
      <c r="E26" s="55">
        <f>'2.2.3.2.Inv-Depr'!E159</f>
        <v>0</v>
      </c>
      <c r="F26" s="55">
        <f>E26+'2.2.3.2.Inv-Depr'!F159+_xlfn.XLOOKUP($B26,'2.2.3.2.Inv-Depr'!$B$202:$B$786,'2.2.3.2.Inv-Depr'!F$202:F$786)</f>
        <v>46783</v>
      </c>
      <c r="G26" s="55">
        <f>F26+'2.2.3.2.Inv-Depr'!G159+_xlfn.XLOOKUP($B26,'2.2.3.2.Inv-Depr'!$B$202:$B$786,'2.2.3.2.Inv-Depr'!G$202:G$786)</f>
        <v>42104.7</v>
      </c>
      <c r="H26" s="55">
        <f>G26+'2.2.3.2.Inv-Depr'!H159+_xlfn.XLOOKUP($B26,'2.2.3.2.Inv-Depr'!$B$202:$B$786,'2.2.3.2.Inv-Depr'!H$202:H$786)</f>
        <v>37426.399999999994</v>
      </c>
      <c r="I26" s="55">
        <f>H26+'2.2.3.2.Inv-Depr'!I159+_xlfn.XLOOKUP($B26,'2.2.3.2.Inv-Depr'!$B$202:$B$786,'2.2.3.2.Inv-Depr'!I$202:I$786)</f>
        <v>32748.099999999995</v>
      </c>
      <c r="J26" s="55">
        <f>I26+'2.2.3.2.Inv-Depr'!J159+_xlfn.XLOOKUP($B26,'2.2.3.2.Inv-Depr'!$B$202:$B$786,'2.2.3.2.Inv-Depr'!J$202:J$786)</f>
        <v>28069.799999999996</v>
      </c>
      <c r="K26" s="55">
        <f>J26+'2.2.3.2.Inv-Depr'!K159+_xlfn.XLOOKUP($B26,'2.2.3.2.Inv-Depr'!$B$202:$B$786,'2.2.3.2.Inv-Depr'!K$202:K$786)</f>
        <v>23391.499999999996</v>
      </c>
      <c r="L26" s="55">
        <f>K26+'2.2.3.2.Inv-Depr'!L159+_xlfn.XLOOKUP($B26,'2.2.3.2.Inv-Depr'!$B$202:$B$786,'2.2.3.2.Inv-Depr'!L$202:L$786)</f>
        <v>18713.199999999997</v>
      </c>
      <c r="M26" s="55">
        <f>L26+'2.2.3.2.Inv-Depr'!M159+_xlfn.XLOOKUP($B26,'2.2.3.2.Inv-Depr'!$B$202:$B$786,'2.2.3.2.Inv-Depr'!M$202:M$786)</f>
        <v>14034.899999999998</v>
      </c>
      <c r="N26" s="55">
        <f>M26+'2.2.3.2.Inv-Depr'!N159+_xlfn.XLOOKUP($B26,'2.2.3.2.Inv-Depr'!$B$202:$B$786,'2.2.3.2.Inv-Depr'!N$202:N$786)</f>
        <v>9356.5999999999985</v>
      </c>
    </row>
    <row r="27" spans="2:14" x14ac:dyDescent="0.3">
      <c r="B27" s="104" t="s">
        <v>214</v>
      </c>
      <c r="C27" s="105"/>
      <c r="D27" s="2"/>
      <c r="E27" s="55">
        <f>'2.2.3.2.Inv-Depr'!E160</f>
        <v>0</v>
      </c>
      <c r="F27" s="55">
        <f>E27+'2.2.3.2.Inv-Depr'!F160+_xlfn.XLOOKUP($B27,'2.2.3.2.Inv-Depr'!$B$202:$B$786,'2.2.3.2.Inv-Depr'!F$202:F$786)</f>
        <v>26500</v>
      </c>
      <c r="G27" s="55">
        <f>F27+'2.2.3.2.Inv-Depr'!G160+_xlfn.XLOOKUP($B27,'2.2.3.2.Inv-Depr'!$B$202:$B$786,'2.2.3.2.Inv-Depr'!G$202:G$786)</f>
        <v>23850</v>
      </c>
      <c r="H27" s="55">
        <f>G27+'2.2.3.2.Inv-Depr'!H160+_xlfn.XLOOKUP($B27,'2.2.3.2.Inv-Depr'!$B$202:$B$786,'2.2.3.2.Inv-Depr'!H$202:H$786)</f>
        <v>21200</v>
      </c>
      <c r="I27" s="55">
        <f>H27+'2.2.3.2.Inv-Depr'!I160+_xlfn.XLOOKUP($B27,'2.2.3.2.Inv-Depr'!$B$202:$B$786,'2.2.3.2.Inv-Depr'!I$202:I$786)</f>
        <v>18550</v>
      </c>
      <c r="J27" s="55">
        <f>I27+'2.2.3.2.Inv-Depr'!J160+_xlfn.XLOOKUP($B27,'2.2.3.2.Inv-Depr'!$B$202:$B$786,'2.2.3.2.Inv-Depr'!J$202:J$786)</f>
        <v>15900</v>
      </c>
      <c r="K27" s="55">
        <f>J27+'2.2.3.2.Inv-Depr'!K160+_xlfn.XLOOKUP($B27,'2.2.3.2.Inv-Depr'!$B$202:$B$786,'2.2.3.2.Inv-Depr'!K$202:K$786)</f>
        <v>13250</v>
      </c>
      <c r="L27" s="55">
        <f>K27+'2.2.3.2.Inv-Depr'!L160+_xlfn.XLOOKUP($B27,'2.2.3.2.Inv-Depr'!$B$202:$B$786,'2.2.3.2.Inv-Depr'!L$202:L$786)</f>
        <v>10600</v>
      </c>
      <c r="M27" s="55">
        <f>L27+'2.2.3.2.Inv-Depr'!M160+_xlfn.XLOOKUP($B27,'2.2.3.2.Inv-Depr'!$B$202:$B$786,'2.2.3.2.Inv-Depr'!M$202:M$786)</f>
        <v>7950</v>
      </c>
      <c r="N27" s="55">
        <f>M27+'2.2.3.2.Inv-Depr'!N160+_xlfn.XLOOKUP($B27,'2.2.3.2.Inv-Depr'!$B$202:$B$786,'2.2.3.2.Inv-Depr'!N$202:N$786)</f>
        <v>5300</v>
      </c>
    </row>
    <row r="28" spans="2:14" x14ac:dyDescent="0.3">
      <c r="B28" s="104" t="s">
        <v>215</v>
      </c>
      <c r="C28" s="105"/>
      <c r="D28" s="2"/>
      <c r="E28" s="55">
        <f>'2.2.3.2.Inv-Depr'!E161</f>
        <v>0</v>
      </c>
      <c r="F28" s="55">
        <f>E28+'2.2.3.2.Inv-Depr'!F161+_xlfn.XLOOKUP($B28,'2.2.3.2.Inv-Depr'!$B$202:$B$786,'2.2.3.2.Inv-Depr'!F$202:F$786)</f>
        <v>0</v>
      </c>
      <c r="G28" s="55">
        <f>F28+'2.2.3.2.Inv-Depr'!G161+_xlfn.XLOOKUP($B28,'2.2.3.2.Inv-Depr'!$B$202:$B$786,'2.2.3.2.Inv-Depr'!G$202:G$786)</f>
        <v>15136.92</v>
      </c>
      <c r="H28" s="55">
        <f>G28+'2.2.3.2.Inv-Depr'!H161+_xlfn.XLOOKUP($B28,'2.2.3.2.Inv-Depr'!$B$202:$B$786,'2.2.3.2.Inv-Depr'!H$202:H$786)</f>
        <v>13623.227999999999</v>
      </c>
      <c r="I28" s="55">
        <f>H28+'2.2.3.2.Inv-Depr'!I161+_xlfn.XLOOKUP($B28,'2.2.3.2.Inv-Depr'!$B$202:$B$786,'2.2.3.2.Inv-Depr'!I$202:I$786)</f>
        <v>12109.536</v>
      </c>
      <c r="J28" s="55">
        <f>I28+'2.2.3.2.Inv-Depr'!J161+_xlfn.XLOOKUP($B28,'2.2.3.2.Inv-Depr'!$B$202:$B$786,'2.2.3.2.Inv-Depr'!J$202:J$786)</f>
        <v>10595.844000000001</v>
      </c>
      <c r="K28" s="55">
        <f>J28+'2.2.3.2.Inv-Depr'!K161+_xlfn.XLOOKUP($B28,'2.2.3.2.Inv-Depr'!$B$202:$B$786,'2.2.3.2.Inv-Depr'!K$202:K$786)</f>
        <v>9082.1520000000019</v>
      </c>
      <c r="L28" s="55">
        <f>K28+'2.2.3.2.Inv-Depr'!L161+_xlfn.XLOOKUP($B28,'2.2.3.2.Inv-Depr'!$B$202:$B$786,'2.2.3.2.Inv-Depr'!L$202:L$786)</f>
        <v>7568.4600000000019</v>
      </c>
      <c r="M28" s="55">
        <f>L28+'2.2.3.2.Inv-Depr'!M161+_xlfn.XLOOKUP($B28,'2.2.3.2.Inv-Depr'!$B$202:$B$786,'2.2.3.2.Inv-Depr'!M$202:M$786)</f>
        <v>6054.7680000000018</v>
      </c>
      <c r="N28" s="55">
        <f>M28+'2.2.3.2.Inv-Depr'!N161+_xlfn.XLOOKUP($B28,'2.2.3.2.Inv-Depr'!$B$202:$B$786,'2.2.3.2.Inv-Depr'!N$202:N$786)</f>
        <v>4541.0760000000018</v>
      </c>
    </row>
    <row r="29" spans="2:14" x14ac:dyDescent="0.3">
      <c r="B29" s="104" t="s">
        <v>216</v>
      </c>
      <c r="C29" s="105"/>
      <c r="D29" s="2"/>
      <c r="E29" s="55">
        <f>'2.2.3.2.Inv-Depr'!E162</f>
        <v>0</v>
      </c>
      <c r="F29" s="55">
        <f>E29+'2.2.3.2.Inv-Depr'!F162+_xlfn.XLOOKUP($B29,'2.2.3.2.Inv-Depr'!$B$202:$B$786,'2.2.3.2.Inv-Depr'!F$202:F$786)</f>
        <v>0</v>
      </c>
      <c r="G29" s="55">
        <f>F29+'2.2.3.2.Inv-Depr'!G162+_xlfn.XLOOKUP($B29,'2.2.3.2.Inv-Depr'!$B$202:$B$786,'2.2.3.2.Inv-Depr'!G$202:G$786)</f>
        <v>22276.92</v>
      </c>
      <c r="H29" s="55">
        <f>G29+'2.2.3.2.Inv-Depr'!H162+_xlfn.XLOOKUP($B29,'2.2.3.2.Inv-Depr'!$B$202:$B$786,'2.2.3.2.Inv-Depr'!H$202:H$786)</f>
        <v>20049.227999999999</v>
      </c>
      <c r="I29" s="55">
        <f>H29+'2.2.3.2.Inv-Depr'!I162+_xlfn.XLOOKUP($B29,'2.2.3.2.Inv-Depr'!$B$202:$B$786,'2.2.3.2.Inv-Depr'!I$202:I$786)</f>
        <v>17821.536</v>
      </c>
      <c r="J29" s="55">
        <f>I29+'2.2.3.2.Inv-Depr'!J162+_xlfn.XLOOKUP($B29,'2.2.3.2.Inv-Depr'!$B$202:$B$786,'2.2.3.2.Inv-Depr'!J$202:J$786)</f>
        <v>15593.844000000001</v>
      </c>
      <c r="K29" s="55">
        <f>J29+'2.2.3.2.Inv-Depr'!K162+_xlfn.XLOOKUP($B29,'2.2.3.2.Inv-Depr'!$B$202:$B$786,'2.2.3.2.Inv-Depr'!K$202:K$786)</f>
        <v>13366.152000000002</v>
      </c>
      <c r="L29" s="55">
        <f>K29+'2.2.3.2.Inv-Depr'!L162+_xlfn.XLOOKUP($B29,'2.2.3.2.Inv-Depr'!$B$202:$B$786,'2.2.3.2.Inv-Depr'!L$202:L$786)</f>
        <v>11138.460000000003</v>
      </c>
      <c r="M29" s="55">
        <f>L29+'2.2.3.2.Inv-Depr'!M162+_xlfn.XLOOKUP($B29,'2.2.3.2.Inv-Depr'!$B$202:$B$786,'2.2.3.2.Inv-Depr'!M$202:M$786)</f>
        <v>8910.7680000000037</v>
      </c>
      <c r="N29" s="55">
        <f>M29+'2.2.3.2.Inv-Depr'!N162+_xlfn.XLOOKUP($B29,'2.2.3.2.Inv-Depr'!$B$202:$B$786,'2.2.3.2.Inv-Depr'!N$202:N$786)</f>
        <v>6683.0760000000037</v>
      </c>
    </row>
    <row r="30" spans="2:14" x14ac:dyDescent="0.3">
      <c r="B30" s="104" t="s">
        <v>217</v>
      </c>
      <c r="C30" s="105"/>
      <c r="D30" s="2"/>
      <c r="E30" s="55">
        <f>'2.2.3.2.Inv-Depr'!E163</f>
        <v>0</v>
      </c>
      <c r="F30" s="55">
        <f>E30+'2.2.3.2.Inv-Depr'!F163+_xlfn.XLOOKUP($B30,'2.2.3.2.Inv-Depr'!$B$202:$B$786,'2.2.3.2.Inv-Depr'!F$202:F$786)</f>
        <v>0</v>
      </c>
      <c r="G30" s="55">
        <f>F30+'2.2.3.2.Inv-Depr'!G163+_xlfn.XLOOKUP($B30,'2.2.3.2.Inv-Depr'!$B$202:$B$786,'2.2.3.2.Inv-Depr'!G$202:G$786)</f>
        <v>46374.211864406781</v>
      </c>
      <c r="H30" s="55">
        <f>G30+'2.2.3.2.Inv-Depr'!H163+_xlfn.XLOOKUP($B30,'2.2.3.2.Inv-Depr'!$B$202:$B$786,'2.2.3.2.Inv-Depr'!H$202:H$786)</f>
        <v>41736.790677966106</v>
      </c>
      <c r="I30" s="55">
        <f>H30+'2.2.3.2.Inv-Depr'!I163+_xlfn.XLOOKUP($B30,'2.2.3.2.Inv-Depr'!$B$202:$B$786,'2.2.3.2.Inv-Depr'!I$202:I$786)</f>
        <v>37099.369491525431</v>
      </c>
      <c r="J30" s="55">
        <f>I30+'2.2.3.2.Inv-Depr'!J163+_xlfn.XLOOKUP($B30,'2.2.3.2.Inv-Depr'!$B$202:$B$786,'2.2.3.2.Inv-Depr'!J$202:J$786)</f>
        <v>32461.948305084752</v>
      </c>
      <c r="K30" s="55">
        <f>J30+'2.2.3.2.Inv-Depr'!K163+_xlfn.XLOOKUP($B30,'2.2.3.2.Inv-Depr'!$B$202:$B$786,'2.2.3.2.Inv-Depr'!K$202:K$786)</f>
        <v>27824.527118644073</v>
      </c>
      <c r="L30" s="55">
        <f>K30+'2.2.3.2.Inv-Depr'!L163+_xlfn.XLOOKUP($B30,'2.2.3.2.Inv-Depr'!$B$202:$B$786,'2.2.3.2.Inv-Depr'!L$202:L$786)</f>
        <v>23187.105932203394</v>
      </c>
      <c r="M30" s="55">
        <f>L30+'2.2.3.2.Inv-Depr'!M163+_xlfn.XLOOKUP($B30,'2.2.3.2.Inv-Depr'!$B$202:$B$786,'2.2.3.2.Inv-Depr'!M$202:M$786)</f>
        <v>18549.684745762715</v>
      </c>
      <c r="N30" s="55">
        <f>M30+'2.2.3.2.Inv-Depr'!N163+_xlfn.XLOOKUP($B30,'2.2.3.2.Inv-Depr'!$B$202:$B$786,'2.2.3.2.Inv-Depr'!N$202:N$786)</f>
        <v>13912.263559322037</v>
      </c>
    </row>
    <row r="31" spans="2:14" x14ac:dyDescent="0.3">
      <c r="B31" s="104" t="s">
        <v>218</v>
      </c>
      <c r="C31" s="105"/>
      <c r="D31" s="2"/>
      <c r="E31" s="55">
        <f>'2.2.3.2.Inv-Depr'!E164</f>
        <v>0</v>
      </c>
      <c r="F31" s="55">
        <f>E31+'2.2.3.2.Inv-Depr'!F164+_xlfn.XLOOKUP($B31,'2.2.3.2.Inv-Depr'!$B$202:$B$786,'2.2.3.2.Inv-Depr'!F$202:F$786)</f>
        <v>0</v>
      </c>
      <c r="G31" s="55">
        <f>F31+'2.2.3.2.Inv-Depr'!G164+_xlfn.XLOOKUP($B31,'2.2.3.2.Inv-Depr'!$B$202:$B$786,'2.2.3.2.Inv-Depr'!G$202:G$786)</f>
        <v>1587450.2033898307</v>
      </c>
      <c r="H31" s="55">
        <f>G31+'2.2.3.2.Inv-Depr'!H164+_xlfn.XLOOKUP($B31,'2.2.3.2.Inv-Depr'!$B$202:$B$786,'2.2.3.2.Inv-Depr'!H$202:H$786)</f>
        <v>1428705.1830508476</v>
      </c>
      <c r="I31" s="55">
        <f>H31+'2.2.3.2.Inv-Depr'!I164+_xlfn.XLOOKUP($B31,'2.2.3.2.Inv-Depr'!$B$202:$B$786,'2.2.3.2.Inv-Depr'!I$202:I$786)</f>
        <v>1269960.1627118646</v>
      </c>
      <c r="J31" s="55">
        <f>I31+'2.2.3.2.Inv-Depr'!J164+_xlfn.XLOOKUP($B31,'2.2.3.2.Inv-Depr'!$B$202:$B$786,'2.2.3.2.Inv-Depr'!J$202:J$786)</f>
        <v>1111215.1423728815</v>
      </c>
      <c r="K31" s="55">
        <f>J31+'2.2.3.2.Inv-Depr'!K164+_xlfn.XLOOKUP($B31,'2.2.3.2.Inv-Depr'!$B$202:$B$786,'2.2.3.2.Inv-Depr'!K$202:K$786)</f>
        <v>952470.12203389849</v>
      </c>
      <c r="L31" s="55">
        <f>K31+'2.2.3.2.Inv-Depr'!L164+_xlfn.XLOOKUP($B31,'2.2.3.2.Inv-Depr'!$B$202:$B$786,'2.2.3.2.Inv-Depr'!L$202:L$786)</f>
        <v>793725.10169491544</v>
      </c>
      <c r="M31" s="55">
        <f>L31+'2.2.3.2.Inv-Depr'!M164+_xlfn.XLOOKUP($B31,'2.2.3.2.Inv-Depr'!$B$202:$B$786,'2.2.3.2.Inv-Depr'!M$202:M$786)</f>
        <v>634980.0813559324</v>
      </c>
      <c r="N31" s="55">
        <f>M31+'2.2.3.2.Inv-Depr'!N164+_xlfn.XLOOKUP($B31,'2.2.3.2.Inv-Depr'!$B$202:$B$786,'2.2.3.2.Inv-Depr'!N$202:N$786)</f>
        <v>476235.06101694936</v>
      </c>
    </row>
    <row r="32" spans="2:14" x14ac:dyDescent="0.3">
      <c r="B32" s="104" t="s">
        <v>348</v>
      </c>
      <c r="C32" s="105"/>
      <c r="D32" s="2"/>
      <c r="E32" s="55">
        <f>'2.2.3.2.Inv-Depr'!E165</f>
        <v>0</v>
      </c>
      <c r="F32" s="55">
        <f>E32+'2.2.3.2.Inv-Depr'!F165+_xlfn.XLOOKUP($B32,'2.2.3.2.Inv-Depr'!$B$202:$B$786,'2.2.3.2.Inv-Depr'!F$202:F$786)</f>
        <v>0</v>
      </c>
      <c r="G32" s="55">
        <f>F32+'2.2.3.2.Inv-Depr'!G165+_xlfn.XLOOKUP($B32,'2.2.3.2.Inv-Depr'!$B$202:$B$786,'2.2.3.2.Inv-Depr'!G$202:G$786)</f>
        <v>0</v>
      </c>
      <c r="H32" s="55">
        <f>G32+'2.2.3.2.Inv-Depr'!H165+_xlfn.XLOOKUP($B32,'2.2.3.2.Inv-Depr'!$B$202:$B$786,'2.2.3.2.Inv-Depr'!H$202:H$786)</f>
        <v>41712.923728813563</v>
      </c>
      <c r="I32" s="55">
        <f>H32+'2.2.3.2.Inv-Depr'!I165+_xlfn.XLOOKUP($B32,'2.2.3.2.Inv-Depr'!$B$202:$B$786,'2.2.3.2.Inv-Depr'!I$202:I$786)</f>
        <v>37541.631355932208</v>
      </c>
      <c r="J32" s="55">
        <f>I32+'2.2.3.2.Inv-Depr'!J165+_xlfn.XLOOKUP($B32,'2.2.3.2.Inv-Depr'!$B$202:$B$786,'2.2.3.2.Inv-Depr'!J$202:J$786)</f>
        <v>33370.338983050853</v>
      </c>
      <c r="K32" s="55">
        <f>J32+'2.2.3.2.Inv-Depr'!K165+_xlfn.XLOOKUP($B32,'2.2.3.2.Inv-Depr'!$B$202:$B$786,'2.2.3.2.Inv-Depr'!K$202:K$786)</f>
        <v>29199.046610169498</v>
      </c>
      <c r="L32" s="55">
        <f>K32+'2.2.3.2.Inv-Depr'!L165+_xlfn.XLOOKUP($B32,'2.2.3.2.Inv-Depr'!$B$202:$B$786,'2.2.3.2.Inv-Depr'!L$202:L$786)</f>
        <v>25027.754237288143</v>
      </c>
      <c r="M32" s="55">
        <f>L32+'2.2.3.2.Inv-Depr'!M165+_xlfn.XLOOKUP($B32,'2.2.3.2.Inv-Depr'!$B$202:$B$786,'2.2.3.2.Inv-Depr'!M$202:M$786)</f>
        <v>20856.461864406789</v>
      </c>
      <c r="N32" s="55">
        <f>M32+'2.2.3.2.Inv-Depr'!N165+_xlfn.XLOOKUP($B32,'2.2.3.2.Inv-Depr'!$B$202:$B$786,'2.2.3.2.Inv-Depr'!N$202:N$786)</f>
        <v>16685.169491525434</v>
      </c>
    </row>
    <row r="33" spans="2:14" x14ac:dyDescent="0.3">
      <c r="B33" s="104" t="s">
        <v>219</v>
      </c>
      <c r="C33" s="105"/>
      <c r="D33" s="2"/>
      <c r="E33" s="55">
        <f>'2.2.3.2.Inv-Depr'!E166</f>
        <v>0</v>
      </c>
      <c r="F33" s="55">
        <f>E33+'2.2.3.2.Inv-Depr'!F166+_xlfn.XLOOKUP($B33,'2.2.3.2.Inv-Depr'!$B$202:$B$786,'2.2.3.2.Inv-Depr'!F$202:F$786)</f>
        <v>0</v>
      </c>
      <c r="G33" s="55">
        <f>F33+'2.2.3.2.Inv-Depr'!G166+_xlfn.XLOOKUP($B33,'2.2.3.2.Inv-Depr'!$B$202:$B$786,'2.2.3.2.Inv-Depr'!G$202:G$786)</f>
        <v>0</v>
      </c>
      <c r="H33" s="55">
        <f>G33+'2.2.3.2.Inv-Depr'!H166+_xlfn.XLOOKUP($B33,'2.2.3.2.Inv-Depr'!$B$202:$B$786,'2.2.3.2.Inv-Depr'!H$202:H$786)</f>
        <v>21768.686440677968</v>
      </c>
      <c r="I33" s="55">
        <f>H33+'2.2.3.2.Inv-Depr'!I166+_xlfn.XLOOKUP($B33,'2.2.3.2.Inv-Depr'!$B$202:$B$786,'2.2.3.2.Inv-Depr'!I$202:I$786)</f>
        <v>19591.817796610172</v>
      </c>
      <c r="J33" s="55">
        <f>I33+'2.2.3.2.Inv-Depr'!J166+_xlfn.XLOOKUP($B33,'2.2.3.2.Inv-Depr'!$B$202:$B$786,'2.2.3.2.Inv-Depr'!J$202:J$786)</f>
        <v>17414.949152542376</v>
      </c>
      <c r="K33" s="55">
        <f>J33+'2.2.3.2.Inv-Depr'!K166+_xlfn.XLOOKUP($B33,'2.2.3.2.Inv-Depr'!$B$202:$B$786,'2.2.3.2.Inv-Depr'!K$202:K$786)</f>
        <v>15238.080508474579</v>
      </c>
      <c r="L33" s="55">
        <f>K33+'2.2.3.2.Inv-Depr'!L166+_xlfn.XLOOKUP($B33,'2.2.3.2.Inv-Depr'!$B$202:$B$786,'2.2.3.2.Inv-Depr'!L$202:L$786)</f>
        <v>13061.211864406781</v>
      </c>
      <c r="M33" s="55">
        <f>L33+'2.2.3.2.Inv-Depr'!M166+_xlfn.XLOOKUP($B33,'2.2.3.2.Inv-Depr'!$B$202:$B$786,'2.2.3.2.Inv-Depr'!M$202:M$786)</f>
        <v>10884.343220338984</v>
      </c>
      <c r="N33" s="55">
        <f>M33+'2.2.3.2.Inv-Depr'!N166+_xlfn.XLOOKUP($B33,'2.2.3.2.Inv-Depr'!$B$202:$B$786,'2.2.3.2.Inv-Depr'!N$202:N$786)</f>
        <v>8707.4745762711864</v>
      </c>
    </row>
    <row r="34" spans="2:14" x14ac:dyDescent="0.3">
      <c r="B34" s="104" t="s">
        <v>220</v>
      </c>
      <c r="C34" s="105"/>
      <c r="D34" s="2"/>
      <c r="E34" s="55">
        <f>'2.2.3.2.Inv-Depr'!E167</f>
        <v>0</v>
      </c>
      <c r="F34" s="55">
        <f>E34+'2.2.3.2.Inv-Depr'!F167+_xlfn.XLOOKUP($B34,'2.2.3.2.Inv-Depr'!$B$202:$B$786,'2.2.3.2.Inv-Depr'!F$202:F$786)</f>
        <v>0</v>
      </c>
      <c r="G34" s="55">
        <f>F34+'2.2.3.2.Inv-Depr'!G167+_xlfn.XLOOKUP($B34,'2.2.3.2.Inv-Depr'!$B$202:$B$786,'2.2.3.2.Inv-Depr'!G$202:G$786)</f>
        <v>0</v>
      </c>
      <c r="H34" s="55">
        <f>G34+'2.2.3.2.Inv-Depr'!H167+_xlfn.XLOOKUP($B34,'2.2.3.2.Inv-Depr'!$B$202:$B$786,'2.2.3.2.Inv-Depr'!H$202:H$786)</f>
        <v>33186.711864406781</v>
      </c>
      <c r="I34" s="55">
        <f>H34+'2.2.3.2.Inv-Depr'!I167+_xlfn.XLOOKUP($B34,'2.2.3.2.Inv-Depr'!$B$202:$B$786,'2.2.3.2.Inv-Depr'!I$202:I$786)</f>
        <v>29868.040677966103</v>
      </c>
      <c r="J34" s="55">
        <f>I34+'2.2.3.2.Inv-Depr'!J167+_xlfn.XLOOKUP($B34,'2.2.3.2.Inv-Depr'!$B$202:$B$786,'2.2.3.2.Inv-Depr'!J$202:J$786)</f>
        <v>26549.369491525424</v>
      </c>
      <c r="K34" s="55">
        <f>J34+'2.2.3.2.Inv-Depr'!K167+_xlfn.XLOOKUP($B34,'2.2.3.2.Inv-Depr'!$B$202:$B$786,'2.2.3.2.Inv-Depr'!K$202:K$786)</f>
        <v>23230.698305084745</v>
      </c>
      <c r="L34" s="55">
        <f>K34+'2.2.3.2.Inv-Depr'!L167+_xlfn.XLOOKUP($B34,'2.2.3.2.Inv-Depr'!$B$202:$B$786,'2.2.3.2.Inv-Depr'!L$202:L$786)</f>
        <v>19912.027118644066</v>
      </c>
      <c r="M34" s="55">
        <f>L34+'2.2.3.2.Inv-Depr'!M167+_xlfn.XLOOKUP($B34,'2.2.3.2.Inv-Depr'!$B$202:$B$786,'2.2.3.2.Inv-Depr'!M$202:M$786)</f>
        <v>16593.355932203387</v>
      </c>
      <c r="N34" s="55">
        <f>M34+'2.2.3.2.Inv-Depr'!N167+_xlfn.XLOOKUP($B34,'2.2.3.2.Inv-Depr'!$B$202:$B$786,'2.2.3.2.Inv-Depr'!N$202:N$786)</f>
        <v>13274.684745762708</v>
      </c>
    </row>
    <row r="35" spans="2:14" x14ac:dyDescent="0.3">
      <c r="B35" s="104" t="s">
        <v>221</v>
      </c>
      <c r="C35" s="105"/>
      <c r="D35" s="2"/>
      <c r="E35" s="55">
        <f>'2.2.3.2.Inv-Depr'!E168</f>
        <v>0</v>
      </c>
      <c r="F35" s="55">
        <f>E35+'2.2.3.2.Inv-Depr'!F168+_xlfn.XLOOKUP($B35,'2.2.3.2.Inv-Depr'!$B$202:$B$786,'2.2.3.2.Inv-Depr'!F$202:F$786)</f>
        <v>0</v>
      </c>
      <c r="G35" s="55">
        <f>F35+'2.2.3.2.Inv-Depr'!G168+_xlfn.XLOOKUP($B35,'2.2.3.2.Inv-Depr'!$B$202:$B$786,'2.2.3.2.Inv-Depr'!G$202:G$786)</f>
        <v>0</v>
      </c>
      <c r="H35" s="55">
        <f>G35+'2.2.3.2.Inv-Depr'!H168+_xlfn.XLOOKUP($B35,'2.2.3.2.Inv-Depr'!$B$202:$B$786,'2.2.3.2.Inv-Depr'!H$202:H$786)</f>
        <v>81811.101694915269</v>
      </c>
      <c r="I35" s="55">
        <f>H35+'2.2.3.2.Inv-Depr'!I168+_xlfn.XLOOKUP($B35,'2.2.3.2.Inv-Depr'!$B$202:$B$786,'2.2.3.2.Inv-Depr'!I$202:I$786)</f>
        <v>73629.991525423742</v>
      </c>
      <c r="J35" s="55">
        <f>I35+'2.2.3.2.Inv-Depr'!J168+_xlfn.XLOOKUP($B35,'2.2.3.2.Inv-Depr'!$B$202:$B$786,'2.2.3.2.Inv-Depr'!J$202:J$786)</f>
        <v>65448.881355932215</v>
      </c>
      <c r="K35" s="55">
        <f>J35+'2.2.3.2.Inv-Depr'!K168+_xlfn.XLOOKUP($B35,'2.2.3.2.Inv-Depr'!$B$202:$B$786,'2.2.3.2.Inv-Depr'!K$202:K$786)</f>
        <v>57267.771186440688</v>
      </c>
      <c r="L35" s="55">
        <f>K35+'2.2.3.2.Inv-Depr'!L168+_xlfn.XLOOKUP($B35,'2.2.3.2.Inv-Depr'!$B$202:$B$786,'2.2.3.2.Inv-Depr'!L$202:L$786)</f>
        <v>49086.661016949161</v>
      </c>
      <c r="M35" s="55">
        <f>L35+'2.2.3.2.Inv-Depr'!M168+_xlfn.XLOOKUP($B35,'2.2.3.2.Inv-Depr'!$B$202:$B$786,'2.2.3.2.Inv-Depr'!M$202:M$786)</f>
        <v>40905.550847457635</v>
      </c>
      <c r="N35" s="55">
        <f>M35+'2.2.3.2.Inv-Depr'!N168+_xlfn.XLOOKUP($B35,'2.2.3.2.Inv-Depr'!$B$202:$B$786,'2.2.3.2.Inv-Depr'!N$202:N$786)</f>
        <v>32724.440677966108</v>
      </c>
    </row>
    <row r="36" spans="2:14" x14ac:dyDescent="0.3">
      <c r="B36" s="104" t="s">
        <v>222</v>
      </c>
      <c r="C36" s="105"/>
      <c r="D36" s="2"/>
      <c r="E36" s="55">
        <f>'2.2.3.2.Inv-Depr'!E169</f>
        <v>0</v>
      </c>
      <c r="F36" s="55">
        <f>E36+'2.2.3.2.Inv-Depr'!F169+_xlfn.XLOOKUP($B36,'2.2.3.2.Inv-Depr'!$B$202:$B$786,'2.2.3.2.Inv-Depr'!F$202:F$786)</f>
        <v>0</v>
      </c>
      <c r="G36" s="55">
        <f>F36+'2.2.3.2.Inv-Depr'!G169+_xlfn.XLOOKUP($B36,'2.2.3.2.Inv-Depr'!$B$202:$B$786,'2.2.3.2.Inv-Depr'!G$202:G$786)</f>
        <v>0</v>
      </c>
      <c r="H36" s="55">
        <f>G36+'2.2.3.2.Inv-Depr'!H169+_xlfn.XLOOKUP($B36,'2.2.3.2.Inv-Depr'!$B$202:$B$786,'2.2.3.2.Inv-Depr'!H$202:H$786)</f>
        <v>71522.059322033907</v>
      </c>
      <c r="I36" s="55">
        <f>H36+'2.2.3.2.Inv-Depr'!I169+_xlfn.XLOOKUP($B36,'2.2.3.2.Inv-Depr'!$B$202:$B$786,'2.2.3.2.Inv-Depr'!I$202:I$786)</f>
        <v>64369.853389830518</v>
      </c>
      <c r="J36" s="55">
        <f>I36+'2.2.3.2.Inv-Depr'!J169+_xlfn.XLOOKUP($B36,'2.2.3.2.Inv-Depr'!$B$202:$B$786,'2.2.3.2.Inv-Depr'!J$202:J$786)</f>
        <v>57217.647457627128</v>
      </c>
      <c r="K36" s="55">
        <f>J36+'2.2.3.2.Inv-Depr'!K169+_xlfn.XLOOKUP($B36,'2.2.3.2.Inv-Depr'!$B$202:$B$786,'2.2.3.2.Inv-Depr'!K$202:K$786)</f>
        <v>50065.441525423739</v>
      </c>
      <c r="L36" s="55">
        <f>K36+'2.2.3.2.Inv-Depr'!L169+_xlfn.XLOOKUP($B36,'2.2.3.2.Inv-Depr'!$B$202:$B$786,'2.2.3.2.Inv-Depr'!L$202:L$786)</f>
        <v>42913.23559322035</v>
      </c>
      <c r="M36" s="55">
        <f>L36+'2.2.3.2.Inv-Depr'!M169+_xlfn.XLOOKUP($B36,'2.2.3.2.Inv-Depr'!$B$202:$B$786,'2.2.3.2.Inv-Depr'!M$202:M$786)</f>
        <v>35761.029661016961</v>
      </c>
      <c r="N36" s="55">
        <f>M36+'2.2.3.2.Inv-Depr'!N169+_xlfn.XLOOKUP($B36,'2.2.3.2.Inv-Depr'!$B$202:$B$786,'2.2.3.2.Inv-Depr'!N$202:N$786)</f>
        <v>28608.823728813572</v>
      </c>
    </row>
    <row r="37" spans="2:14" x14ac:dyDescent="0.3">
      <c r="B37" s="104" t="s">
        <v>223</v>
      </c>
      <c r="C37" s="105"/>
      <c r="D37" s="2"/>
      <c r="E37" s="55">
        <f>'2.2.3.2.Inv-Depr'!E170</f>
        <v>0</v>
      </c>
      <c r="F37" s="55">
        <f>E37+'2.2.3.2.Inv-Depr'!F170+_xlfn.XLOOKUP($B37,'2.2.3.2.Inv-Depr'!$B$202:$B$786,'2.2.3.2.Inv-Depr'!F$202:F$786)</f>
        <v>0</v>
      </c>
      <c r="G37" s="55">
        <f>F37+'2.2.3.2.Inv-Depr'!G170+_xlfn.XLOOKUP($B37,'2.2.3.2.Inv-Depr'!$B$202:$B$786,'2.2.3.2.Inv-Depr'!G$202:G$786)</f>
        <v>0</v>
      </c>
      <c r="H37" s="55">
        <f>G37+'2.2.3.2.Inv-Depr'!H170+_xlfn.XLOOKUP($B37,'2.2.3.2.Inv-Depr'!$B$202:$B$786,'2.2.3.2.Inv-Depr'!H$202:H$786)</f>
        <v>71436.466101694925</v>
      </c>
      <c r="I37" s="55">
        <f>H37+'2.2.3.2.Inv-Depr'!I170+_xlfn.XLOOKUP($B37,'2.2.3.2.Inv-Depr'!$B$202:$B$786,'2.2.3.2.Inv-Depr'!I$202:I$786)</f>
        <v>64292.819491525428</v>
      </c>
      <c r="J37" s="55">
        <f>I37+'2.2.3.2.Inv-Depr'!J170+_xlfn.XLOOKUP($B37,'2.2.3.2.Inv-Depr'!$B$202:$B$786,'2.2.3.2.Inv-Depr'!J$202:J$786)</f>
        <v>57149.172881355931</v>
      </c>
      <c r="K37" s="55">
        <f>J37+'2.2.3.2.Inv-Depr'!K170+_xlfn.XLOOKUP($B37,'2.2.3.2.Inv-Depr'!$B$202:$B$786,'2.2.3.2.Inv-Depr'!K$202:K$786)</f>
        <v>50005.526271186434</v>
      </c>
      <c r="L37" s="55">
        <f>K37+'2.2.3.2.Inv-Depr'!L170+_xlfn.XLOOKUP($B37,'2.2.3.2.Inv-Depr'!$B$202:$B$786,'2.2.3.2.Inv-Depr'!L$202:L$786)</f>
        <v>42861.879661016937</v>
      </c>
      <c r="M37" s="55">
        <f>L37+'2.2.3.2.Inv-Depr'!M170+_xlfn.XLOOKUP($B37,'2.2.3.2.Inv-Depr'!$B$202:$B$786,'2.2.3.2.Inv-Depr'!M$202:M$786)</f>
        <v>35718.233050847441</v>
      </c>
      <c r="N37" s="55">
        <f>M37+'2.2.3.2.Inv-Depr'!N170+_xlfn.XLOOKUP($B37,'2.2.3.2.Inv-Depr'!$B$202:$B$786,'2.2.3.2.Inv-Depr'!N$202:N$786)</f>
        <v>28574.586440677947</v>
      </c>
    </row>
    <row r="38" spans="2:14" x14ac:dyDescent="0.3">
      <c r="B38" s="104" t="s">
        <v>349</v>
      </c>
      <c r="C38" s="105"/>
      <c r="D38" s="2"/>
      <c r="E38" s="55">
        <f>'2.2.3.2.Inv-Depr'!E171</f>
        <v>0</v>
      </c>
      <c r="F38" s="55">
        <f>E38+'2.2.3.2.Inv-Depr'!F171+_xlfn.XLOOKUP($B38,'2.2.3.2.Inv-Depr'!$B$202:$B$786,'2.2.3.2.Inv-Depr'!F$202:F$786)</f>
        <v>0</v>
      </c>
      <c r="G38" s="55">
        <f>F38+'2.2.3.2.Inv-Depr'!G171+_xlfn.XLOOKUP($B38,'2.2.3.2.Inv-Depr'!$B$202:$B$786,'2.2.3.2.Inv-Depr'!G$202:G$786)</f>
        <v>0</v>
      </c>
      <c r="H38" s="55">
        <f>G38+'2.2.3.2.Inv-Depr'!H171+_xlfn.XLOOKUP($B38,'2.2.3.2.Inv-Depr'!$B$202:$B$786,'2.2.3.2.Inv-Depr'!H$202:H$786)</f>
        <v>12423.940677966102</v>
      </c>
      <c r="I38" s="55">
        <f>H38+'2.2.3.2.Inv-Depr'!I171+_xlfn.XLOOKUP($B38,'2.2.3.2.Inv-Depr'!$B$202:$B$786,'2.2.3.2.Inv-Depr'!I$202:I$786)</f>
        <v>11181.546610169491</v>
      </c>
      <c r="J38" s="55">
        <f>I38+'2.2.3.2.Inv-Depr'!J171+_xlfn.XLOOKUP($B38,'2.2.3.2.Inv-Depr'!$B$202:$B$786,'2.2.3.2.Inv-Depr'!J$202:J$786)</f>
        <v>9939.1525423728817</v>
      </c>
      <c r="K38" s="55">
        <f>J38+'2.2.3.2.Inv-Depr'!K171+_xlfn.XLOOKUP($B38,'2.2.3.2.Inv-Depr'!$B$202:$B$786,'2.2.3.2.Inv-Depr'!K$202:K$786)</f>
        <v>8696.7584745762724</v>
      </c>
      <c r="L38" s="55">
        <f>K38+'2.2.3.2.Inv-Depr'!L171+_xlfn.XLOOKUP($B38,'2.2.3.2.Inv-Depr'!$B$202:$B$786,'2.2.3.2.Inv-Depr'!L$202:L$786)</f>
        <v>7454.3644067796622</v>
      </c>
      <c r="M38" s="55">
        <f>L38+'2.2.3.2.Inv-Depr'!M171+_xlfn.XLOOKUP($B38,'2.2.3.2.Inv-Depr'!$B$202:$B$786,'2.2.3.2.Inv-Depr'!M$202:M$786)</f>
        <v>6211.970338983052</v>
      </c>
      <c r="N38" s="55">
        <f>M38+'2.2.3.2.Inv-Depr'!N171+_xlfn.XLOOKUP($B38,'2.2.3.2.Inv-Depr'!$B$202:$B$786,'2.2.3.2.Inv-Depr'!N$202:N$786)</f>
        <v>4969.5762711864418</v>
      </c>
    </row>
    <row r="39" spans="2:14" x14ac:dyDescent="0.3">
      <c r="B39" s="104" t="s">
        <v>224</v>
      </c>
      <c r="C39" s="105"/>
      <c r="D39" s="2"/>
      <c r="E39" s="55">
        <f>'2.2.3.2.Inv-Depr'!E172</f>
        <v>0</v>
      </c>
      <c r="F39" s="55">
        <f>E39+'2.2.3.2.Inv-Depr'!F172+_xlfn.XLOOKUP($B39,'2.2.3.2.Inv-Depr'!$B$202:$B$786,'2.2.3.2.Inv-Depr'!F$202:F$786)</f>
        <v>0</v>
      </c>
      <c r="G39" s="55">
        <f>F39+'2.2.3.2.Inv-Depr'!G172+_xlfn.XLOOKUP($B39,'2.2.3.2.Inv-Depr'!$B$202:$B$786,'2.2.3.2.Inv-Depr'!G$202:G$786)</f>
        <v>0</v>
      </c>
      <c r="H39" s="55">
        <f>G39+'2.2.3.2.Inv-Depr'!H172+_xlfn.XLOOKUP($B39,'2.2.3.2.Inv-Depr'!$B$202:$B$786,'2.2.3.2.Inv-Depr'!H$202:H$786)</f>
        <v>0</v>
      </c>
      <c r="I39" s="55">
        <f>H39+'2.2.3.2.Inv-Depr'!I172+_xlfn.XLOOKUP($B39,'2.2.3.2.Inv-Depr'!$B$202:$B$786,'2.2.3.2.Inv-Depr'!I$202:I$786)</f>
        <v>12869.889830508475</v>
      </c>
      <c r="J39" s="55">
        <f>I39+'2.2.3.2.Inv-Depr'!J172+_xlfn.XLOOKUP($B39,'2.2.3.2.Inv-Depr'!$B$202:$B$786,'2.2.3.2.Inv-Depr'!J$202:J$786)</f>
        <v>11582.900847457628</v>
      </c>
      <c r="K39" s="55">
        <f>J39+'2.2.3.2.Inv-Depr'!K172+_xlfn.XLOOKUP($B39,'2.2.3.2.Inv-Depr'!$B$202:$B$786,'2.2.3.2.Inv-Depr'!K$202:K$786)</f>
        <v>10295.91186440678</v>
      </c>
      <c r="L39" s="55">
        <f>K39+'2.2.3.2.Inv-Depr'!L172+_xlfn.XLOOKUP($B39,'2.2.3.2.Inv-Depr'!$B$202:$B$786,'2.2.3.2.Inv-Depr'!L$202:L$786)</f>
        <v>9008.922881355933</v>
      </c>
      <c r="M39" s="55">
        <f>L39+'2.2.3.2.Inv-Depr'!M172+_xlfn.XLOOKUP($B39,'2.2.3.2.Inv-Depr'!$B$202:$B$786,'2.2.3.2.Inv-Depr'!M$202:M$786)</f>
        <v>7721.9338983050857</v>
      </c>
      <c r="N39" s="55">
        <f>M39+'2.2.3.2.Inv-Depr'!N172+_xlfn.XLOOKUP($B39,'2.2.3.2.Inv-Depr'!$B$202:$B$786,'2.2.3.2.Inv-Depr'!N$202:N$786)</f>
        <v>6434.9449152542384</v>
      </c>
    </row>
    <row r="40" spans="2:14" x14ac:dyDescent="0.3">
      <c r="B40" s="104" t="s">
        <v>350</v>
      </c>
      <c r="C40" s="105"/>
      <c r="D40" s="2"/>
      <c r="E40" s="55">
        <f>'2.2.3.2.Inv-Depr'!E173</f>
        <v>0</v>
      </c>
      <c r="F40" s="55">
        <f>E40+'2.2.3.2.Inv-Depr'!F173+_xlfn.XLOOKUP($B40,'2.2.3.2.Inv-Depr'!$B$202:$B$786,'2.2.3.2.Inv-Depr'!F$202:F$786)</f>
        <v>0</v>
      </c>
      <c r="G40" s="55">
        <f>F40+'2.2.3.2.Inv-Depr'!G173+_xlfn.XLOOKUP($B40,'2.2.3.2.Inv-Depr'!$B$202:$B$786,'2.2.3.2.Inv-Depr'!G$202:G$786)</f>
        <v>0</v>
      </c>
      <c r="H40" s="55">
        <f>G40+'2.2.3.2.Inv-Depr'!H173+_xlfn.XLOOKUP($B40,'2.2.3.2.Inv-Depr'!$B$202:$B$786,'2.2.3.2.Inv-Depr'!H$202:H$786)</f>
        <v>0</v>
      </c>
      <c r="I40" s="55">
        <f>H40+'2.2.3.2.Inv-Depr'!I173+_xlfn.XLOOKUP($B40,'2.2.3.2.Inv-Depr'!$B$202:$B$786,'2.2.3.2.Inv-Depr'!I$202:I$786)</f>
        <v>377535</v>
      </c>
      <c r="J40" s="55">
        <f>I40+'2.2.3.2.Inv-Depr'!J173+_xlfn.XLOOKUP($B40,'2.2.3.2.Inv-Depr'!$B$202:$B$786,'2.2.3.2.Inv-Depr'!J$202:J$786)</f>
        <v>339781.5</v>
      </c>
      <c r="K40" s="55">
        <f>J40+'2.2.3.2.Inv-Depr'!K173+_xlfn.XLOOKUP($B40,'2.2.3.2.Inv-Depr'!$B$202:$B$786,'2.2.3.2.Inv-Depr'!K$202:K$786)</f>
        <v>302028</v>
      </c>
      <c r="L40" s="55">
        <f>K40+'2.2.3.2.Inv-Depr'!L173+_xlfn.XLOOKUP($B40,'2.2.3.2.Inv-Depr'!$B$202:$B$786,'2.2.3.2.Inv-Depr'!L$202:L$786)</f>
        <v>264274.5</v>
      </c>
      <c r="M40" s="55">
        <f>L40+'2.2.3.2.Inv-Depr'!M173+_xlfn.XLOOKUP($B40,'2.2.3.2.Inv-Depr'!$B$202:$B$786,'2.2.3.2.Inv-Depr'!M$202:M$786)</f>
        <v>226521</v>
      </c>
      <c r="N40" s="55">
        <f>M40+'2.2.3.2.Inv-Depr'!N173+_xlfn.XLOOKUP($B40,'2.2.3.2.Inv-Depr'!$B$202:$B$786,'2.2.3.2.Inv-Depr'!N$202:N$786)</f>
        <v>188767.5</v>
      </c>
    </row>
    <row r="41" spans="2:14" x14ac:dyDescent="0.3">
      <c r="B41" s="104" t="s">
        <v>225</v>
      </c>
      <c r="C41" s="105"/>
      <c r="D41" s="2"/>
      <c r="E41" s="55">
        <f>'2.2.3.2.Inv-Depr'!E174</f>
        <v>0</v>
      </c>
      <c r="F41" s="55">
        <f>E41+'2.2.3.2.Inv-Depr'!F174+_xlfn.XLOOKUP($B41,'2.2.3.2.Inv-Depr'!$B$202:$B$786,'2.2.3.2.Inv-Depr'!F$202:F$786)</f>
        <v>0</v>
      </c>
      <c r="G41" s="55">
        <f>F41+'2.2.3.2.Inv-Depr'!G174+_xlfn.XLOOKUP($B41,'2.2.3.2.Inv-Depr'!$B$202:$B$786,'2.2.3.2.Inv-Depr'!G$202:G$786)</f>
        <v>0</v>
      </c>
      <c r="H41" s="55">
        <f>G41+'2.2.3.2.Inv-Depr'!H174+_xlfn.XLOOKUP($B41,'2.2.3.2.Inv-Depr'!$B$202:$B$786,'2.2.3.2.Inv-Depr'!H$202:H$786)</f>
        <v>0</v>
      </c>
      <c r="I41" s="55">
        <f>H41+'2.2.3.2.Inv-Depr'!I174+_xlfn.XLOOKUP($B41,'2.2.3.2.Inv-Depr'!$B$202:$B$786,'2.2.3.2.Inv-Depr'!I$202:I$786)</f>
        <v>310375.89830508479</v>
      </c>
      <c r="J41" s="55">
        <f>I41+'2.2.3.2.Inv-Depr'!J174+_xlfn.XLOOKUP($B41,'2.2.3.2.Inv-Depr'!$B$202:$B$786,'2.2.3.2.Inv-Depr'!J$202:J$786)</f>
        <v>279338.30847457633</v>
      </c>
      <c r="K41" s="55">
        <f>J41+'2.2.3.2.Inv-Depr'!K174+_xlfn.XLOOKUP($B41,'2.2.3.2.Inv-Depr'!$B$202:$B$786,'2.2.3.2.Inv-Depr'!K$202:K$786)</f>
        <v>248300.71864406785</v>
      </c>
      <c r="L41" s="55">
        <f>K41+'2.2.3.2.Inv-Depr'!L174+_xlfn.XLOOKUP($B41,'2.2.3.2.Inv-Depr'!$B$202:$B$786,'2.2.3.2.Inv-Depr'!L$202:L$786)</f>
        <v>217263.12881355936</v>
      </c>
      <c r="M41" s="55">
        <f>L41+'2.2.3.2.Inv-Depr'!M174+_xlfn.XLOOKUP($B41,'2.2.3.2.Inv-Depr'!$B$202:$B$786,'2.2.3.2.Inv-Depr'!M$202:M$786)</f>
        <v>186225.53898305088</v>
      </c>
      <c r="N41" s="55">
        <f>M41+'2.2.3.2.Inv-Depr'!N174+_xlfn.XLOOKUP($B41,'2.2.3.2.Inv-Depr'!$B$202:$B$786,'2.2.3.2.Inv-Depr'!N$202:N$786)</f>
        <v>155187.94915254239</v>
      </c>
    </row>
    <row r="42" spans="2:14" x14ac:dyDescent="0.3">
      <c r="B42" s="104" t="s">
        <v>226</v>
      </c>
      <c r="C42" s="105"/>
      <c r="D42" s="2"/>
      <c r="E42" s="55">
        <f>'2.2.3.2.Inv-Depr'!E175</f>
        <v>0</v>
      </c>
      <c r="F42" s="55">
        <f>E42+'2.2.3.2.Inv-Depr'!F175+_xlfn.XLOOKUP($B42,'2.2.3.2.Inv-Depr'!$B$202:$B$786,'2.2.3.2.Inv-Depr'!F$202:F$786)</f>
        <v>0</v>
      </c>
      <c r="G42" s="55">
        <f>F42+'2.2.3.2.Inv-Depr'!G175+_xlfn.XLOOKUP($B42,'2.2.3.2.Inv-Depr'!$B$202:$B$786,'2.2.3.2.Inv-Depr'!G$202:G$786)</f>
        <v>0</v>
      </c>
      <c r="H42" s="55">
        <f>G42+'2.2.3.2.Inv-Depr'!H175+_xlfn.XLOOKUP($B42,'2.2.3.2.Inv-Depr'!$B$202:$B$786,'2.2.3.2.Inv-Depr'!H$202:H$786)</f>
        <v>0</v>
      </c>
      <c r="I42" s="55">
        <f>H42+'2.2.3.2.Inv-Depr'!I175+_xlfn.XLOOKUP($B42,'2.2.3.2.Inv-Depr'!$B$202:$B$786,'2.2.3.2.Inv-Depr'!I$202:I$786)</f>
        <v>29859.618644067796</v>
      </c>
      <c r="J42" s="55">
        <f>I42+'2.2.3.2.Inv-Depr'!J175+_xlfn.XLOOKUP($B42,'2.2.3.2.Inv-Depr'!$B$202:$B$786,'2.2.3.2.Inv-Depr'!J$202:J$786)</f>
        <v>26873.656779661018</v>
      </c>
      <c r="K42" s="55">
        <f>J42+'2.2.3.2.Inv-Depr'!K175+_xlfn.XLOOKUP($B42,'2.2.3.2.Inv-Depr'!$B$202:$B$786,'2.2.3.2.Inv-Depr'!K$202:K$786)</f>
        <v>23887.694915254237</v>
      </c>
      <c r="L42" s="55">
        <f>K42+'2.2.3.2.Inv-Depr'!L175+_xlfn.XLOOKUP($B42,'2.2.3.2.Inv-Depr'!$B$202:$B$786,'2.2.3.2.Inv-Depr'!L$202:L$786)</f>
        <v>20901.733050847455</v>
      </c>
      <c r="M42" s="55">
        <f>L42+'2.2.3.2.Inv-Depr'!M175+_xlfn.XLOOKUP($B42,'2.2.3.2.Inv-Depr'!$B$202:$B$786,'2.2.3.2.Inv-Depr'!M$202:M$786)</f>
        <v>17915.771186440674</v>
      </c>
      <c r="N42" s="55">
        <f>M42+'2.2.3.2.Inv-Depr'!N175+_xlfn.XLOOKUP($B42,'2.2.3.2.Inv-Depr'!$B$202:$B$786,'2.2.3.2.Inv-Depr'!N$202:N$786)</f>
        <v>14929.809322033894</v>
      </c>
    </row>
    <row r="43" spans="2:14" x14ac:dyDescent="0.3">
      <c r="B43" s="104" t="s">
        <v>227</v>
      </c>
      <c r="C43" s="105"/>
      <c r="D43" s="2"/>
      <c r="E43" s="55">
        <f>'2.2.3.2.Inv-Depr'!E176</f>
        <v>0</v>
      </c>
      <c r="F43" s="55">
        <f>E43+'2.2.3.2.Inv-Depr'!F176+_xlfn.XLOOKUP($B43,'2.2.3.2.Inv-Depr'!$B$202:$B$786,'2.2.3.2.Inv-Depr'!F$202:F$786)</f>
        <v>0</v>
      </c>
      <c r="G43" s="55">
        <f>F43+'2.2.3.2.Inv-Depr'!G176+_xlfn.XLOOKUP($B43,'2.2.3.2.Inv-Depr'!$B$202:$B$786,'2.2.3.2.Inv-Depr'!G$202:G$786)</f>
        <v>0</v>
      </c>
      <c r="H43" s="55">
        <f>G43+'2.2.3.2.Inv-Depr'!H176+_xlfn.XLOOKUP($B43,'2.2.3.2.Inv-Depr'!$B$202:$B$786,'2.2.3.2.Inv-Depr'!H$202:H$786)</f>
        <v>0</v>
      </c>
      <c r="I43" s="55">
        <f>H43+'2.2.3.2.Inv-Depr'!I176+_xlfn.XLOOKUP($B43,'2.2.3.2.Inv-Depr'!$B$202:$B$786,'2.2.3.2.Inv-Depr'!I$202:I$786)</f>
        <v>0</v>
      </c>
      <c r="J43" s="55">
        <f>I43+'2.2.3.2.Inv-Depr'!J176+_xlfn.XLOOKUP($B43,'2.2.3.2.Inv-Depr'!$B$202:$B$786,'2.2.3.2.Inv-Depr'!J$202:J$786)</f>
        <v>436362.12711864407</v>
      </c>
      <c r="K43" s="55">
        <f>J43+'2.2.3.2.Inv-Depr'!K176+_xlfn.XLOOKUP($B43,'2.2.3.2.Inv-Depr'!$B$202:$B$786,'2.2.3.2.Inv-Depr'!K$202:K$786)</f>
        <v>418180.37182203389</v>
      </c>
      <c r="L43" s="55">
        <f>K43+'2.2.3.2.Inv-Depr'!L176+_xlfn.XLOOKUP($B43,'2.2.3.2.Inv-Depr'!$B$202:$B$786,'2.2.3.2.Inv-Depr'!L$202:L$786)</f>
        <v>399998.61652542371</v>
      </c>
      <c r="M43" s="55">
        <f>L43+'2.2.3.2.Inv-Depr'!M176+_xlfn.XLOOKUP($B43,'2.2.3.2.Inv-Depr'!$B$202:$B$786,'2.2.3.2.Inv-Depr'!M$202:M$786)</f>
        <v>381816.86122881353</v>
      </c>
      <c r="N43" s="55">
        <f>M43+'2.2.3.2.Inv-Depr'!N176+_xlfn.XLOOKUP($B43,'2.2.3.2.Inv-Depr'!$B$202:$B$786,'2.2.3.2.Inv-Depr'!N$202:N$786)</f>
        <v>363635.10593220335</v>
      </c>
    </row>
    <row r="44" spans="2:14" x14ac:dyDescent="0.3">
      <c r="B44" s="104" t="s">
        <v>228</v>
      </c>
      <c r="C44" s="105"/>
      <c r="D44" s="2"/>
      <c r="E44" s="55">
        <f>'2.2.3.2.Inv-Depr'!E177</f>
        <v>0</v>
      </c>
      <c r="F44" s="55">
        <f>E44+'2.2.3.2.Inv-Depr'!F177+_xlfn.XLOOKUP($B44,'2.2.3.2.Inv-Depr'!$B$202:$B$786,'2.2.3.2.Inv-Depr'!F$202:F$786)</f>
        <v>0</v>
      </c>
      <c r="G44" s="55">
        <f>F44+'2.2.3.2.Inv-Depr'!G177+_xlfn.XLOOKUP($B44,'2.2.3.2.Inv-Depr'!$B$202:$B$786,'2.2.3.2.Inv-Depr'!G$202:G$786)</f>
        <v>0</v>
      </c>
      <c r="H44" s="55">
        <f>G44+'2.2.3.2.Inv-Depr'!H177+_xlfn.XLOOKUP($B44,'2.2.3.2.Inv-Depr'!$B$202:$B$786,'2.2.3.2.Inv-Depr'!H$202:H$786)</f>
        <v>0</v>
      </c>
      <c r="I44" s="55">
        <f>H44+'2.2.3.2.Inv-Depr'!I177+_xlfn.XLOOKUP($B44,'2.2.3.2.Inv-Depr'!$B$202:$B$786,'2.2.3.2.Inv-Depr'!I$202:I$786)</f>
        <v>0</v>
      </c>
      <c r="J44" s="55">
        <f>I44+'2.2.3.2.Inv-Depr'!J177+_xlfn.XLOOKUP($B44,'2.2.3.2.Inv-Depr'!$B$202:$B$786,'2.2.3.2.Inv-Depr'!J$202:J$786)</f>
        <v>1027272.1610169491</v>
      </c>
      <c r="K44" s="55">
        <f>J44+'2.2.3.2.Inv-Depr'!K177+_xlfn.XLOOKUP($B44,'2.2.3.2.Inv-Depr'!$B$202:$B$786,'2.2.3.2.Inv-Depr'!K$202:K$786)</f>
        <v>984469.15430790954</v>
      </c>
      <c r="L44" s="55">
        <f>K44+'2.2.3.2.Inv-Depr'!L177+_xlfn.XLOOKUP($B44,'2.2.3.2.Inv-Depr'!$B$202:$B$786,'2.2.3.2.Inv-Depr'!L$202:L$786)</f>
        <v>941666.14759886998</v>
      </c>
      <c r="M44" s="55">
        <f>L44+'2.2.3.2.Inv-Depr'!M177+_xlfn.XLOOKUP($B44,'2.2.3.2.Inv-Depr'!$B$202:$B$786,'2.2.3.2.Inv-Depr'!M$202:M$786)</f>
        <v>898863.14088983042</v>
      </c>
      <c r="N44" s="55">
        <f>M44+'2.2.3.2.Inv-Depr'!N177+_xlfn.XLOOKUP($B44,'2.2.3.2.Inv-Depr'!$B$202:$B$786,'2.2.3.2.Inv-Depr'!N$202:N$786)</f>
        <v>856060.13418079086</v>
      </c>
    </row>
    <row r="45" spans="2:14" x14ac:dyDescent="0.3">
      <c r="B45" s="104" t="s">
        <v>351</v>
      </c>
      <c r="C45" s="105"/>
      <c r="D45" s="2"/>
      <c r="E45" s="55">
        <f>'2.2.3.2.Inv-Depr'!E178</f>
        <v>0</v>
      </c>
      <c r="F45" s="55">
        <f>E45+'2.2.3.2.Inv-Depr'!F178+_xlfn.XLOOKUP($B45,'2.2.3.2.Inv-Depr'!$B$202:$B$786,'2.2.3.2.Inv-Depr'!F$202:F$786)</f>
        <v>0</v>
      </c>
      <c r="G45" s="55">
        <f>F45+'2.2.3.2.Inv-Depr'!G178+_xlfn.XLOOKUP($B45,'2.2.3.2.Inv-Depr'!$B$202:$B$786,'2.2.3.2.Inv-Depr'!G$202:G$786)</f>
        <v>0</v>
      </c>
      <c r="H45" s="55">
        <f>G45+'2.2.3.2.Inv-Depr'!H178+_xlfn.XLOOKUP($B45,'2.2.3.2.Inv-Depr'!$B$202:$B$786,'2.2.3.2.Inv-Depr'!H$202:H$786)</f>
        <v>0</v>
      </c>
      <c r="I45" s="55">
        <f>H45+'2.2.3.2.Inv-Depr'!I178+_xlfn.XLOOKUP($B45,'2.2.3.2.Inv-Depr'!$B$202:$B$786,'2.2.3.2.Inv-Depr'!I$202:I$786)</f>
        <v>0</v>
      </c>
      <c r="J45" s="55">
        <f>I45+'2.2.3.2.Inv-Depr'!J178+_xlfn.XLOOKUP($B45,'2.2.3.2.Inv-Depr'!$B$202:$B$786,'2.2.3.2.Inv-Depr'!J$202:J$786)</f>
        <v>995887.08474576275</v>
      </c>
      <c r="K45" s="55">
        <f>J45+'2.2.3.2.Inv-Depr'!K178+_xlfn.XLOOKUP($B45,'2.2.3.2.Inv-Depr'!$B$202:$B$786,'2.2.3.2.Inv-Depr'!K$202:K$786)</f>
        <v>954391.78954802267</v>
      </c>
      <c r="L45" s="55">
        <f>K45+'2.2.3.2.Inv-Depr'!L178+_xlfn.XLOOKUP($B45,'2.2.3.2.Inv-Depr'!$B$202:$B$786,'2.2.3.2.Inv-Depr'!L$202:L$786)</f>
        <v>912896.49435028259</v>
      </c>
      <c r="M45" s="55">
        <f>L45+'2.2.3.2.Inv-Depr'!M178+_xlfn.XLOOKUP($B45,'2.2.3.2.Inv-Depr'!$B$202:$B$786,'2.2.3.2.Inv-Depr'!M$202:M$786)</f>
        <v>871401.19915254251</v>
      </c>
      <c r="N45" s="55">
        <f>M45+'2.2.3.2.Inv-Depr'!N178+_xlfn.XLOOKUP($B45,'2.2.3.2.Inv-Depr'!$B$202:$B$786,'2.2.3.2.Inv-Depr'!N$202:N$786)</f>
        <v>829905.90395480243</v>
      </c>
    </row>
    <row r="46" spans="2:14" x14ac:dyDescent="0.3">
      <c r="B46" s="104" t="s">
        <v>229</v>
      </c>
      <c r="C46" s="105"/>
      <c r="D46" s="2"/>
      <c r="E46" s="55">
        <f>'2.2.3.2.Inv-Depr'!E179</f>
        <v>0</v>
      </c>
      <c r="F46" s="55">
        <f>E46+'2.2.3.2.Inv-Depr'!F179+_xlfn.XLOOKUP($B46,'2.2.3.2.Inv-Depr'!$B$202:$B$786,'2.2.3.2.Inv-Depr'!F$202:F$786)</f>
        <v>0</v>
      </c>
      <c r="G46" s="55">
        <f>F46+'2.2.3.2.Inv-Depr'!G179+_xlfn.XLOOKUP($B46,'2.2.3.2.Inv-Depr'!$B$202:$B$786,'2.2.3.2.Inv-Depr'!G$202:G$786)</f>
        <v>0</v>
      </c>
      <c r="H46" s="55">
        <f>G46+'2.2.3.2.Inv-Depr'!H179+_xlfn.XLOOKUP($B46,'2.2.3.2.Inv-Depr'!$B$202:$B$786,'2.2.3.2.Inv-Depr'!H$202:H$786)</f>
        <v>0</v>
      </c>
      <c r="I46" s="55">
        <f>H46+'2.2.3.2.Inv-Depr'!I179+_xlfn.XLOOKUP($B46,'2.2.3.2.Inv-Depr'!$B$202:$B$786,'2.2.3.2.Inv-Depr'!I$202:I$786)</f>
        <v>0</v>
      </c>
      <c r="J46" s="55">
        <f>I46+'2.2.3.2.Inv-Depr'!J179+_xlfn.XLOOKUP($B46,'2.2.3.2.Inv-Depr'!$B$202:$B$786,'2.2.3.2.Inv-Depr'!J$202:J$786)</f>
        <v>399406.77966101695</v>
      </c>
      <c r="K46" s="55">
        <f>J46+'2.2.3.2.Inv-Depr'!K179+_xlfn.XLOOKUP($B46,'2.2.3.2.Inv-Depr'!$B$202:$B$786,'2.2.3.2.Inv-Depr'!K$202:K$786)</f>
        <v>359466.10169491527</v>
      </c>
      <c r="L46" s="55">
        <f>K46+'2.2.3.2.Inv-Depr'!L179+_xlfn.XLOOKUP($B46,'2.2.3.2.Inv-Depr'!$B$202:$B$786,'2.2.3.2.Inv-Depr'!L$202:L$786)</f>
        <v>319525.42372881359</v>
      </c>
      <c r="M46" s="55">
        <f>L46+'2.2.3.2.Inv-Depr'!M179+_xlfn.XLOOKUP($B46,'2.2.3.2.Inv-Depr'!$B$202:$B$786,'2.2.3.2.Inv-Depr'!M$202:M$786)</f>
        <v>279584.74576271191</v>
      </c>
      <c r="N46" s="55">
        <f>M46+'2.2.3.2.Inv-Depr'!N179+_xlfn.XLOOKUP($B46,'2.2.3.2.Inv-Depr'!$B$202:$B$786,'2.2.3.2.Inv-Depr'!N$202:N$786)</f>
        <v>239644.06779661021</v>
      </c>
    </row>
    <row r="47" spans="2:14" x14ac:dyDescent="0.3">
      <c r="B47" s="104" t="s">
        <v>230</v>
      </c>
      <c r="C47" s="105"/>
      <c r="D47" s="2"/>
      <c r="E47" s="55">
        <f>'2.2.3.2.Inv-Depr'!E180</f>
        <v>0</v>
      </c>
      <c r="F47" s="55">
        <f>E47+'2.2.3.2.Inv-Depr'!F180+_xlfn.XLOOKUP($B47,'2.2.3.2.Inv-Depr'!$B$202:$B$786,'2.2.3.2.Inv-Depr'!F$202:F$786)</f>
        <v>0</v>
      </c>
      <c r="G47" s="55">
        <f>F47+'2.2.3.2.Inv-Depr'!G180+_xlfn.XLOOKUP($B47,'2.2.3.2.Inv-Depr'!$B$202:$B$786,'2.2.3.2.Inv-Depr'!G$202:G$786)</f>
        <v>0</v>
      </c>
      <c r="H47" s="55">
        <f>G47+'2.2.3.2.Inv-Depr'!H180+_xlfn.XLOOKUP($B47,'2.2.3.2.Inv-Depr'!$B$202:$B$786,'2.2.3.2.Inv-Depr'!H$202:H$786)</f>
        <v>0</v>
      </c>
      <c r="I47" s="55">
        <f>H47+'2.2.3.2.Inv-Depr'!I180+_xlfn.XLOOKUP($B47,'2.2.3.2.Inv-Depr'!$B$202:$B$786,'2.2.3.2.Inv-Depr'!I$202:I$786)</f>
        <v>0</v>
      </c>
      <c r="J47" s="55">
        <f>I47+'2.2.3.2.Inv-Depr'!J180+_xlfn.XLOOKUP($B47,'2.2.3.2.Inv-Depr'!$B$202:$B$786,'2.2.3.2.Inv-Depr'!J$202:J$786)</f>
        <v>31342.372881355936</v>
      </c>
      <c r="K47" s="55">
        <f>J47+'2.2.3.2.Inv-Depr'!K180+_xlfn.XLOOKUP($B47,'2.2.3.2.Inv-Depr'!$B$202:$B$786,'2.2.3.2.Inv-Depr'!K$202:K$786)</f>
        <v>28208.135593220341</v>
      </c>
      <c r="L47" s="55">
        <f>K47+'2.2.3.2.Inv-Depr'!L180+_xlfn.XLOOKUP($B47,'2.2.3.2.Inv-Depr'!$B$202:$B$786,'2.2.3.2.Inv-Depr'!L$202:L$786)</f>
        <v>25073.898305084746</v>
      </c>
      <c r="M47" s="55">
        <f>L47+'2.2.3.2.Inv-Depr'!M180+_xlfn.XLOOKUP($B47,'2.2.3.2.Inv-Depr'!$B$202:$B$786,'2.2.3.2.Inv-Depr'!M$202:M$786)</f>
        <v>21939.661016949151</v>
      </c>
      <c r="N47" s="55">
        <f>M47+'2.2.3.2.Inv-Depr'!N180+_xlfn.XLOOKUP($B47,'2.2.3.2.Inv-Depr'!$B$202:$B$786,'2.2.3.2.Inv-Depr'!N$202:N$786)</f>
        <v>18805.423728813555</v>
      </c>
    </row>
    <row r="48" spans="2:14" x14ac:dyDescent="0.3">
      <c r="B48" s="104" t="s">
        <v>231</v>
      </c>
      <c r="C48" s="105"/>
      <c r="D48" s="2"/>
      <c r="E48" s="55">
        <f>'2.2.3.2.Inv-Depr'!E181</f>
        <v>0</v>
      </c>
      <c r="F48" s="55">
        <f>E48+'2.2.3.2.Inv-Depr'!F181+_xlfn.XLOOKUP($B48,'2.2.3.2.Inv-Depr'!$B$202:$B$786,'2.2.3.2.Inv-Depr'!F$202:F$786)</f>
        <v>0</v>
      </c>
      <c r="G48" s="55">
        <f>F48+'2.2.3.2.Inv-Depr'!G181+_xlfn.XLOOKUP($B48,'2.2.3.2.Inv-Depr'!$B$202:$B$786,'2.2.3.2.Inv-Depr'!G$202:G$786)</f>
        <v>0</v>
      </c>
      <c r="H48" s="55">
        <f>G48+'2.2.3.2.Inv-Depr'!H181+_xlfn.XLOOKUP($B48,'2.2.3.2.Inv-Depr'!$B$202:$B$786,'2.2.3.2.Inv-Depr'!H$202:H$786)</f>
        <v>0</v>
      </c>
      <c r="I48" s="55">
        <f>H48+'2.2.3.2.Inv-Depr'!I181+_xlfn.XLOOKUP($B48,'2.2.3.2.Inv-Depr'!$B$202:$B$786,'2.2.3.2.Inv-Depr'!I$202:I$786)</f>
        <v>0</v>
      </c>
      <c r="J48" s="55">
        <f>I48+'2.2.3.2.Inv-Depr'!J181+_xlfn.XLOOKUP($B48,'2.2.3.2.Inv-Depr'!$B$202:$B$786,'2.2.3.2.Inv-Depr'!J$202:J$786)</f>
        <v>2080493.0000000002</v>
      </c>
      <c r="K48" s="55">
        <f>J48+'2.2.3.2.Inv-Depr'!K181+_xlfn.XLOOKUP($B48,'2.2.3.2.Inv-Depr'!$B$202:$B$786,'2.2.3.2.Inv-Depr'!K$202:K$786)</f>
        <v>1993805.791666667</v>
      </c>
      <c r="L48" s="55">
        <f>K48+'2.2.3.2.Inv-Depr'!L181+_xlfn.XLOOKUP($B48,'2.2.3.2.Inv-Depr'!$B$202:$B$786,'2.2.3.2.Inv-Depr'!L$202:L$786)</f>
        <v>1907118.5833333337</v>
      </c>
      <c r="M48" s="55">
        <f>L48+'2.2.3.2.Inv-Depr'!M181+_xlfn.XLOOKUP($B48,'2.2.3.2.Inv-Depr'!$B$202:$B$786,'2.2.3.2.Inv-Depr'!M$202:M$786)</f>
        <v>1820431.3750000005</v>
      </c>
      <c r="N48" s="55">
        <f>M48+'2.2.3.2.Inv-Depr'!N181+_xlfn.XLOOKUP($B48,'2.2.3.2.Inv-Depr'!$B$202:$B$786,'2.2.3.2.Inv-Depr'!N$202:N$786)</f>
        <v>1733744.1666666672</v>
      </c>
    </row>
    <row r="49" spans="2:14" x14ac:dyDescent="0.3">
      <c r="B49" s="104" t="s">
        <v>232</v>
      </c>
      <c r="C49" s="105"/>
      <c r="D49" s="2"/>
      <c r="E49" s="55">
        <f>'2.2.3.2.Inv-Depr'!E182</f>
        <v>0</v>
      </c>
      <c r="F49" s="55">
        <f>E49+'2.2.3.2.Inv-Depr'!F182+_xlfn.XLOOKUP($B49,'2.2.3.2.Inv-Depr'!$B$202:$B$786,'2.2.3.2.Inv-Depr'!F$202:F$786)</f>
        <v>0</v>
      </c>
      <c r="G49" s="55">
        <f>F49+'2.2.3.2.Inv-Depr'!G182+_xlfn.XLOOKUP($B49,'2.2.3.2.Inv-Depr'!$B$202:$B$786,'2.2.3.2.Inv-Depr'!G$202:G$786)</f>
        <v>0</v>
      </c>
      <c r="H49" s="55">
        <f>G49+'2.2.3.2.Inv-Depr'!H182+_xlfn.XLOOKUP($B49,'2.2.3.2.Inv-Depr'!$B$202:$B$786,'2.2.3.2.Inv-Depr'!H$202:H$786)</f>
        <v>0</v>
      </c>
      <c r="I49" s="55">
        <f>H49+'2.2.3.2.Inv-Depr'!I182+_xlfn.XLOOKUP($B49,'2.2.3.2.Inv-Depr'!$B$202:$B$786,'2.2.3.2.Inv-Depr'!I$202:I$786)</f>
        <v>0</v>
      </c>
      <c r="J49" s="55">
        <f>I49+'2.2.3.2.Inv-Depr'!J182+_xlfn.XLOOKUP($B49,'2.2.3.2.Inv-Depr'!$B$202:$B$786,'2.2.3.2.Inv-Depr'!J$202:J$786)</f>
        <v>30156.449152542376</v>
      </c>
      <c r="K49" s="55">
        <f>J49+'2.2.3.2.Inv-Depr'!K182+_xlfn.XLOOKUP($B49,'2.2.3.2.Inv-Depr'!$B$202:$B$786,'2.2.3.2.Inv-Depr'!K$202:K$786)</f>
        <v>27140.804237288139</v>
      </c>
      <c r="L49" s="55">
        <f>K49+'2.2.3.2.Inv-Depr'!L182+_xlfn.XLOOKUP($B49,'2.2.3.2.Inv-Depr'!$B$202:$B$786,'2.2.3.2.Inv-Depr'!L$202:L$786)</f>
        <v>24125.159322033902</v>
      </c>
      <c r="M49" s="55">
        <f>L49+'2.2.3.2.Inv-Depr'!M182+_xlfn.XLOOKUP($B49,'2.2.3.2.Inv-Depr'!$B$202:$B$786,'2.2.3.2.Inv-Depr'!M$202:M$786)</f>
        <v>21109.514406779665</v>
      </c>
      <c r="N49" s="55">
        <f>M49+'2.2.3.2.Inv-Depr'!N182+_xlfn.XLOOKUP($B49,'2.2.3.2.Inv-Depr'!$B$202:$B$786,'2.2.3.2.Inv-Depr'!N$202:N$786)</f>
        <v>18093.869491525427</v>
      </c>
    </row>
    <row r="50" spans="2:14" x14ac:dyDescent="0.3">
      <c r="B50" s="104" t="s">
        <v>233</v>
      </c>
      <c r="C50" s="105"/>
      <c r="D50" s="2"/>
      <c r="E50" s="55">
        <f>'2.2.3.2.Inv-Depr'!E183</f>
        <v>0</v>
      </c>
      <c r="F50" s="55">
        <f>E50+'2.2.3.2.Inv-Depr'!F183+_xlfn.XLOOKUP($B50,'2.2.3.2.Inv-Depr'!$B$202:$B$786,'2.2.3.2.Inv-Depr'!F$202:F$786)</f>
        <v>0</v>
      </c>
      <c r="G50" s="55">
        <f>F50+'2.2.3.2.Inv-Depr'!G183+_xlfn.XLOOKUP($B50,'2.2.3.2.Inv-Depr'!$B$202:$B$786,'2.2.3.2.Inv-Depr'!G$202:G$786)</f>
        <v>0</v>
      </c>
      <c r="H50" s="55">
        <f>G50+'2.2.3.2.Inv-Depr'!H183+_xlfn.XLOOKUP($B50,'2.2.3.2.Inv-Depr'!$B$202:$B$786,'2.2.3.2.Inv-Depr'!H$202:H$786)</f>
        <v>0</v>
      </c>
      <c r="I50" s="55">
        <f>H50+'2.2.3.2.Inv-Depr'!I183+_xlfn.XLOOKUP($B50,'2.2.3.2.Inv-Depr'!$B$202:$B$786,'2.2.3.2.Inv-Depr'!I$202:I$786)</f>
        <v>0</v>
      </c>
      <c r="J50" s="55">
        <f>I50+'2.2.3.2.Inv-Depr'!J183+_xlfn.XLOOKUP($B50,'2.2.3.2.Inv-Depr'!$B$202:$B$786,'2.2.3.2.Inv-Depr'!J$202:J$786)</f>
        <v>360634.94067796611</v>
      </c>
      <c r="K50" s="55">
        <f>J50+'2.2.3.2.Inv-Depr'!K183+_xlfn.XLOOKUP($B50,'2.2.3.2.Inv-Depr'!$B$202:$B$786,'2.2.3.2.Inv-Depr'!K$202:K$786)</f>
        <v>324571.44661016949</v>
      </c>
      <c r="L50" s="55">
        <f>K50+'2.2.3.2.Inv-Depr'!L183+_xlfn.XLOOKUP($B50,'2.2.3.2.Inv-Depr'!$B$202:$B$786,'2.2.3.2.Inv-Depr'!L$202:L$786)</f>
        <v>288507.95254237286</v>
      </c>
      <c r="M50" s="55">
        <f>L50+'2.2.3.2.Inv-Depr'!M183+_xlfn.XLOOKUP($B50,'2.2.3.2.Inv-Depr'!$B$202:$B$786,'2.2.3.2.Inv-Depr'!M$202:M$786)</f>
        <v>252444.45847457624</v>
      </c>
      <c r="N50" s="55">
        <f>M50+'2.2.3.2.Inv-Depr'!N183+_xlfn.XLOOKUP($B50,'2.2.3.2.Inv-Depr'!$B$202:$B$786,'2.2.3.2.Inv-Depr'!N$202:N$786)</f>
        <v>216380.96440677962</v>
      </c>
    </row>
    <row r="51" spans="2:14" x14ac:dyDescent="0.3">
      <c r="B51" s="104" t="s">
        <v>234</v>
      </c>
      <c r="C51" s="105"/>
      <c r="D51" s="2"/>
      <c r="E51" s="55">
        <f>'2.2.3.2.Inv-Depr'!E184</f>
        <v>0</v>
      </c>
      <c r="F51" s="55">
        <f>E51+'2.2.3.2.Inv-Depr'!F184+_xlfn.XLOOKUP($B51,'2.2.3.2.Inv-Depr'!$B$202:$B$786,'2.2.3.2.Inv-Depr'!F$202:F$786)</f>
        <v>0</v>
      </c>
      <c r="G51" s="55">
        <f>F51+'2.2.3.2.Inv-Depr'!G184+_xlfn.XLOOKUP($B51,'2.2.3.2.Inv-Depr'!$B$202:$B$786,'2.2.3.2.Inv-Depr'!G$202:G$786)</f>
        <v>0</v>
      </c>
      <c r="H51" s="55">
        <f>G51+'2.2.3.2.Inv-Depr'!H184+_xlfn.XLOOKUP($B51,'2.2.3.2.Inv-Depr'!$B$202:$B$786,'2.2.3.2.Inv-Depr'!H$202:H$786)</f>
        <v>0</v>
      </c>
      <c r="I51" s="55">
        <f>H51+'2.2.3.2.Inv-Depr'!I184+_xlfn.XLOOKUP($B51,'2.2.3.2.Inv-Depr'!$B$202:$B$786,'2.2.3.2.Inv-Depr'!I$202:I$786)</f>
        <v>0</v>
      </c>
      <c r="J51" s="55">
        <f>I51+'2.2.3.2.Inv-Depr'!J184+_xlfn.XLOOKUP($B51,'2.2.3.2.Inv-Depr'!$B$202:$B$786,'2.2.3.2.Inv-Depr'!J$202:J$786)</f>
        <v>36490</v>
      </c>
      <c r="K51" s="55">
        <f>J51+'2.2.3.2.Inv-Depr'!K184+_xlfn.XLOOKUP($B51,'2.2.3.2.Inv-Depr'!$B$202:$B$786,'2.2.3.2.Inv-Depr'!K$202:K$786)</f>
        <v>32841</v>
      </c>
      <c r="L51" s="55">
        <f>K51+'2.2.3.2.Inv-Depr'!L184+_xlfn.XLOOKUP($B51,'2.2.3.2.Inv-Depr'!$B$202:$B$786,'2.2.3.2.Inv-Depr'!L$202:L$786)</f>
        <v>29192</v>
      </c>
      <c r="M51" s="55">
        <f>L51+'2.2.3.2.Inv-Depr'!M184+_xlfn.XLOOKUP($B51,'2.2.3.2.Inv-Depr'!$B$202:$B$786,'2.2.3.2.Inv-Depr'!M$202:M$786)</f>
        <v>25543</v>
      </c>
      <c r="N51" s="55">
        <f>M51+'2.2.3.2.Inv-Depr'!N184+_xlfn.XLOOKUP($B51,'2.2.3.2.Inv-Depr'!$B$202:$B$786,'2.2.3.2.Inv-Depr'!N$202:N$786)</f>
        <v>21894</v>
      </c>
    </row>
    <row r="52" spans="2:14" x14ac:dyDescent="0.3">
      <c r="B52" s="104" t="s">
        <v>235</v>
      </c>
      <c r="C52" s="105"/>
      <c r="D52" s="2"/>
      <c r="E52" s="55">
        <f>'2.2.3.2.Inv-Depr'!E185</f>
        <v>0</v>
      </c>
      <c r="F52" s="55">
        <f>E52+'2.2.3.2.Inv-Depr'!F185+_xlfn.XLOOKUP($B52,'2.2.3.2.Inv-Depr'!$B$202:$B$786,'2.2.3.2.Inv-Depr'!F$202:F$786)</f>
        <v>0</v>
      </c>
      <c r="G52" s="55">
        <f>F52+'2.2.3.2.Inv-Depr'!G185+_xlfn.XLOOKUP($B52,'2.2.3.2.Inv-Depr'!$B$202:$B$786,'2.2.3.2.Inv-Depr'!G$202:G$786)</f>
        <v>0</v>
      </c>
      <c r="H52" s="55">
        <f>G52+'2.2.3.2.Inv-Depr'!H185+_xlfn.XLOOKUP($B52,'2.2.3.2.Inv-Depr'!$B$202:$B$786,'2.2.3.2.Inv-Depr'!H$202:H$786)</f>
        <v>0</v>
      </c>
      <c r="I52" s="55">
        <f>H52+'2.2.3.2.Inv-Depr'!I185+_xlfn.XLOOKUP($B52,'2.2.3.2.Inv-Depr'!$B$202:$B$786,'2.2.3.2.Inv-Depr'!I$202:I$786)</f>
        <v>0</v>
      </c>
      <c r="J52" s="55">
        <f>I52+'2.2.3.2.Inv-Depr'!J185+_xlfn.XLOOKUP($B52,'2.2.3.2.Inv-Depr'!$B$202:$B$786,'2.2.3.2.Inv-Depr'!J$202:J$786)</f>
        <v>585563.94067796611</v>
      </c>
      <c r="K52" s="55">
        <f>J52+'2.2.3.2.Inv-Depr'!K185+_xlfn.XLOOKUP($B52,'2.2.3.2.Inv-Depr'!$B$202:$B$786,'2.2.3.2.Inv-Depr'!K$202:K$786)</f>
        <v>527007.54661016946</v>
      </c>
      <c r="L52" s="55">
        <f>K52+'2.2.3.2.Inv-Depr'!L185+_xlfn.XLOOKUP($B52,'2.2.3.2.Inv-Depr'!$B$202:$B$786,'2.2.3.2.Inv-Depr'!L$202:L$786)</f>
        <v>468451.15254237282</v>
      </c>
      <c r="M52" s="55">
        <f>L52+'2.2.3.2.Inv-Depr'!M185+_xlfn.XLOOKUP($B52,'2.2.3.2.Inv-Depr'!$B$202:$B$786,'2.2.3.2.Inv-Depr'!M$202:M$786)</f>
        <v>409894.75847457617</v>
      </c>
      <c r="N52" s="55">
        <f>M52+'2.2.3.2.Inv-Depr'!N185+_xlfn.XLOOKUP($B52,'2.2.3.2.Inv-Depr'!$B$202:$B$786,'2.2.3.2.Inv-Depr'!N$202:N$786)</f>
        <v>351338.36440677952</v>
      </c>
    </row>
    <row r="53" spans="2:14" x14ac:dyDescent="0.3">
      <c r="B53" s="104" t="s">
        <v>236</v>
      </c>
      <c r="C53" s="105"/>
      <c r="D53" s="2"/>
      <c r="E53" s="55">
        <f>'2.2.3.2.Inv-Depr'!E186</f>
        <v>0</v>
      </c>
      <c r="F53" s="55">
        <f>E53+'2.2.3.2.Inv-Depr'!F186+_xlfn.XLOOKUP($B53,'2.2.3.2.Inv-Depr'!$B$202:$B$786,'2.2.3.2.Inv-Depr'!F$202:F$786)</f>
        <v>0</v>
      </c>
      <c r="G53" s="55">
        <f>F53+'2.2.3.2.Inv-Depr'!G186+_xlfn.XLOOKUP($B53,'2.2.3.2.Inv-Depr'!$B$202:$B$786,'2.2.3.2.Inv-Depr'!G$202:G$786)</f>
        <v>0</v>
      </c>
      <c r="H53" s="55">
        <f>G53+'2.2.3.2.Inv-Depr'!H186+_xlfn.XLOOKUP($B53,'2.2.3.2.Inv-Depr'!$B$202:$B$786,'2.2.3.2.Inv-Depr'!H$202:H$786)</f>
        <v>0</v>
      </c>
      <c r="I53" s="55">
        <f>H53+'2.2.3.2.Inv-Depr'!I186+_xlfn.XLOOKUP($B53,'2.2.3.2.Inv-Depr'!$B$202:$B$786,'2.2.3.2.Inv-Depr'!I$202:I$786)</f>
        <v>0</v>
      </c>
      <c r="J53" s="55">
        <f>I53+'2.2.3.2.Inv-Depr'!J186+_xlfn.XLOOKUP($B53,'2.2.3.2.Inv-Depr'!$B$202:$B$786,'2.2.3.2.Inv-Depr'!J$202:J$786)</f>
        <v>252092</v>
      </c>
      <c r="K53" s="55">
        <f>J53+'2.2.3.2.Inv-Depr'!K186+_xlfn.XLOOKUP($B53,'2.2.3.2.Inv-Depr'!$B$202:$B$786,'2.2.3.2.Inv-Depr'!K$202:K$786)</f>
        <v>226882.8</v>
      </c>
      <c r="L53" s="55">
        <f>K53+'2.2.3.2.Inv-Depr'!L186+_xlfn.XLOOKUP($B53,'2.2.3.2.Inv-Depr'!$B$202:$B$786,'2.2.3.2.Inv-Depr'!L$202:L$786)</f>
        <v>201673.59999999998</v>
      </c>
      <c r="M53" s="55">
        <f>L53+'2.2.3.2.Inv-Depr'!M186+_xlfn.XLOOKUP($B53,'2.2.3.2.Inv-Depr'!$B$202:$B$786,'2.2.3.2.Inv-Depr'!M$202:M$786)</f>
        <v>176464.39999999997</v>
      </c>
      <c r="N53" s="55">
        <f>M53+'2.2.3.2.Inv-Depr'!N186+_xlfn.XLOOKUP($B53,'2.2.3.2.Inv-Depr'!$B$202:$B$786,'2.2.3.2.Inv-Depr'!N$202:N$786)</f>
        <v>151255.19999999995</v>
      </c>
    </row>
    <row r="54" spans="2:14" x14ac:dyDescent="0.3">
      <c r="B54" s="104" t="s">
        <v>341</v>
      </c>
      <c r="C54" s="105"/>
      <c r="D54" s="2"/>
      <c r="E54" s="55">
        <f>'2.2.3.2.Inv-Depr'!E187</f>
        <v>0</v>
      </c>
      <c r="F54" s="55">
        <f>E54+'2.2.3.2.Inv-Depr'!F187+_xlfn.XLOOKUP($B54,'2.2.3.2.Inv-Depr'!$B$202:$B$786,'2.2.3.2.Inv-Depr'!F$202:F$786)</f>
        <v>0</v>
      </c>
      <c r="G54" s="55">
        <f>F54+'2.2.3.2.Inv-Depr'!G187+_xlfn.XLOOKUP($B54,'2.2.3.2.Inv-Depr'!$B$202:$B$786,'2.2.3.2.Inv-Depr'!G$202:G$786)</f>
        <v>0</v>
      </c>
      <c r="H54" s="55">
        <f>G54+'2.2.3.2.Inv-Depr'!H187+_xlfn.XLOOKUP($B54,'2.2.3.2.Inv-Depr'!$B$202:$B$786,'2.2.3.2.Inv-Depr'!H$202:H$786)</f>
        <v>0</v>
      </c>
      <c r="I54" s="55">
        <f>H54+'2.2.3.2.Inv-Depr'!I187+_xlfn.XLOOKUP($B54,'2.2.3.2.Inv-Depr'!$B$202:$B$786,'2.2.3.2.Inv-Depr'!I$202:I$786)</f>
        <v>0</v>
      </c>
      <c r="J54" s="55">
        <f>I54+'2.2.3.2.Inv-Depr'!J187+_xlfn.XLOOKUP($B54,'2.2.3.2.Inv-Depr'!$B$202:$B$786,'2.2.3.2.Inv-Depr'!J$202:J$786)</f>
        <v>0</v>
      </c>
      <c r="K54" s="55">
        <f>J54+'2.2.3.2.Inv-Depr'!K187+_xlfn.XLOOKUP($B54,'2.2.3.2.Inv-Depr'!$B$202:$B$786,'2.2.3.2.Inv-Depr'!K$202:K$786)</f>
        <v>1758784.102018049</v>
      </c>
      <c r="L54" s="55">
        <f>K54+'2.2.3.2.Inv-Depr'!L187+_xlfn.XLOOKUP($B54,'2.2.3.2.Inv-Depr'!$B$202:$B$786,'2.2.3.2.Inv-Depr'!L$202:L$786)</f>
        <v>1682315.2280172643</v>
      </c>
      <c r="M54" s="55">
        <f>L54+'2.2.3.2.Inv-Depr'!M187+_xlfn.XLOOKUP($B54,'2.2.3.2.Inv-Depr'!$B$202:$B$786,'2.2.3.2.Inv-Depr'!M$202:M$786)</f>
        <v>1605846.3540164796</v>
      </c>
      <c r="N54" s="55">
        <f>M54+'2.2.3.2.Inv-Depr'!N187+_xlfn.XLOOKUP($B54,'2.2.3.2.Inv-Depr'!$B$202:$B$786,'2.2.3.2.Inv-Depr'!N$202:N$786)</f>
        <v>1529377.4800156949</v>
      </c>
    </row>
    <row r="55" spans="2:14" x14ac:dyDescent="0.3">
      <c r="B55" s="104" t="s">
        <v>342</v>
      </c>
      <c r="C55" s="105"/>
      <c r="D55" s="2"/>
      <c r="E55" s="55">
        <f>'2.2.3.2.Inv-Depr'!E188</f>
        <v>0</v>
      </c>
      <c r="F55" s="55">
        <f>E55+'2.2.3.2.Inv-Depr'!F188+_xlfn.XLOOKUP($B55,'2.2.3.2.Inv-Depr'!$B$202:$B$786,'2.2.3.2.Inv-Depr'!F$202:F$786)</f>
        <v>0</v>
      </c>
      <c r="G55" s="55">
        <f>F55+'2.2.3.2.Inv-Depr'!G188+_xlfn.XLOOKUP($B55,'2.2.3.2.Inv-Depr'!$B$202:$B$786,'2.2.3.2.Inv-Depr'!G$202:G$786)</f>
        <v>0</v>
      </c>
      <c r="H55" s="55">
        <f>G55+'2.2.3.2.Inv-Depr'!H188+_xlfn.XLOOKUP($B55,'2.2.3.2.Inv-Depr'!$B$202:$B$786,'2.2.3.2.Inv-Depr'!H$202:H$786)</f>
        <v>0</v>
      </c>
      <c r="I55" s="55">
        <f>H55+'2.2.3.2.Inv-Depr'!I188+_xlfn.XLOOKUP($B55,'2.2.3.2.Inv-Depr'!$B$202:$B$786,'2.2.3.2.Inv-Depr'!I$202:I$786)</f>
        <v>0</v>
      </c>
      <c r="J55" s="55">
        <f>I55+'2.2.3.2.Inv-Depr'!J188+_xlfn.XLOOKUP($B55,'2.2.3.2.Inv-Depr'!$B$202:$B$786,'2.2.3.2.Inv-Depr'!J$202:J$786)</f>
        <v>0</v>
      </c>
      <c r="K55" s="55">
        <f>J55+'2.2.3.2.Inv-Depr'!K188+_xlfn.XLOOKUP($B55,'2.2.3.2.Inv-Depr'!$B$202:$B$786,'2.2.3.2.Inv-Depr'!K$202:K$786)</f>
        <v>143148.3403501689</v>
      </c>
      <c r="L55" s="55">
        <f>K55+'2.2.3.2.Inv-Depr'!L188+_xlfn.XLOOKUP($B55,'2.2.3.2.Inv-Depr'!$B$202:$B$786,'2.2.3.2.Inv-Depr'!L$202:L$786)</f>
        <v>128833.50631515202</v>
      </c>
      <c r="M55" s="55">
        <f>L55+'2.2.3.2.Inv-Depr'!M188+_xlfn.XLOOKUP($B55,'2.2.3.2.Inv-Depr'!$B$202:$B$786,'2.2.3.2.Inv-Depr'!M$202:M$786)</f>
        <v>114518.67228013513</v>
      </c>
      <c r="N55" s="55">
        <f>M55+'2.2.3.2.Inv-Depr'!N188+_xlfn.XLOOKUP($B55,'2.2.3.2.Inv-Depr'!$B$202:$B$786,'2.2.3.2.Inv-Depr'!N$202:N$786)</f>
        <v>100203.83824511824</v>
      </c>
    </row>
    <row r="56" spans="2:14" x14ac:dyDescent="0.3">
      <c r="B56" s="104" t="s">
        <v>237</v>
      </c>
      <c r="C56" s="105"/>
      <c r="D56" s="2"/>
      <c r="E56" s="55">
        <f>'2.2.3.2.Inv-Depr'!E189</f>
        <v>0</v>
      </c>
      <c r="F56" s="55">
        <f>E56+'2.2.3.2.Inv-Depr'!F189+_xlfn.XLOOKUP($B56,'2.2.3.2.Inv-Depr'!$B$202:$B$786,'2.2.3.2.Inv-Depr'!F$202:F$786)</f>
        <v>0</v>
      </c>
      <c r="G56" s="55">
        <f>F56+'2.2.3.2.Inv-Depr'!G189+_xlfn.XLOOKUP($B56,'2.2.3.2.Inv-Depr'!$B$202:$B$786,'2.2.3.2.Inv-Depr'!G$202:G$786)</f>
        <v>0</v>
      </c>
      <c r="H56" s="55">
        <f>G56+'2.2.3.2.Inv-Depr'!H189+_xlfn.XLOOKUP($B56,'2.2.3.2.Inv-Depr'!$B$202:$B$786,'2.2.3.2.Inv-Depr'!H$202:H$786)</f>
        <v>0</v>
      </c>
      <c r="I56" s="55">
        <f>H56+'2.2.3.2.Inv-Depr'!I189+_xlfn.XLOOKUP($B56,'2.2.3.2.Inv-Depr'!$B$202:$B$786,'2.2.3.2.Inv-Depr'!I$202:I$786)</f>
        <v>0</v>
      </c>
      <c r="J56" s="55">
        <f>I56+'2.2.3.2.Inv-Depr'!J189+_xlfn.XLOOKUP($B56,'2.2.3.2.Inv-Depr'!$B$202:$B$786,'2.2.3.2.Inv-Depr'!J$202:J$786)</f>
        <v>0</v>
      </c>
      <c r="K56" s="55">
        <f>J56+'2.2.3.2.Inv-Depr'!K189+_xlfn.XLOOKUP($B56,'2.2.3.2.Inv-Depr'!$B$202:$B$786,'2.2.3.2.Inv-Depr'!K$202:K$786)</f>
        <v>22944.91525423729</v>
      </c>
      <c r="L56" s="55">
        <f>K56+'2.2.3.2.Inv-Depr'!L189+_xlfn.XLOOKUP($B56,'2.2.3.2.Inv-Depr'!$B$202:$B$786,'2.2.3.2.Inv-Depr'!L$202:L$786)</f>
        <v>20650.423728813563</v>
      </c>
      <c r="M56" s="55">
        <f>L56+'2.2.3.2.Inv-Depr'!M189+_xlfn.XLOOKUP($B56,'2.2.3.2.Inv-Depr'!$B$202:$B$786,'2.2.3.2.Inv-Depr'!M$202:M$786)</f>
        <v>18355.932203389835</v>
      </c>
      <c r="N56" s="55">
        <f>M56+'2.2.3.2.Inv-Depr'!N189+_xlfn.XLOOKUP($B56,'2.2.3.2.Inv-Depr'!$B$202:$B$786,'2.2.3.2.Inv-Depr'!N$202:N$786)</f>
        <v>16061.440677966106</v>
      </c>
    </row>
    <row r="57" spans="2:14" x14ac:dyDescent="0.3">
      <c r="B57" s="104" t="s">
        <v>238</v>
      </c>
      <c r="C57" s="105"/>
      <c r="D57" s="2"/>
      <c r="E57" s="55">
        <f>'2.2.3.2.Inv-Depr'!E190</f>
        <v>0</v>
      </c>
      <c r="F57" s="55">
        <f>E57+'2.2.3.2.Inv-Depr'!F190+_xlfn.XLOOKUP($B57,'2.2.3.2.Inv-Depr'!$B$202:$B$786,'2.2.3.2.Inv-Depr'!F$202:F$786)</f>
        <v>0</v>
      </c>
      <c r="G57" s="55">
        <f>F57+'2.2.3.2.Inv-Depr'!G190+_xlfn.XLOOKUP($B57,'2.2.3.2.Inv-Depr'!$B$202:$B$786,'2.2.3.2.Inv-Depr'!G$202:G$786)</f>
        <v>0</v>
      </c>
      <c r="H57" s="55">
        <f>G57+'2.2.3.2.Inv-Depr'!H190+_xlfn.XLOOKUP($B57,'2.2.3.2.Inv-Depr'!$B$202:$B$786,'2.2.3.2.Inv-Depr'!H$202:H$786)</f>
        <v>0</v>
      </c>
      <c r="I57" s="55">
        <f>H57+'2.2.3.2.Inv-Depr'!I190+_xlfn.XLOOKUP($B57,'2.2.3.2.Inv-Depr'!$B$202:$B$786,'2.2.3.2.Inv-Depr'!I$202:I$786)</f>
        <v>0</v>
      </c>
      <c r="J57" s="55">
        <f>I57+'2.2.3.2.Inv-Depr'!J190+_xlfn.XLOOKUP($B57,'2.2.3.2.Inv-Depr'!$B$202:$B$786,'2.2.3.2.Inv-Depr'!J$202:J$786)</f>
        <v>0</v>
      </c>
      <c r="K57" s="55">
        <f>J57+'2.2.3.2.Inv-Depr'!K190+_xlfn.XLOOKUP($B57,'2.2.3.2.Inv-Depr'!$B$202:$B$786,'2.2.3.2.Inv-Depr'!K$202:K$786)</f>
        <v>33480.508474576272</v>
      </c>
      <c r="L57" s="55">
        <f>K57+'2.2.3.2.Inv-Depr'!L190+_xlfn.XLOOKUP($B57,'2.2.3.2.Inv-Depr'!$B$202:$B$786,'2.2.3.2.Inv-Depr'!L$202:L$786)</f>
        <v>32024.834193072955</v>
      </c>
      <c r="M57" s="55">
        <f>L57+'2.2.3.2.Inv-Depr'!M190+_xlfn.XLOOKUP($B57,'2.2.3.2.Inv-Depr'!$B$202:$B$786,'2.2.3.2.Inv-Depr'!M$202:M$786)</f>
        <v>30569.159911569637</v>
      </c>
      <c r="N57" s="55">
        <f>M57+'2.2.3.2.Inv-Depr'!N190+_xlfn.XLOOKUP($B57,'2.2.3.2.Inv-Depr'!$B$202:$B$786,'2.2.3.2.Inv-Depr'!N$202:N$786)</f>
        <v>29113.48563006632</v>
      </c>
    </row>
    <row r="58" spans="2:14" x14ac:dyDescent="0.3">
      <c r="B58" s="104" t="s">
        <v>239</v>
      </c>
      <c r="C58" s="105"/>
      <c r="D58" s="2"/>
      <c r="E58" s="55">
        <f>'2.2.3.2.Inv-Depr'!E191</f>
        <v>0</v>
      </c>
      <c r="F58" s="55">
        <f>E58+'2.2.3.2.Inv-Depr'!F191+_xlfn.XLOOKUP($B58,'2.2.3.2.Inv-Depr'!$B$202:$B$786,'2.2.3.2.Inv-Depr'!F$202:F$786)</f>
        <v>0</v>
      </c>
      <c r="G58" s="55">
        <f>F58+'2.2.3.2.Inv-Depr'!G191+_xlfn.XLOOKUP($B58,'2.2.3.2.Inv-Depr'!$B$202:$B$786,'2.2.3.2.Inv-Depr'!G$202:G$786)</f>
        <v>0</v>
      </c>
      <c r="H58" s="55">
        <f>G58+'2.2.3.2.Inv-Depr'!H191+_xlfn.XLOOKUP($B58,'2.2.3.2.Inv-Depr'!$B$202:$B$786,'2.2.3.2.Inv-Depr'!H$202:H$786)</f>
        <v>0</v>
      </c>
      <c r="I58" s="55">
        <f>H58+'2.2.3.2.Inv-Depr'!I191+_xlfn.XLOOKUP($B58,'2.2.3.2.Inv-Depr'!$B$202:$B$786,'2.2.3.2.Inv-Depr'!I$202:I$786)</f>
        <v>0</v>
      </c>
      <c r="J58" s="55">
        <f>I58+'2.2.3.2.Inv-Depr'!J191+_xlfn.XLOOKUP($B58,'2.2.3.2.Inv-Depr'!$B$202:$B$786,'2.2.3.2.Inv-Depr'!J$202:J$786)</f>
        <v>0</v>
      </c>
      <c r="K58" s="55">
        <f>J58+'2.2.3.2.Inv-Depr'!K191+_xlfn.XLOOKUP($B58,'2.2.3.2.Inv-Depr'!$B$202:$B$786,'2.2.3.2.Inv-Depr'!K$202:K$786)</f>
        <v>0</v>
      </c>
      <c r="L58" s="55">
        <f>K58+'2.2.3.2.Inv-Depr'!L191+_xlfn.XLOOKUP($B58,'2.2.3.2.Inv-Depr'!$B$202:$B$786,'2.2.3.2.Inv-Depr'!L$202:L$786)</f>
        <v>13479.661016949154</v>
      </c>
      <c r="M58" s="55">
        <f>L58+'2.2.3.2.Inv-Depr'!M191+_xlfn.XLOOKUP($B58,'2.2.3.2.Inv-Depr'!$B$202:$B$786,'2.2.3.2.Inv-Depr'!M$202:M$786)</f>
        <v>10109.745762711866</v>
      </c>
      <c r="N58" s="55">
        <f>M58+'2.2.3.2.Inv-Depr'!N191+_xlfn.XLOOKUP($B58,'2.2.3.2.Inv-Depr'!$B$202:$B$786,'2.2.3.2.Inv-Depr'!N$202:N$786)</f>
        <v>6739.8305084745771</v>
      </c>
    </row>
    <row r="59" spans="2:14" x14ac:dyDescent="0.3">
      <c r="B59" s="104" t="s">
        <v>240</v>
      </c>
      <c r="C59" s="105"/>
      <c r="D59" s="2"/>
      <c r="E59" s="55">
        <f>'2.2.3.2.Inv-Depr'!E192</f>
        <v>0</v>
      </c>
      <c r="F59" s="55">
        <f>E59+'2.2.3.2.Inv-Depr'!F192+_xlfn.XLOOKUP($B59,'2.2.3.2.Inv-Depr'!$B$202:$B$786,'2.2.3.2.Inv-Depr'!F$202:F$786)</f>
        <v>0</v>
      </c>
      <c r="G59" s="55">
        <f>F59+'2.2.3.2.Inv-Depr'!G192+_xlfn.XLOOKUP($B59,'2.2.3.2.Inv-Depr'!$B$202:$B$786,'2.2.3.2.Inv-Depr'!G$202:G$786)</f>
        <v>0</v>
      </c>
      <c r="H59" s="55">
        <f>G59+'2.2.3.2.Inv-Depr'!H192+_xlfn.XLOOKUP($B59,'2.2.3.2.Inv-Depr'!$B$202:$B$786,'2.2.3.2.Inv-Depr'!H$202:H$786)</f>
        <v>0</v>
      </c>
      <c r="I59" s="55">
        <f>H59+'2.2.3.2.Inv-Depr'!I192+_xlfn.XLOOKUP($B59,'2.2.3.2.Inv-Depr'!$B$202:$B$786,'2.2.3.2.Inv-Depr'!I$202:I$786)</f>
        <v>0</v>
      </c>
      <c r="J59" s="55">
        <f>I59+'2.2.3.2.Inv-Depr'!J192+_xlfn.XLOOKUP($B59,'2.2.3.2.Inv-Depr'!$B$202:$B$786,'2.2.3.2.Inv-Depr'!J$202:J$786)</f>
        <v>0</v>
      </c>
      <c r="K59" s="55">
        <f>J59+'2.2.3.2.Inv-Depr'!K192+_xlfn.XLOOKUP($B59,'2.2.3.2.Inv-Depr'!$B$202:$B$786,'2.2.3.2.Inv-Depr'!K$202:K$786)</f>
        <v>0</v>
      </c>
      <c r="L59" s="55">
        <f>K59+'2.2.3.2.Inv-Depr'!L192+_xlfn.XLOOKUP($B59,'2.2.3.2.Inv-Depr'!$B$202:$B$786,'2.2.3.2.Inv-Depr'!L$202:L$786)</f>
        <v>49979.686440677964</v>
      </c>
      <c r="M59" s="55">
        <f>L59+'2.2.3.2.Inv-Depr'!M192+_xlfn.XLOOKUP($B59,'2.2.3.2.Inv-Depr'!$B$202:$B$786,'2.2.3.2.Inv-Depr'!M$202:M$786)</f>
        <v>44981.717796610166</v>
      </c>
      <c r="N59" s="55">
        <f>M59+'2.2.3.2.Inv-Depr'!N192+_xlfn.XLOOKUP($B59,'2.2.3.2.Inv-Depr'!$B$202:$B$786,'2.2.3.2.Inv-Depr'!N$202:N$786)</f>
        <v>39983.749152542368</v>
      </c>
    </row>
    <row r="60" spans="2:14" x14ac:dyDescent="0.3">
      <c r="B60" s="104" t="s">
        <v>352</v>
      </c>
      <c r="C60" s="105"/>
      <c r="D60" s="2"/>
      <c r="E60" s="55">
        <f>'2.2.3.2.Inv-Depr'!E193</f>
        <v>0</v>
      </c>
      <c r="F60" s="55">
        <f>E60+'2.2.3.2.Inv-Depr'!F193+_xlfn.XLOOKUP($B60,'2.2.3.2.Inv-Depr'!$B$202:$B$786,'2.2.3.2.Inv-Depr'!F$202:F$786)</f>
        <v>0</v>
      </c>
      <c r="G60" s="55">
        <f>F60+'2.2.3.2.Inv-Depr'!G193+_xlfn.XLOOKUP($B60,'2.2.3.2.Inv-Depr'!$B$202:$B$786,'2.2.3.2.Inv-Depr'!G$202:G$786)</f>
        <v>0</v>
      </c>
      <c r="H60" s="55">
        <f>G60+'2.2.3.2.Inv-Depr'!H193+_xlfn.XLOOKUP($B60,'2.2.3.2.Inv-Depr'!$B$202:$B$786,'2.2.3.2.Inv-Depr'!H$202:H$786)</f>
        <v>0</v>
      </c>
      <c r="I60" s="55">
        <f>H60+'2.2.3.2.Inv-Depr'!I193+_xlfn.XLOOKUP($B60,'2.2.3.2.Inv-Depr'!$B$202:$B$786,'2.2.3.2.Inv-Depr'!I$202:I$786)</f>
        <v>0</v>
      </c>
      <c r="J60" s="55">
        <f>I60+'2.2.3.2.Inv-Depr'!J193+_xlfn.XLOOKUP($B60,'2.2.3.2.Inv-Depr'!$B$202:$B$786,'2.2.3.2.Inv-Depr'!J$202:J$786)</f>
        <v>0</v>
      </c>
      <c r="K60" s="55">
        <f>J60+'2.2.3.2.Inv-Depr'!K193+_xlfn.XLOOKUP($B60,'2.2.3.2.Inv-Depr'!$B$202:$B$786,'2.2.3.2.Inv-Depr'!K$202:K$786)</f>
        <v>0</v>
      </c>
      <c r="L60" s="55">
        <f>K60+'2.2.3.2.Inv-Depr'!L193+_xlfn.XLOOKUP($B60,'2.2.3.2.Inv-Depr'!$B$202:$B$786,'2.2.3.2.Inv-Depr'!L$202:L$786)</f>
        <v>66542.711864406781</v>
      </c>
      <c r="M60" s="55">
        <f>L60+'2.2.3.2.Inv-Depr'!M193+_xlfn.XLOOKUP($B60,'2.2.3.2.Inv-Depr'!$B$202:$B$786,'2.2.3.2.Inv-Depr'!M$202:M$786)</f>
        <v>49907.03389830509</v>
      </c>
      <c r="N60" s="55">
        <f>M60+'2.2.3.2.Inv-Depr'!N193+_xlfn.XLOOKUP($B60,'2.2.3.2.Inv-Depr'!$B$202:$B$786,'2.2.3.2.Inv-Depr'!N$202:N$786)</f>
        <v>33271.355932203398</v>
      </c>
    </row>
    <row r="61" spans="2:14" x14ac:dyDescent="0.3">
      <c r="B61" s="104" t="s">
        <v>241</v>
      </c>
      <c r="C61" s="105"/>
      <c r="D61" s="2"/>
      <c r="E61" s="55">
        <f>'2.2.3.2.Inv-Depr'!E194</f>
        <v>0</v>
      </c>
      <c r="F61" s="55">
        <f>E61+'2.2.3.2.Inv-Depr'!F194+_xlfn.XLOOKUP($B61,'2.2.3.2.Inv-Depr'!$B$202:$B$786,'2.2.3.2.Inv-Depr'!F$202:F$786)</f>
        <v>0</v>
      </c>
      <c r="G61" s="55">
        <f>F61+'2.2.3.2.Inv-Depr'!G194+_xlfn.XLOOKUP($B61,'2.2.3.2.Inv-Depr'!$B$202:$B$786,'2.2.3.2.Inv-Depr'!G$202:G$786)</f>
        <v>0</v>
      </c>
      <c r="H61" s="55">
        <f>G61+'2.2.3.2.Inv-Depr'!H194+_xlfn.XLOOKUP($B61,'2.2.3.2.Inv-Depr'!$B$202:$B$786,'2.2.3.2.Inv-Depr'!H$202:H$786)</f>
        <v>0</v>
      </c>
      <c r="I61" s="55">
        <f>H61+'2.2.3.2.Inv-Depr'!I194+_xlfn.XLOOKUP($B61,'2.2.3.2.Inv-Depr'!$B$202:$B$786,'2.2.3.2.Inv-Depr'!I$202:I$786)</f>
        <v>0</v>
      </c>
      <c r="J61" s="55">
        <f>I61+'2.2.3.2.Inv-Depr'!J194+_xlfn.XLOOKUP($B61,'2.2.3.2.Inv-Depr'!$B$202:$B$786,'2.2.3.2.Inv-Depr'!J$202:J$786)</f>
        <v>0</v>
      </c>
      <c r="K61" s="55">
        <f>J61+'2.2.3.2.Inv-Depr'!K194+_xlfn.XLOOKUP($B61,'2.2.3.2.Inv-Depr'!$B$202:$B$786,'2.2.3.2.Inv-Depr'!K$202:K$786)</f>
        <v>0</v>
      </c>
      <c r="L61" s="55">
        <f>K61+'2.2.3.2.Inv-Depr'!L194+_xlfn.XLOOKUP($B61,'2.2.3.2.Inv-Depr'!$B$202:$B$786,'2.2.3.2.Inv-Depr'!L$202:L$786)</f>
        <v>43039.669491525427</v>
      </c>
      <c r="M61" s="55">
        <f>L61+'2.2.3.2.Inv-Depr'!M194+_xlfn.XLOOKUP($B61,'2.2.3.2.Inv-Depr'!$B$202:$B$786,'2.2.3.2.Inv-Depr'!M$202:M$786)</f>
        <v>32279.752118644072</v>
      </c>
      <c r="N61" s="55">
        <f>M61+'2.2.3.2.Inv-Depr'!N194+_xlfn.XLOOKUP($B61,'2.2.3.2.Inv-Depr'!$B$202:$B$786,'2.2.3.2.Inv-Depr'!N$202:N$786)</f>
        <v>21519.834745762717</v>
      </c>
    </row>
    <row r="62" spans="2:14" x14ac:dyDescent="0.3">
      <c r="B62" s="104" t="s">
        <v>242</v>
      </c>
      <c r="C62" s="105"/>
      <c r="D62" s="2"/>
      <c r="E62" s="55">
        <f>'2.2.3.2.Inv-Depr'!E195</f>
        <v>0</v>
      </c>
      <c r="F62" s="55">
        <f>E62+'2.2.3.2.Inv-Depr'!F195+_xlfn.XLOOKUP($B62,'2.2.3.2.Inv-Depr'!$B$202:$B$786,'2.2.3.2.Inv-Depr'!F$202:F$786)</f>
        <v>0</v>
      </c>
      <c r="G62" s="55">
        <f>F62+'2.2.3.2.Inv-Depr'!G195+_xlfn.XLOOKUP($B62,'2.2.3.2.Inv-Depr'!$B$202:$B$786,'2.2.3.2.Inv-Depr'!G$202:G$786)</f>
        <v>0</v>
      </c>
      <c r="H62" s="55">
        <f>G62+'2.2.3.2.Inv-Depr'!H195+_xlfn.XLOOKUP($B62,'2.2.3.2.Inv-Depr'!$B$202:$B$786,'2.2.3.2.Inv-Depr'!H$202:H$786)</f>
        <v>0</v>
      </c>
      <c r="I62" s="55">
        <f>H62+'2.2.3.2.Inv-Depr'!I195+_xlfn.XLOOKUP($B62,'2.2.3.2.Inv-Depr'!$B$202:$B$786,'2.2.3.2.Inv-Depr'!I$202:I$786)</f>
        <v>0</v>
      </c>
      <c r="J62" s="55">
        <f>I62+'2.2.3.2.Inv-Depr'!J195+_xlfn.XLOOKUP($B62,'2.2.3.2.Inv-Depr'!$B$202:$B$786,'2.2.3.2.Inv-Depr'!J$202:J$786)</f>
        <v>0</v>
      </c>
      <c r="K62" s="55">
        <f>J62+'2.2.3.2.Inv-Depr'!K195+_xlfn.XLOOKUP($B62,'2.2.3.2.Inv-Depr'!$B$202:$B$786,'2.2.3.2.Inv-Depr'!K$202:K$786)</f>
        <v>0</v>
      </c>
      <c r="L62" s="55">
        <f>K62+'2.2.3.2.Inv-Depr'!L195+_xlfn.XLOOKUP($B62,'2.2.3.2.Inv-Depr'!$B$202:$B$786,'2.2.3.2.Inv-Depr'!L$202:L$786)</f>
        <v>0</v>
      </c>
      <c r="M62" s="55">
        <f>L62+'2.2.3.2.Inv-Depr'!M195+_xlfn.XLOOKUP($B62,'2.2.3.2.Inv-Depr'!$B$202:$B$786,'2.2.3.2.Inv-Depr'!M$202:M$786)</f>
        <v>148500</v>
      </c>
      <c r="N62" s="55">
        <f>M62+'2.2.3.2.Inv-Depr'!N195+_xlfn.XLOOKUP($B62,'2.2.3.2.Inv-Depr'!$B$202:$B$786,'2.2.3.2.Inv-Depr'!N$202:N$786)</f>
        <v>141750</v>
      </c>
    </row>
    <row r="63" spans="2:14" x14ac:dyDescent="0.3">
      <c r="B63" s="145" t="s">
        <v>243</v>
      </c>
      <c r="C63" s="146"/>
      <c r="D63" s="21"/>
      <c r="E63" s="65">
        <f>'2.2.3.2.Inv-Depr'!E196</f>
        <v>0</v>
      </c>
      <c r="F63" s="65">
        <f>E63+'2.2.3.2.Inv-Depr'!F196+_xlfn.XLOOKUP($B63,'2.2.3.2.Inv-Depr'!$B$202:$B$786,'2.2.3.2.Inv-Depr'!F$202:F$786)</f>
        <v>0</v>
      </c>
      <c r="G63" s="65">
        <f>F63+'2.2.3.2.Inv-Depr'!G196+_xlfn.XLOOKUP($B63,'2.2.3.2.Inv-Depr'!$B$202:$B$786,'2.2.3.2.Inv-Depr'!G$202:G$786)</f>
        <v>0</v>
      </c>
      <c r="H63" s="65">
        <f>G63+'2.2.3.2.Inv-Depr'!H196+_xlfn.XLOOKUP($B63,'2.2.3.2.Inv-Depr'!$B$202:$B$786,'2.2.3.2.Inv-Depr'!H$202:H$786)</f>
        <v>0</v>
      </c>
      <c r="I63" s="65">
        <f>H63+'2.2.3.2.Inv-Depr'!I196+_xlfn.XLOOKUP($B63,'2.2.3.2.Inv-Depr'!$B$202:$B$786,'2.2.3.2.Inv-Depr'!I$202:I$786)</f>
        <v>0</v>
      </c>
      <c r="J63" s="65">
        <f>I63+'2.2.3.2.Inv-Depr'!J196+_xlfn.XLOOKUP($B63,'2.2.3.2.Inv-Depr'!$B$202:$B$786,'2.2.3.2.Inv-Depr'!J$202:J$786)</f>
        <v>0</v>
      </c>
      <c r="K63" s="65">
        <f>J63+'2.2.3.2.Inv-Depr'!K196+_xlfn.XLOOKUP($B63,'2.2.3.2.Inv-Depr'!$B$202:$B$786,'2.2.3.2.Inv-Depr'!K$202:K$786)</f>
        <v>0</v>
      </c>
      <c r="L63" s="65">
        <f>K63+'2.2.3.2.Inv-Depr'!L196+_xlfn.XLOOKUP($B63,'2.2.3.2.Inv-Depr'!$B$202:$B$786,'2.2.3.2.Inv-Depr'!L$202:L$786)</f>
        <v>0</v>
      </c>
      <c r="M63" s="65">
        <f>L63+'2.2.3.2.Inv-Depr'!M196+_xlfn.XLOOKUP($B63,'2.2.3.2.Inv-Depr'!$B$202:$B$786,'2.2.3.2.Inv-Depr'!M$202:M$786)</f>
        <v>0</v>
      </c>
      <c r="N63" s="65">
        <f>M63+'2.2.3.2.Inv-Depr'!N196+_xlfn.XLOOKUP($B63,'2.2.3.2.Inv-Depr'!$B$202:$B$786,'2.2.3.2.Inv-Depr'!N$202:N$786)</f>
        <v>2826921.1864406783</v>
      </c>
    </row>
    <row r="64" spans="2:14" x14ac:dyDescent="0.3">
      <c r="E64" s="124"/>
      <c r="F64" s="55"/>
      <c r="G64" s="55"/>
      <c r="H64" s="55"/>
      <c r="I64" s="55"/>
      <c r="J64" s="55"/>
      <c r="K64" s="55"/>
      <c r="L64" s="55"/>
      <c r="M64" s="55"/>
      <c r="N64" s="55"/>
    </row>
  </sheetData>
  <mergeCells count="1">
    <mergeCell ref="B6:D6"/>
  </mergeCells>
  <conditionalFormatting sqref="E8:N13 F16:N64">
    <cfRule type="cellIs" dxfId="8" priority="1" operator="lessThan">
      <formula>0</formula>
    </cfRule>
  </conditionalFormatting>
  <hyperlinks>
    <hyperlink ref="B2" location="Índice!A1" display="Índice" xr:uid="{F9010519-2375-4F4A-862A-2BB5431CD70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165A-1BCE-4F77-8C22-F397EEF85CD6}">
  <sheetPr>
    <tabColor rgb="FFC65911"/>
  </sheetPr>
  <dimension ref="A1:O127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3" width="45.77734375" style="1" customWidth="1"/>
    <col min="4" max="4" width="12.77734375" style="1" customWidth="1"/>
    <col min="5" max="14" width="10.77734375" style="1" customWidth="1"/>
    <col min="15" max="15" width="11.5546875" style="1" customWidth="1"/>
    <col min="16" max="16384" width="11.5546875" style="1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x14ac:dyDescent="0.3"/>
    <row r="4" spans="2:14" x14ac:dyDescent="0.3">
      <c r="B4" s="16" t="s">
        <v>325</v>
      </c>
    </row>
    <row r="5" spans="2:14" x14ac:dyDescent="0.3"/>
    <row r="6" spans="2:14" x14ac:dyDescent="0.3">
      <c r="B6" s="89" t="s">
        <v>272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3">
      <c r="B8" s="177" t="s">
        <v>196</v>
      </c>
      <c r="C8" s="177"/>
      <c r="D8" s="125" t="s">
        <v>268</v>
      </c>
      <c r="E8" s="32">
        <v>2014</v>
      </c>
      <c r="F8" s="32">
        <v>2015</v>
      </c>
      <c r="G8" s="32">
        <v>2016</v>
      </c>
      <c r="H8" s="32">
        <v>2017</v>
      </c>
      <c r="I8" s="32">
        <v>2018</v>
      </c>
      <c r="J8" s="32">
        <v>2019</v>
      </c>
      <c r="K8" s="32">
        <v>2020</v>
      </c>
      <c r="L8" s="32">
        <v>2021</v>
      </c>
      <c r="M8" s="32">
        <v>2022</v>
      </c>
      <c r="N8" s="32">
        <v>2023</v>
      </c>
    </row>
    <row r="9" spans="2:14" x14ac:dyDescent="0.3">
      <c r="B9" s="74" t="s">
        <v>197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2:14" x14ac:dyDescent="0.3">
      <c r="B10" s="104" t="s">
        <v>198</v>
      </c>
      <c r="C10" s="105"/>
      <c r="D10" s="5" t="s">
        <v>270</v>
      </c>
      <c r="E10" s="66">
        <f>IF($D10="IPME",'6.VarMacro'!E$67,'6.VarMacro'!E$89)</f>
        <v>1.0347561046875298</v>
      </c>
      <c r="F10" s="66">
        <f>IF($D10="IPME",'6.VarMacro'!F$67,'6.VarMacro'!F$89)</f>
        <v>1</v>
      </c>
      <c r="G10" s="66">
        <f>IF($D10="IPME",'6.VarMacro'!G$67,'6.VarMacro'!G$89)</f>
        <v>0.98689955555758258</v>
      </c>
      <c r="H10" s="66">
        <f>IF($D10="IPME",'6.VarMacro'!H$67,'6.VarMacro'!H$89)</f>
        <v>0.99753298903311194</v>
      </c>
      <c r="I10" s="66">
        <f>IF($D10="IPME",'6.VarMacro'!I$67,'6.VarMacro'!I$89)</f>
        <v>0.99484106777679926</v>
      </c>
      <c r="J10" s="66">
        <f>IF($D10="IPME",'6.VarMacro'!J$67,'6.VarMacro'!J$89)</f>
        <v>0.99504848726194806</v>
      </c>
      <c r="K10" s="66">
        <f>IF($D10="IPME",'6.VarMacro'!K$67,'6.VarMacro'!K$89)</f>
        <v>0.98388233674355041</v>
      </c>
      <c r="L10" s="66">
        <f>IF($D10="IPME",'6.VarMacro'!L$67,'6.VarMacro'!L$89)</f>
        <v>0.97051903266367345</v>
      </c>
      <c r="M10" s="66">
        <f>IF($D10="IPME",'6.VarMacro'!M$67,'6.VarMacro'!M$89)</f>
        <v>1.0189868768971961</v>
      </c>
      <c r="N10" s="66">
        <f>IF($D10="IPME",'6.VarMacro'!N$67,'6.VarMacro'!N$89)</f>
        <v>1.0543810654937622</v>
      </c>
    </row>
    <row r="11" spans="2:14" x14ac:dyDescent="0.3">
      <c r="B11" s="126" t="s">
        <v>199</v>
      </c>
      <c r="C11" s="105"/>
      <c r="D11" s="5" t="s">
        <v>270</v>
      </c>
      <c r="E11" s="66">
        <f>IF($D11="IPME",'6.VarMacro'!E$67,'6.VarMacro'!E$89)</f>
        <v>1.0347561046875298</v>
      </c>
      <c r="F11" s="66">
        <f>IF($D11="IPME",'6.VarMacro'!F$67,'6.VarMacro'!F$89)</f>
        <v>1</v>
      </c>
      <c r="G11" s="66">
        <f>IF($D11="IPME",'6.VarMacro'!G$67,'6.VarMacro'!G$89)</f>
        <v>0.98689955555758258</v>
      </c>
      <c r="H11" s="66">
        <f>IF($D11="IPME",'6.VarMacro'!H$67,'6.VarMacro'!H$89)</f>
        <v>0.99753298903311194</v>
      </c>
      <c r="I11" s="66">
        <f>IF($D11="IPME",'6.VarMacro'!I$67,'6.VarMacro'!I$89)</f>
        <v>0.99484106777679926</v>
      </c>
      <c r="J11" s="66">
        <f>IF($D11="IPME",'6.VarMacro'!J$67,'6.VarMacro'!J$89)</f>
        <v>0.99504848726194806</v>
      </c>
      <c r="K11" s="66">
        <f>IF($D11="IPME",'6.VarMacro'!K$67,'6.VarMacro'!K$89)</f>
        <v>0.98388233674355041</v>
      </c>
      <c r="L11" s="66">
        <f>IF($D11="IPME",'6.VarMacro'!L$67,'6.VarMacro'!L$89)</f>
        <v>0.97051903266367345</v>
      </c>
      <c r="M11" s="66">
        <f>IF($D11="IPME",'6.VarMacro'!M$67,'6.VarMacro'!M$89)</f>
        <v>1.0189868768971961</v>
      </c>
      <c r="N11" s="66">
        <f>IF($D11="IPME",'6.VarMacro'!N$67,'6.VarMacro'!N$89)</f>
        <v>1.0543810654937622</v>
      </c>
    </row>
    <row r="12" spans="2:14" x14ac:dyDescent="0.3">
      <c r="B12" s="104" t="s">
        <v>200</v>
      </c>
      <c r="C12" s="105"/>
      <c r="D12" s="5" t="s">
        <v>270</v>
      </c>
      <c r="E12" s="66">
        <f>IF($D12="IPME",'6.VarMacro'!E$67,'6.VarMacro'!E$89)</f>
        <v>1.0347561046875298</v>
      </c>
      <c r="F12" s="66">
        <f>IF($D12="IPME",'6.VarMacro'!F$67,'6.VarMacro'!F$89)</f>
        <v>1</v>
      </c>
      <c r="G12" s="66">
        <f>IF($D12="IPME",'6.VarMacro'!G$67,'6.VarMacro'!G$89)</f>
        <v>0.98689955555758258</v>
      </c>
      <c r="H12" s="66">
        <f>IF($D12="IPME",'6.VarMacro'!H$67,'6.VarMacro'!H$89)</f>
        <v>0.99753298903311194</v>
      </c>
      <c r="I12" s="66">
        <f>IF($D12="IPME",'6.VarMacro'!I$67,'6.VarMacro'!I$89)</f>
        <v>0.99484106777679926</v>
      </c>
      <c r="J12" s="66">
        <f>IF($D12="IPME",'6.VarMacro'!J$67,'6.VarMacro'!J$89)</f>
        <v>0.99504848726194806</v>
      </c>
      <c r="K12" s="66">
        <f>IF($D12="IPME",'6.VarMacro'!K$67,'6.VarMacro'!K$89)</f>
        <v>0.98388233674355041</v>
      </c>
      <c r="L12" s="66">
        <f>IF($D12="IPME",'6.VarMacro'!L$67,'6.VarMacro'!L$89)</f>
        <v>0.97051903266367345</v>
      </c>
      <c r="M12" s="66">
        <f>IF($D12="IPME",'6.VarMacro'!M$67,'6.VarMacro'!M$89)</f>
        <v>1.0189868768971961</v>
      </c>
      <c r="N12" s="66">
        <f>IF($D12="IPME",'6.VarMacro'!N$67,'6.VarMacro'!N$89)</f>
        <v>1.0543810654937622</v>
      </c>
    </row>
    <row r="13" spans="2:14" x14ac:dyDescent="0.3">
      <c r="B13" s="104" t="s">
        <v>201</v>
      </c>
      <c r="C13" s="105"/>
      <c r="D13" s="5" t="s">
        <v>270</v>
      </c>
      <c r="E13" s="66">
        <f>IF($D13="IPME",'6.VarMacro'!E$67,'6.VarMacro'!E$89)</f>
        <v>1.0347561046875298</v>
      </c>
      <c r="F13" s="66">
        <f>IF($D13="IPME",'6.VarMacro'!F$67,'6.VarMacro'!F$89)</f>
        <v>1</v>
      </c>
      <c r="G13" s="66">
        <f>IF($D13="IPME",'6.VarMacro'!G$67,'6.VarMacro'!G$89)</f>
        <v>0.98689955555758258</v>
      </c>
      <c r="H13" s="66">
        <f>IF($D13="IPME",'6.VarMacro'!H$67,'6.VarMacro'!H$89)</f>
        <v>0.99753298903311194</v>
      </c>
      <c r="I13" s="66">
        <f>IF($D13="IPME",'6.VarMacro'!I$67,'6.VarMacro'!I$89)</f>
        <v>0.99484106777679926</v>
      </c>
      <c r="J13" s="66">
        <f>IF($D13="IPME",'6.VarMacro'!J$67,'6.VarMacro'!J$89)</f>
        <v>0.99504848726194806</v>
      </c>
      <c r="K13" s="66">
        <f>IF($D13="IPME",'6.VarMacro'!K$67,'6.VarMacro'!K$89)</f>
        <v>0.98388233674355041</v>
      </c>
      <c r="L13" s="66">
        <f>IF($D13="IPME",'6.VarMacro'!L$67,'6.VarMacro'!L$89)</f>
        <v>0.97051903266367345</v>
      </c>
      <c r="M13" s="66">
        <f>IF($D13="IPME",'6.VarMacro'!M$67,'6.VarMacro'!M$89)</f>
        <v>1.0189868768971961</v>
      </c>
      <c r="N13" s="66">
        <f>IF($D13="IPME",'6.VarMacro'!N$67,'6.VarMacro'!N$89)</f>
        <v>1.0543810654937622</v>
      </c>
    </row>
    <row r="14" spans="2:14" x14ac:dyDescent="0.3">
      <c r="B14" s="104" t="s">
        <v>202</v>
      </c>
      <c r="C14" s="105"/>
      <c r="D14" s="5" t="s">
        <v>270</v>
      </c>
      <c r="E14" s="66">
        <f>IF($D14="IPME",'6.VarMacro'!E$67,'6.VarMacro'!E$89)</f>
        <v>1.0347561046875298</v>
      </c>
      <c r="F14" s="66">
        <f>IF($D14="IPME",'6.VarMacro'!F$67,'6.VarMacro'!F$89)</f>
        <v>1</v>
      </c>
      <c r="G14" s="66">
        <f>IF($D14="IPME",'6.VarMacro'!G$67,'6.VarMacro'!G$89)</f>
        <v>0.98689955555758258</v>
      </c>
      <c r="H14" s="66">
        <f>IF($D14="IPME",'6.VarMacro'!H$67,'6.VarMacro'!H$89)</f>
        <v>0.99753298903311194</v>
      </c>
      <c r="I14" s="66">
        <f>IF($D14="IPME",'6.VarMacro'!I$67,'6.VarMacro'!I$89)</f>
        <v>0.99484106777679926</v>
      </c>
      <c r="J14" s="66">
        <f>IF($D14="IPME",'6.VarMacro'!J$67,'6.VarMacro'!J$89)</f>
        <v>0.99504848726194806</v>
      </c>
      <c r="K14" s="66">
        <f>IF($D14="IPME",'6.VarMacro'!K$67,'6.VarMacro'!K$89)</f>
        <v>0.98388233674355041</v>
      </c>
      <c r="L14" s="66">
        <f>IF($D14="IPME",'6.VarMacro'!L$67,'6.VarMacro'!L$89)</f>
        <v>0.97051903266367345</v>
      </c>
      <c r="M14" s="66">
        <f>IF($D14="IPME",'6.VarMacro'!M$67,'6.VarMacro'!M$89)</f>
        <v>1.0189868768971961</v>
      </c>
      <c r="N14" s="66">
        <f>IF($D14="IPME",'6.VarMacro'!N$67,'6.VarMacro'!N$89)</f>
        <v>1.0543810654937622</v>
      </c>
    </row>
    <row r="15" spans="2:14" x14ac:dyDescent="0.3">
      <c r="B15" s="104" t="s">
        <v>203</v>
      </c>
      <c r="C15" s="105"/>
      <c r="D15" s="5" t="s">
        <v>270</v>
      </c>
      <c r="E15" s="66">
        <f>IF($D15="IPME",'6.VarMacro'!E$67,'6.VarMacro'!E$89)</f>
        <v>1.0347561046875298</v>
      </c>
      <c r="F15" s="66">
        <f>IF($D15="IPME",'6.VarMacro'!F$67,'6.VarMacro'!F$89)</f>
        <v>1</v>
      </c>
      <c r="G15" s="66">
        <f>IF($D15="IPME",'6.VarMacro'!G$67,'6.VarMacro'!G$89)</f>
        <v>0.98689955555758258</v>
      </c>
      <c r="H15" s="66">
        <f>IF($D15="IPME",'6.VarMacro'!H$67,'6.VarMacro'!H$89)</f>
        <v>0.99753298903311194</v>
      </c>
      <c r="I15" s="66">
        <f>IF($D15="IPME",'6.VarMacro'!I$67,'6.VarMacro'!I$89)</f>
        <v>0.99484106777679926</v>
      </c>
      <c r="J15" s="66">
        <f>IF($D15="IPME",'6.VarMacro'!J$67,'6.VarMacro'!J$89)</f>
        <v>0.99504848726194806</v>
      </c>
      <c r="K15" s="66">
        <f>IF($D15="IPME",'6.VarMacro'!K$67,'6.VarMacro'!K$89)</f>
        <v>0.98388233674355041</v>
      </c>
      <c r="L15" s="66">
        <f>IF($D15="IPME",'6.VarMacro'!L$67,'6.VarMacro'!L$89)</f>
        <v>0.97051903266367345</v>
      </c>
      <c r="M15" s="66">
        <f>IF($D15="IPME",'6.VarMacro'!M$67,'6.VarMacro'!M$89)</f>
        <v>1.0189868768971961</v>
      </c>
      <c r="N15" s="66">
        <f>IF($D15="IPME",'6.VarMacro'!N$67,'6.VarMacro'!N$89)</f>
        <v>1.0543810654937622</v>
      </c>
    </row>
    <row r="16" spans="2:14" x14ac:dyDescent="0.3">
      <c r="B16" s="74" t="s">
        <v>204</v>
      </c>
      <c r="C16" s="69"/>
      <c r="D16" s="127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2:14" x14ac:dyDescent="0.3">
      <c r="B17" s="104" t="s">
        <v>271</v>
      </c>
      <c r="C17" s="105"/>
      <c r="D17" s="5" t="s">
        <v>270</v>
      </c>
      <c r="E17" s="66">
        <f>IF($D17="IPME",'6.VarMacro'!E$67,'6.VarMacro'!E$89)</f>
        <v>1.0347561046875298</v>
      </c>
      <c r="F17" s="66">
        <f>IF($D17="IPME",'6.VarMacro'!F$67,'6.VarMacro'!F$89)</f>
        <v>1</v>
      </c>
      <c r="G17" s="66">
        <f>IF($D17="IPME",'6.VarMacro'!G$67,'6.VarMacro'!G$89)</f>
        <v>0.98689955555758258</v>
      </c>
      <c r="H17" s="66">
        <f>IF($D17="IPME",'6.VarMacro'!H$67,'6.VarMacro'!H$89)</f>
        <v>0.99753298903311194</v>
      </c>
      <c r="I17" s="66">
        <f>IF($D17="IPME",'6.VarMacro'!I$67,'6.VarMacro'!I$89)</f>
        <v>0.99484106777679926</v>
      </c>
      <c r="J17" s="66">
        <f>IF($D17="IPME",'6.VarMacro'!J$67,'6.VarMacro'!J$89)</f>
        <v>0.99504848726194806</v>
      </c>
      <c r="K17" s="66">
        <f>IF($D17="IPME",'6.VarMacro'!K$67,'6.VarMacro'!K$89)</f>
        <v>0.98388233674355041</v>
      </c>
      <c r="L17" s="66">
        <f>IF($D17="IPME",'6.VarMacro'!L$67,'6.VarMacro'!L$89)</f>
        <v>0.97051903266367345</v>
      </c>
      <c r="M17" s="66">
        <f>IF($D17="IPME",'6.VarMacro'!M$67,'6.VarMacro'!M$89)</f>
        <v>1.0189868768971961</v>
      </c>
      <c r="N17" s="66">
        <f>IF($D17="IPME",'6.VarMacro'!N$67,'6.VarMacro'!N$89)</f>
        <v>1.0543810654937622</v>
      </c>
    </row>
    <row r="18" spans="2:14" x14ac:dyDescent="0.3">
      <c r="B18" s="104" t="s">
        <v>343</v>
      </c>
      <c r="C18" s="105"/>
      <c r="D18" s="5" t="s">
        <v>270</v>
      </c>
      <c r="E18" s="66">
        <f>IF($D18="IPME",'6.VarMacro'!E$67,'6.VarMacro'!E$89)</f>
        <v>1.0347561046875298</v>
      </c>
      <c r="F18" s="66">
        <f>IF($D18="IPME",'6.VarMacro'!F$67,'6.VarMacro'!F$89)</f>
        <v>1</v>
      </c>
      <c r="G18" s="66">
        <f>IF($D18="IPME",'6.VarMacro'!G$67,'6.VarMacro'!G$89)</f>
        <v>0.98689955555758258</v>
      </c>
      <c r="H18" s="66">
        <f>IF($D18="IPME",'6.VarMacro'!H$67,'6.VarMacro'!H$89)</f>
        <v>0.99753298903311194</v>
      </c>
      <c r="I18" s="66">
        <f>IF($D18="IPME",'6.VarMacro'!I$67,'6.VarMacro'!I$89)</f>
        <v>0.99484106777679926</v>
      </c>
      <c r="J18" s="66">
        <f>IF($D18="IPME",'6.VarMacro'!J$67,'6.VarMacro'!J$89)</f>
        <v>0.99504848726194806</v>
      </c>
      <c r="K18" s="66">
        <f>IF($D18="IPME",'6.VarMacro'!K$67,'6.VarMacro'!K$89)</f>
        <v>0.98388233674355041</v>
      </c>
      <c r="L18" s="66">
        <f>IF($D18="IPME",'6.VarMacro'!L$67,'6.VarMacro'!L$89)</f>
        <v>0.97051903266367345</v>
      </c>
      <c r="M18" s="66">
        <f>IF($D18="IPME",'6.VarMacro'!M$67,'6.VarMacro'!M$89)</f>
        <v>1.0189868768971961</v>
      </c>
      <c r="N18" s="66">
        <f>IF($D18="IPME",'6.VarMacro'!N$67,'6.VarMacro'!N$89)</f>
        <v>1.0543810654937622</v>
      </c>
    </row>
    <row r="19" spans="2:14" x14ac:dyDescent="0.3">
      <c r="B19" s="104" t="s">
        <v>205</v>
      </c>
      <c r="C19" s="105"/>
      <c r="D19" s="5" t="s">
        <v>270</v>
      </c>
      <c r="E19" s="66">
        <f>IF($D19="IPME",'6.VarMacro'!E$67,'6.VarMacro'!E$89)</f>
        <v>1.0347561046875298</v>
      </c>
      <c r="F19" s="66">
        <f>IF($D19="IPME",'6.VarMacro'!F$67,'6.VarMacro'!F$89)</f>
        <v>1</v>
      </c>
      <c r="G19" s="66">
        <f>IF($D19="IPME",'6.VarMacro'!G$67,'6.VarMacro'!G$89)</f>
        <v>0.98689955555758258</v>
      </c>
      <c r="H19" s="66">
        <f>IF($D19="IPME",'6.VarMacro'!H$67,'6.VarMacro'!H$89)</f>
        <v>0.99753298903311194</v>
      </c>
      <c r="I19" s="66">
        <f>IF($D19="IPME",'6.VarMacro'!I$67,'6.VarMacro'!I$89)</f>
        <v>0.99484106777679926</v>
      </c>
      <c r="J19" s="66">
        <f>IF($D19="IPME",'6.VarMacro'!J$67,'6.VarMacro'!J$89)</f>
        <v>0.99504848726194806</v>
      </c>
      <c r="K19" s="66">
        <f>IF($D19="IPME",'6.VarMacro'!K$67,'6.VarMacro'!K$89)</f>
        <v>0.98388233674355041</v>
      </c>
      <c r="L19" s="66">
        <f>IF($D19="IPME",'6.VarMacro'!L$67,'6.VarMacro'!L$89)</f>
        <v>0.97051903266367345</v>
      </c>
      <c r="M19" s="66">
        <f>IF($D19="IPME",'6.VarMacro'!M$67,'6.VarMacro'!M$89)</f>
        <v>1.0189868768971961</v>
      </c>
      <c r="N19" s="66">
        <f>IF($D19="IPME",'6.VarMacro'!N$67,'6.VarMacro'!N$89)</f>
        <v>1.0543810654937622</v>
      </c>
    </row>
    <row r="20" spans="2:14" x14ac:dyDescent="0.3">
      <c r="B20" s="104" t="s">
        <v>206</v>
      </c>
      <c r="C20" s="105"/>
      <c r="D20" s="5" t="s">
        <v>270</v>
      </c>
      <c r="E20" s="66">
        <f>IF($D20="IPME",'6.VarMacro'!E$67,'6.VarMacro'!E$89)</f>
        <v>1.0347561046875298</v>
      </c>
      <c r="F20" s="66">
        <f>IF($D20="IPME",'6.VarMacro'!F$67,'6.VarMacro'!F$89)</f>
        <v>1</v>
      </c>
      <c r="G20" s="66">
        <f>IF($D20="IPME",'6.VarMacro'!G$67,'6.VarMacro'!G$89)</f>
        <v>0.98689955555758258</v>
      </c>
      <c r="H20" s="66">
        <f>IF($D20="IPME",'6.VarMacro'!H$67,'6.VarMacro'!H$89)</f>
        <v>0.99753298903311194</v>
      </c>
      <c r="I20" s="66">
        <f>IF($D20="IPME",'6.VarMacro'!I$67,'6.VarMacro'!I$89)</f>
        <v>0.99484106777679926</v>
      </c>
      <c r="J20" s="66">
        <f>IF($D20="IPME",'6.VarMacro'!J$67,'6.VarMacro'!J$89)</f>
        <v>0.99504848726194806</v>
      </c>
      <c r="K20" s="66">
        <f>IF($D20="IPME",'6.VarMacro'!K$67,'6.VarMacro'!K$89)</f>
        <v>0.98388233674355041</v>
      </c>
      <c r="L20" s="66">
        <f>IF($D20="IPME",'6.VarMacro'!L$67,'6.VarMacro'!L$89)</f>
        <v>0.97051903266367345</v>
      </c>
      <c r="M20" s="66">
        <f>IF($D20="IPME",'6.VarMacro'!M$67,'6.VarMacro'!M$89)</f>
        <v>1.0189868768971961</v>
      </c>
      <c r="N20" s="66">
        <f>IF($D20="IPME",'6.VarMacro'!N$67,'6.VarMacro'!N$89)</f>
        <v>1.0543810654937622</v>
      </c>
    </row>
    <row r="21" spans="2:14" x14ac:dyDescent="0.3">
      <c r="B21" s="104" t="s">
        <v>207</v>
      </c>
      <c r="C21" s="105"/>
      <c r="D21" s="5" t="s">
        <v>270</v>
      </c>
      <c r="E21" s="66">
        <f>IF($D21="IPME",'6.VarMacro'!E$67,'6.VarMacro'!E$89)</f>
        <v>1.0347561046875298</v>
      </c>
      <c r="F21" s="66">
        <f>IF($D21="IPME",'6.VarMacro'!F$67,'6.VarMacro'!F$89)</f>
        <v>1</v>
      </c>
      <c r="G21" s="66">
        <f>IF($D21="IPME",'6.VarMacro'!G$67,'6.VarMacro'!G$89)</f>
        <v>0.98689955555758258</v>
      </c>
      <c r="H21" s="66">
        <f>IF($D21="IPME",'6.VarMacro'!H$67,'6.VarMacro'!H$89)</f>
        <v>0.99753298903311194</v>
      </c>
      <c r="I21" s="66">
        <f>IF($D21="IPME",'6.VarMacro'!I$67,'6.VarMacro'!I$89)</f>
        <v>0.99484106777679926</v>
      </c>
      <c r="J21" s="66">
        <f>IF($D21="IPME",'6.VarMacro'!J$67,'6.VarMacro'!J$89)</f>
        <v>0.99504848726194806</v>
      </c>
      <c r="K21" s="66">
        <f>IF($D21="IPME",'6.VarMacro'!K$67,'6.VarMacro'!K$89)</f>
        <v>0.98388233674355041</v>
      </c>
      <c r="L21" s="66">
        <f>IF($D21="IPME",'6.VarMacro'!L$67,'6.VarMacro'!L$89)</f>
        <v>0.97051903266367345</v>
      </c>
      <c r="M21" s="66">
        <f>IF($D21="IPME",'6.VarMacro'!M$67,'6.VarMacro'!M$89)</f>
        <v>1.0189868768971961</v>
      </c>
      <c r="N21" s="66">
        <f>IF($D21="IPME",'6.VarMacro'!N$67,'6.VarMacro'!N$89)</f>
        <v>1.0543810654937622</v>
      </c>
    </row>
    <row r="22" spans="2:14" x14ac:dyDescent="0.3">
      <c r="B22" s="104" t="s">
        <v>208</v>
      </c>
      <c r="C22" s="105"/>
      <c r="D22" s="5" t="s">
        <v>270</v>
      </c>
      <c r="E22" s="66">
        <f>IF($D22="IPME",'6.VarMacro'!E$67,'6.VarMacro'!E$89)</f>
        <v>1.0347561046875298</v>
      </c>
      <c r="F22" s="66">
        <f>IF($D22="IPME",'6.VarMacro'!F$67,'6.VarMacro'!F$89)</f>
        <v>1</v>
      </c>
      <c r="G22" s="66">
        <f>IF($D22="IPME",'6.VarMacro'!G$67,'6.VarMacro'!G$89)</f>
        <v>0.98689955555758258</v>
      </c>
      <c r="H22" s="66">
        <f>IF($D22="IPME",'6.VarMacro'!H$67,'6.VarMacro'!H$89)</f>
        <v>0.99753298903311194</v>
      </c>
      <c r="I22" s="66">
        <f>IF($D22="IPME",'6.VarMacro'!I$67,'6.VarMacro'!I$89)</f>
        <v>0.99484106777679926</v>
      </c>
      <c r="J22" s="66">
        <f>IF($D22="IPME",'6.VarMacro'!J$67,'6.VarMacro'!J$89)</f>
        <v>0.99504848726194806</v>
      </c>
      <c r="K22" s="66">
        <f>IF($D22="IPME",'6.VarMacro'!K$67,'6.VarMacro'!K$89)</f>
        <v>0.98388233674355041</v>
      </c>
      <c r="L22" s="66">
        <f>IF($D22="IPME",'6.VarMacro'!L$67,'6.VarMacro'!L$89)</f>
        <v>0.97051903266367345</v>
      </c>
      <c r="M22" s="66">
        <f>IF($D22="IPME",'6.VarMacro'!M$67,'6.VarMacro'!M$89)</f>
        <v>1.0189868768971961</v>
      </c>
      <c r="N22" s="66">
        <f>IF($D22="IPME",'6.VarMacro'!N$67,'6.VarMacro'!N$89)</f>
        <v>1.0543810654937622</v>
      </c>
    </row>
    <row r="23" spans="2:14" x14ac:dyDescent="0.3">
      <c r="B23" s="104" t="s">
        <v>209</v>
      </c>
      <c r="C23" s="105"/>
      <c r="D23" s="5" t="s">
        <v>270</v>
      </c>
      <c r="E23" s="66">
        <f>IF($D23="IPME",'6.VarMacro'!E$67,'6.VarMacro'!E$89)</f>
        <v>1.0347561046875298</v>
      </c>
      <c r="F23" s="66">
        <f>IF($D23="IPME",'6.VarMacro'!F$67,'6.VarMacro'!F$89)</f>
        <v>1</v>
      </c>
      <c r="G23" s="66">
        <f>IF($D23="IPME",'6.VarMacro'!G$67,'6.VarMacro'!G$89)</f>
        <v>0.98689955555758258</v>
      </c>
      <c r="H23" s="66">
        <f>IF($D23="IPME",'6.VarMacro'!H$67,'6.VarMacro'!H$89)</f>
        <v>0.99753298903311194</v>
      </c>
      <c r="I23" s="66">
        <f>IF($D23="IPME",'6.VarMacro'!I$67,'6.VarMacro'!I$89)</f>
        <v>0.99484106777679926</v>
      </c>
      <c r="J23" s="66">
        <f>IF($D23="IPME",'6.VarMacro'!J$67,'6.VarMacro'!J$89)</f>
        <v>0.99504848726194806</v>
      </c>
      <c r="K23" s="66">
        <f>IF($D23="IPME",'6.VarMacro'!K$67,'6.VarMacro'!K$89)</f>
        <v>0.98388233674355041</v>
      </c>
      <c r="L23" s="66">
        <f>IF($D23="IPME",'6.VarMacro'!L$67,'6.VarMacro'!L$89)</f>
        <v>0.97051903266367345</v>
      </c>
      <c r="M23" s="66">
        <f>IF($D23="IPME",'6.VarMacro'!M$67,'6.VarMacro'!M$89)</f>
        <v>1.0189868768971961</v>
      </c>
      <c r="N23" s="66">
        <f>IF($D23="IPME",'6.VarMacro'!N$67,'6.VarMacro'!N$89)</f>
        <v>1.0543810654937622</v>
      </c>
    </row>
    <row r="24" spans="2:14" x14ac:dyDescent="0.3">
      <c r="B24" s="104" t="s">
        <v>303</v>
      </c>
      <c r="C24" s="105"/>
      <c r="D24" s="5" t="s">
        <v>270</v>
      </c>
      <c r="E24" s="66">
        <f>IF($D24="IPME",'6.VarMacro'!E$67,'6.VarMacro'!E$89)</f>
        <v>1.0347561046875298</v>
      </c>
      <c r="F24" s="66">
        <f>IF($D24="IPME",'6.VarMacro'!F$67,'6.VarMacro'!F$89)</f>
        <v>1</v>
      </c>
      <c r="G24" s="66">
        <f>IF($D24="IPME",'6.VarMacro'!G$67,'6.VarMacro'!G$89)</f>
        <v>0.98689955555758258</v>
      </c>
      <c r="H24" s="66">
        <f>IF($D24="IPME",'6.VarMacro'!H$67,'6.VarMacro'!H$89)</f>
        <v>0.99753298903311194</v>
      </c>
      <c r="I24" s="66">
        <f>IF($D24="IPME",'6.VarMacro'!I$67,'6.VarMacro'!I$89)</f>
        <v>0.99484106777679926</v>
      </c>
      <c r="J24" s="66">
        <f>IF($D24="IPME",'6.VarMacro'!J$67,'6.VarMacro'!J$89)</f>
        <v>0.99504848726194806</v>
      </c>
      <c r="K24" s="66">
        <f>IF($D24="IPME",'6.VarMacro'!K$67,'6.VarMacro'!K$89)</f>
        <v>0.98388233674355041</v>
      </c>
      <c r="L24" s="66">
        <f>IF($D24="IPME",'6.VarMacro'!L$67,'6.VarMacro'!L$89)</f>
        <v>0.97051903266367345</v>
      </c>
      <c r="M24" s="66">
        <f>IF($D24="IPME",'6.VarMacro'!M$67,'6.VarMacro'!M$89)</f>
        <v>1.0189868768971961</v>
      </c>
      <c r="N24" s="66">
        <f>IF($D24="IPME",'6.VarMacro'!N$67,'6.VarMacro'!N$89)</f>
        <v>1.0543810654937622</v>
      </c>
    </row>
    <row r="25" spans="2:14" x14ac:dyDescent="0.3">
      <c r="B25" s="104" t="s">
        <v>210</v>
      </c>
      <c r="C25" s="105"/>
      <c r="D25" s="5" t="s">
        <v>270</v>
      </c>
      <c r="E25" s="66">
        <f>IF($D25="IPME",'6.VarMacro'!E$67,'6.VarMacro'!E$89)</f>
        <v>1.0347561046875298</v>
      </c>
      <c r="F25" s="66">
        <f>IF($D25="IPME",'6.VarMacro'!F$67,'6.VarMacro'!F$89)</f>
        <v>1</v>
      </c>
      <c r="G25" s="66">
        <f>IF($D25="IPME",'6.VarMacro'!G$67,'6.VarMacro'!G$89)</f>
        <v>0.98689955555758258</v>
      </c>
      <c r="H25" s="66">
        <f>IF($D25="IPME",'6.VarMacro'!H$67,'6.VarMacro'!H$89)</f>
        <v>0.99753298903311194</v>
      </c>
      <c r="I25" s="66">
        <f>IF($D25="IPME",'6.VarMacro'!I$67,'6.VarMacro'!I$89)</f>
        <v>0.99484106777679926</v>
      </c>
      <c r="J25" s="66">
        <f>IF($D25="IPME",'6.VarMacro'!J$67,'6.VarMacro'!J$89)</f>
        <v>0.99504848726194806</v>
      </c>
      <c r="K25" s="66">
        <f>IF($D25="IPME",'6.VarMacro'!K$67,'6.VarMacro'!K$89)</f>
        <v>0.98388233674355041</v>
      </c>
      <c r="L25" s="66">
        <f>IF($D25="IPME",'6.VarMacro'!L$67,'6.VarMacro'!L$89)</f>
        <v>0.97051903266367345</v>
      </c>
      <c r="M25" s="66">
        <f>IF($D25="IPME",'6.VarMacro'!M$67,'6.VarMacro'!M$89)</f>
        <v>1.0189868768971961</v>
      </c>
      <c r="N25" s="66">
        <f>IF($D25="IPME",'6.VarMacro'!N$67,'6.VarMacro'!N$89)</f>
        <v>1.0543810654937622</v>
      </c>
    </row>
    <row r="26" spans="2:14" x14ac:dyDescent="0.3">
      <c r="B26" s="104" t="s">
        <v>211</v>
      </c>
      <c r="C26" s="105"/>
      <c r="D26" s="5" t="s">
        <v>270</v>
      </c>
      <c r="E26" s="66">
        <f>IF($D26="IPME",'6.VarMacro'!E$67,'6.VarMacro'!E$89)</f>
        <v>1.0347561046875298</v>
      </c>
      <c r="F26" s="66">
        <f>IF($D26="IPME",'6.VarMacro'!F$67,'6.VarMacro'!F$89)</f>
        <v>1</v>
      </c>
      <c r="G26" s="66">
        <f>IF($D26="IPME",'6.VarMacro'!G$67,'6.VarMacro'!G$89)</f>
        <v>0.98689955555758258</v>
      </c>
      <c r="H26" s="66">
        <f>IF($D26="IPME",'6.VarMacro'!H$67,'6.VarMacro'!H$89)</f>
        <v>0.99753298903311194</v>
      </c>
      <c r="I26" s="66">
        <f>IF($D26="IPME",'6.VarMacro'!I$67,'6.VarMacro'!I$89)</f>
        <v>0.99484106777679926</v>
      </c>
      <c r="J26" s="66">
        <f>IF($D26="IPME",'6.VarMacro'!J$67,'6.VarMacro'!J$89)</f>
        <v>0.99504848726194806</v>
      </c>
      <c r="K26" s="66">
        <f>IF($D26="IPME",'6.VarMacro'!K$67,'6.VarMacro'!K$89)</f>
        <v>0.98388233674355041</v>
      </c>
      <c r="L26" s="66">
        <f>IF($D26="IPME",'6.VarMacro'!L$67,'6.VarMacro'!L$89)</f>
        <v>0.97051903266367345</v>
      </c>
      <c r="M26" s="66">
        <f>IF($D26="IPME",'6.VarMacro'!M$67,'6.VarMacro'!M$89)</f>
        <v>1.0189868768971961</v>
      </c>
      <c r="N26" s="66">
        <f>IF($D26="IPME",'6.VarMacro'!N$67,'6.VarMacro'!N$89)</f>
        <v>1.0543810654937622</v>
      </c>
    </row>
    <row r="27" spans="2:14" x14ac:dyDescent="0.3">
      <c r="B27" s="104" t="s">
        <v>212</v>
      </c>
      <c r="C27" s="105"/>
      <c r="D27" s="5" t="s">
        <v>270</v>
      </c>
      <c r="E27" s="66">
        <f>IF($D27="IPME",'6.VarMacro'!E$67,'6.VarMacro'!E$89)</f>
        <v>1.0347561046875298</v>
      </c>
      <c r="F27" s="66">
        <f>IF($D27="IPME",'6.VarMacro'!F$67,'6.VarMacro'!F$89)</f>
        <v>1</v>
      </c>
      <c r="G27" s="66">
        <f>IF($D27="IPME",'6.VarMacro'!G$67,'6.VarMacro'!G$89)</f>
        <v>0.98689955555758258</v>
      </c>
      <c r="H27" s="66">
        <f>IF($D27="IPME",'6.VarMacro'!H$67,'6.VarMacro'!H$89)</f>
        <v>0.99753298903311194</v>
      </c>
      <c r="I27" s="66">
        <f>IF($D27="IPME",'6.VarMacro'!I$67,'6.VarMacro'!I$89)</f>
        <v>0.99484106777679926</v>
      </c>
      <c r="J27" s="66">
        <f>IF($D27="IPME",'6.VarMacro'!J$67,'6.VarMacro'!J$89)</f>
        <v>0.99504848726194806</v>
      </c>
      <c r="K27" s="66">
        <f>IF($D27="IPME",'6.VarMacro'!K$67,'6.VarMacro'!K$89)</f>
        <v>0.98388233674355041</v>
      </c>
      <c r="L27" s="66">
        <f>IF($D27="IPME",'6.VarMacro'!L$67,'6.VarMacro'!L$89)</f>
        <v>0.97051903266367345</v>
      </c>
      <c r="M27" s="66">
        <f>IF($D27="IPME",'6.VarMacro'!M$67,'6.VarMacro'!M$89)</f>
        <v>1.0189868768971961</v>
      </c>
      <c r="N27" s="66">
        <f>IF($D27="IPME",'6.VarMacro'!N$67,'6.VarMacro'!N$89)</f>
        <v>1.0543810654937622</v>
      </c>
    </row>
    <row r="28" spans="2:14" x14ac:dyDescent="0.3">
      <c r="B28" s="104" t="s">
        <v>213</v>
      </c>
      <c r="C28" s="105"/>
      <c r="D28" s="5" t="s">
        <v>270</v>
      </c>
      <c r="E28" s="66">
        <f>IF($D28="IPME",'6.VarMacro'!E$67,'6.VarMacro'!E$89)</f>
        <v>1.0347561046875298</v>
      </c>
      <c r="F28" s="66">
        <f>IF($D28="IPME",'6.VarMacro'!F$67,'6.VarMacro'!F$89)</f>
        <v>1</v>
      </c>
      <c r="G28" s="66">
        <f>IF($D28="IPME",'6.VarMacro'!G$67,'6.VarMacro'!G$89)</f>
        <v>0.98689955555758258</v>
      </c>
      <c r="H28" s="66">
        <f>IF($D28="IPME",'6.VarMacro'!H$67,'6.VarMacro'!H$89)</f>
        <v>0.99753298903311194</v>
      </c>
      <c r="I28" s="66">
        <f>IF($D28="IPME",'6.VarMacro'!I$67,'6.VarMacro'!I$89)</f>
        <v>0.99484106777679926</v>
      </c>
      <c r="J28" s="66">
        <f>IF($D28="IPME",'6.VarMacro'!J$67,'6.VarMacro'!J$89)</f>
        <v>0.99504848726194806</v>
      </c>
      <c r="K28" s="66">
        <f>IF($D28="IPME",'6.VarMacro'!K$67,'6.VarMacro'!K$89)</f>
        <v>0.98388233674355041</v>
      </c>
      <c r="L28" s="66">
        <f>IF($D28="IPME",'6.VarMacro'!L$67,'6.VarMacro'!L$89)</f>
        <v>0.97051903266367345</v>
      </c>
      <c r="M28" s="66">
        <f>IF($D28="IPME",'6.VarMacro'!M$67,'6.VarMacro'!M$89)</f>
        <v>1.0189868768971961</v>
      </c>
      <c r="N28" s="66">
        <f>IF($D28="IPME",'6.VarMacro'!N$67,'6.VarMacro'!N$89)</f>
        <v>1.0543810654937622</v>
      </c>
    </row>
    <row r="29" spans="2:14" x14ac:dyDescent="0.3">
      <c r="B29" s="104" t="s">
        <v>214</v>
      </c>
      <c r="C29" s="105"/>
      <c r="D29" s="5" t="s">
        <v>270</v>
      </c>
      <c r="E29" s="66">
        <f>IF($D29="IPME",'6.VarMacro'!E$67,'6.VarMacro'!E$89)</f>
        <v>1.0347561046875298</v>
      </c>
      <c r="F29" s="66">
        <f>IF($D29="IPME",'6.VarMacro'!F$67,'6.VarMacro'!F$89)</f>
        <v>1</v>
      </c>
      <c r="G29" s="66">
        <f>IF($D29="IPME",'6.VarMacro'!G$67,'6.VarMacro'!G$89)</f>
        <v>0.98689955555758258</v>
      </c>
      <c r="H29" s="66">
        <f>IF($D29="IPME",'6.VarMacro'!H$67,'6.VarMacro'!H$89)</f>
        <v>0.99753298903311194</v>
      </c>
      <c r="I29" s="66">
        <f>IF($D29="IPME",'6.VarMacro'!I$67,'6.VarMacro'!I$89)</f>
        <v>0.99484106777679926</v>
      </c>
      <c r="J29" s="66">
        <f>IF($D29="IPME",'6.VarMacro'!J$67,'6.VarMacro'!J$89)</f>
        <v>0.99504848726194806</v>
      </c>
      <c r="K29" s="66">
        <f>IF($D29="IPME",'6.VarMacro'!K$67,'6.VarMacro'!K$89)</f>
        <v>0.98388233674355041</v>
      </c>
      <c r="L29" s="66">
        <f>IF($D29="IPME",'6.VarMacro'!L$67,'6.VarMacro'!L$89)</f>
        <v>0.97051903266367345</v>
      </c>
      <c r="M29" s="66">
        <f>IF($D29="IPME",'6.VarMacro'!M$67,'6.VarMacro'!M$89)</f>
        <v>1.0189868768971961</v>
      </c>
      <c r="N29" s="66">
        <f>IF($D29="IPME",'6.VarMacro'!N$67,'6.VarMacro'!N$89)</f>
        <v>1.0543810654937622</v>
      </c>
    </row>
    <row r="30" spans="2:14" x14ac:dyDescent="0.3">
      <c r="B30" s="104" t="s">
        <v>215</v>
      </c>
      <c r="C30" s="105"/>
      <c r="D30" s="5" t="s">
        <v>270</v>
      </c>
      <c r="E30" s="66">
        <f>IF($D30="IPME",'6.VarMacro'!E$67,'6.VarMacro'!E$89)</f>
        <v>1.0347561046875298</v>
      </c>
      <c r="F30" s="66">
        <f>IF($D30="IPME",'6.VarMacro'!F$67,'6.VarMacro'!F$89)</f>
        <v>1</v>
      </c>
      <c r="G30" s="66">
        <f>IF($D30="IPME",'6.VarMacro'!G$67,'6.VarMacro'!G$89)</f>
        <v>0.98689955555758258</v>
      </c>
      <c r="H30" s="66">
        <f>IF($D30="IPME",'6.VarMacro'!H$67,'6.VarMacro'!H$89)</f>
        <v>0.99753298903311194</v>
      </c>
      <c r="I30" s="66">
        <f>IF($D30="IPME",'6.VarMacro'!I$67,'6.VarMacro'!I$89)</f>
        <v>0.99484106777679926</v>
      </c>
      <c r="J30" s="66">
        <f>IF($D30="IPME",'6.VarMacro'!J$67,'6.VarMacro'!J$89)</f>
        <v>0.99504848726194806</v>
      </c>
      <c r="K30" s="66">
        <f>IF($D30="IPME",'6.VarMacro'!K$67,'6.VarMacro'!K$89)</f>
        <v>0.98388233674355041</v>
      </c>
      <c r="L30" s="66">
        <f>IF($D30="IPME",'6.VarMacro'!L$67,'6.VarMacro'!L$89)</f>
        <v>0.97051903266367345</v>
      </c>
      <c r="M30" s="66">
        <f>IF($D30="IPME",'6.VarMacro'!M$67,'6.VarMacro'!M$89)</f>
        <v>1.0189868768971961</v>
      </c>
      <c r="N30" s="66">
        <f>IF($D30="IPME",'6.VarMacro'!N$67,'6.VarMacro'!N$89)</f>
        <v>1.0543810654937622</v>
      </c>
    </row>
    <row r="31" spans="2:14" x14ac:dyDescent="0.3">
      <c r="B31" s="104" t="s">
        <v>216</v>
      </c>
      <c r="C31" s="105"/>
      <c r="D31" s="5" t="s">
        <v>270</v>
      </c>
      <c r="E31" s="66">
        <f>IF($D31="IPME",'6.VarMacro'!E$67,'6.VarMacro'!E$89)</f>
        <v>1.0347561046875298</v>
      </c>
      <c r="F31" s="66">
        <f>IF($D31="IPME",'6.VarMacro'!F$67,'6.VarMacro'!F$89)</f>
        <v>1</v>
      </c>
      <c r="G31" s="66">
        <f>IF($D31="IPME",'6.VarMacro'!G$67,'6.VarMacro'!G$89)</f>
        <v>0.98689955555758258</v>
      </c>
      <c r="H31" s="66">
        <f>IF($D31="IPME",'6.VarMacro'!H$67,'6.VarMacro'!H$89)</f>
        <v>0.99753298903311194</v>
      </c>
      <c r="I31" s="66">
        <f>IF($D31="IPME",'6.VarMacro'!I$67,'6.VarMacro'!I$89)</f>
        <v>0.99484106777679926</v>
      </c>
      <c r="J31" s="66">
        <f>IF($D31="IPME",'6.VarMacro'!J$67,'6.VarMacro'!J$89)</f>
        <v>0.99504848726194806</v>
      </c>
      <c r="K31" s="66">
        <f>IF($D31="IPME",'6.VarMacro'!K$67,'6.VarMacro'!K$89)</f>
        <v>0.98388233674355041</v>
      </c>
      <c r="L31" s="66">
        <f>IF($D31="IPME",'6.VarMacro'!L$67,'6.VarMacro'!L$89)</f>
        <v>0.97051903266367345</v>
      </c>
      <c r="M31" s="66">
        <f>IF($D31="IPME",'6.VarMacro'!M$67,'6.VarMacro'!M$89)</f>
        <v>1.0189868768971961</v>
      </c>
      <c r="N31" s="66">
        <f>IF($D31="IPME",'6.VarMacro'!N$67,'6.VarMacro'!N$89)</f>
        <v>1.0543810654937622</v>
      </c>
    </row>
    <row r="32" spans="2:14" x14ac:dyDescent="0.3">
      <c r="B32" s="104" t="s">
        <v>217</v>
      </c>
      <c r="C32" s="105"/>
      <c r="D32" s="5" t="s">
        <v>270</v>
      </c>
      <c r="E32" s="66">
        <f>IF($D32="IPME",'6.VarMacro'!E$67,'6.VarMacro'!E$89)</f>
        <v>1.0347561046875298</v>
      </c>
      <c r="F32" s="66">
        <f>IF($D32="IPME",'6.VarMacro'!F$67,'6.VarMacro'!F$89)</f>
        <v>1</v>
      </c>
      <c r="G32" s="66">
        <f>IF($D32="IPME",'6.VarMacro'!G$67,'6.VarMacro'!G$89)</f>
        <v>0.98689955555758258</v>
      </c>
      <c r="H32" s="66">
        <f>IF($D32="IPME",'6.VarMacro'!H$67,'6.VarMacro'!H$89)</f>
        <v>0.99753298903311194</v>
      </c>
      <c r="I32" s="66">
        <f>IF($D32="IPME",'6.VarMacro'!I$67,'6.VarMacro'!I$89)</f>
        <v>0.99484106777679926</v>
      </c>
      <c r="J32" s="66">
        <f>IF($D32="IPME",'6.VarMacro'!J$67,'6.VarMacro'!J$89)</f>
        <v>0.99504848726194806</v>
      </c>
      <c r="K32" s="66">
        <f>IF($D32="IPME",'6.VarMacro'!K$67,'6.VarMacro'!K$89)</f>
        <v>0.98388233674355041</v>
      </c>
      <c r="L32" s="66">
        <f>IF($D32="IPME",'6.VarMacro'!L$67,'6.VarMacro'!L$89)</f>
        <v>0.97051903266367345</v>
      </c>
      <c r="M32" s="66">
        <f>IF($D32="IPME",'6.VarMacro'!M$67,'6.VarMacro'!M$89)</f>
        <v>1.0189868768971961</v>
      </c>
      <c r="N32" s="66">
        <f>IF($D32="IPME",'6.VarMacro'!N$67,'6.VarMacro'!N$89)</f>
        <v>1.0543810654937622</v>
      </c>
    </row>
    <row r="33" spans="2:14" x14ac:dyDescent="0.3">
      <c r="B33" s="104" t="s">
        <v>218</v>
      </c>
      <c r="C33" s="105"/>
      <c r="D33" s="5" t="s">
        <v>270</v>
      </c>
      <c r="E33" s="66">
        <f>IF($D33="IPME",'6.VarMacro'!E$67,'6.VarMacro'!E$89)</f>
        <v>1.0347561046875298</v>
      </c>
      <c r="F33" s="66">
        <f>IF($D33="IPME",'6.VarMacro'!F$67,'6.VarMacro'!F$89)</f>
        <v>1</v>
      </c>
      <c r="G33" s="66">
        <f>IF($D33="IPME",'6.VarMacro'!G$67,'6.VarMacro'!G$89)</f>
        <v>0.98689955555758258</v>
      </c>
      <c r="H33" s="66">
        <f>IF($D33="IPME",'6.VarMacro'!H$67,'6.VarMacro'!H$89)</f>
        <v>0.99753298903311194</v>
      </c>
      <c r="I33" s="66">
        <f>IF($D33="IPME",'6.VarMacro'!I$67,'6.VarMacro'!I$89)</f>
        <v>0.99484106777679926</v>
      </c>
      <c r="J33" s="66">
        <f>IF($D33="IPME",'6.VarMacro'!J$67,'6.VarMacro'!J$89)</f>
        <v>0.99504848726194806</v>
      </c>
      <c r="K33" s="66">
        <f>IF($D33="IPME",'6.VarMacro'!K$67,'6.VarMacro'!K$89)</f>
        <v>0.98388233674355041</v>
      </c>
      <c r="L33" s="66">
        <f>IF($D33="IPME",'6.VarMacro'!L$67,'6.VarMacro'!L$89)</f>
        <v>0.97051903266367345</v>
      </c>
      <c r="M33" s="66">
        <f>IF($D33="IPME",'6.VarMacro'!M$67,'6.VarMacro'!M$89)</f>
        <v>1.0189868768971961</v>
      </c>
      <c r="N33" s="66">
        <f>IF($D33="IPME",'6.VarMacro'!N$67,'6.VarMacro'!N$89)</f>
        <v>1.0543810654937622</v>
      </c>
    </row>
    <row r="34" spans="2:14" x14ac:dyDescent="0.3">
      <c r="B34" s="104" t="s">
        <v>348</v>
      </c>
      <c r="C34" s="105"/>
      <c r="D34" s="5" t="s">
        <v>270</v>
      </c>
      <c r="E34" s="66">
        <f>IF($D34="IPME",'6.VarMacro'!E$67,'6.VarMacro'!E$89)</f>
        <v>1.0347561046875298</v>
      </c>
      <c r="F34" s="66">
        <f>IF($D34="IPME",'6.VarMacro'!F$67,'6.VarMacro'!F$89)</f>
        <v>1</v>
      </c>
      <c r="G34" s="66">
        <f>IF($D34="IPME",'6.VarMacro'!G$67,'6.VarMacro'!G$89)</f>
        <v>0.98689955555758258</v>
      </c>
      <c r="H34" s="66">
        <f>IF($D34="IPME",'6.VarMacro'!H$67,'6.VarMacro'!H$89)</f>
        <v>0.99753298903311194</v>
      </c>
      <c r="I34" s="66">
        <f>IF($D34="IPME",'6.VarMacro'!I$67,'6.VarMacro'!I$89)</f>
        <v>0.99484106777679926</v>
      </c>
      <c r="J34" s="66">
        <f>IF($D34="IPME",'6.VarMacro'!J$67,'6.VarMacro'!J$89)</f>
        <v>0.99504848726194806</v>
      </c>
      <c r="K34" s="66">
        <f>IF($D34="IPME",'6.VarMacro'!K$67,'6.VarMacro'!K$89)</f>
        <v>0.98388233674355041</v>
      </c>
      <c r="L34" s="66">
        <f>IF($D34="IPME",'6.VarMacro'!L$67,'6.VarMacro'!L$89)</f>
        <v>0.97051903266367345</v>
      </c>
      <c r="M34" s="66">
        <f>IF($D34="IPME",'6.VarMacro'!M$67,'6.VarMacro'!M$89)</f>
        <v>1.0189868768971961</v>
      </c>
      <c r="N34" s="66">
        <f>IF($D34="IPME",'6.VarMacro'!N$67,'6.VarMacro'!N$89)</f>
        <v>1.0543810654937622</v>
      </c>
    </row>
    <row r="35" spans="2:14" x14ac:dyDescent="0.3">
      <c r="B35" s="104" t="s">
        <v>219</v>
      </c>
      <c r="C35" s="105"/>
      <c r="D35" s="5" t="s">
        <v>270</v>
      </c>
      <c r="E35" s="66">
        <f>IF($D35="IPME",'6.VarMacro'!E$67,'6.VarMacro'!E$89)</f>
        <v>1.0347561046875298</v>
      </c>
      <c r="F35" s="66">
        <f>IF($D35="IPME",'6.VarMacro'!F$67,'6.VarMacro'!F$89)</f>
        <v>1</v>
      </c>
      <c r="G35" s="66">
        <f>IF($D35="IPME",'6.VarMacro'!G$67,'6.VarMacro'!G$89)</f>
        <v>0.98689955555758258</v>
      </c>
      <c r="H35" s="66">
        <f>IF($D35="IPME",'6.VarMacro'!H$67,'6.VarMacro'!H$89)</f>
        <v>0.99753298903311194</v>
      </c>
      <c r="I35" s="66">
        <f>IF($D35="IPME",'6.VarMacro'!I$67,'6.VarMacro'!I$89)</f>
        <v>0.99484106777679926</v>
      </c>
      <c r="J35" s="66">
        <f>IF($D35="IPME",'6.VarMacro'!J$67,'6.VarMacro'!J$89)</f>
        <v>0.99504848726194806</v>
      </c>
      <c r="K35" s="66">
        <f>IF($D35="IPME",'6.VarMacro'!K$67,'6.VarMacro'!K$89)</f>
        <v>0.98388233674355041</v>
      </c>
      <c r="L35" s="66">
        <f>IF($D35="IPME",'6.VarMacro'!L$67,'6.VarMacro'!L$89)</f>
        <v>0.97051903266367345</v>
      </c>
      <c r="M35" s="66">
        <f>IF($D35="IPME",'6.VarMacro'!M$67,'6.VarMacro'!M$89)</f>
        <v>1.0189868768971961</v>
      </c>
      <c r="N35" s="66">
        <f>IF($D35="IPME",'6.VarMacro'!N$67,'6.VarMacro'!N$89)</f>
        <v>1.0543810654937622</v>
      </c>
    </row>
    <row r="36" spans="2:14" x14ac:dyDescent="0.3">
      <c r="B36" s="104" t="s">
        <v>220</v>
      </c>
      <c r="C36" s="105"/>
      <c r="D36" s="5" t="s">
        <v>270</v>
      </c>
      <c r="E36" s="66">
        <f>IF($D36="IPME",'6.VarMacro'!E$67,'6.VarMacro'!E$89)</f>
        <v>1.0347561046875298</v>
      </c>
      <c r="F36" s="66">
        <f>IF($D36="IPME",'6.VarMacro'!F$67,'6.VarMacro'!F$89)</f>
        <v>1</v>
      </c>
      <c r="G36" s="66">
        <f>IF($D36="IPME",'6.VarMacro'!G$67,'6.VarMacro'!G$89)</f>
        <v>0.98689955555758258</v>
      </c>
      <c r="H36" s="66">
        <f>IF($D36="IPME",'6.VarMacro'!H$67,'6.VarMacro'!H$89)</f>
        <v>0.99753298903311194</v>
      </c>
      <c r="I36" s="66">
        <f>IF($D36="IPME",'6.VarMacro'!I$67,'6.VarMacro'!I$89)</f>
        <v>0.99484106777679926</v>
      </c>
      <c r="J36" s="66">
        <f>IF($D36="IPME",'6.VarMacro'!J$67,'6.VarMacro'!J$89)</f>
        <v>0.99504848726194806</v>
      </c>
      <c r="K36" s="66">
        <f>IF($D36="IPME",'6.VarMacro'!K$67,'6.VarMacro'!K$89)</f>
        <v>0.98388233674355041</v>
      </c>
      <c r="L36" s="66">
        <f>IF($D36="IPME",'6.VarMacro'!L$67,'6.VarMacro'!L$89)</f>
        <v>0.97051903266367345</v>
      </c>
      <c r="M36" s="66">
        <f>IF($D36="IPME",'6.VarMacro'!M$67,'6.VarMacro'!M$89)</f>
        <v>1.0189868768971961</v>
      </c>
      <c r="N36" s="66">
        <f>IF($D36="IPME",'6.VarMacro'!N$67,'6.VarMacro'!N$89)</f>
        <v>1.0543810654937622</v>
      </c>
    </row>
    <row r="37" spans="2:14" x14ac:dyDescent="0.3">
      <c r="B37" s="104" t="s">
        <v>221</v>
      </c>
      <c r="C37" s="105"/>
      <c r="D37" s="5" t="s">
        <v>270</v>
      </c>
      <c r="E37" s="66">
        <f>IF($D37="IPME",'6.VarMacro'!E$67,'6.VarMacro'!E$89)</f>
        <v>1.0347561046875298</v>
      </c>
      <c r="F37" s="66">
        <f>IF($D37="IPME",'6.VarMacro'!F$67,'6.VarMacro'!F$89)</f>
        <v>1</v>
      </c>
      <c r="G37" s="66">
        <f>IF($D37="IPME",'6.VarMacro'!G$67,'6.VarMacro'!G$89)</f>
        <v>0.98689955555758258</v>
      </c>
      <c r="H37" s="66">
        <f>IF($D37="IPME",'6.VarMacro'!H$67,'6.VarMacro'!H$89)</f>
        <v>0.99753298903311194</v>
      </c>
      <c r="I37" s="66">
        <f>IF($D37="IPME",'6.VarMacro'!I$67,'6.VarMacro'!I$89)</f>
        <v>0.99484106777679926</v>
      </c>
      <c r="J37" s="66">
        <f>IF($D37="IPME",'6.VarMacro'!J$67,'6.VarMacro'!J$89)</f>
        <v>0.99504848726194806</v>
      </c>
      <c r="K37" s="66">
        <f>IF($D37="IPME",'6.VarMacro'!K$67,'6.VarMacro'!K$89)</f>
        <v>0.98388233674355041</v>
      </c>
      <c r="L37" s="66">
        <f>IF($D37="IPME",'6.VarMacro'!L$67,'6.VarMacro'!L$89)</f>
        <v>0.97051903266367345</v>
      </c>
      <c r="M37" s="66">
        <f>IF($D37="IPME",'6.VarMacro'!M$67,'6.VarMacro'!M$89)</f>
        <v>1.0189868768971961</v>
      </c>
      <c r="N37" s="66">
        <f>IF($D37="IPME",'6.VarMacro'!N$67,'6.VarMacro'!N$89)</f>
        <v>1.0543810654937622</v>
      </c>
    </row>
    <row r="38" spans="2:14" x14ac:dyDescent="0.3">
      <c r="B38" s="104" t="s">
        <v>222</v>
      </c>
      <c r="C38" s="105"/>
      <c r="D38" s="5" t="s">
        <v>270</v>
      </c>
      <c r="E38" s="66">
        <f>IF($D38="IPME",'6.VarMacro'!E$67,'6.VarMacro'!E$89)</f>
        <v>1.0347561046875298</v>
      </c>
      <c r="F38" s="66">
        <f>IF($D38="IPME",'6.VarMacro'!F$67,'6.VarMacro'!F$89)</f>
        <v>1</v>
      </c>
      <c r="G38" s="66">
        <f>IF($D38="IPME",'6.VarMacro'!G$67,'6.VarMacro'!G$89)</f>
        <v>0.98689955555758258</v>
      </c>
      <c r="H38" s="66">
        <f>IF($D38="IPME",'6.VarMacro'!H$67,'6.VarMacro'!H$89)</f>
        <v>0.99753298903311194</v>
      </c>
      <c r="I38" s="66">
        <f>IF($D38="IPME",'6.VarMacro'!I$67,'6.VarMacro'!I$89)</f>
        <v>0.99484106777679926</v>
      </c>
      <c r="J38" s="66">
        <f>IF($D38="IPME",'6.VarMacro'!J$67,'6.VarMacro'!J$89)</f>
        <v>0.99504848726194806</v>
      </c>
      <c r="K38" s="66">
        <f>IF($D38="IPME",'6.VarMacro'!K$67,'6.VarMacro'!K$89)</f>
        <v>0.98388233674355041</v>
      </c>
      <c r="L38" s="66">
        <f>IF($D38="IPME",'6.VarMacro'!L$67,'6.VarMacro'!L$89)</f>
        <v>0.97051903266367345</v>
      </c>
      <c r="M38" s="66">
        <f>IF($D38="IPME",'6.VarMacro'!M$67,'6.VarMacro'!M$89)</f>
        <v>1.0189868768971961</v>
      </c>
      <c r="N38" s="66">
        <f>IF($D38="IPME",'6.VarMacro'!N$67,'6.VarMacro'!N$89)</f>
        <v>1.0543810654937622</v>
      </c>
    </row>
    <row r="39" spans="2:14" x14ac:dyDescent="0.3">
      <c r="B39" s="104" t="s">
        <v>223</v>
      </c>
      <c r="C39" s="105"/>
      <c r="D39" s="5" t="s">
        <v>270</v>
      </c>
      <c r="E39" s="66">
        <f>IF($D39="IPME",'6.VarMacro'!E$67,'6.VarMacro'!E$89)</f>
        <v>1.0347561046875298</v>
      </c>
      <c r="F39" s="66">
        <f>IF($D39="IPME",'6.VarMacro'!F$67,'6.VarMacro'!F$89)</f>
        <v>1</v>
      </c>
      <c r="G39" s="66">
        <f>IF($D39="IPME",'6.VarMacro'!G$67,'6.VarMacro'!G$89)</f>
        <v>0.98689955555758258</v>
      </c>
      <c r="H39" s="66">
        <f>IF($D39="IPME",'6.VarMacro'!H$67,'6.VarMacro'!H$89)</f>
        <v>0.99753298903311194</v>
      </c>
      <c r="I39" s="66">
        <f>IF($D39="IPME",'6.VarMacro'!I$67,'6.VarMacro'!I$89)</f>
        <v>0.99484106777679926</v>
      </c>
      <c r="J39" s="66">
        <f>IF($D39="IPME",'6.VarMacro'!J$67,'6.VarMacro'!J$89)</f>
        <v>0.99504848726194806</v>
      </c>
      <c r="K39" s="66">
        <f>IF($D39="IPME",'6.VarMacro'!K$67,'6.VarMacro'!K$89)</f>
        <v>0.98388233674355041</v>
      </c>
      <c r="L39" s="66">
        <f>IF($D39="IPME",'6.VarMacro'!L$67,'6.VarMacro'!L$89)</f>
        <v>0.97051903266367345</v>
      </c>
      <c r="M39" s="66">
        <f>IF($D39="IPME",'6.VarMacro'!M$67,'6.VarMacro'!M$89)</f>
        <v>1.0189868768971961</v>
      </c>
      <c r="N39" s="66">
        <f>IF($D39="IPME",'6.VarMacro'!N$67,'6.VarMacro'!N$89)</f>
        <v>1.0543810654937622</v>
      </c>
    </row>
    <row r="40" spans="2:14" x14ac:dyDescent="0.3">
      <c r="B40" s="104" t="s">
        <v>349</v>
      </c>
      <c r="C40" s="105"/>
      <c r="D40" s="5" t="s">
        <v>270</v>
      </c>
      <c r="E40" s="66">
        <f>IF($D40="IPME",'6.VarMacro'!E$67,'6.VarMacro'!E$89)</f>
        <v>1.0347561046875298</v>
      </c>
      <c r="F40" s="66">
        <f>IF($D40="IPME",'6.VarMacro'!F$67,'6.VarMacro'!F$89)</f>
        <v>1</v>
      </c>
      <c r="G40" s="66">
        <f>IF($D40="IPME",'6.VarMacro'!G$67,'6.VarMacro'!G$89)</f>
        <v>0.98689955555758258</v>
      </c>
      <c r="H40" s="66">
        <f>IF($D40="IPME",'6.VarMacro'!H$67,'6.VarMacro'!H$89)</f>
        <v>0.99753298903311194</v>
      </c>
      <c r="I40" s="66">
        <f>IF($D40="IPME",'6.VarMacro'!I$67,'6.VarMacro'!I$89)</f>
        <v>0.99484106777679926</v>
      </c>
      <c r="J40" s="66">
        <f>IF($D40="IPME",'6.VarMacro'!J$67,'6.VarMacro'!J$89)</f>
        <v>0.99504848726194806</v>
      </c>
      <c r="K40" s="66">
        <f>IF($D40="IPME",'6.VarMacro'!K$67,'6.VarMacro'!K$89)</f>
        <v>0.98388233674355041</v>
      </c>
      <c r="L40" s="66">
        <f>IF($D40="IPME",'6.VarMacro'!L$67,'6.VarMacro'!L$89)</f>
        <v>0.97051903266367345</v>
      </c>
      <c r="M40" s="66">
        <f>IF($D40="IPME",'6.VarMacro'!M$67,'6.VarMacro'!M$89)</f>
        <v>1.0189868768971961</v>
      </c>
      <c r="N40" s="66">
        <f>IF($D40="IPME",'6.VarMacro'!N$67,'6.VarMacro'!N$89)</f>
        <v>1.0543810654937622</v>
      </c>
    </row>
    <row r="41" spans="2:14" x14ac:dyDescent="0.3">
      <c r="B41" s="104" t="s">
        <v>224</v>
      </c>
      <c r="C41" s="105"/>
      <c r="D41" s="5" t="s">
        <v>270</v>
      </c>
      <c r="E41" s="66">
        <f>IF($D41="IPME",'6.VarMacro'!E$67,'6.VarMacro'!E$89)</f>
        <v>1.0347561046875298</v>
      </c>
      <c r="F41" s="66">
        <f>IF($D41="IPME",'6.VarMacro'!F$67,'6.VarMacro'!F$89)</f>
        <v>1</v>
      </c>
      <c r="G41" s="66">
        <f>IF($D41="IPME",'6.VarMacro'!G$67,'6.VarMacro'!G$89)</f>
        <v>0.98689955555758258</v>
      </c>
      <c r="H41" s="66">
        <f>IF($D41="IPME",'6.VarMacro'!H$67,'6.VarMacro'!H$89)</f>
        <v>0.99753298903311194</v>
      </c>
      <c r="I41" s="66">
        <f>IF($D41="IPME",'6.VarMacro'!I$67,'6.VarMacro'!I$89)</f>
        <v>0.99484106777679926</v>
      </c>
      <c r="J41" s="66">
        <f>IF($D41="IPME",'6.VarMacro'!J$67,'6.VarMacro'!J$89)</f>
        <v>0.99504848726194806</v>
      </c>
      <c r="K41" s="66">
        <f>IF($D41="IPME",'6.VarMacro'!K$67,'6.VarMacro'!K$89)</f>
        <v>0.98388233674355041</v>
      </c>
      <c r="L41" s="66">
        <f>IF($D41="IPME",'6.VarMacro'!L$67,'6.VarMacro'!L$89)</f>
        <v>0.97051903266367345</v>
      </c>
      <c r="M41" s="66">
        <f>IF($D41="IPME",'6.VarMacro'!M$67,'6.VarMacro'!M$89)</f>
        <v>1.0189868768971961</v>
      </c>
      <c r="N41" s="66">
        <f>IF($D41="IPME",'6.VarMacro'!N$67,'6.VarMacro'!N$89)</f>
        <v>1.0543810654937622</v>
      </c>
    </row>
    <row r="42" spans="2:14" x14ac:dyDescent="0.3">
      <c r="B42" s="104" t="s">
        <v>350</v>
      </c>
      <c r="C42" s="105"/>
      <c r="D42" s="5" t="s">
        <v>270</v>
      </c>
      <c r="E42" s="66">
        <f>IF($D42="IPME",'6.VarMacro'!E$67,'6.VarMacro'!E$89)</f>
        <v>1.0347561046875298</v>
      </c>
      <c r="F42" s="66">
        <f>IF($D42="IPME",'6.VarMacro'!F$67,'6.VarMacro'!F$89)</f>
        <v>1</v>
      </c>
      <c r="G42" s="66">
        <f>IF($D42="IPME",'6.VarMacro'!G$67,'6.VarMacro'!G$89)</f>
        <v>0.98689955555758258</v>
      </c>
      <c r="H42" s="66">
        <f>IF($D42="IPME",'6.VarMacro'!H$67,'6.VarMacro'!H$89)</f>
        <v>0.99753298903311194</v>
      </c>
      <c r="I42" s="66">
        <f>IF($D42="IPME",'6.VarMacro'!I$67,'6.VarMacro'!I$89)</f>
        <v>0.99484106777679926</v>
      </c>
      <c r="J42" s="66">
        <f>IF($D42="IPME",'6.VarMacro'!J$67,'6.VarMacro'!J$89)</f>
        <v>0.99504848726194806</v>
      </c>
      <c r="K42" s="66">
        <f>IF($D42="IPME",'6.VarMacro'!K$67,'6.VarMacro'!K$89)</f>
        <v>0.98388233674355041</v>
      </c>
      <c r="L42" s="66">
        <f>IF($D42="IPME",'6.VarMacro'!L$67,'6.VarMacro'!L$89)</f>
        <v>0.97051903266367345</v>
      </c>
      <c r="M42" s="66">
        <f>IF($D42="IPME",'6.VarMacro'!M$67,'6.VarMacro'!M$89)</f>
        <v>1.0189868768971961</v>
      </c>
      <c r="N42" s="66">
        <f>IF($D42="IPME",'6.VarMacro'!N$67,'6.VarMacro'!N$89)</f>
        <v>1.0543810654937622</v>
      </c>
    </row>
    <row r="43" spans="2:14" x14ac:dyDescent="0.3">
      <c r="B43" s="104" t="s">
        <v>225</v>
      </c>
      <c r="C43" s="105"/>
      <c r="D43" s="5" t="s">
        <v>270</v>
      </c>
      <c r="E43" s="66">
        <f>IF($D43="IPME",'6.VarMacro'!E$67,'6.VarMacro'!E$89)</f>
        <v>1.0347561046875298</v>
      </c>
      <c r="F43" s="66">
        <f>IF($D43="IPME",'6.VarMacro'!F$67,'6.VarMacro'!F$89)</f>
        <v>1</v>
      </c>
      <c r="G43" s="66">
        <f>IF($D43="IPME",'6.VarMacro'!G$67,'6.VarMacro'!G$89)</f>
        <v>0.98689955555758258</v>
      </c>
      <c r="H43" s="66">
        <f>IF($D43="IPME",'6.VarMacro'!H$67,'6.VarMacro'!H$89)</f>
        <v>0.99753298903311194</v>
      </c>
      <c r="I43" s="66">
        <f>IF($D43="IPME",'6.VarMacro'!I$67,'6.VarMacro'!I$89)</f>
        <v>0.99484106777679926</v>
      </c>
      <c r="J43" s="66">
        <f>IF($D43="IPME",'6.VarMacro'!J$67,'6.VarMacro'!J$89)</f>
        <v>0.99504848726194806</v>
      </c>
      <c r="K43" s="66">
        <f>IF($D43="IPME",'6.VarMacro'!K$67,'6.VarMacro'!K$89)</f>
        <v>0.98388233674355041</v>
      </c>
      <c r="L43" s="66">
        <f>IF($D43="IPME",'6.VarMacro'!L$67,'6.VarMacro'!L$89)</f>
        <v>0.97051903266367345</v>
      </c>
      <c r="M43" s="66">
        <f>IF($D43="IPME",'6.VarMacro'!M$67,'6.VarMacro'!M$89)</f>
        <v>1.0189868768971961</v>
      </c>
      <c r="N43" s="66">
        <f>IF($D43="IPME",'6.VarMacro'!N$67,'6.VarMacro'!N$89)</f>
        <v>1.0543810654937622</v>
      </c>
    </row>
    <row r="44" spans="2:14" x14ac:dyDescent="0.3">
      <c r="B44" s="104" t="s">
        <v>226</v>
      </c>
      <c r="C44" s="105"/>
      <c r="D44" s="5" t="s">
        <v>270</v>
      </c>
      <c r="E44" s="66">
        <f>IF($D44="IPME",'6.VarMacro'!E$67,'6.VarMacro'!E$89)</f>
        <v>1.0347561046875298</v>
      </c>
      <c r="F44" s="66">
        <f>IF($D44="IPME",'6.VarMacro'!F$67,'6.VarMacro'!F$89)</f>
        <v>1</v>
      </c>
      <c r="G44" s="66">
        <f>IF($D44="IPME",'6.VarMacro'!G$67,'6.VarMacro'!G$89)</f>
        <v>0.98689955555758258</v>
      </c>
      <c r="H44" s="66">
        <f>IF($D44="IPME",'6.VarMacro'!H$67,'6.VarMacro'!H$89)</f>
        <v>0.99753298903311194</v>
      </c>
      <c r="I44" s="66">
        <f>IF($D44="IPME",'6.VarMacro'!I$67,'6.VarMacro'!I$89)</f>
        <v>0.99484106777679926</v>
      </c>
      <c r="J44" s="66">
        <f>IF($D44="IPME",'6.VarMacro'!J$67,'6.VarMacro'!J$89)</f>
        <v>0.99504848726194806</v>
      </c>
      <c r="K44" s="66">
        <f>IF($D44="IPME",'6.VarMacro'!K$67,'6.VarMacro'!K$89)</f>
        <v>0.98388233674355041</v>
      </c>
      <c r="L44" s="66">
        <f>IF($D44="IPME",'6.VarMacro'!L$67,'6.VarMacro'!L$89)</f>
        <v>0.97051903266367345</v>
      </c>
      <c r="M44" s="66">
        <f>IF($D44="IPME",'6.VarMacro'!M$67,'6.VarMacro'!M$89)</f>
        <v>1.0189868768971961</v>
      </c>
      <c r="N44" s="66">
        <f>IF($D44="IPME",'6.VarMacro'!N$67,'6.VarMacro'!N$89)</f>
        <v>1.0543810654937622</v>
      </c>
    </row>
    <row r="45" spans="2:14" x14ac:dyDescent="0.3">
      <c r="B45" s="104" t="s">
        <v>227</v>
      </c>
      <c r="C45" s="105"/>
      <c r="D45" s="5" t="s">
        <v>270</v>
      </c>
      <c r="E45" s="66">
        <f>IF($D45="IPME",'6.VarMacro'!E$67,'6.VarMacro'!E$89)</f>
        <v>1.0347561046875298</v>
      </c>
      <c r="F45" s="66">
        <f>IF($D45="IPME",'6.VarMacro'!F$67,'6.VarMacro'!F$89)</f>
        <v>1</v>
      </c>
      <c r="G45" s="66">
        <f>IF($D45="IPME",'6.VarMacro'!G$67,'6.VarMacro'!G$89)</f>
        <v>0.98689955555758258</v>
      </c>
      <c r="H45" s="66">
        <f>IF($D45="IPME",'6.VarMacro'!H$67,'6.VarMacro'!H$89)</f>
        <v>0.99753298903311194</v>
      </c>
      <c r="I45" s="66">
        <f>IF($D45="IPME",'6.VarMacro'!I$67,'6.VarMacro'!I$89)</f>
        <v>0.99484106777679926</v>
      </c>
      <c r="J45" s="66">
        <f>IF($D45="IPME",'6.VarMacro'!J$67,'6.VarMacro'!J$89)</f>
        <v>0.99504848726194806</v>
      </c>
      <c r="K45" s="66">
        <f>IF($D45="IPME",'6.VarMacro'!K$67,'6.VarMacro'!K$89)</f>
        <v>0.98388233674355041</v>
      </c>
      <c r="L45" s="66">
        <f>IF($D45="IPME",'6.VarMacro'!L$67,'6.VarMacro'!L$89)</f>
        <v>0.97051903266367345</v>
      </c>
      <c r="M45" s="66">
        <f>IF($D45="IPME",'6.VarMacro'!M$67,'6.VarMacro'!M$89)</f>
        <v>1.0189868768971961</v>
      </c>
      <c r="N45" s="66">
        <f>IF($D45="IPME",'6.VarMacro'!N$67,'6.VarMacro'!N$89)</f>
        <v>1.0543810654937622</v>
      </c>
    </row>
    <row r="46" spans="2:14" x14ac:dyDescent="0.3">
      <c r="B46" s="104" t="s">
        <v>228</v>
      </c>
      <c r="C46" s="105"/>
      <c r="D46" s="5" t="s">
        <v>270</v>
      </c>
      <c r="E46" s="66">
        <f>IF($D46="IPME",'6.VarMacro'!E$67,'6.VarMacro'!E$89)</f>
        <v>1.0347561046875298</v>
      </c>
      <c r="F46" s="66">
        <f>IF($D46="IPME",'6.VarMacro'!F$67,'6.VarMacro'!F$89)</f>
        <v>1</v>
      </c>
      <c r="G46" s="66">
        <f>IF($D46="IPME",'6.VarMacro'!G$67,'6.VarMacro'!G$89)</f>
        <v>0.98689955555758258</v>
      </c>
      <c r="H46" s="66">
        <f>IF($D46="IPME",'6.VarMacro'!H$67,'6.VarMacro'!H$89)</f>
        <v>0.99753298903311194</v>
      </c>
      <c r="I46" s="66">
        <f>IF($D46="IPME",'6.VarMacro'!I$67,'6.VarMacro'!I$89)</f>
        <v>0.99484106777679926</v>
      </c>
      <c r="J46" s="66">
        <f>IF($D46="IPME",'6.VarMacro'!J$67,'6.VarMacro'!J$89)</f>
        <v>0.99504848726194806</v>
      </c>
      <c r="K46" s="66">
        <f>IF($D46="IPME",'6.VarMacro'!K$67,'6.VarMacro'!K$89)</f>
        <v>0.98388233674355041</v>
      </c>
      <c r="L46" s="66">
        <f>IF($D46="IPME",'6.VarMacro'!L$67,'6.VarMacro'!L$89)</f>
        <v>0.97051903266367345</v>
      </c>
      <c r="M46" s="66">
        <f>IF($D46="IPME",'6.VarMacro'!M$67,'6.VarMacro'!M$89)</f>
        <v>1.0189868768971961</v>
      </c>
      <c r="N46" s="66">
        <f>IF($D46="IPME",'6.VarMacro'!N$67,'6.VarMacro'!N$89)</f>
        <v>1.0543810654937622</v>
      </c>
    </row>
    <row r="47" spans="2:14" x14ac:dyDescent="0.3">
      <c r="B47" s="104" t="s">
        <v>351</v>
      </c>
      <c r="C47" s="105"/>
      <c r="D47" s="5" t="s">
        <v>270</v>
      </c>
      <c r="E47" s="66">
        <f>IF($D47="IPME",'6.VarMacro'!E$67,'6.VarMacro'!E$89)</f>
        <v>1.0347561046875298</v>
      </c>
      <c r="F47" s="66">
        <f>IF($D47="IPME",'6.VarMacro'!F$67,'6.VarMacro'!F$89)</f>
        <v>1</v>
      </c>
      <c r="G47" s="66">
        <f>IF($D47="IPME",'6.VarMacro'!G$67,'6.VarMacro'!G$89)</f>
        <v>0.98689955555758258</v>
      </c>
      <c r="H47" s="66">
        <f>IF($D47="IPME",'6.VarMacro'!H$67,'6.VarMacro'!H$89)</f>
        <v>0.99753298903311194</v>
      </c>
      <c r="I47" s="66">
        <f>IF($D47="IPME",'6.VarMacro'!I$67,'6.VarMacro'!I$89)</f>
        <v>0.99484106777679926</v>
      </c>
      <c r="J47" s="66">
        <f>IF($D47="IPME",'6.VarMacro'!J$67,'6.VarMacro'!J$89)</f>
        <v>0.99504848726194806</v>
      </c>
      <c r="K47" s="66">
        <f>IF($D47="IPME",'6.VarMacro'!K$67,'6.VarMacro'!K$89)</f>
        <v>0.98388233674355041</v>
      </c>
      <c r="L47" s="66">
        <f>IF($D47="IPME",'6.VarMacro'!L$67,'6.VarMacro'!L$89)</f>
        <v>0.97051903266367345</v>
      </c>
      <c r="M47" s="66">
        <f>IF($D47="IPME",'6.VarMacro'!M$67,'6.VarMacro'!M$89)</f>
        <v>1.0189868768971961</v>
      </c>
      <c r="N47" s="66">
        <f>IF($D47="IPME",'6.VarMacro'!N$67,'6.VarMacro'!N$89)</f>
        <v>1.0543810654937622</v>
      </c>
    </row>
    <row r="48" spans="2:14" x14ac:dyDescent="0.3">
      <c r="B48" s="104" t="s">
        <v>229</v>
      </c>
      <c r="C48" s="105"/>
      <c r="D48" s="5" t="s">
        <v>270</v>
      </c>
      <c r="E48" s="66">
        <f>IF($D48="IPME",'6.VarMacro'!E$67,'6.VarMacro'!E$89)</f>
        <v>1.0347561046875298</v>
      </c>
      <c r="F48" s="66">
        <f>IF($D48="IPME",'6.VarMacro'!F$67,'6.VarMacro'!F$89)</f>
        <v>1</v>
      </c>
      <c r="G48" s="66">
        <f>IF($D48="IPME",'6.VarMacro'!G$67,'6.VarMacro'!G$89)</f>
        <v>0.98689955555758258</v>
      </c>
      <c r="H48" s="66">
        <f>IF($D48="IPME",'6.VarMacro'!H$67,'6.VarMacro'!H$89)</f>
        <v>0.99753298903311194</v>
      </c>
      <c r="I48" s="66">
        <f>IF($D48="IPME",'6.VarMacro'!I$67,'6.VarMacro'!I$89)</f>
        <v>0.99484106777679926</v>
      </c>
      <c r="J48" s="66">
        <f>IF($D48="IPME",'6.VarMacro'!J$67,'6.VarMacro'!J$89)</f>
        <v>0.99504848726194806</v>
      </c>
      <c r="K48" s="66">
        <f>IF($D48="IPME",'6.VarMacro'!K$67,'6.VarMacro'!K$89)</f>
        <v>0.98388233674355041</v>
      </c>
      <c r="L48" s="66">
        <f>IF($D48="IPME",'6.VarMacro'!L$67,'6.VarMacro'!L$89)</f>
        <v>0.97051903266367345</v>
      </c>
      <c r="M48" s="66">
        <f>IF($D48="IPME",'6.VarMacro'!M$67,'6.VarMacro'!M$89)</f>
        <v>1.0189868768971961</v>
      </c>
      <c r="N48" s="66">
        <f>IF($D48="IPME",'6.VarMacro'!N$67,'6.VarMacro'!N$89)</f>
        <v>1.0543810654937622</v>
      </c>
    </row>
    <row r="49" spans="2:14" x14ac:dyDescent="0.3">
      <c r="B49" s="104" t="s">
        <v>230</v>
      </c>
      <c r="C49" s="105"/>
      <c r="D49" s="5" t="s">
        <v>270</v>
      </c>
      <c r="E49" s="66">
        <f>IF($D49="IPME",'6.VarMacro'!E$67,'6.VarMacro'!E$89)</f>
        <v>1.0347561046875298</v>
      </c>
      <c r="F49" s="66">
        <f>IF($D49="IPME",'6.VarMacro'!F$67,'6.VarMacro'!F$89)</f>
        <v>1</v>
      </c>
      <c r="G49" s="66">
        <f>IF($D49="IPME",'6.VarMacro'!G$67,'6.VarMacro'!G$89)</f>
        <v>0.98689955555758258</v>
      </c>
      <c r="H49" s="66">
        <f>IF($D49="IPME",'6.VarMacro'!H$67,'6.VarMacro'!H$89)</f>
        <v>0.99753298903311194</v>
      </c>
      <c r="I49" s="66">
        <f>IF($D49="IPME",'6.VarMacro'!I$67,'6.VarMacro'!I$89)</f>
        <v>0.99484106777679926</v>
      </c>
      <c r="J49" s="66">
        <f>IF($D49="IPME",'6.VarMacro'!J$67,'6.VarMacro'!J$89)</f>
        <v>0.99504848726194806</v>
      </c>
      <c r="K49" s="66">
        <f>IF($D49="IPME",'6.VarMacro'!K$67,'6.VarMacro'!K$89)</f>
        <v>0.98388233674355041</v>
      </c>
      <c r="L49" s="66">
        <f>IF($D49="IPME",'6.VarMacro'!L$67,'6.VarMacro'!L$89)</f>
        <v>0.97051903266367345</v>
      </c>
      <c r="M49" s="66">
        <f>IF($D49="IPME",'6.VarMacro'!M$67,'6.VarMacro'!M$89)</f>
        <v>1.0189868768971961</v>
      </c>
      <c r="N49" s="66">
        <f>IF($D49="IPME",'6.VarMacro'!N$67,'6.VarMacro'!N$89)</f>
        <v>1.0543810654937622</v>
      </c>
    </row>
    <row r="50" spans="2:14" x14ac:dyDescent="0.3">
      <c r="B50" s="104" t="s">
        <v>231</v>
      </c>
      <c r="C50" s="105"/>
      <c r="D50" s="5" t="s">
        <v>270</v>
      </c>
      <c r="E50" s="66">
        <f>IF($D50="IPME",'6.VarMacro'!E$67,'6.VarMacro'!E$89)</f>
        <v>1.0347561046875298</v>
      </c>
      <c r="F50" s="66">
        <f>IF($D50="IPME",'6.VarMacro'!F$67,'6.VarMacro'!F$89)</f>
        <v>1</v>
      </c>
      <c r="G50" s="66">
        <f>IF($D50="IPME",'6.VarMacro'!G$67,'6.VarMacro'!G$89)</f>
        <v>0.98689955555758258</v>
      </c>
      <c r="H50" s="66">
        <f>IF($D50="IPME",'6.VarMacro'!H$67,'6.VarMacro'!H$89)</f>
        <v>0.99753298903311194</v>
      </c>
      <c r="I50" s="66">
        <f>IF($D50="IPME",'6.VarMacro'!I$67,'6.VarMacro'!I$89)</f>
        <v>0.99484106777679926</v>
      </c>
      <c r="J50" s="66">
        <f>IF($D50="IPME",'6.VarMacro'!J$67,'6.VarMacro'!J$89)</f>
        <v>0.99504848726194806</v>
      </c>
      <c r="K50" s="66">
        <f>IF($D50="IPME",'6.VarMacro'!K$67,'6.VarMacro'!K$89)</f>
        <v>0.98388233674355041</v>
      </c>
      <c r="L50" s="66">
        <f>IF($D50="IPME",'6.VarMacro'!L$67,'6.VarMacro'!L$89)</f>
        <v>0.97051903266367345</v>
      </c>
      <c r="M50" s="66">
        <f>IF($D50="IPME",'6.VarMacro'!M$67,'6.VarMacro'!M$89)</f>
        <v>1.0189868768971961</v>
      </c>
      <c r="N50" s="66">
        <f>IF($D50="IPME",'6.VarMacro'!N$67,'6.VarMacro'!N$89)</f>
        <v>1.0543810654937622</v>
      </c>
    </row>
    <row r="51" spans="2:14" x14ac:dyDescent="0.3">
      <c r="B51" s="104" t="s">
        <v>232</v>
      </c>
      <c r="C51" s="105"/>
      <c r="D51" s="5" t="s">
        <v>270</v>
      </c>
      <c r="E51" s="66">
        <f>IF($D51="IPME",'6.VarMacro'!E$67,'6.VarMacro'!E$89)</f>
        <v>1.0347561046875298</v>
      </c>
      <c r="F51" s="66">
        <f>IF($D51="IPME",'6.VarMacro'!F$67,'6.VarMacro'!F$89)</f>
        <v>1</v>
      </c>
      <c r="G51" s="66">
        <f>IF($D51="IPME",'6.VarMacro'!G$67,'6.VarMacro'!G$89)</f>
        <v>0.98689955555758258</v>
      </c>
      <c r="H51" s="66">
        <f>IF($D51="IPME",'6.VarMacro'!H$67,'6.VarMacro'!H$89)</f>
        <v>0.99753298903311194</v>
      </c>
      <c r="I51" s="66">
        <f>IF($D51="IPME",'6.VarMacro'!I$67,'6.VarMacro'!I$89)</f>
        <v>0.99484106777679926</v>
      </c>
      <c r="J51" s="66">
        <f>IF($D51="IPME",'6.VarMacro'!J$67,'6.VarMacro'!J$89)</f>
        <v>0.99504848726194806</v>
      </c>
      <c r="K51" s="66">
        <f>IF($D51="IPME",'6.VarMacro'!K$67,'6.VarMacro'!K$89)</f>
        <v>0.98388233674355041</v>
      </c>
      <c r="L51" s="66">
        <f>IF($D51="IPME",'6.VarMacro'!L$67,'6.VarMacro'!L$89)</f>
        <v>0.97051903266367345</v>
      </c>
      <c r="M51" s="66">
        <f>IF($D51="IPME",'6.VarMacro'!M$67,'6.VarMacro'!M$89)</f>
        <v>1.0189868768971961</v>
      </c>
      <c r="N51" s="66">
        <f>IF($D51="IPME",'6.VarMacro'!N$67,'6.VarMacro'!N$89)</f>
        <v>1.0543810654937622</v>
      </c>
    </row>
    <row r="52" spans="2:14" x14ac:dyDescent="0.3">
      <c r="B52" s="104" t="s">
        <v>233</v>
      </c>
      <c r="C52" s="105"/>
      <c r="D52" s="5" t="s">
        <v>270</v>
      </c>
      <c r="E52" s="66">
        <f>IF($D52="IPME",'6.VarMacro'!E$67,'6.VarMacro'!E$89)</f>
        <v>1.0347561046875298</v>
      </c>
      <c r="F52" s="66">
        <f>IF($D52="IPME",'6.VarMacro'!F$67,'6.VarMacro'!F$89)</f>
        <v>1</v>
      </c>
      <c r="G52" s="66">
        <f>IF($D52="IPME",'6.VarMacro'!G$67,'6.VarMacro'!G$89)</f>
        <v>0.98689955555758258</v>
      </c>
      <c r="H52" s="66">
        <f>IF($D52="IPME",'6.VarMacro'!H$67,'6.VarMacro'!H$89)</f>
        <v>0.99753298903311194</v>
      </c>
      <c r="I52" s="66">
        <f>IF($D52="IPME",'6.VarMacro'!I$67,'6.VarMacro'!I$89)</f>
        <v>0.99484106777679926</v>
      </c>
      <c r="J52" s="66">
        <f>IF($D52="IPME",'6.VarMacro'!J$67,'6.VarMacro'!J$89)</f>
        <v>0.99504848726194806</v>
      </c>
      <c r="K52" s="66">
        <f>IF($D52="IPME",'6.VarMacro'!K$67,'6.VarMacro'!K$89)</f>
        <v>0.98388233674355041</v>
      </c>
      <c r="L52" s="66">
        <f>IF($D52="IPME",'6.VarMacro'!L$67,'6.VarMacro'!L$89)</f>
        <v>0.97051903266367345</v>
      </c>
      <c r="M52" s="66">
        <f>IF($D52="IPME",'6.VarMacro'!M$67,'6.VarMacro'!M$89)</f>
        <v>1.0189868768971961</v>
      </c>
      <c r="N52" s="66">
        <f>IF($D52="IPME",'6.VarMacro'!N$67,'6.VarMacro'!N$89)</f>
        <v>1.0543810654937622</v>
      </c>
    </row>
    <row r="53" spans="2:14" x14ac:dyDescent="0.3">
      <c r="B53" s="104" t="s">
        <v>234</v>
      </c>
      <c r="C53" s="105"/>
      <c r="D53" s="5" t="s">
        <v>270</v>
      </c>
      <c r="E53" s="66">
        <f>IF($D53="IPME",'6.VarMacro'!E$67,'6.VarMacro'!E$89)</f>
        <v>1.0347561046875298</v>
      </c>
      <c r="F53" s="66">
        <f>IF($D53="IPME",'6.VarMacro'!F$67,'6.VarMacro'!F$89)</f>
        <v>1</v>
      </c>
      <c r="G53" s="66">
        <f>IF($D53="IPME",'6.VarMacro'!G$67,'6.VarMacro'!G$89)</f>
        <v>0.98689955555758258</v>
      </c>
      <c r="H53" s="66">
        <f>IF($D53="IPME",'6.VarMacro'!H$67,'6.VarMacro'!H$89)</f>
        <v>0.99753298903311194</v>
      </c>
      <c r="I53" s="66">
        <f>IF($D53="IPME",'6.VarMacro'!I$67,'6.VarMacro'!I$89)</f>
        <v>0.99484106777679926</v>
      </c>
      <c r="J53" s="66">
        <f>IF($D53="IPME",'6.VarMacro'!J$67,'6.VarMacro'!J$89)</f>
        <v>0.99504848726194806</v>
      </c>
      <c r="K53" s="66">
        <f>IF($D53="IPME",'6.VarMacro'!K$67,'6.VarMacro'!K$89)</f>
        <v>0.98388233674355041</v>
      </c>
      <c r="L53" s="66">
        <f>IF($D53="IPME",'6.VarMacro'!L$67,'6.VarMacro'!L$89)</f>
        <v>0.97051903266367345</v>
      </c>
      <c r="M53" s="66">
        <f>IF($D53="IPME",'6.VarMacro'!M$67,'6.VarMacro'!M$89)</f>
        <v>1.0189868768971961</v>
      </c>
      <c r="N53" s="66">
        <f>IF($D53="IPME",'6.VarMacro'!N$67,'6.VarMacro'!N$89)</f>
        <v>1.0543810654937622</v>
      </c>
    </row>
    <row r="54" spans="2:14" x14ac:dyDescent="0.3">
      <c r="B54" s="104" t="s">
        <v>235</v>
      </c>
      <c r="C54" s="105"/>
      <c r="D54" s="5" t="s">
        <v>270</v>
      </c>
      <c r="E54" s="66">
        <f>IF($D54="IPME",'6.VarMacro'!E$67,'6.VarMacro'!E$89)</f>
        <v>1.0347561046875298</v>
      </c>
      <c r="F54" s="66">
        <f>IF($D54="IPME",'6.VarMacro'!F$67,'6.VarMacro'!F$89)</f>
        <v>1</v>
      </c>
      <c r="G54" s="66">
        <f>IF($D54="IPME",'6.VarMacro'!G$67,'6.VarMacro'!G$89)</f>
        <v>0.98689955555758258</v>
      </c>
      <c r="H54" s="66">
        <f>IF($D54="IPME",'6.VarMacro'!H$67,'6.VarMacro'!H$89)</f>
        <v>0.99753298903311194</v>
      </c>
      <c r="I54" s="66">
        <f>IF($D54="IPME",'6.VarMacro'!I$67,'6.VarMacro'!I$89)</f>
        <v>0.99484106777679926</v>
      </c>
      <c r="J54" s="66">
        <f>IF($D54="IPME",'6.VarMacro'!J$67,'6.VarMacro'!J$89)</f>
        <v>0.99504848726194806</v>
      </c>
      <c r="K54" s="66">
        <f>IF($D54="IPME",'6.VarMacro'!K$67,'6.VarMacro'!K$89)</f>
        <v>0.98388233674355041</v>
      </c>
      <c r="L54" s="66">
        <f>IF($D54="IPME",'6.VarMacro'!L$67,'6.VarMacro'!L$89)</f>
        <v>0.97051903266367345</v>
      </c>
      <c r="M54" s="66">
        <f>IF($D54="IPME",'6.VarMacro'!M$67,'6.VarMacro'!M$89)</f>
        <v>1.0189868768971961</v>
      </c>
      <c r="N54" s="66">
        <f>IF($D54="IPME",'6.VarMacro'!N$67,'6.VarMacro'!N$89)</f>
        <v>1.0543810654937622</v>
      </c>
    </row>
    <row r="55" spans="2:14" x14ac:dyDescent="0.3">
      <c r="B55" s="104" t="s">
        <v>236</v>
      </c>
      <c r="C55" s="105"/>
      <c r="D55" s="5" t="s">
        <v>270</v>
      </c>
      <c r="E55" s="66">
        <f>IF($D55="IPME",'6.VarMacro'!E$67,'6.VarMacro'!E$89)</f>
        <v>1.0347561046875298</v>
      </c>
      <c r="F55" s="66">
        <f>IF($D55="IPME",'6.VarMacro'!F$67,'6.VarMacro'!F$89)</f>
        <v>1</v>
      </c>
      <c r="G55" s="66">
        <f>IF($D55="IPME",'6.VarMacro'!G$67,'6.VarMacro'!G$89)</f>
        <v>0.98689955555758258</v>
      </c>
      <c r="H55" s="66">
        <f>IF($D55="IPME",'6.VarMacro'!H$67,'6.VarMacro'!H$89)</f>
        <v>0.99753298903311194</v>
      </c>
      <c r="I55" s="66">
        <f>IF($D55="IPME",'6.VarMacro'!I$67,'6.VarMacro'!I$89)</f>
        <v>0.99484106777679926</v>
      </c>
      <c r="J55" s="66">
        <f>IF($D55="IPME",'6.VarMacro'!J$67,'6.VarMacro'!J$89)</f>
        <v>0.99504848726194806</v>
      </c>
      <c r="K55" s="66">
        <f>IF($D55="IPME",'6.VarMacro'!K$67,'6.VarMacro'!K$89)</f>
        <v>0.98388233674355041</v>
      </c>
      <c r="L55" s="66">
        <f>IF($D55="IPME",'6.VarMacro'!L$67,'6.VarMacro'!L$89)</f>
        <v>0.97051903266367345</v>
      </c>
      <c r="M55" s="66">
        <f>IF($D55="IPME",'6.VarMacro'!M$67,'6.VarMacro'!M$89)</f>
        <v>1.0189868768971961</v>
      </c>
      <c r="N55" s="66">
        <f>IF($D55="IPME",'6.VarMacro'!N$67,'6.VarMacro'!N$89)</f>
        <v>1.0543810654937622</v>
      </c>
    </row>
    <row r="56" spans="2:14" x14ac:dyDescent="0.3">
      <c r="B56" s="104" t="s">
        <v>341</v>
      </c>
      <c r="C56" s="105"/>
      <c r="D56" s="5" t="s">
        <v>270</v>
      </c>
      <c r="E56" s="66">
        <f>IF($D56="IPME",'6.VarMacro'!E$67,'6.VarMacro'!E$89)</f>
        <v>1.0347561046875298</v>
      </c>
      <c r="F56" s="66">
        <f>IF($D56="IPME",'6.VarMacro'!F$67,'6.VarMacro'!F$89)</f>
        <v>1</v>
      </c>
      <c r="G56" s="66">
        <f>IF($D56="IPME",'6.VarMacro'!G$67,'6.VarMacro'!G$89)</f>
        <v>0.98689955555758258</v>
      </c>
      <c r="H56" s="66">
        <f>IF($D56="IPME",'6.VarMacro'!H$67,'6.VarMacro'!H$89)</f>
        <v>0.99753298903311194</v>
      </c>
      <c r="I56" s="66">
        <f>IF($D56="IPME",'6.VarMacro'!I$67,'6.VarMacro'!I$89)</f>
        <v>0.99484106777679926</v>
      </c>
      <c r="J56" s="66">
        <f>IF($D56="IPME",'6.VarMacro'!J$67,'6.VarMacro'!J$89)</f>
        <v>0.99504848726194806</v>
      </c>
      <c r="K56" s="66">
        <f>IF($D56="IPME",'6.VarMacro'!K$67,'6.VarMacro'!K$89)</f>
        <v>0.98388233674355041</v>
      </c>
      <c r="L56" s="66">
        <f>IF($D56="IPME",'6.VarMacro'!L$67,'6.VarMacro'!L$89)</f>
        <v>0.97051903266367345</v>
      </c>
      <c r="M56" s="66">
        <f>IF($D56="IPME",'6.VarMacro'!M$67,'6.VarMacro'!M$89)</f>
        <v>1.0189868768971961</v>
      </c>
      <c r="N56" s="66">
        <f>IF($D56="IPME",'6.VarMacro'!N$67,'6.VarMacro'!N$89)</f>
        <v>1.0543810654937622</v>
      </c>
    </row>
    <row r="57" spans="2:14" x14ac:dyDescent="0.3">
      <c r="B57" s="104" t="s">
        <v>342</v>
      </c>
      <c r="C57" s="105"/>
      <c r="D57" s="5" t="s">
        <v>270</v>
      </c>
      <c r="E57" s="66">
        <f>IF($D57="IPME",'6.VarMacro'!E$67,'6.VarMacro'!E$89)</f>
        <v>1.0347561046875298</v>
      </c>
      <c r="F57" s="66">
        <f>IF($D57="IPME",'6.VarMacro'!F$67,'6.VarMacro'!F$89)</f>
        <v>1</v>
      </c>
      <c r="G57" s="66">
        <f>IF($D57="IPME",'6.VarMacro'!G$67,'6.VarMacro'!G$89)</f>
        <v>0.98689955555758258</v>
      </c>
      <c r="H57" s="66">
        <f>IF($D57="IPME",'6.VarMacro'!H$67,'6.VarMacro'!H$89)</f>
        <v>0.99753298903311194</v>
      </c>
      <c r="I57" s="66">
        <f>IF($D57="IPME",'6.VarMacro'!I$67,'6.VarMacro'!I$89)</f>
        <v>0.99484106777679926</v>
      </c>
      <c r="J57" s="66">
        <f>IF($D57="IPME",'6.VarMacro'!J$67,'6.VarMacro'!J$89)</f>
        <v>0.99504848726194806</v>
      </c>
      <c r="K57" s="66">
        <f>IF($D57="IPME",'6.VarMacro'!K$67,'6.VarMacro'!K$89)</f>
        <v>0.98388233674355041</v>
      </c>
      <c r="L57" s="66">
        <f>IF($D57="IPME",'6.VarMacro'!L$67,'6.VarMacro'!L$89)</f>
        <v>0.97051903266367345</v>
      </c>
      <c r="M57" s="66">
        <f>IF($D57="IPME",'6.VarMacro'!M$67,'6.VarMacro'!M$89)</f>
        <v>1.0189868768971961</v>
      </c>
      <c r="N57" s="66">
        <f>IF($D57="IPME",'6.VarMacro'!N$67,'6.VarMacro'!N$89)</f>
        <v>1.0543810654937622</v>
      </c>
    </row>
    <row r="58" spans="2:14" x14ac:dyDescent="0.3">
      <c r="B58" s="104" t="s">
        <v>237</v>
      </c>
      <c r="C58" s="105"/>
      <c r="D58" s="5" t="s">
        <v>270</v>
      </c>
      <c r="E58" s="66">
        <f>IF($D58="IPME",'6.VarMacro'!E$67,'6.VarMacro'!E$89)</f>
        <v>1.0347561046875298</v>
      </c>
      <c r="F58" s="66">
        <f>IF($D58="IPME",'6.VarMacro'!F$67,'6.VarMacro'!F$89)</f>
        <v>1</v>
      </c>
      <c r="G58" s="66">
        <f>IF($D58="IPME",'6.VarMacro'!G$67,'6.VarMacro'!G$89)</f>
        <v>0.98689955555758258</v>
      </c>
      <c r="H58" s="66">
        <f>IF($D58="IPME",'6.VarMacro'!H$67,'6.VarMacro'!H$89)</f>
        <v>0.99753298903311194</v>
      </c>
      <c r="I58" s="66">
        <f>IF($D58="IPME",'6.VarMacro'!I$67,'6.VarMacro'!I$89)</f>
        <v>0.99484106777679926</v>
      </c>
      <c r="J58" s="66">
        <f>IF($D58="IPME",'6.VarMacro'!J$67,'6.VarMacro'!J$89)</f>
        <v>0.99504848726194806</v>
      </c>
      <c r="K58" s="66">
        <f>IF($D58="IPME",'6.VarMacro'!K$67,'6.VarMacro'!K$89)</f>
        <v>0.98388233674355041</v>
      </c>
      <c r="L58" s="66">
        <f>IF($D58="IPME",'6.VarMacro'!L$67,'6.VarMacro'!L$89)</f>
        <v>0.97051903266367345</v>
      </c>
      <c r="M58" s="66">
        <f>IF($D58="IPME",'6.VarMacro'!M$67,'6.VarMacro'!M$89)</f>
        <v>1.0189868768971961</v>
      </c>
      <c r="N58" s="66">
        <f>IF($D58="IPME",'6.VarMacro'!N$67,'6.VarMacro'!N$89)</f>
        <v>1.0543810654937622</v>
      </c>
    </row>
    <row r="59" spans="2:14" x14ac:dyDescent="0.3">
      <c r="B59" s="104" t="s">
        <v>238</v>
      </c>
      <c r="C59" s="105"/>
      <c r="D59" s="5" t="s">
        <v>270</v>
      </c>
      <c r="E59" s="66">
        <f>IF($D59="IPME",'6.VarMacro'!E$67,'6.VarMacro'!E$89)</f>
        <v>1.0347561046875298</v>
      </c>
      <c r="F59" s="66">
        <f>IF($D59="IPME",'6.VarMacro'!F$67,'6.VarMacro'!F$89)</f>
        <v>1</v>
      </c>
      <c r="G59" s="66">
        <f>IF($D59="IPME",'6.VarMacro'!G$67,'6.VarMacro'!G$89)</f>
        <v>0.98689955555758258</v>
      </c>
      <c r="H59" s="66">
        <f>IF($D59="IPME",'6.VarMacro'!H$67,'6.VarMacro'!H$89)</f>
        <v>0.99753298903311194</v>
      </c>
      <c r="I59" s="66">
        <f>IF($D59="IPME",'6.VarMacro'!I$67,'6.VarMacro'!I$89)</f>
        <v>0.99484106777679926</v>
      </c>
      <c r="J59" s="66">
        <f>IF($D59="IPME",'6.VarMacro'!J$67,'6.VarMacro'!J$89)</f>
        <v>0.99504848726194806</v>
      </c>
      <c r="K59" s="66">
        <f>IF($D59="IPME",'6.VarMacro'!K$67,'6.VarMacro'!K$89)</f>
        <v>0.98388233674355041</v>
      </c>
      <c r="L59" s="66">
        <f>IF($D59="IPME",'6.VarMacro'!L$67,'6.VarMacro'!L$89)</f>
        <v>0.97051903266367345</v>
      </c>
      <c r="M59" s="66">
        <f>IF($D59="IPME",'6.VarMacro'!M$67,'6.VarMacro'!M$89)</f>
        <v>1.0189868768971961</v>
      </c>
      <c r="N59" s="66">
        <f>IF($D59="IPME",'6.VarMacro'!N$67,'6.VarMacro'!N$89)</f>
        <v>1.0543810654937622</v>
      </c>
    </row>
    <row r="60" spans="2:14" x14ac:dyDescent="0.3">
      <c r="B60" s="104" t="s">
        <v>239</v>
      </c>
      <c r="C60" s="105"/>
      <c r="D60" s="5" t="s">
        <v>269</v>
      </c>
      <c r="E60" s="66">
        <f>IF($D60="IPME",'6.VarMacro'!E$67,'6.VarMacro'!E$89)</f>
        <v>1.0812545201391679</v>
      </c>
      <c r="F60" s="66">
        <f>IF($D60="IPME",'6.VarMacro'!F$67,'6.VarMacro'!F$89)</f>
        <v>1</v>
      </c>
      <c r="G60" s="66">
        <f>IF($D60="IPME",'6.VarMacro'!G$67,'6.VarMacro'!G$89)</f>
        <v>0.97258569218743463</v>
      </c>
      <c r="H60" s="66">
        <f>IF($D60="IPME",'6.VarMacro'!H$67,'6.VarMacro'!H$89)</f>
        <v>1.0267874515638964</v>
      </c>
      <c r="I60" s="66">
        <f>IF($D60="IPME",'6.VarMacro'!I$67,'6.VarMacro'!I$89)</f>
        <v>1.0576166093397394</v>
      </c>
      <c r="J60" s="66">
        <f>IF($D60="IPME",'6.VarMacro'!J$67,'6.VarMacro'!J$89)</f>
        <v>1.0476084931779353</v>
      </c>
      <c r="K60" s="66">
        <f>IF($D60="IPME",'6.VarMacro'!K$67,'6.VarMacro'!K$89)</f>
        <v>1.0144878811521107</v>
      </c>
      <c r="L60" s="66">
        <f>IF($D60="IPME",'6.VarMacro'!L$67,'6.VarMacro'!L$89)</f>
        <v>1.0189156873268572</v>
      </c>
      <c r="M60" s="66">
        <f>IF($D60="IPME",'6.VarMacro'!M$67,'6.VarMacro'!M$89)</f>
        <v>1.1495332794601538</v>
      </c>
      <c r="N60" s="66">
        <f>IF($D60="IPME",'6.VarMacro'!N$67,'6.VarMacro'!N$89)</f>
        <v>1.1852321981015057</v>
      </c>
    </row>
    <row r="61" spans="2:14" x14ac:dyDescent="0.3">
      <c r="B61" s="104" t="s">
        <v>240</v>
      </c>
      <c r="C61" s="105"/>
      <c r="D61" s="5" t="s">
        <v>270</v>
      </c>
      <c r="E61" s="66">
        <f>IF($D61="IPME",'6.VarMacro'!E$67,'6.VarMacro'!E$89)</f>
        <v>1.0347561046875298</v>
      </c>
      <c r="F61" s="66">
        <f>IF($D61="IPME",'6.VarMacro'!F$67,'6.VarMacro'!F$89)</f>
        <v>1</v>
      </c>
      <c r="G61" s="66">
        <f>IF($D61="IPME",'6.VarMacro'!G$67,'6.VarMacro'!G$89)</f>
        <v>0.98689955555758258</v>
      </c>
      <c r="H61" s="66">
        <f>IF($D61="IPME",'6.VarMacro'!H$67,'6.VarMacro'!H$89)</f>
        <v>0.99753298903311194</v>
      </c>
      <c r="I61" s="66">
        <f>IF($D61="IPME",'6.VarMacro'!I$67,'6.VarMacro'!I$89)</f>
        <v>0.99484106777679926</v>
      </c>
      <c r="J61" s="66">
        <f>IF($D61="IPME",'6.VarMacro'!J$67,'6.VarMacro'!J$89)</f>
        <v>0.99504848726194806</v>
      </c>
      <c r="K61" s="66">
        <f>IF($D61="IPME",'6.VarMacro'!K$67,'6.VarMacro'!K$89)</f>
        <v>0.98388233674355041</v>
      </c>
      <c r="L61" s="66">
        <f>IF($D61="IPME",'6.VarMacro'!L$67,'6.VarMacro'!L$89)</f>
        <v>0.97051903266367345</v>
      </c>
      <c r="M61" s="66">
        <f>IF($D61="IPME",'6.VarMacro'!M$67,'6.VarMacro'!M$89)</f>
        <v>1.0189868768971961</v>
      </c>
      <c r="N61" s="66">
        <f>IF($D61="IPME",'6.VarMacro'!N$67,'6.VarMacro'!N$89)</f>
        <v>1.0543810654937622</v>
      </c>
    </row>
    <row r="62" spans="2:14" x14ac:dyDescent="0.3">
      <c r="B62" s="104" t="s">
        <v>352</v>
      </c>
      <c r="C62" s="105"/>
      <c r="D62" s="5" t="s">
        <v>270</v>
      </c>
      <c r="E62" s="66">
        <f>IF($D62="IPME",'6.VarMacro'!E$67,'6.VarMacro'!E$89)</f>
        <v>1.0347561046875298</v>
      </c>
      <c r="F62" s="66">
        <f>IF($D62="IPME",'6.VarMacro'!F$67,'6.VarMacro'!F$89)</f>
        <v>1</v>
      </c>
      <c r="G62" s="66">
        <f>IF($D62="IPME",'6.VarMacro'!G$67,'6.VarMacro'!G$89)</f>
        <v>0.98689955555758258</v>
      </c>
      <c r="H62" s="66">
        <f>IF($D62="IPME",'6.VarMacro'!H$67,'6.VarMacro'!H$89)</f>
        <v>0.99753298903311194</v>
      </c>
      <c r="I62" s="66">
        <f>IF($D62="IPME",'6.VarMacro'!I$67,'6.VarMacro'!I$89)</f>
        <v>0.99484106777679926</v>
      </c>
      <c r="J62" s="66">
        <f>IF($D62="IPME",'6.VarMacro'!J$67,'6.VarMacro'!J$89)</f>
        <v>0.99504848726194806</v>
      </c>
      <c r="K62" s="66">
        <f>IF($D62="IPME",'6.VarMacro'!K$67,'6.VarMacro'!K$89)</f>
        <v>0.98388233674355041</v>
      </c>
      <c r="L62" s="66">
        <f>IF($D62="IPME",'6.VarMacro'!L$67,'6.VarMacro'!L$89)</f>
        <v>0.97051903266367345</v>
      </c>
      <c r="M62" s="66">
        <f>IF($D62="IPME",'6.VarMacro'!M$67,'6.VarMacro'!M$89)</f>
        <v>1.0189868768971961</v>
      </c>
      <c r="N62" s="66">
        <f>IF($D62="IPME",'6.VarMacro'!N$67,'6.VarMacro'!N$89)</f>
        <v>1.0543810654937622</v>
      </c>
    </row>
    <row r="63" spans="2:14" x14ac:dyDescent="0.3">
      <c r="B63" s="104" t="s">
        <v>241</v>
      </c>
      <c r="C63" s="105"/>
      <c r="D63" s="5" t="s">
        <v>269</v>
      </c>
      <c r="E63" s="66">
        <f>IF($D63="IPME",'6.VarMacro'!E$67,'6.VarMacro'!E$89)</f>
        <v>1.0812545201391679</v>
      </c>
      <c r="F63" s="66">
        <f>IF($D63="IPME",'6.VarMacro'!F$67,'6.VarMacro'!F$89)</f>
        <v>1</v>
      </c>
      <c r="G63" s="66">
        <f>IF($D63="IPME",'6.VarMacro'!G$67,'6.VarMacro'!G$89)</f>
        <v>0.97258569218743463</v>
      </c>
      <c r="H63" s="66">
        <f>IF($D63="IPME",'6.VarMacro'!H$67,'6.VarMacro'!H$89)</f>
        <v>1.0267874515638964</v>
      </c>
      <c r="I63" s="66">
        <f>IF($D63="IPME",'6.VarMacro'!I$67,'6.VarMacro'!I$89)</f>
        <v>1.0576166093397394</v>
      </c>
      <c r="J63" s="66">
        <f>IF($D63="IPME",'6.VarMacro'!J$67,'6.VarMacro'!J$89)</f>
        <v>1.0476084931779353</v>
      </c>
      <c r="K63" s="66">
        <f>IF($D63="IPME",'6.VarMacro'!K$67,'6.VarMacro'!K$89)</f>
        <v>1.0144878811521107</v>
      </c>
      <c r="L63" s="66">
        <f>IF($D63="IPME",'6.VarMacro'!L$67,'6.VarMacro'!L$89)</f>
        <v>1.0189156873268572</v>
      </c>
      <c r="M63" s="66">
        <f>IF($D63="IPME",'6.VarMacro'!M$67,'6.VarMacro'!M$89)</f>
        <v>1.1495332794601538</v>
      </c>
      <c r="N63" s="66">
        <f>IF($D63="IPME",'6.VarMacro'!N$67,'6.VarMacro'!N$89)</f>
        <v>1.1852321981015057</v>
      </c>
    </row>
    <row r="64" spans="2:14" x14ac:dyDescent="0.3">
      <c r="B64" s="104" t="s">
        <v>242</v>
      </c>
      <c r="C64" s="105"/>
      <c r="D64" s="5" t="s">
        <v>270</v>
      </c>
      <c r="E64" s="66">
        <f>IF($D64="IPME",'6.VarMacro'!E$67,'6.VarMacro'!E$89)</f>
        <v>1.0347561046875298</v>
      </c>
      <c r="F64" s="66">
        <f>IF($D64="IPME",'6.VarMacro'!F$67,'6.VarMacro'!F$89)</f>
        <v>1</v>
      </c>
      <c r="G64" s="66">
        <f>IF($D64="IPME",'6.VarMacro'!G$67,'6.VarMacro'!G$89)</f>
        <v>0.98689955555758258</v>
      </c>
      <c r="H64" s="66">
        <f>IF($D64="IPME",'6.VarMacro'!H$67,'6.VarMacro'!H$89)</f>
        <v>0.99753298903311194</v>
      </c>
      <c r="I64" s="66">
        <f>IF($D64="IPME",'6.VarMacro'!I$67,'6.VarMacro'!I$89)</f>
        <v>0.99484106777679926</v>
      </c>
      <c r="J64" s="66">
        <f>IF($D64="IPME",'6.VarMacro'!J$67,'6.VarMacro'!J$89)</f>
        <v>0.99504848726194806</v>
      </c>
      <c r="K64" s="66">
        <f>IF($D64="IPME",'6.VarMacro'!K$67,'6.VarMacro'!K$89)</f>
        <v>0.98388233674355041</v>
      </c>
      <c r="L64" s="66">
        <f>IF($D64="IPME",'6.VarMacro'!L$67,'6.VarMacro'!L$89)</f>
        <v>0.97051903266367345</v>
      </c>
      <c r="M64" s="66">
        <f>IF($D64="IPME",'6.VarMacro'!M$67,'6.VarMacro'!M$89)</f>
        <v>1.0189868768971961</v>
      </c>
      <c r="N64" s="66">
        <f>IF($D64="IPME",'6.VarMacro'!N$67,'6.VarMacro'!N$89)</f>
        <v>1.0543810654937622</v>
      </c>
    </row>
    <row r="65" spans="2:14" x14ac:dyDescent="0.3">
      <c r="B65" s="145" t="s">
        <v>243</v>
      </c>
      <c r="C65" s="146"/>
      <c r="D65" s="64" t="s">
        <v>270</v>
      </c>
      <c r="E65" s="67">
        <f>IF($D65="IPME",'6.VarMacro'!E$67,'6.VarMacro'!E$89)</f>
        <v>1.0347561046875298</v>
      </c>
      <c r="F65" s="67">
        <f>IF($D65="IPME",'6.VarMacro'!F$67,'6.VarMacro'!F$89)</f>
        <v>1</v>
      </c>
      <c r="G65" s="67">
        <f>IF($D65="IPME",'6.VarMacro'!G$67,'6.VarMacro'!G$89)</f>
        <v>0.98689955555758258</v>
      </c>
      <c r="H65" s="67">
        <f>IF($D65="IPME",'6.VarMacro'!H$67,'6.VarMacro'!H$89)</f>
        <v>0.99753298903311194</v>
      </c>
      <c r="I65" s="67">
        <f>IF($D65="IPME",'6.VarMacro'!I$67,'6.VarMacro'!I$89)</f>
        <v>0.99484106777679926</v>
      </c>
      <c r="J65" s="67">
        <f>IF($D65="IPME",'6.VarMacro'!J$67,'6.VarMacro'!J$89)</f>
        <v>0.99504848726194806</v>
      </c>
      <c r="K65" s="67">
        <f>IF($D65="IPME",'6.VarMacro'!K$67,'6.VarMacro'!K$89)</f>
        <v>0.98388233674355041</v>
      </c>
      <c r="L65" s="67">
        <f>IF($D65="IPME",'6.VarMacro'!L$67,'6.VarMacro'!L$89)</f>
        <v>0.97051903266367345</v>
      </c>
      <c r="M65" s="67">
        <f>IF($D65="IPME",'6.VarMacro'!M$67,'6.VarMacro'!M$89)</f>
        <v>1.0189868768971961</v>
      </c>
      <c r="N65" s="67">
        <f>IF($D65="IPME",'6.VarMacro'!N$67,'6.VarMacro'!N$89)</f>
        <v>1.0543810654937622</v>
      </c>
    </row>
    <row r="66" spans="2:14" x14ac:dyDescent="0.3"/>
    <row r="67" spans="2:14" x14ac:dyDescent="0.3">
      <c r="B67" s="106" t="s">
        <v>273</v>
      </c>
    </row>
    <row r="68" spans="2:14" x14ac:dyDescent="0.3"/>
    <row r="69" spans="2:14" x14ac:dyDescent="0.3">
      <c r="B69" s="177" t="s">
        <v>196</v>
      </c>
      <c r="C69" s="177"/>
      <c r="D69" s="125"/>
      <c r="E69" s="32"/>
      <c r="F69" s="32">
        <v>2015</v>
      </c>
      <c r="G69" s="32">
        <v>2016</v>
      </c>
      <c r="H69" s="32">
        <v>2017</v>
      </c>
      <c r="I69" s="32">
        <v>2018</v>
      </c>
      <c r="J69" s="32">
        <v>2019</v>
      </c>
      <c r="K69" s="32">
        <v>2020</v>
      </c>
      <c r="L69" s="32">
        <v>2021</v>
      </c>
      <c r="M69" s="32">
        <v>2022</v>
      </c>
      <c r="N69" s="32">
        <v>2023</v>
      </c>
    </row>
    <row r="70" spans="2:14" x14ac:dyDescent="0.3">
      <c r="B70" s="74" t="s">
        <v>197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</row>
    <row r="71" spans="2:14" x14ac:dyDescent="0.3">
      <c r="B71" s="104" t="s">
        <v>198</v>
      </c>
      <c r="C71" s="105"/>
      <c r="D71" s="5"/>
      <c r="E71" s="103"/>
      <c r="F71" s="103">
        <f>'2.2.3.4.StockCap'!F8/'2.2.3.5.StockCapDef'!F10</f>
        <v>105550</v>
      </c>
      <c r="G71" s="103">
        <f>'2.2.3.4.StockCap'!G8/'2.2.3.5.StockCapDef'!G10</f>
        <v>149964.60294926606</v>
      </c>
      <c r="H71" s="103">
        <f>'2.2.3.4.StockCap'!H8/'2.2.3.5.StockCapDef'!H10</f>
        <v>161448.29471364393</v>
      </c>
      <c r="I71" s="103">
        <f>'2.2.3.4.StockCap'!I8/'2.2.3.5.StockCapDef'!I10</f>
        <v>365937.84855861781</v>
      </c>
      <c r="J71" s="103">
        <f>'2.2.3.4.StockCap'!J8/'2.2.3.5.StockCapDef'!J10</f>
        <v>363248.63021961233</v>
      </c>
      <c r="K71" s="103">
        <f>'2.2.3.4.StockCap'!K8/'2.2.3.5.StockCapDef'!K10</f>
        <v>394356.0988036443</v>
      </c>
      <c r="L71" s="103">
        <f>'2.2.3.4.StockCap'!L8/'2.2.3.5.StockCapDef'!L10</f>
        <v>463875.49841695238</v>
      </c>
      <c r="M71" s="103">
        <f>'2.2.3.4.StockCap'!M8/'2.2.3.5.StockCapDef'!M10</f>
        <v>453538.71622688771</v>
      </c>
      <c r="N71" s="103">
        <f>'2.2.3.4.StockCap'!N8/'2.2.3.5.StockCapDef'!N10</f>
        <v>605236.58939299814</v>
      </c>
    </row>
    <row r="72" spans="2:14" x14ac:dyDescent="0.3">
      <c r="B72" s="126" t="s">
        <v>199</v>
      </c>
      <c r="C72" s="105"/>
      <c r="D72" s="5"/>
      <c r="E72" s="103"/>
      <c r="F72" s="103">
        <f>'2.2.3.4.StockCap'!F9/'2.2.3.5.StockCapDef'!F11</f>
        <v>352000</v>
      </c>
      <c r="G72" s="103">
        <f>'2.2.3.4.StockCap'!G9/'2.2.3.5.StockCapDef'!G11</f>
        <v>341270.79914400546</v>
      </c>
      <c r="H72" s="103">
        <f>'2.2.3.4.StockCap'!H9/'2.2.3.5.StockCapDef'!H11</f>
        <v>865735.77966285567</v>
      </c>
      <c r="I72" s="103">
        <f>'2.2.3.4.StockCap'!I9/'2.2.3.5.StockCapDef'!I11</f>
        <v>1298699.9047870738</v>
      </c>
      <c r="J72" s="103">
        <f>'2.2.3.4.StockCap'!J9/'2.2.3.5.StockCapDef'!J11</f>
        <v>1600123.0295633331</v>
      </c>
      <c r="K72" s="103">
        <f>'2.2.3.4.StockCap'!K9/'2.2.3.5.StockCapDef'!K11</f>
        <v>1472533.8039863913</v>
      </c>
      <c r="L72" s="103">
        <f>'2.2.3.4.StockCap'!L9/'2.2.3.5.StockCapDef'!L11</f>
        <v>1545255.6307772179</v>
      </c>
      <c r="M72" s="103">
        <f>'2.2.3.4.StockCap'!M9/'2.2.3.5.StockCapDef'!M11</f>
        <v>1564298.8502989484</v>
      </c>
      <c r="N72" s="103">
        <f>'2.2.3.4.StockCap'!N9/'2.2.3.5.StockCapDef'!N11</f>
        <v>1235701.2494243316</v>
      </c>
    </row>
    <row r="73" spans="2:14" x14ac:dyDescent="0.3">
      <c r="B73" s="104" t="s">
        <v>200</v>
      </c>
      <c r="C73" s="105"/>
      <c r="D73" s="5"/>
      <c r="E73" s="103"/>
      <c r="F73" s="103">
        <f>'2.2.3.4.StockCap'!F10/'2.2.3.5.StockCapDef'!F12</f>
        <v>93200</v>
      </c>
      <c r="G73" s="103">
        <f>'2.2.3.4.StockCap'!G10/'2.2.3.5.StockCapDef'!G12</f>
        <v>74171.681999231587</v>
      </c>
      <c r="H73" s="103">
        <f>'2.2.3.4.StockCap'!H10/'2.2.3.5.StockCapDef'!H12</f>
        <v>53331.569567003149</v>
      </c>
      <c r="I73" s="103">
        <f>'2.2.3.4.StockCap'!I10/'2.2.3.5.StockCapDef'!I12</f>
        <v>140927.03301172427</v>
      </c>
      <c r="J73" s="103">
        <f>'2.2.3.4.StockCap'!J10/'2.2.3.5.StockCapDef'!J12</f>
        <v>131450.88071026502</v>
      </c>
      <c r="K73" s="103">
        <f>'2.2.3.4.StockCap'!K10/'2.2.3.5.StockCapDef'!K12</f>
        <v>91271.076475688809</v>
      </c>
      <c r="L73" s="103">
        <f>'2.2.3.4.StockCap'!L10/'2.2.3.5.StockCapDef'!L12</f>
        <v>63883.342740673135</v>
      </c>
      <c r="M73" s="103">
        <f>'2.2.3.4.StockCap'!M10/'2.2.3.5.StockCapDef'!M12</f>
        <v>63003.755451187259</v>
      </c>
      <c r="N73" s="103">
        <f>'2.2.3.4.StockCap'!N10/'2.2.3.5.StockCapDef'!N12</f>
        <v>28832.080729526198</v>
      </c>
    </row>
    <row r="74" spans="2:14" x14ac:dyDescent="0.3">
      <c r="B74" s="104" t="s">
        <v>201</v>
      </c>
      <c r="C74" s="105"/>
      <c r="D74" s="5"/>
      <c r="E74" s="103"/>
      <c r="F74" s="103">
        <f>'2.2.3.4.StockCap'!F11/'2.2.3.5.StockCapDef'!F13</f>
        <v>99000</v>
      </c>
      <c r="G74" s="103">
        <f>'2.2.3.4.StockCap'!G11/'2.2.3.5.StockCapDef'!G13</f>
        <v>96159.735269495592</v>
      </c>
      <c r="H74" s="103">
        <f>'2.2.3.4.StockCap'!H11/'2.2.3.5.StockCapDef'!H13</f>
        <v>95435.440277795118</v>
      </c>
      <c r="I74" s="103">
        <f>'2.2.3.4.StockCap'!I11/'2.2.3.5.StockCapDef'!I13</f>
        <v>108962.12823445727</v>
      </c>
      <c r="J74" s="103">
        <f>'2.2.3.4.StockCap'!J11/'2.2.3.5.StockCapDef'!J13</f>
        <v>125722.51664261585</v>
      </c>
      <c r="K74" s="103">
        <f>'2.2.3.4.StockCap'!K11/'2.2.3.5.StockCapDef'!K13</f>
        <v>109464.30886894972</v>
      </c>
      <c r="L74" s="103">
        <f>'2.2.3.4.StockCap'!L11/'2.2.3.5.StockCapDef'!L13</f>
        <v>98194.880051389511</v>
      </c>
      <c r="M74" s="103">
        <f>'2.2.3.4.StockCap'!M11/'2.2.3.5.StockCapDef'!M13</f>
        <v>77920.532442745607</v>
      </c>
      <c r="N74" s="103">
        <f>'2.2.3.4.StockCap'!N11/'2.2.3.5.StockCapDef'!N13</f>
        <v>58138.373313156444</v>
      </c>
    </row>
    <row r="75" spans="2:14" x14ac:dyDescent="0.3">
      <c r="B75" s="104" t="s">
        <v>202</v>
      </c>
      <c r="C75" s="105"/>
      <c r="D75" s="5"/>
      <c r="E75" s="103"/>
      <c r="F75" s="103">
        <f>'2.2.3.4.StockCap'!F12/'2.2.3.5.StockCapDef'!F14</f>
        <v>191600</v>
      </c>
      <c r="G75" s="103">
        <f>'2.2.3.4.StockCap'!G12/'2.2.3.5.StockCapDef'!G14</f>
        <v>312493.80776725436</v>
      </c>
      <c r="H75" s="103">
        <f>'2.2.3.4.StockCap'!H12/'2.2.3.5.StockCapDef'!H14</f>
        <v>461739.11546168517</v>
      </c>
      <c r="I75" s="103">
        <f>'2.2.3.4.StockCap'!I12/'2.2.3.5.StockCapDef'!I14</f>
        <v>526013.66886615765</v>
      </c>
      <c r="J75" s="103">
        <f>'2.2.3.4.StockCap'!J12/'2.2.3.5.StockCapDef'!J14</f>
        <v>719160.93452802487</v>
      </c>
      <c r="K75" s="103">
        <f>'2.2.3.4.StockCap'!K12/'2.2.3.5.StockCapDef'!K14</f>
        <v>760660.06274393655</v>
      </c>
      <c r="L75" s="103">
        <f>'2.2.3.4.StockCap'!L12/'2.2.3.5.StockCapDef'!L14</f>
        <v>756399.38557948626</v>
      </c>
      <c r="M75" s="103">
        <f>'2.2.3.4.StockCap'!M12/'2.2.3.5.StockCapDef'!M14</f>
        <v>652805.26676214579</v>
      </c>
      <c r="N75" s="103">
        <f>'2.2.3.4.StockCap'!N12/'2.2.3.5.StockCapDef'!N14</f>
        <v>834897.39033558918</v>
      </c>
    </row>
    <row r="76" spans="2:14" x14ac:dyDescent="0.3">
      <c r="B76" s="104" t="s">
        <v>203</v>
      </c>
      <c r="C76" s="105"/>
      <c r="D76" s="5"/>
      <c r="E76" s="103"/>
      <c r="F76" s="103">
        <f>'2.2.3.4.StockCap'!F13/'2.2.3.5.StockCapDef'!F15</f>
        <v>55500</v>
      </c>
      <c r="G76" s="103">
        <f>'2.2.3.4.StockCap'!G13/'2.2.3.5.StockCapDef'!G15</f>
        <v>52183.628728967575</v>
      </c>
      <c r="H76" s="103">
        <f>'2.2.3.4.StockCap'!H13/'2.2.3.5.StockCapDef'!H15</f>
        <v>77942.284470573213</v>
      </c>
      <c r="I76" s="103">
        <f>'2.2.3.4.StockCap'!I13/'2.2.3.5.StockCapDef'!I15</f>
        <v>76394.112046298455</v>
      </c>
      <c r="J76" s="103">
        <f>'2.2.3.4.StockCap'!J13/'2.2.3.5.StockCapDef'!J15</f>
        <v>57283.640676491639</v>
      </c>
      <c r="K76" s="103">
        <f>'2.2.3.4.StockCap'!K13/'2.2.3.5.StockCapDef'!K15</f>
        <v>34048.786881242486</v>
      </c>
      <c r="L76" s="103">
        <f>'2.2.3.4.StockCap'!L13/'2.2.3.5.StockCapDef'!L15</f>
        <v>16228.429809122612</v>
      </c>
      <c r="M76" s="103">
        <f>'2.2.3.4.StockCap'!M13/'2.2.3.5.StockCapDef'!M15</f>
        <v>13984.478429585957</v>
      </c>
      <c r="N76" s="103">
        <f>'2.2.3.4.StockCap'!N13/'2.2.3.5.StockCapDef'!N15</f>
        <v>4030.8007598844188</v>
      </c>
    </row>
    <row r="77" spans="2:14" x14ac:dyDescent="0.3">
      <c r="B77" s="74" t="s">
        <v>204</v>
      </c>
      <c r="C77" s="69"/>
      <c r="D77" s="127"/>
      <c r="E77" s="69"/>
      <c r="F77" s="69"/>
      <c r="G77" s="69"/>
      <c r="H77" s="69"/>
      <c r="I77" s="69"/>
      <c r="J77" s="69"/>
      <c r="K77" s="69"/>
      <c r="L77" s="69"/>
      <c r="M77" s="69"/>
      <c r="N77" s="69"/>
    </row>
    <row r="78" spans="2:14" x14ac:dyDescent="0.3">
      <c r="B78" s="104" t="s">
        <v>271</v>
      </c>
      <c r="C78" s="105"/>
      <c r="D78" s="5"/>
      <c r="E78" s="55"/>
      <c r="F78" s="55">
        <f>'2.2.3.4.StockCap'!F15/'2.2.3.5.StockCapDef'!F17</f>
        <v>16567182.666814277</v>
      </c>
      <c r="G78" s="55">
        <f>'2.2.3.4.StockCap'!G15/'2.2.3.5.StockCapDef'!G17</f>
        <v>16208235.595882213</v>
      </c>
      <c r="H78" s="55">
        <f>'2.2.3.4.StockCap'!H15/'2.2.3.5.StockCapDef'!H17</f>
        <v>15462765.156302225</v>
      </c>
      <c r="I78" s="55">
        <f>'2.2.3.4.StockCap'!I15/'2.2.3.5.StockCapDef'!I17</f>
        <v>14930360.904190326</v>
      </c>
      <c r="J78" s="55">
        <f>'2.2.3.4.StockCap'!J15/'2.2.3.5.StockCapDef'!J17</f>
        <v>14353123.698174495</v>
      </c>
      <c r="K78" s="55">
        <f>'2.2.3.4.StockCap'!K15/'2.2.3.5.StockCapDef'!K17</f>
        <v>0</v>
      </c>
      <c r="L78" s="55">
        <f>'2.2.3.4.StockCap'!L15/'2.2.3.5.StockCapDef'!L17</f>
        <v>0</v>
      </c>
      <c r="M78" s="55">
        <f>'2.2.3.4.StockCap'!M15/'2.2.3.5.StockCapDef'!M17</f>
        <v>0</v>
      </c>
      <c r="N78" s="55">
        <f>'2.2.3.4.StockCap'!N15/'2.2.3.5.StockCapDef'!N17</f>
        <v>0</v>
      </c>
    </row>
    <row r="79" spans="2:14" x14ac:dyDescent="0.3">
      <c r="B79" s="104" t="s">
        <v>343</v>
      </c>
      <c r="C79" s="105"/>
      <c r="D79" s="5"/>
      <c r="E79" s="55"/>
      <c r="F79" s="55">
        <f>'2.2.3.4.StockCap'!F16/'2.2.3.5.StockCapDef'!F18</f>
        <v>0</v>
      </c>
      <c r="G79" s="55">
        <f>'2.2.3.4.StockCap'!G16/'2.2.3.5.StockCapDef'!G18</f>
        <v>0</v>
      </c>
      <c r="H79" s="55">
        <f>'2.2.3.4.StockCap'!H16/'2.2.3.5.StockCapDef'!H18</f>
        <v>0</v>
      </c>
      <c r="I79" s="55">
        <f>'2.2.3.4.StockCap'!I16/'2.2.3.5.StockCapDef'!I18</f>
        <v>0</v>
      </c>
      <c r="J79" s="55">
        <f>'2.2.3.4.StockCap'!J16/'2.2.3.5.StockCapDef'!J18</f>
        <v>35191091.766265266</v>
      </c>
      <c r="K79" s="55">
        <f>'2.2.3.4.StockCap'!K16/'2.2.3.5.StockCapDef'!K18</f>
        <v>90577081.929185435</v>
      </c>
      <c r="L79" s="55">
        <f>'2.2.3.4.StockCap'!L16/'2.2.3.5.StockCapDef'!L18</f>
        <v>87935608.400634646</v>
      </c>
      <c r="M79" s="55">
        <f>'2.2.3.4.StockCap'!M16/'2.2.3.5.StockCapDef'!M18</f>
        <v>80049286.235981122</v>
      </c>
      <c r="N79" s="55">
        <f>'2.2.3.4.StockCap'!N16/'2.2.3.5.StockCapDef'!N18</f>
        <v>73782776.742863387</v>
      </c>
    </row>
    <row r="80" spans="2:14" x14ac:dyDescent="0.3">
      <c r="B80" s="104" t="s">
        <v>205</v>
      </c>
      <c r="C80" s="105"/>
      <c r="D80" s="5"/>
      <c r="E80" s="55"/>
      <c r="F80" s="55">
        <f>'2.2.3.4.StockCap'!F17/'2.2.3.5.StockCapDef'!F19</f>
        <v>1029544.0338983053</v>
      </c>
      <c r="G80" s="55">
        <f>'2.2.3.4.StockCap'!G17/'2.2.3.5.StockCapDef'!G19</f>
        <v>938889.50024399022</v>
      </c>
      <c r="H80" s="55">
        <f>'2.2.3.4.StockCap'!H17/'2.2.3.5.StockCapDef'!H19</f>
        <v>825672.16941564693</v>
      </c>
      <c r="I80" s="55">
        <f>'2.2.3.4.StockCap'!I17/'2.2.3.5.StockCapDef'!I19</f>
        <v>724418.04733628512</v>
      </c>
      <c r="J80" s="55">
        <f>'2.2.3.4.StockCap'!J17/'2.2.3.5.StockCapDef'!J19</f>
        <v>2687478.057533341</v>
      </c>
      <c r="K80" s="55">
        <f>'2.2.3.4.StockCap'!K17/'2.2.3.5.StockCapDef'!K19</f>
        <v>2404324.2046625563</v>
      </c>
      <c r="L80" s="55">
        <f>'2.2.3.4.StockCap'!L17/'2.2.3.5.StockCapDef'!L19</f>
        <v>2119456.8974100156</v>
      </c>
      <c r="M80" s="55">
        <f>'2.2.3.4.StockCap'!M17/'2.2.3.5.StockCapDef'!M19</f>
        <v>1715796.7767403882</v>
      </c>
      <c r="N80" s="55">
        <f>'2.2.3.4.StockCap'!N17/'2.2.3.5.StockCapDef'!N19</f>
        <v>1365517.2566295734</v>
      </c>
    </row>
    <row r="81" spans="2:14" x14ac:dyDescent="0.3">
      <c r="B81" s="104" t="s">
        <v>206</v>
      </c>
      <c r="C81" s="105"/>
      <c r="D81" s="5"/>
      <c r="E81" s="55"/>
      <c r="F81" s="55">
        <f>'2.2.3.4.StockCap'!F18/'2.2.3.5.StockCapDef'!F20</f>
        <v>0</v>
      </c>
      <c r="G81" s="55">
        <f>'2.2.3.4.StockCap'!G18/'2.2.3.5.StockCapDef'!G20</f>
        <v>0</v>
      </c>
      <c r="H81" s="55">
        <f>'2.2.3.4.StockCap'!H18/'2.2.3.5.StockCapDef'!H20</f>
        <v>0</v>
      </c>
      <c r="I81" s="55">
        <f>'2.2.3.4.StockCap'!I18/'2.2.3.5.StockCapDef'!I20</f>
        <v>0</v>
      </c>
      <c r="J81" s="55">
        <f>'2.2.3.4.StockCap'!J18/'2.2.3.5.StockCapDef'!J20</f>
        <v>9081859.7984229121</v>
      </c>
      <c r="K81" s="55">
        <f>'2.2.3.4.StockCap'!K18/'2.2.3.5.StockCapDef'!K20</f>
        <v>8572601.7722800169</v>
      </c>
      <c r="L81" s="55">
        <f>'2.2.3.4.StockCap'!L18/'2.2.3.5.StockCapDef'!L20</f>
        <v>8069879.9403492231</v>
      </c>
      <c r="M81" s="55">
        <f>'2.2.3.4.StockCap'!M18/'2.2.3.5.StockCapDef'!M20</f>
        <v>7094804.503440165</v>
      </c>
      <c r="N81" s="55">
        <f>'2.2.3.4.StockCap'!N18/'2.2.3.5.StockCapDef'!N20</f>
        <v>6285254.4585388396</v>
      </c>
    </row>
    <row r="82" spans="2:14" x14ac:dyDescent="0.3">
      <c r="B82" s="104" t="s">
        <v>207</v>
      </c>
      <c r="C82" s="105"/>
      <c r="D82" s="5"/>
      <c r="E82" s="55"/>
      <c r="F82" s="55">
        <f>'2.2.3.4.StockCap'!F19/'2.2.3.5.StockCapDef'!F21</f>
        <v>0</v>
      </c>
      <c r="G82" s="55">
        <f>'2.2.3.4.StockCap'!G19/'2.2.3.5.StockCapDef'!G21</f>
        <v>94887.406175943906</v>
      </c>
      <c r="H82" s="55">
        <f>'2.2.3.4.StockCap'!H19/'2.2.3.5.StockCapDef'!H21</f>
        <v>84488.338742998894</v>
      </c>
      <c r="I82" s="55">
        <f>'2.2.3.4.StockCap'!I19/'2.2.3.5.StockCapDef'!I21</f>
        <v>75303.959208134125</v>
      </c>
      <c r="J82" s="55">
        <f>'2.2.3.4.StockCap'!J19/'2.2.3.5.StockCapDef'!J21</f>
        <v>342099.57480912918</v>
      </c>
      <c r="K82" s="55">
        <f>'2.2.3.4.StockCap'!K19/'2.2.3.5.StockCapDef'!K21</f>
        <v>308528.52669488685</v>
      </c>
      <c r="L82" s="55">
        <f>'2.2.3.4.StockCap'!L19/'2.2.3.5.StockCapDef'!L21</f>
        <v>274807.46096698724</v>
      </c>
      <c r="M82" s="55">
        <f>'2.2.3.4.StockCap'!M19/'2.2.3.5.StockCapDef'!M21</f>
        <v>225573.04690339099</v>
      </c>
      <c r="N82" s="55">
        <f>'2.2.3.4.StockCap'!N19/'2.2.3.5.StockCapDef'!N21</f>
        <v>183051.5401713115</v>
      </c>
    </row>
    <row r="83" spans="2:14" x14ac:dyDescent="0.3">
      <c r="B83" s="104" t="s">
        <v>208</v>
      </c>
      <c r="C83" s="105"/>
      <c r="D83" s="5"/>
      <c r="E83" s="55"/>
      <c r="F83" s="55">
        <f>'2.2.3.4.StockCap'!F20/'2.2.3.5.StockCapDef'!F22</f>
        <v>0</v>
      </c>
      <c r="G83" s="55">
        <f>'2.2.3.4.StockCap'!G20/'2.2.3.5.StockCapDef'!G22</f>
        <v>0</v>
      </c>
      <c r="H83" s="55">
        <f>'2.2.3.4.StockCap'!H20/'2.2.3.5.StockCapDef'!H22</f>
        <v>0</v>
      </c>
      <c r="I83" s="55">
        <f>'2.2.3.4.StockCap'!I20/'2.2.3.5.StockCapDef'!I22</f>
        <v>0</v>
      </c>
      <c r="J83" s="55">
        <f>'2.2.3.4.StockCap'!J20/'2.2.3.5.StockCapDef'!J22</f>
        <v>0</v>
      </c>
      <c r="K83" s="55">
        <f>'2.2.3.4.StockCap'!K20/'2.2.3.5.StockCapDef'!K22</f>
        <v>2451887.4418938751</v>
      </c>
      <c r="L83" s="55">
        <f>'2.2.3.4.StockCap'!L20/'2.2.3.5.StockCapDef'!L22</f>
        <v>2377576.4003182584</v>
      </c>
      <c r="M83" s="55">
        <f>'2.2.3.4.StockCap'!M20/'2.2.3.5.StockCapDef'!M22</f>
        <v>2161556.3462268361</v>
      </c>
      <c r="N83" s="55">
        <f>'2.2.3.4.StockCap'!N20/'2.2.3.5.StockCapDef'!N22</f>
        <v>1989519.7490622534</v>
      </c>
    </row>
    <row r="84" spans="2:14" x14ac:dyDescent="0.3">
      <c r="B84" s="104" t="s">
        <v>209</v>
      </c>
      <c r="C84" s="105"/>
      <c r="D84" s="5"/>
      <c r="E84" s="55"/>
      <c r="F84" s="55">
        <f>'2.2.3.4.StockCap'!F21/'2.2.3.5.StockCapDef'!F23</f>
        <v>0</v>
      </c>
      <c r="G84" s="55">
        <f>'2.2.3.4.StockCap'!G21/'2.2.3.5.StockCapDef'!G23</f>
        <v>469348.67625743267</v>
      </c>
      <c r="H84" s="55">
        <f>'2.2.3.4.StockCap'!H21/'2.2.3.5.StockCapDef'!H23</f>
        <v>417910.99099797505</v>
      </c>
      <c r="I84" s="55">
        <f>'2.2.3.4.StockCap'!I21/'2.2.3.5.StockCapDef'!I23</f>
        <v>804711.45183927228</v>
      </c>
      <c r="J84" s="55">
        <f>'2.2.3.4.StockCap'!J21/'2.2.3.5.StockCapDef'!J23</f>
        <v>808134.28381051368</v>
      </c>
      <c r="K84" s="55">
        <f>'2.2.3.4.StockCap'!K21/'2.2.3.5.StockCapDef'!K23</f>
        <v>717081.19009869744</v>
      </c>
      <c r="L84" s="55">
        <f>'2.2.3.4.StockCap'!L21/'2.2.3.5.StockCapDef'!L23</f>
        <v>625350.16507858376</v>
      </c>
      <c r="M84" s="55">
        <f>'2.2.3.4.StockCap'!M21/'2.2.3.5.StockCapDef'!M23</f>
        <v>498833.66425179259</v>
      </c>
      <c r="N84" s="55">
        <f>'2.2.3.4.StockCap'!N21/'2.2.3.5.StockCapDef'!N23</f>
        <v>388565.09413344116</v>
      </c>
    </row>
    <row r="85" spans="2:14" x14ac:dyDescent="0.3">
      <c r="B85" s="104" t="s">
        <v>303</v>
      </c>
      <c r="C85" s="105"/>
      <c r="D85" s="5"/>
      <c r="E85" s="55"/>
      <c r="F85" s="55">
        <f>'2.2.3.4.StockCap'!F22/'2.2.3.5.StockCapDef'!F24</f>
        <v>0</v>
      </c>
      <c r="G85" s="55">
        <f>'2.2.3.4.StockCap'!G22/'2.2.3.5.StockCapDef'!G24</f>
        <v>0</v>
      </c>
      <c r="H85" s="55">
        <f>'2.2.3.4.StockCap'!H22/'2.2.3.5.StockCapDef'!H24</f>
        <v>0</v>
      </c>
      <c r="I85" s="55">
        <f>'2.2.3.4.StockCap'!I22/'2.2.3.5.StockCapDef'!I24</f>
        <v>0</v>
      </c>
      <c r="J85" s="55">
        <f>'2.2.3.4.StockCap'!J22/'2.2.3.5.StockCapDef'!J24</f>
        <v>0</v>
      </c>
      <c r="K85" s="55">
        <f>'2.2.3.4.StockCap'!K22/'2.2.3.5.StockCapDef'!K24</f>
        <v>5254889.0490924288</v>
      </c>
      <c r="L85" s="55">
        <f>'2.2.3.4.StockCap'!L22/'2.2.3.5.StockCapDef'!L24</f>
        <v>5105276.3129684832</v>
      </c>
      <c r="M85" s="55">
        <f>'2.2.3.4.StockCap'!M22/'2.2.3.5.StockCapDef'!M24</f>
        <v>4651034.5206485596</v>
      </c>
      <c r="N85" s="55">
        <f>'2.2.3.4.StockCap'!N22/'2.2.3.5.StockCapDef'!N24</f>
        <v>4290591.5141903441</v>
      </c>
    </row>
    <row r="86" spans="2:14" x14ac:dyDescent="0.3">
      <c r="B86" s="104" t="s">
        <v>210</v>
      </c>
      <c r="C86" s="105"/>
      <c r="D86" s="5"/>
      <c r="E86" s="55"/>
      <c r="F86" s="55">
        <f>'2.2.3.4.StockCap'!F23/'2.2.3.5.StockCapDef'!F25</f>
        <v>0</v>
      </c>
      <c r="G86" s="55">
        <f>'2.2.3.4.StockCap'!G23/'2.2.3.5.StockCapDef'!G25</f>
        <v>0</v>
      </c>
      <c r="H86" s="55">
        <f>'2.2.3.4.StockCap'!H23/'2.2.3.5.StockCapDef'!H25</f>
        <v>0</v>
      </c>
      <c r="I86" s="55">
        <f>'2.2.3.4.StockCap'!I23/'2.2.3.5.StockCapDef'!I25</f>
        <v>0</v>
      </c>
      <c r="J86" s="55">
        <f>'2.2.3.4.StockCap'!J23/'2.2.3.5.StockCapDef'!J25</f>
        <v>0</v>
      </c>
      <c r="K86" s="55">
        <f>'2.2.3.4.StockCap'!K23/'2.2.3.5.StockCapDef'!K25</f>
        <v>175061.58365448378</v>
      </c>
      <c r="L86" s="55">
        <f>'2.2.3.4.StockCap'!L23/'2.2.3.5.StockCapDef'!L25</f>
        <v>159724.84287561596</v>
      </c>
      <c r="M86" s="55">
        <f>'2.2.3.4.StockCap'!M23/'2.2.3.5.StockCapDef'!M25</f>
        <v>135224.50889610586</v>
      </c>
      <c r="N86" s="55">
        <f>'2.2.3.4.StockCap'!N23/'2.2.3.5.StockCapDef'!N25</f>
        <v>114349.54965123406</v>
      </c>
    </row>
    <row r="87" spans="2:14" x14ac:dyDescent="0.3">
      <c r="B87" s="104" t="s">
        <v>211</v>
      </c>
      <c r="C87" s="105"/>
      <c r="D87" s="5"/>
      <c r="E87" s="55"/>
      <c r="F87" s="55">
        <f>'2.2.3.4.StockCap'!F24/'2.2.3.5.StockCapDef'!F26</f>
        <v>0</v>
      </c>
      <c r="G87" s="55">
        <f>'2.2.3.4.StockCap'!G24/'2.2.3.5.StockCapDef'!G26</f>
        <v>0</v>
      </c>
      <c r="H87" s="55">
        <f>'2.2.3.4.StockCap'!H24/'2.2.3.5.StockCapDef'!H26</f>
        <v>0</v>
      </c>
      <c r="I87" s="55">
        <f>'2.2.3.4.StockCap'!I24/'2.2.3.5.StockCapDef'!I26</f>
        <v>0</v>
      </c>
      <c r="J87" s="55">
        <f>'2.2.3.4.StockCap'!J24/'2.2.3.5.StockCapDef'!J26</f>
        <v>0</v>
      </c>
      <c r="K87" s="55">
        <f>'2.2.3.4.StockCap'!K24/'2.2.3.5.StockCapDef'!K26</f>
        <v>4236466.0863190321</v>
      </c>
      <c r="L87" s="55">
        <f>'2.2.3.4.StockCap'!L24/'2.2.3.5.StockCapDef'!L26</f>
        <v>11851648.580939226</v>
      </c>
      <c r="M87" s="55">
        <f>'2.2.3.4.StockCap'!M24/'2.2.3.5.StockCapDef'!M26</f>
        <v>10810496.088809907</v>
      </c>
      <c r="N87" s="55">
        <f>'2.2.3.4.StockCap'!N24/'2.2.3.5.StockCapDef'!N26</f>
        <v>9986196.7583017815</v>
      </c>
    </row>
    <row r="88" spans="2:14" x14ac:dyDescent="0.3">
      <c r="B88" s="104" t="s">
        <v>212</v>
      </c>
      <c r="C88" s="105"/>
      <c r="D88" s="5"/>
      <c r="E88" s="55"/>
      <c r="F88" s="55">
        <f>'2.2.3.4.StockCap'!F25/'2.2.3.5.StockCapDef'!F27</f>
        <v>0</v>
      </c>
      <c r="G88" s="55">
        <f>'2.2.3.4.StockCap'!G25/'2.2.3.5.StockCapDef'!G27</f>
        <v>0</v>
      </c>
      <c r="H88" s="55">
        <f>'2.2.3.4.StockCap'!H25/'2.2.3.5.StockCapDef'!H27</f>
        <v>0</v>
      </c>
      <c r="I88" s="55">
        <f>'2.2.3.4.StockCap'!I25/'2.2.3.5.StockCapDef'!I27</f>
        <v>0</v>
      </c>
      <c r="J88" s="55">
        <f>'2.2.3.4.StockCap'!J25/'2.2.3.5.StockCapDef'!J27</f>
        <v>7905634.0255459696</v>
      </c>
      <c r="K88" s="55">
        <f>'2.2.3.4.StockCap'!K25/'2.2.3.5.StockCapDef'!K27</f>
        <v>19542210.971817117</v>
      </c>
      <c r="L88" s="55">
        <f>'2.2.3.4.StockCap'!L25/'2.2.3.5.StockCapDef'!L27</f>
        <v>18971749.791223992</v>
      </c>
      <c r="M88" s="55">
        <f>'2.2.3.4.StockCap'!M25/'2.2.3.5.StockCapDef'!M27</f>
        <v>17269753.628358487</v>
      </c>
      <c r="N88" s="55">
        <f>'2.2.3.4.StockCap'!N25/'2.2.3.5.StockCapDef'!N27</f>
        <v>15917262.670033602</v>
      </c>
    </row>
    <row r="89" spans="2:14" x14ac:dyDescent="0.3">
      <c r="B89" s="104" t="s">
        <v>213</v>
      </c>
      <c r="C89" s="105"/>
      <c r="D89" s="5"/>
      <c r="E89" s="55"/>
      <c r="F89" s="55">
        <f>'2.2.3.4.StockCap'!F26/'2.2.3.5.StockCapDef'!F28</f>
        <v>46783</v>
      </c>
      <c r="G89" s="55">
        <f>'2.2.3.4.StockCap'!G26/'2.2.3.5.StockCapDef'!G28</f>
        <v>42663.61228241866</v>
      </c>
      <c r="H89" s="55">
        <f>'2.2.3.4.StockCap'!H26/'2.2.3.5.StockCapDef'!H28</f>
        <v>37518.95968500914</v>
      </c>
      <c r="I89" s="55">
        <f>'2.2.3.4.StockCap'!I26/'2.2.3.5.StockCapDef'!I28</f>
        <v>32917.921325044554</v>
      </c>
      <c r="J89" s="55">
        <f>'2.2.3.4.StockCap'!J26/'2.2.3.5.StockCapDef'!J28</f>
        <v>28209.479597561138</v>
      </c>
      <c r="K89" s="55">
        <f>'2.2.3.4.StockCap'!K26/'2.2.3.5.StockCapDef'!K28</f>
        <v>23774.692487539804</v>
      </c>
      <c r="L89" s="55">
        <f>'2.2.3.4.StockCap'!L26/'2.2.3.5.StockCapDef'!L28</f>
        <v>19281.641441528456</v>
      </c>
      <c r="M89" s="55">
        <f>'2.2.3.4.StockCap'!M26/'2.2.3.5.StockCapDef'!M28</f>
        <v>13773.386407817257</v>
      </c>
      <c r="N89" s="55">
        <f>'2.2.3.4.StockCap'!N26/'2.2.3.5.StockCapDef'!N28</f>
        <v>8874.0212682198944</v>
      </c>
    </row>
    <row r="90" spans="2:14" x14ac:dyDescent="0.3">
      <c r="B90" s="104" t="s">
        <v>214</v>
      </c>
      <c r="C90" s="105"/>
      <c r="D90" s="5"/>
      <c r="E90" s="55"/>
      <c r="F90" s="55">
        <f>'2.2.3.4.StockCap'!F27/'2.2.3.5.StockCapDef'!F29</f>
        <v>26500</v>
      </c>
      <c r="G90" s="55">
        <f>'2.2.3.4.StockCap'!G27/'2.2.3.5.StockCapDef'!G29</f>
        <v>24166.593110405374</v>
      </c>
      <c r="H90" s="55">
        <f>'2.2.3.4.StockCap'!H27/'2.2.3.5.StockCapDef'!H29</f>
        <v>21252.429977828324</v>
      </c>
      <c r="I90" s="55">
        <f>'2.2.3.4.StockCap'!I27/'2.2.3.5.StockCapDef'!I29</f>
        <v>18646.19445340574</v>
      </c>
      <c r="J90" s="55">
        <f>'2.2.3.4.StockCap'!J27/'2.2.3.5.StockCapDef'!J29</f>
        <v>15979.12082028451</v>
      </c>
      <c r="K90" s="55">
        <f>'2.2.3.4.StockCap'!K27/'2.2.3.5.StockCapDef'!K29</f>
        <v>13467.057497804863</v>
      </c>
      <c r="L90" s="55">
        <f>'2.2.3.4.StockCap'!L27/'2.2.3.5.StockCapDef'!L29</f>
        <v>10921.990855663473</v>
      </c>
      <c r="M90" s="55">
        <f>'2.2.3.4.StockCap'!M27/'2.2.3.5.StockCapDef'!M29</f>
        <v>7801.8669133479552</v>
      </c>
      <c r="N90" s="55">
        <f>'2.2.3.4.StockCap'!N27/'2.2.3.5.StockCapDef'!N29</f>
        <v>5026.6456535029229</v>
      </c>
    </row>
    <row r="91" spans="2:14" x14ac:dyDescent="0.3">
      <c r="B91" s="104" t="s">
        <v>215</v>
      </c>
      <c r="C91" s="105"/>
      <c r="D91" s="5"/>
      <c r="E91" s="55"/>
      <c r="F91" s="55">
        <f>'2.2.3.4.StockCap'!F28/'2.2.3.5.StockCapDef'!F30</f>
        <v>0</v>
      </c>
      <c r="G91" s="55">
        <f>'2.2.3.4.StockCap'!G28/'2.2.3.5.StockCapDef'!G30</f>
        <v>15337.852686991921</v>
      </c>
      <c r="H91" s="55">
        <f>'2.2.3.4.StockCap'!H28/'2.2.3.5.StockCapDef'!H30</f>
        <v>13656.919770848594</v>
      </c>
      <c r="I91" s="55">
        <f>'2.2.3.4.StockCap'!I28/'2.2.3.5.StockCapDef'!I30</f>
        <v>12172.332237009012</v>
      </c>
      <c r="J91" s="55">
        <f>'2.2.3.4.StockCap'!J28/'2.2.3.5.StockCapDef'!J30</f>
        <v>10648.570532634385</v>
      </c>
      <c r="K91" s="55">
        <f>'2.2.3.4.StockCap'!K28/'2.2.3.5.StockCapDef'!K30</f>
        <v>9230.9330707776189</v>
      </c>
      <c r="L91" s="55">
        <f>'2.2.3.4.StockCap'!L28/'2.2.3.5.StockCapDef'!L30</f>
        <v>7798.3632935334699</v>
      </c>
      <c r="M91" s="55">
        <f>'2.2.3.4.StockCap'!M28/'2.2.3.5.StockCapDef'!M30</f>
        <v>5941.948946817356</v>
      </c>
      <c r="N91" s="55">
        <f>'2.2.3.4.StockCap'!N28/'2.2.3.5.StockCapDef'!N30</f>
        <v>4306.8641391748015</v>
      </c>
    </row>
    <row r="92" spans="2:14" x14ac:dyDescent="0.3">
      <c r="B92" s="104" t="s">
        <v>216</v>
      </c>
      <c r="C92" s="105"/>
      <c r="D92" s="5"/>
      <c r="E92" s="55"/>
      <c r="F92" s="55">
        <f>'2.2.3.4.StockCap'!F29/'2.2.3.5.StockCapDef'!F31</f>
        <v>0</v>
      </c>
      <c r="G92" s="55">
        <f>'2.2.3.4.StockCap'!G29/'2.2.3.5.StockCapDef'!G31</f>
        <v>22572.631504949753</v>
      </c>
      <c r="H92" s="55">
        <f>'2.2.3.4.StockCap'!H29/'2.2.3.5.StockCapDef'!H31</f>
        <v>20098.811989599762</v>
      </c>
      <c r="I92" s="55">
        <f>'2.2.3.4.StockCap'!I29/'2.2.3.5.StockCapDef'!I31</f>
        <v>17913.952868699231</v>
      </c>
      <c r="J92" s="55">
        <f>'2.2.3.4.StockCap'!J29/'2.2.3.5.StockCapDef'!J31</f>
        <v>15671.441341425703</v>
      </c>
      <c r="K92" s="55">
        <f>'2.2.3.4.StockCap'!K29/'2.2.3.5.StockCapDef'!K31</f>
        <v>13585.112264784868</v>
      </c>
      <c r="L92" s="55">
        <f>'2.2.3.4.StockCap'!L29/'2.2.3.5.StockCapDef'!L31</f>
        <v>11476.807383601263</v>
      </c>
      <c r="M92" s="55">
        <f>'2.2.3.4.StockCap'!M29/'2.2.3.5.StockCapDef'!M31</f>
        <v>8744.7328341785851</v>
      </c>
      <c r="N92" s="55">
        <f>'2.2.3.4.StockCap'!N29/'2.2.3.5.StockCapDef'!N31</f>
        <v>6338.3877221565499</v>
      </c>
    </row>
    <row r="93" spans="2:14" x14ac:dyDescent="0.3">
      <c r="B93" s="104" t="s">
        <v>217</v>
      </c>
      <c r="C93" s="105"/>
      <c r="D93" s="5"/>
      <c r="E93" s="55"/>
      <c r="F93" s="55">
        <f>'2.2.3.4.StockCap'!F30/'2.2.3.5.StockCapDef'!F32</f>
        <v>0</v>
      </c>
      <c r="G93" s="55">
        <f>'2.2.3.4.StockCap'!G30/'2.2.3.5.StockCapDef'!G32</f>
        <v>46989.799117100716</v>
      </c>
      <c r="H93" s="55">
        <f>'2.2.3.4.StockCap'!H30/'2.2.3.5.StockCapDef'!H32</f>
        <v>41840.010442582672</v>
      </c>
      <c r="I93" s="55">
        <f>'2.2.3.4.StockCap'!I30/'2.2.3.5.StockCapDef'!I32</f>
        <v>37291.755128718687</v>
      </c>
      <c r="J93" s="55">
        <f>'2.2.3.4.StockCap'!J30/'2.2.3.5.StockCapDef'!J32</f>
        <v>32623.483901181084</v>
      </c>
      <c r="K93" s="55">
        <f>'2.2.3.4.StockCap'!K30/'2.2.3.5.StockCapDef'!K32</f>
        <v>28280.340117434749</v>
      </c>
      <c r="L93" s="55">
        <f>'2.2.3.4.StockCap'!L30/'2.2.3.5.StockCapDef'!L32</f>
        <v>23891.448958568464</v>
      </c>
      <c r="M93" s="55">
        <f>'2.2.3.4.StockCap'!M30/'2.2.3.5.StockCapDef'!M32</f>
        <v>18204.04675106936</v>
      </c>
      <c r="N93" s="55">
        <f>'2.2.3.4.StockCap'!N30/'2.2.3.5.StockCapDef'!N32</f>
        <v>13194.720594500606</v>
      </c>
    </row>
    <row r="94" spans="2:14" x14ac:dyDescent="0.3">
      <c r="B94" s="104" t="s">
        <v>218</v>
      </c>
      <c r="C94" s="105"/>
      <c r="D94" s="5"/>
      <c r="E94" s="55"/>
      <c r="F94" s="55">
        <f>'2.2.3.4.StockCap'!F31/'2.2.3.5.StockCapDef'!F33</f>
        <v>0</v>
      </c>
      <c r="G94" s="55">
        <f>'2.2.3.4.StockCap'!G31/'2.2.3.5.StockCapDef'!G33</f>
        <v>1608522.5638722135</v>
      </c>
      <c r="H94" s="55">
        <f>'2.2.3.4.StockCap'!H31/'2.2.3.5.StockCapDef'!H33</f>
        <v>1432238.5312145536</v>
      </c>
      <c r="I94" s="55">
        <f>'2.2.3.4.StockCap'!I31/'2.2.3.5.StockCapDef'!I33</f>
        <v>1276545.7758492841</v>
      </c>
      <c r="J94" s="55">
        <f>'2.2.3.4.StockCap'!J31/'2.2.3.5.StockCapDef'!J33</f>
        <v>1116744.7180695552</v>
      </c>
      <c r="K94" s="55">
        <f>'2.2.3.4.StockCap'!K31/'2.2.3.5.StockCapDef'!K33</f>
        <v>968073.19987711136</v>
      </c>
      <c r="L94" s="55">
        <f>'2.2.3.4.StockCap'!L31/'2.2.3.5.StockCapDef'!L33</f>
        <v>817835.68892664392</v>
      </c>
      <c r="M94" s="55">
        <f>'2.2.3.4.StockCap'!M31/'2.2.3.5.StockCapDef'!M33</f>
        <v>623148.43866236997</v>
      </c>
      <c r="N94" s="55">
        <f>'2.2.3.4.StockCap'!N31/'2.2.3.5.StockCapDef'!N33</f>
        <v>451672.6225484052</v>
      </c>
    </row>
    <row r="95" spans="2:14" x14ac:dyDescent="0.3">
      <c r="B95" s="104" t="s">
        <v>348</v>
      </c>
      <c r="C95" s="105"/>
      <c r="D95" s="5"/>
      <c r="E95" s="55"/>
      <c r="F95" s="55">
        <f>'2.2.3.4.StockCap'!F32/'2.2.3.5.StockCapDef'!F34</f>
        <v>0</v>
      </c>
      <c r="G95" s="55">
        <f>'2.2.3.4.StockCap'!G32/'2.2.3.5.StockCapDef'!G34</f>
        <v>0</v>
      </c>
      <c r="H95" s="55">
        <f>'2.2.3.4.StockCap'!H32/'2.2.3.5.StockCapDef'!H34</f>
        <v>41816.084467787914</v>
      </c>
      <c r="I95" s="55">
        <f>'2.2.3.4.StockCap'!I32/'2.2.3.5.StockCapDef'!I34</f>
        <v>37736.310423762057</v>
      </c>
      <c r="J95" s="55">
        <f>'2.2.3.4.StockCap'!J32/'2.2.3.5.StockCapDef'!J34</f>
        <v>33536.3948694352</v>
      </c>
      <c r="K95" s="55">
        <f>'2.2.3.4.StockCap'!K32/'2.2.3.5.StockCapDef'!K34</f>
        <v>29677.376572093344</v>
      </c>
      <c r="L95" s="55">
        <f>'2.2.3.4.StockCap'!L32/'2.2.3.5.StockCapDef'!L34</f>
        <v>25788.009709193757</v>
      </c>
      <c r="M95" s="55">
        <f>'2.2.3.4.StockCap'!M32/'2.2.3.5.StockCapDef'!M34</f>
        <v>20467.841477914306</v>
      </c>
      <c r="N95" s="55">
        <f>'2.2.3.4.StockCap'!N32/'2.2.3.5.StockCapDef'!N34</f>
        <v>15824.610321233187</v>
      </c>
    </row>
    <row r="96" spans="2:14" x14ac:dyDescent="0.3">
      <c r="B96" s="104" t="s">
        <v>219</v>
      </c>
      <c r="C96" s="105"/>
      <c r="D96" s="5"/>
      <c r="E96" s="55"/>
      <c r="F96" s="55">
        <f>'2.2.3.4.StockCap'!F33/'2.2.3.5.StockCapDef'!F35</f>
        <v>0</v>
      </c>
      <c r="G96" s="55">
        <f>'2.2.3.4.StockCap'!G33/'2.2.3.5.StockCapDef'!G35</f>
        <v>0</v>
      </c>
      <c r="H96" s="55">
        <f>'2.2.3.4.StockCap'!H33/'2.2.3.5.StockCapDef'!H35</f>
        <v>21822.522843858933</v>
      </c>
      <c r="I96" s="55">
        <f>'2.2.3.4.StockCap'!I33/'2.2.3.5.StockCapDef'!I35</f>
        <v>19693.414788748705</v>
      </c>
      <c r="J96" s="55">
        <f>'2.2.3.4.StockCap'!J33/'2.2.3.5.StockCapDef'!J35</f>
        <v>17501.608590414213</v>
      </c>
      <c r="K96" s="55">
        <f>'2.2.3.4.StockCap'!K33/'2.2.3.5.StockCapDef'!K35</f>
        <v>15487.706140664659</v>
      </c>
      <c r="L96" s="55">
        <f>'2.2.3.4.StockCap'!L33/'2.2.3.5.StockCapDef'!L35</f>
        <v>13457.965711974917</v>
      </c>
      <c r="M96" s="55">
        <f>'2.2.3.4.StockCap'!M33/'2.2.3.5.StockCapDef'!M35</f>
        <v>10681.534244564258</v>
      </c>
      <c r="N96" s="55">
        <f>'2.2.3.4.StockCap'!N33/'2.2.3.5.StockCapDef'!N35</f>
        <v>8258.37532675486</v>
      </c>
    </row>
    <row r="97" spans="2:14" x14ac:dyDescent="0.3">
      <c r="B97" s="104" t="s">
        <v>220</v>
      </c>
      <c r="C97" s="105"/>
      <c r="D97" s="5"/>
      <c r="E97" s="55"/>
      <c r="F97" s="55">
        <f>'2.2.3.4.StockCap'!F34/'2.2.3.5.StockCapDef'!F36</f>
        <v>0</v>
      </c>
      <c r="G97" s="55">
        <f>'2.2.3.4.StockCap'!G34/'2.2.3.5.StockCapDef'!G36</f>
        <v>0</v>
      </c>
      <c r="H97" s="55">
        <f>'2.2.3.4.StockCap'!H34/'2.2.3.5.StockCapDef'!H36</f>
        <v>33268.786325125926</v>
      </c>
      <c r="I97" s="55">
        <f>'2.2.3.4.StockCap'!I34/'2.2.3.5.StockCapDef'!I36</f>
        <v>30022.926923104507</v>
      </c>
      <c r="J97" s="55">
        <f>'2.2.3.4.StockCap'!J34/'2.2.3.5.StockCapDef'!J36</f>
        <v>26681.483195437751</v>
      </c>
      <c r="K97" s="55">
        <f>'2.2.3.4.StockCap'!K34/'2.2.3.5.StockCapDef'!K36</f>
        <v>23611.256587829001</v>
      </c>
      <c r="L97" s="55">
        <f>'2.2.3.4.StockCap'!L34/'2.2.3.5.StockCapDef'!L36</f>
        <v>20516.884727127694</v>
      </c>
      <c r="M97" s="55">
        <f>'2.2.3.4.StockCap'!M34/'2.2.3.5.StockCapDef'!M36</f>
        <v>16284.170393567751</v>
      </c>
      <c r="N97" s="55">
        <f>'2.2.3.4.StockCap'!N34/'2.2.3.5.StockCapDef'!N36</f>
        <v>12590.025731869748</v>
      </c>
    </row>
    <row r="98" spans="2:14" x14ac:dyDescent="0.3">
      <c r="B98" s="104" t="s">
        <v>221</v>
      </c>
      <c r="C98" s="105"/>
      <c r="D98" s="5"/>
      <c r="E98" s="55"/>
      <c r="F98" s="55">
        <f>'2.2.3.4.StockCap'!F35/'2.2.3.5.StockCapDef'!F37</f>
        <v>0</v>
      </c>
      <c r="G98" s="55">
        <f>'2.2.3.4.StockCap'!G35/'2.2.3.5.StockCapDef'!G37</f>
        <v>0</v>
      </c>
      <c r="H98" s="55">
        <f>'2.2.3.4.StockCap'!H35/'2.2.3.5.StockCapDef'!H37</f>
        <v>82013.429725480135</v>
      </c>
      <c r="I98" s="55">
        <f>'2.2.3.4.StockCap'!I35/'2.2.3.5.StockCapDef'!I37</f>
        <v>74011.813454752992</v>
      </c>
      <c r="J98" s="55">
        <f>'2.2.3.4.StockCap'!J35/'2.2.3.5.StockCapDef'!J37</f>
        <v>65774.564952132525</v>
      </c>
      <c r="K98" s="55">
        <f>'2.2.3.4.StockCap'!K35/'2.2.3.5.StockCapDef'!K37</f>
        <v>58205.914516145611</v>
      </c>
      <c r="L98" s="55">
        <f>'2.2.3.4.StockCap'!L35/'2.2.3.5.StockCapDef'!L37</f>
        <v>50577.741770016168</v>
      </c>
      <c r="M98" s="55">
        <f>'2.2.3.4.StockCap'!M35/'2.2.3.5.StockCapDef'!M37</f>
        <v>40143.353928182652</v>
      </c>
      <c r="N98" s="55">
        <f>'2.2.3.4.StockCap'!N35/'2.2.3.5.StockCapDef'!N37</f>
        <v>31036.635376832561</v>
      </c>
    </row>
    <row r="99" spans="2:14" x14ac:dyDescent="0.3">
      <c r="B99" s="104" t="s">
        <v>222</v>
      </c>
      <c r="C99" s="105"/>
      <c r="D99" s="5"/>
      <c r="E99" s="55"/>
      <c r="F99" s="55">
        <f>'2.2.3.4.StockCap'!F36/'2.2.3.5.StockCapDef'!F38</f>
        <v>0</v>
      </c>
      <c r="G99" s="55">
        <f>'2.2.3.4.StockCap'!G36/'2.2.3.5.StockCapDef'!G38</f>
        <v>0</v>
      </c>
      <c r="H99" s="55">
        <f>'2.2.3.4.StockCap'!H36/'2.2.3.5.StockCapDef'!H38</f>
        <v>71698.941396774011</v>
      </c>
      <c r="I99" s="55">
        <f>'2.2.3.4.StockCap'!I36/'2.2.3.5.StockCapDef'!I38</f>
        <v>64703.655161401541</v>
      </c>
      <c r="J99" s="55">
        <f>'2.2.3.4.StockCap'!J36/'2.2.3.5.StockCapDef'!J38</f>
        <v>57502.37118099803</v>
      </c>
      <c r="K99" s="55">
        <f>'2.2.3.4.StockCap'!K36/'2.2.3.5.StockCapDef'!K38</f>
        <v>50885.5984661033</v>
      </c>
      <c r="L99" s="55">
        <f>'2.2.3.4.StockCap'!L36/'2.2.3.5.StockCapDef'!L38</f>
        <v>44216.789314724992</v>
      </c>
      <c r="M99" s="55">
        <f>'2.2.3.4.StockCap'!M36/'2.2.3.5.StockCapDef'!M38</f>
        <v>35094.691081703531</v>
      </c>
      <c r="N99" s="55">
        <f>'2.2.3.4.StockCap'!N36/'2.2.3.5.StockCapDef'!N38</f>
        <v>27133.286688353208</v>
      </c>
    </row>
    <row r="100" spans="2:14" x14ac:dyDescent="0.3">
      <c r="B100" s="104" t="s">
        <v>223</v>
      </c>
      <c r="C100" s="105"/>
      <c r="D100" s="5"/>
      <c r="E100" s="55"/>
      <c r="F100" s="55">
        <f>'2.2.3.4.StockCap'!F37/'2.2.3.5.StockCapDef'!F39</f>
        <v>0</v>
      </c>
      <c r="G100" s="55">
        <f>'2.2.3.4.StockCap'!G37/'2.2.3.5.StockCapDef'!G39</f>
        <v>0</v>
      </c>
      <c r="H100" s="55">
        <f>'2.2.3.4.StockCap'!H37/'2.2.3.5.StockCapDef'!H39</f>
        <v>71613.136494800856</v>
      </c>
      <c r="I100" s="55">
        <f>'2.2.3.4.StockCap'!I37/'2.2.3.5.StockCapDef'!I39</f>
        <v>64626.221789579409</v>
      </c>
      <c r="J100" s="55">
        <f>'2.2.3.4.StockCap'!J37/'2.2.3.5.StockCapDef'!J39</f>
        <v>57433.555864812166</v>
      </c>
      <c r="K100" s="55">
        <f>'2.2.3.4.StockCap'!K37/'2.2.3.5.StockCapDef'!K39</f>
        <v>50824.701698268633</v>
      </c>
      <c r="L100" s="55">
        <f>'2.2.3.4.StockCap'!L37/'2.2.3.5.StockCapDef'!L39</f>
        <v>44163.873369261804</v>
      </c>
      <c r="M100" s="55">
        <f>'2.2.3.4.StockCap'!M37/'2.2.3.5.StockCapDef'!M39</f>
        <v>35052.691904736857</v>
      </c>
      <c r="N100" s="55">
        <f>'2.2.3.4.StockCap'!N37/'2.2.3.5.StockCapDef'!N39</f>
        <v>27100.815232580633</v>
      </c>
    </row>
    <row r="101" spans="2:14" x14ac:dyDescent="0.3">
      <c r="B101" s="104" t="s">
        <v>349</v>
      </c>
      <c r="C101" s="105"/>
      <c r="D101" s="5"/>
      <c r="E101" s="55"/>
      <c r="F101" s="55">
        <f>'2.2.3.4.StockCap'!F38/'2.2.3.5.StockCapDef'!F40</f>
        <v>0</v>
      </c>
      <c r="G101" s="55">
        <f>'2.2.3.4.StockCap'!G38/'2.2.3.5.StockCapDef'!G40</f>
        <v>0</v>
      </c>
      <c r="H101" s="55">
        <f>'2.2.3.4.StockCap'!H38/'2.2.3.5.StockCapDef'!H40</f>
        <v>12454.666476753186</v>
      </c>
      <c r="I101" s="55">
        <f>'2.2.3.4.StockCap'!I38/'2.2.3.5.StockCapDef'!I40</f>
        <v>11239.5305866868</v>
      </c>
      <c r="J101" s="55">
        <f>'2.2.3.4.StockCap'!J38/'2.2.3.5.StockCapDef'!J40</f>
        <v>9988.6112783530971</v>
      </c>
      <c r="K101" s="55">
        <f>'2.2.3.4.StockCap'!K38/'2.2.3.5.StockCapDef'!K40</f>
        <v>8839.2261450294627</v>
      </c>
      <c r="L101" s="55">
        <f>'2.2.3.4.StockCap'!L38/'2.2.3.5.StockCapDef'!L40</f>
        <v>7680.801876002899</v>
      </c>
      <c r="M101" s="55">
        <f>'2.2.3.4.StockCap'!M38/'2.2.3.5.StockCapDef'!M40</f>
        <v>6096.2221200516669</v>
      </c>
      <c r="N101" s="55">
        <f>'2.2.3.4.StockCap'!N38/'2.2.3.5.StockCapDef'!N40</f>
        <v>4713.2639553416202</v>
      </c>
    </row>
    <row r="102" spans="2:14" x14ac:dyDescent="0.3">
      <c r="B102" s="104" t="s">
        <v>224</v>
      </c>
      <c r="C102" s="105"/>
      <c r="D102" s="5"/>
      <c r="E102" s="55"/>
      <c r="F102" s="55">
        <f>'2.2.3.4.StockCap'!F39/'2.2.3.5.StockCapDef'!F41</f>
        <v>0</v>
      </c>
      <c r="G102" s="55">
        <f>'2.2.3.4.StockCap'!G39/'2.2.3.5.StockCapDef'!G41</f>
        <v>0</v>
      </c>
      <c r="H102" s="55">
        <f>'2.2.3.4.StockCap'!H39/'2.2.3.5.StockCapDef'!H41</f>
        <v>0</v>
      </c>
      <c r="I102" s="55">
        <f>'2.2.3.4.StockCap'!I39/'2.2.3.5.StockCapDef'!I41</f>
        <v>12936.629022833968</v>
      </c>
      <c r="J102" s="55">
        <f>'2.2.3.4.StockCap'!J39/'2.2.3.5.StockCapDef'!J41</f>
        <v>11640.539125213916</v>
      </c>
      <c r="K102" s="55">
        <f>'2.2.3.4.StockCap'!K39/'2.2.3.5.StockCapDef'!K41</f>
        <v>10464.576382663954</v>
      </c>
      <c r="L102" s="55">
        <f>'2.2.3.4.StockCap'!L39/'2.2.3.5.StockCapDef'!L41</f>
        <v>9282.5823895798985</v>
      </c>
      <c r="M102" s="55">
        <f>'2.2.3.4.StockCap'!M39/'2.2.3.5.StockCapDef'!M41</f>
        <v>7578.0503884586715</v>
      </c>
      <c r="N102" s="55">
        <f>'2.2.3.4.StockCap'!N39/'2.2.3.5.StockCapDef'!N41</f>
        <v>6103.0543186402738</v>
      </c>
    </row>
    <row r="103" spans="2:14" x14ac:dyDescent="0.3">
      <c r="B103" s="104" t="s">
        <v>350</v>
      </c>
      <c r="C103" s="105"/>
      <c r="D103" s="5"/>
      <c r="E103" s="55"/>
      <c r="F103" s="55">
        <f>'2.2.3.4.StockCap'!F40/'2.2.3.5.StockCapDef'!F42</f>
        <v>0</v>
      </c>
      <c r="G103" s="55">
        <f>'2.2.3.4.StockCap'!G40/'2.2.3.5.StockCapDef'!G42</f>
        <v>0</v>
      </c>
      <c r="H103" s="55">
        <f>'2.2.3.4.StockCap'!H40/'2.2.3.5.StockCapDef'!H42</f>
        <v>0</v>
      </c>
      <c r="I103" s="55">
        <f>'2.2.3.4.StockCap'!I40/'2.2.3.5.StockCapDef'!I42</f>
        <v>379492.77751841169</v>
      </c>
      <c r="J103" s="55">
        <f>'2.2.3.4.StockCap'!J40/'2.2.3.5.StockCapDef'!J42</f>
        <v>341472.30446525163</v>
      </c>
      <c r="K103" s="55">
        <f>'2.2.3.4.StockCap'!K40/'2.2.3.5.StockCapDef'!K42</f>
        <v>306975.73146769864</v>
      </c>
      <c r="L103" s="55">
        <f>'2.2.3.4.StockCap'!L40/'2.2.3.5.StockCapDef'!L42</f>
        <v>272302.23324387136</v>
      </c>
      <c r="M103" s="55">
        <f>'2.2.3.4.StockCap'!M40/'2.2.3.5.StockCapDef'!M42</f>
        <v>222300.21321742039</v>
      </c>
      <c r="N103" s="55">
        <f>'2.2.3.4.StockCap'!N40/'2.2.3.5.StockCapDef'!N42</f>
        <v>179031.57233917224</v>
      </c>
    </row>
    <row r="104" spans="2:14" x14ac:dyDescent="0.3">
      <c r="B104" s="104" t="s">
        <v>225</v>
      </c>
      <c r="C104" s="105"/>
      <c r="D104" s="5"/>
      <c r="E104" s="55"/>
      <c r="F104" s="55">
        <f>'2.2.3.4.StockCap'!F41/'2.2.3.5.StockCapDef'!F43</f>
        <v>0</v>
      </c>
      <c r="G104" s="55">
        <f>'2.2.3.4.StockCap'!G41/'2.2.3.5.StockCapDef'!G43</f>
        <v>0</v>
      </c>
      <c r="H104" s="55">
        <f>'2.2.3.4.StockCap'!H41/'2.2.3.5.StockCapDef'!H43</f>
        <v>0</v>
      </c>
      <c r="I104" s="55">
        <f>'2.2.3.4.StockCap'!I41/'2.2.3.5.StockCapDef'!I43</f>
        <v>311985.40988933138</v>
      </c>
      <c r="J104" s="55">
        <f>'2.2.3.4.StockCap'!J41/'2.2.3.5.StockCapDef'!J43</f>
        <v>280728.33841818612</v>
      </c>
      <c r="K104" s="55">
        <f>'2.2.3.4.StockCap'!K41/'2.2.3.5.StockCapDef'!K43</f>
        <v>252368.30601705131</v>
      </c>
      <c r="L104" s="55">
        <f>'2.2.3.4.StockCap'!L41/'2.2.3.5.StockCapDef'!L43</f>
        <v>223862.82133721985</v>
      </c>
      <c r="M104" s="55">
        <f>'2.2.3.4.StockCap'!M41/'2.2.3.5.StockCapDef'!M43</f>
        <v>182755.58125940306</v>
      </c>
      <c r="N104" s="55">
        <f>'2.2.3.4.StockCap'!N41/'2.2.3.5.StockCapDef'!N43</f>
        <v>147183.93020446409</v>
      </c>
    </row>
    <row r="105" spans="2:14" x14ac:dyDescent="0.3">
      <c r="B105" s="104" t="s">
        <v>226</v>
      </c>
      <c r="C105" s="105"/>
      <c r="D105" s="5"/>
      <c r="E105" s="55"/>
      <c r="F105" s="55">
        <f>'2.2.3.4.StockCap'!F42/'2.2.3.5.StockCapDef'!F44</f>
        <v>0</v>
      </c>
      <c r="G105" s="55">
        <f>'2.2.3.4.StockCap'!G42/'2.2.3.5.StockCapDef'!G44</f>
        <v>0</v>
      </c>
      <c r="H105" s="55">
        <f>'2.2.3.4.StockCap'!H42/'2.2.3.5.StockCapDef'!H44</f>
        <v>0</v>
      </c>
      <c r="I105" s="55">
        <f>'2.2.3.4.StockCap'!I42/'2.2.3.5.StockCapDef'!I44</f>
        <v>30014.461215192863</v>
      </c>
      <c r="J105" s="55">
        <f>'2.2.3.4.StockCap'!J42/'2.2.3.5.StockCapDef'!J44</f>
        <v>27007.384186481846</v>
      </c>
      <c r="K105" s="55">
        <f>'2.2.3.4.StockCap'!K42/'2.2.3.5.StockCapDef'!K44</f>
        <v>24279.015918018842</v>
      </c>
      <c r="L105" s="55">
        <f>'2.2.3.4.StockCap'!L42/'2.2.3.5.StockCapDef'!L44</f>
        <v>21536.654457441025</v>
      </c>
      <c r="M105" s="55">
        <f>'2.2.3.4.StockCap'!M42/'2.2.3.5.StockCapDef'!M44</f>
        <v>17581.944961836998</v>
      </c>
      <c r="N105" s="55">
        <f>'2.2.3.4.StockCap'!N42/'2.2.3.5.StockCapDef'!N44</f>
        <v>14159.785120043223</v>
      </c>
    </row>
    <row r="106" spans="2:14" x14ac:dyDescent="0.3">
      <c r="B106" s="104" t="s">
        <v>227</v>
      </c>
      <c r="C106" s="105"/>
      <c r="D106" s="5"/>
      <c r="E106" s="55"/>
      <c r="F106" s="55">
        <f>'2.2.3.4.StockCap'!F43/'2.2.3.5.StockCapDef'!F45</f>
        <v>0</v>
      </c>
      <c r="G106" s="55">
        <f>'2.2.3.4.StockCap'!G43/'2.2.3.5.StockCapDef'!G45</f>
        <v>0</v>
      </c>
      <c r="H106" s="55">
        <f>'2.2.3.4.StockCap'!H43/'2.2.3.5.StockCapDef'!H45</f>
        <v>0</v>
      </c>
      <c r="I106" s="55">
        <f>'2.2.3.4.StockCap'!I43/'2.2.3.5.StockCapDef'!I45</f>
        <v>0</v>
      </c>
      <c r="J106" s="55">
        <f>'2.2.3.4.StockCap'!J43/'2.2.3.5.StockCapDef'!J45</f>
        <v>438533.53148585919</v>
      </c>
      <c r="K106" s="55">
        <f>'2.2.3.4.StockCap'!K43/'2.2.3.5.StockCapDef'!K45</f>
        <v>425030.87636081112</v>
      </c>
      <c r="L106" s="55">
        <f>'2.2.3.4.StockCap'!L43/'2.2.3.5.StockCapDef'!L45</f>
        <v>412149.17282723752</v>
      </c>
      <c r="M106" s="55">
        <f>'2.2.3.4.StockCap'!M43/'2.2.3.5.StockCapDef'!M45</f>
        <v>374702.43227414438</v>
      </c>
      <c r="N106" s="55">
        <f>'2.2.3.4.StockCap'!N43/'2.2.3.5.StockCapDef'!N45</f>
        <v>344880.15560286504</v>
      </c>
    </row>
    <row r="107" spans="2:14" x14ac:dyDescent="0.3">
      <c r="B107" s="104" t="s">
        <v>228</v>
      </c>
      <c r="C107" s="105"/>
      <c r="D107" s="5"/>
      <c r="E107" s="55"/>
      <c r="F107" s="55">
        <f>'2.2.3.4.StockCap'!F44/'2.2.3.5.StockCapDef'!F46</f>
        <v>0</v>
      </c>
      <c r="G107" s="55">
        <f>'2.2.3.4.StockCap'!G44/'2.2.3.5.StockCapDef'!G46</f>
        <v>0</v>
      </c>
      <c r="H107" s="55">
        <f>'2.2.3.4.StockCap'!H44/'2.2.3.5.StockCapDef'!H46</f>
        <v>0</v>
      </c>
      <c r="I107" s="55">
        <f>'2.2.3.4.StockCap'!I44/'2.2.3.5.StockCapDef'!I46</f>
        <v>0</v>
      </c>
      <c r="J107" s="55">
        <f>'2.2.3.4.StockCap'!J44/'2.2.3.5.StockCapDef'!J46</f>
        <v>1032384.0236606662</v>
      </c>
      <c r="K107" s="55">
        <f>'2.2.3.4.StockCap'!K44/'2.2.3.5.StockCapDef'!K46</f>
        <v>1000596.4306324488</v>
      </c>
      <c r="L107" s="55">
        <f>'2.2.3.4.StockCap'!L44/'2.2.3.5.StockCapDef'!L46</f>
        <v>970270.66539270827</v>
      </c>
      <c r="M107" s="55">
        <f>'2.2.3.4.StockCap'!M44/'2.2.3.5.StockCapDef'!M46</f>
        <v>882114.54069640115</v>
      </c>
      <c r="N107" s="55">
        <f>'2.2.3.4.StockCap'!N44/'2.2.3.5.StockCapDef'!N46</f>
        <v>811907.72690886806</v>
      </c>
    </row>
    <row r="108" spans="2:14" x14ac:dyDescent="0.3">
      <c r="B108" s="104" t="s">
        <v>351</v>
      </c>
      <c r="C108" s="105"/>
      <c r="D108" s="5"/>
      <c r="E108" s="55"/>
      <c r="F108" s="55">
        <f>'2.2.3.4.StockCap'!F45/'2.2.3.5.StockCapDef'!F47</f>
        <v>0</v>
      </c>
      <c r="G108" s="55">
        <f>'2.2.3.4.StockCap'!G45/'2.2.3.5.StockCapDef'!G47</f>
        <v>0</v>
      </c>
      <c r="H108" s="55">
        <f>'2.2.3.4.StockCap'!H45/'2.2.3.5.StockCapDef'!H47</f>
        <v>0</v>
      </c>
      <c r="I108" s="55">
        <f>'2.2.3.4.StockCap'!I45/'2.2.3.5.StockCapDef'!I47</f>
        <v>0</v>
      </c>
      <c r="J108" s="55">
        <f>'2.2.3.4.StockCap'!J45/'2.2.3.5.StockCapDef'!J47</f>
        <v>1000842.7704725447</v>
      </c>
      <c r="K108" s="55">
        <f>'2.2.3.4.StockCap'!K45/'2.2.3.5.StockCapDef'!K47</f>
        <v>970026.34756800754</v>
      </c>
      <c r="L108" s="55">
        <f>'2.2.3.4.StockCap'!L45/'2.2.3.5.StockCapDef'!L47</f>
        <v>940627.09089254972</v>
      </c>
      <c r="M108" s="55">
        <f>'2.2.3.4.StockCap'!M45/'2.2.3.5.StockCapDef'!M47</f>
        <v>855164.29986414511</v>
      </c>
      <c r="N108" s="55">
        <f>'2.2.3.4.StockCap'!N45/'2.2.3.5.StockCapDef'!N47</f>
        <v>787102.43489260785</v>
      </c>
    </row>
    <row r="109" spans="2:14" x14ac:dyDescent="0.3">
      <c r="B109" s="104" t="s">
        <v>229</v>
      </c>
      <c r="C109" s="105"/>
      <c r="D109" s="5"/>
      <c r="E109" s="55"/>
      <c r="F109" s="55">
        <f>'2.2.3.4.StockCap'!F46/'2.2.3.5.StockCapDef'!F48</f>
        <v>0</v>
      </c>
      <c r="G109" s="55">
        <f>'2.2.3.4.StockCap'!G46/'2.2.3.5.StockCapDef'!G48</f>
        <v>0</v>
      </c>
      <c r="H109" s="55">
        <f>'2.2.3.4.StockCap'!H46/'2.2.3.5.StockCapDef'!H48</f>
        <v>0</v>
      </c>
      <c r="I109" s="55">
        <f>'2.2.3.4.StockCap'!I46/'2.2.3.5.StockCapDef'!I48</f>
        <v>0</v>
      </c>
      <c r="J109" s="55">
        <f>'2.2.3.4.StockCap'!J46/'2.2.3.5.StockCapDef'!J48</f>
        <v>401394.28859397129</v>
      </c>
      <c r="K109" s="55">
        <f>'2.2.3.4.StockCap'!K46/'2.2.3.5.StockCapDef'!K48</f>
        <v>365354.76679525996</v>
      </c>
      <c r="L109" s="55">
        <f>'2.2.3.4.StockCap'!L46/'2.2.3.5.StockCapDef'!L48</f>
        <v>329231.4864262357</v>
      </c>
      <c r="M109" s="55">
        <f>'2.2.3.4.StockCap'!M46/'2.2.3.5.StockCapDef'!M48</f>
        <v>274375.21728841536</v>
      </c>
      <c r="N109" s="55">
        <f>'2.2.3.4.StockCap'!N46/'2.2.3.5.StockCapDef'!N48</f>
        <v>227284.11542973403</v>
      </c>
    </row>
    <row r="110" spans="2:14" x14ac:dyDescent="0.3">
      <c r="B110" s="104" t="s">
        <v>230</v>
      </c>
      <c r="C110" s="105"/>
      <c r="D110" s="5"/>
      <c r="E110" s="55"/>
      <c r="F110" s="55">
        <f>'2.2.3.4.StockCap'!F47/'2.2.3.5.StockCapDef'!F49</f>
        <v>0</v>
      </c>
      <c r="G110" s="55">
        <f>'2.2.3.4.StockCap'!G47/'2.2.3.5.StockCapDef'!G49</f>
        <v>0</v>
      </c>
      <c r="H110" s="55">
        <f>'2.2.3.4.StockCap'!H47/'2.2.3.5.StockCapDef'!H49</f>
        <v>0</v>
      </c>
      <c r="I110" s="55">
        <f>'2.2.3.4.StockCap'!I47/'2.2.3.5.StockCapDef'!I49</f>
        <v>0</v>
      </c>
      <c r="J110" s="55">
        <f>'2.2.3.4.StockCap'!J47/'2.2.3.5.StockCapDef'!J49</f>
        <v>31498.337299722971</v>
      </c>
      <c r="K110" s="55">
        <f>'2.2.3.4.StockCap'!K47/'2.2.3.5.StockCapDef'!K49</f>
        <v>28670.232750171639</v>
      </c>
      <c r="L110" s="55">
        <f>'2.2.3.4.StockCap'!L47/'2.2.3.5.StockCapDef'!L49</f>
        <v>25835.555472072774</v>
      </c>
      <c r="M110" s="55">
        <f>'2.2.3.4.StockCap'!M47/'2.2.3.5.StockCapDef'!M49</f>
        <v>21530.857280277425</v>
      </c>
      <c r="N110" s="55">
        <f>'2.2.3.4.StockCap'!N47/'2.2.3.5.StockCapDef'!N49</f>
        <v>17835.509707305922</v>
      </c>
    </row>
    <row r="111" spans="2:14" x14ac:dyDescent="0.3">
      <c r="B111" s="104" t="s">
        <v>231</v>
      </c>
      <c r="C111" s="105"/>
      <c r="D111" s="5"/>
      <c r="E111" s="55"/>
      <c r="F111" s="55">
        <f>'2.2.3.4.StockCap'!F48/'2.2.3.5.StockCapDef'!F50</f>
        <v>0</v>
      </c>
      <c r="G111" s="55">
        <f>'2.2.3.4.StockCap'!G48/'2.2.3.5.StockCapDef'!G50</f>
        <v>0</v>
      </c>
      <c r="H111" s="55">
        <f>'2.2.3.4.StockCap'!H48/'2.2.3.5.StockCapDef'!H50</f>
        <v>0</v>
      </c>
      <c r="I111" s="55">
        <f>'2.2.3.4.StockCap'!I48/'2.2.3.5.StockCapDef'!I50</f>
        <v>0</v>
      </c>
      <c r="J111" s="55">
        <f>'2.2.3.4.StockCap'!J48/'2.2.3.5.StockCapDef'!J50</f>
        <v>2090845.8498588796</v>
      </c>
      <c r="K111" s="55">
        <f>'2.2.3.4.StockCap'!K48/'2.2.3.5.StockCapDef'!K50</f>
        <v>2026467.7159117998</v>
      </c>
      <c r="L111" s="55">
        <f>'2.2.3.4.StockCap'!L48/'2.2.3.5.StockCapDef'!L50</f>
        <v>1965050.1630030703</v>
      </c>
      <c r="M111" s="55">
        <f>'2.2.3.4.StockCap'!M48/'2.2.3.5.StockCapDef'!M50</f>
        <v>1786511.1085072989</v>
      </c>
      <c r="N111" s="55">
        <f>'2.2.3.4.StockCap'!N48/'2.2.3.5.StockCapDef'!N50</f>
        <v>1644324.0716341601</v>
      </c>
    </row>
    <row r="112" spans="2:14" x14ac:dyDescent="0.3">
      <c r="B112" s="104" t="s">
        <v>232</v>
      </c>
      <c r="C112" s="105"/>
      <c r="D112" s="5"/>
      <c r="E112" s="55"/>
      <c r="F112" s="55">
        <f>'2.2.3.4.StockCap'!F49/'2.2.3.5.StockCapDef'!F51</f>
        <v>0</v>
      </c>
      <c r="G112" s="55">
        <f>'2.2.3.4.StockCap'!G49/'2.2.3.5.StockCapDef'!G51</f>
        <v>0</v>
      </c>
      <c r="H112" s="55">
        <f>'2.2.3.4.StockCap'!H49/'2.2.3.5.StockCapDef'!H51</f>
        <v>0</v>
      </c>
      <c r="I112" s="55">
        <f>'2.2.3.4.StockCap'!I49/'2.2.3.5.StockCapDef'!I51</f>
        <v>0</v>
      </c>
      <c r="J112" s="55">
        <f>'2.2.3.4.StockCap'!J49/'2.2.3.5.StockCapDef'!J51</f>
        <v>30306.512233914531</v>
      </c>
      <c r="K112" s="55">
        <f>'2.2.3.4.StockCap'!K49/'2.2.3.5.StockCapDef'!K51</f>
        <v>27585.416694356623</v>
      </c>
      <c r="L112" s="55">
        <f>'2.2.3.4.StockCap'!L49/'2.2.3.5.StockCapDef'!L51</f>
        <v>24857.997123271569</v>
      </c>
      <c r="M112" s="55">
        <f>'2.2.3.4.StockCap'!M49/'2.2.3.5.StockCapDef'!M51</f>
        <v>20716.178868817136</v>
      </c>
      <c r="N112" s="55">
        <f>'2.2.3.4.StockCap'!N49/'2.2.3.5.StockCapDef'!N51</f>
        <v>17160.654798985928</v>
      </c>
    </row>
    <row r="113" spans="2:14" x14ac:dyDescent="0.3">
      <c r="B113" s="104" t="s">
        <v>233</v>
      </c>
      <c r="C113" s="105"/>
      <c r="D113" s="5"/>
      <c r="E113" s="55"/>
      <c r="F113" s="55">
        <f>'2.2.3.4.StockCap'!F50/'2.2.3.5.StockCapDef'!F52</f>
        <v>0</v>
      </c>
      <c r="G113" s="55">
        <f>'2.2.3.4.StockCap'!G50/'2.2.3.5.StockCapDef'!G52</f>
        <v>0</v>
      </c>
      <c r="H113" s="55">
        <f>'2.2.3.4.StockCap'!H50/'2.2.3.5.StockCapDef'!H52</f>
        <v>0</v>
      </c>
      <c r="I113" s="55">
        <f>'2.2.3.4.StockCap'!I50/'2.2.3.5.StockCapDef'!I52</f>
        <v>0</v>
      </c>
      <c r="J113" s="55">
        <f>'2.2.3.4.StockCap'!J50/'2.2.3.5.StockCapDef'!J52</f>
        <v>362429.51503832435</v>
      </c>
      <c r="K113" s="55">
        <f>'2.2.3.4.StockCap'!K50/'2.2.3.5.StockCapDef'!K52</f>
        <v>329888.47801093239</v>
      </c>
      <c r="L113" s="55">
        <f>'2.2.3.4.StockCap'!L50/'2.2.3.5.StockCapDef'!L52</f>
        <v>297271.81315603654</v>
      </c>
      <c r="M113" s="55">
        <f>'2.2.3.4.StockCap'!M50/'2.2.3.5.StockCapDef'!M52</f>
        <v>247740.63748815574</v>
      </c>
      <c r="N113" s="55">
        <f>'2.2.3.4.StockCap'!N50/'2.2.3.5.StockCapDef'!N52</f>
        <v>205220.83664832253</v>
      </c>
    </row>
    <row r="114" spans="2:14" x14ac:dyDescent="0.3">
      <c r="B114" s="104" t="s">
        <v>234</v>
      </c>
      <c r="C114" s="105"/>
      <c r="D114" s="5"/>
      <c r="E114" s="55"/>
      <c r="F114" s="55">
        <f>'2.2.3.4.StockCap'!F51/'2.2.3.5.StockCapDef'!F53</f>
        <v>0</v>
      </c>
      <c r="G114" s="55">
        <f>'2.2.3.4.StockCap'!G51/'2.2.3.5.StockCapDef'!G53</f>
        <v>0</v>
      </c>
      <c r="H114" s="55">
        <f>'2.2.3.4.StockCap'!H51/'2.2.3.5.StockCapDef'!H53</f>
        <v>0</v>
      </c>
      <c r="I114" s="55">
        <f>'2.2.3.4.StockCap'!I51/'2.2.3.5.StockCapDef'!I53</f>
        <v>0</v>
      </c>
      <c r="J114" s="55">
        <f>'2.2.3.4.StockCap'!J51/'2.2.3.5.StockCapDef'!J53</f>
        <v>36671.579794476842</v>
      </c>
      <c r="K114" s="55">
        <f>'2.2.3.4.StockCap'!K51/'2.2.3.5.StockCapDef'!K53</f>
        <v>33378.991342295056</v>
      </c>
      <c r="L114" s="55">
        <f>'2.2.3.4.StockCap'!L51/'2.2.3.5.StockCapDef'!L53</f>
        <v>30078.750665898875</v>
      </c>
      <c r="M114" s="55">
        <f>'2.2.3.4.StockCap'!M51/'2.2.3.5.StockCapDef'!M53</f>
        <v>25067.05491416941</v>
      </c>
      <c r="N114" s="55">
        <f>'2.2.3.4.StockCap'!N51/'2.2.3.5.StockCapDef'!N53</f>
        <v>20764.78866750811</v>
      </c>
    </row>
    <row r="115" spans="2:14" x14ac:dyDescent="0.3">
      <c r="B115" s="104" t="s">
        <v>235</v>
      </c>
      <c r="C115" s="105"/>
      <c r="D115" s="5"/>
      <c r="E115" s="55"/>
      <c r="F115" s="55">
        <f>'2.2.3.4.StockCap'!F52/'2.2.3.5.StockCapDef'!F54</f>
        <v>0</v>
      </c>
      <c r="G115" s="55">
        <f>'2.2.3.4.StockCap'!G52/'2.2.3.5.StockCapDef'!G54</f>
        <v>0</v>
      </c>
      <c r="H115" s="55">
        <f>'2.2.3.4.StockCap'!H52/'2.2.3.5.StockCapDef'!H54</f>
        <v>0</v>
      </c>
      <c r="I115" s="55">
        <f>'2.2.3.4.StockCap'!I52/'2.2.3.5.StockCapDef'!I54</f>
        <v>0</v>
      </c>
      <c r="J115" s="55">
        <f>'2.2.3.4.StockCap'!J52/'2.2.3.5.StockCapDef'!J54</f>
        <v>588477.7959808259</v>
      </c>
      <c r="K115" s="55">
        <f>'2.2.3.4.StockCap'!K52/'2.2.3.5.StockCapDef'!K54</f>
        <v>535640.82505480968</v>
      </c>
      <c r="L115" s="55">
        <f>'2.2.3.4.StockCap'!L52/'2.2.3.5.StockCapDef'!L54</f>
        <v>482681.05701818963</v>
      </c>
      <c r="M115" s="55">
        <f>'2.2.3.4.StockCap'!M52/'2.2.3.5.StockCapDef'!M54</f>
        <v>402257.15145881096</v>
      </c>
      <c r="N115" s="55">
        <f>'2.2.3.4.StockCap'!N52/'2.2.3.5.StockCapDef'!N54</f>
        <v>333217.63440644607</v>
      </c>
    </row>
    <row r="116" spans="2:14" x14ac:dyDescent="0.3">
      <c r="B116" s="104" t="s">
        <v>236</v>
      </c>
      <c r="C116" s="105"/>
      <c r="D116" s="5"/>
      <c r="E116" s="55"/>
      <c r="F116" s="55">
        <f>'2.2.3.4.StockCap'!F53/'2.2.3.5.StockCapDef'!F55</f>
        <v>0</v>
      </c>
      <c r="G116" s="55">
        <f>'2.2.3.4.StockCap'!G53/'2.2.3.5.StockCapDef'!G55</f>
        <v>0</v>
      </c>
      <c r="H116" s="55">
        <f>'2.2.3.4.StockCap'!H53/'2.2.3.5.StockCapDef'!H55</f>
        <v>0</v>
      </c>
      <c r="I116" s="55">
        <f>'2.2.3.4.StockCap'!I53/'2.2.3.5.StockCapDef'!I55</f>
        <v>0</v>
      </c>
      <c r="J116" s="55">
        <f>'2.2.3.4.StockCap'!J53/'2.2.3.5.StockCapDef'!J55</f>
        <v>253346.44816523037</v>
      </c>
      <c r="K116" s="55">
        <f>'2.2.3.4.StockCap'!K53/'2.2.3.5.StockCapDef'!K55</f>
        <v>230599.5254990914</v>
      </c>
      <c r="L116" s="55">
        <f>'2.2.3.4.StockCap'!L53/'2.2.3.5.StockCapDef'!L55</f>
        <v>207799.73726686157</v>
      </c>
      <c r="M116" s="55">
        <f>'2.2.3.4.StockCap'!M53/'2.2.3.5.StockCapDef'!M55</f>
        <v>173176.32248349668</v>
      </c>
      <c r="N116" s="55">
        <f>'2.2.3.4.StockCap'!N53/'2.2.3.5.StockCapDef'!N55</f>
        <v>143454.01766975754</v>
      </c>
    </row>
    <row r="117" spans="2:14" x14ac:dyDescent="0.3">
      <c r="B117" s="104" t="s">
        <v>341</v>
      </c>
      <c r="C117" s="105"/>
      <c r="D117" s="5"/>
      <c r="E117" s="55"/>
      <c r="F117" s="55">
        <f>'2.2.3.4.StockCap'!F54/'2.2.3.5.StockCapDef'!F56</f>
        <v>0</v>
      </c>
      <c r="G117" s="55">
        <f>'2.2.3.4.StockCap'!G54/'2.2.3.5.StockCapDef'!G56</f>
        <v>0</v>
      </c>
      <c r="H117" s="55">
        <f>'2.2.3.4.StockCap'!H54/'2.2.3.5.StockCapDef'!H56</f>
        <v>0</v>
      </c>
      <c r="I117" s="55">
        <f>'2.2.3.4.StockCap'!I54/'2.2.3.5.StockCapDef'!I56</f>
        <v>0</v>
      </c>
      <c r="J117" s="55">
        <f>'2.2.3.4.StockCap'!J54/'2.2.3.5.StockCapDef'!J56</f>
        <v>0</v>
      </c>
      <c r="K117" s="55">
        <f>'2.2.3.4.StockCap'!K54/'2.2.3.5.StockCapDef'!K56</f>
        <v>1787595.9719322384</v>
      </c>
      <c r="L117" s="55">
        <f>'2.2.3.4.StockCap'!L54/'2.2.3.5.StockCapDef'!L56</f>
        <v>1733418.0695045255</v>
      </c>
      <c r="M117" s="55">
        <f>'2.2.3.4.StockCap'!M54/'2.2.3.5.StockCapDef'!M56</f>
        <v>1575924.4701033481</v>
      </c>
      <c r="N117" s="55">
        <f>'2.2.3.4.StockCap'!N54/'2.2.3.5.StockCapDef'!N56</f>
        <v>1450497.8608464424</v>
      </c>
    </row>
    <row r="118" spans="2:14" x14ac:dyDescent="0.3">
      <c r="B118" s="104" t="s">
        <v>342</v>
      </c>
      <c r="C118" s="105"/>
      <c r="D118" s="5"/>
      <c r="E118" s="55"/>
      <c r="F118" s="55">
        <f>'2.2.3.4.StockCap'!F55/'2.2.3.5.StockCapDef'!F57</f>
        <v>0</v>
      </c>
      <c r="G118" s="55">
        <f>'2.2.3.4.StockCap'!G55/'2.2.3.5.StockCapDef'!G57</f>
        <v>0</v>
      </c>
      <c r="H118" s="55">
        <f>'2.2.3.4.StockCap'!H55/'2.2.3.5.StockCapDef'!H57</f>
        <v>0</v>
      </c>
      <c r="I118" s="55">
        <f>'2.2.3.4.StockCap'!I55/'2.2.3.5.StockCapDef'!I57</f>
        <v>0</v>
      </c>
      <c r="J118" s="55">
        <f>'2.2.3.4.StockCap'!J55/'2.2.3.5.StockCapDef'!J57</f>
        <v>0</v>
      </c>
      <c r="K118" s="55">
        <f>'2.2.3.4.StockCap'!K55/'2.2.3.5.StockCapDef'!K57</f>
        <v>145493.35322347656</v>
      </c>
      <c r="L118" s="55">
        <f>'2.2.3.4.StockCap'!L55/'2.2.3.5.StockCapDef'!L57</f>
        <v>132747.01678086343</v>
      </c>
      <c r="M118" s="55">
        <f>'2.2.3.4.StockCap'!M55/'2.2.3.5.StockCapDef'!M57</f>
        <v>112384.83524816652</v>
      </c>
      <c r="N118" s="55">
        <f>'2.2.3.4.StockCap'!N55/'2.2.3.5.StockCapDef'!N57</f>
        <v>95035.695845119524</v>
      </c>
    </row>
    <row r="119" spans="2:14" x14ac:dyDescent="0.3">
      <c r="B119" s="104" t="s">
        <v>237</v>
      </c>
      <c r="C119" s="105"/>
      <c r="D119" s="5"/>
      <c r="E119" s="55"/>
      <c r="F119" s="55">
        <f>'2.2.3.4.StockCap'!F56/'2.2.3.5.StockCapDef'!F58</f>
        <v>0</v>
      </c>
      <c r="G119" s="55">
        <f>'2.2.3.4.StockCap'!G56/'2.2.3.5.StockCapDef'!G58</f>
        <v>0</v>
      </c>
      <c r="H119" s="55">
        <f>'2.2.3.4.StockCap'!H56/'2.2.3.5.StockCapDef'!H58</f>
        <v>0</v>
      </c>
      <c r="I119" s="55">
        <f>'2.2.3.4.StockCap'!I56/'2.2.3.5.StockCapDef'!I58</f>
        <v>0</v>
      </c>
      <c r="J119" s="55">
        <f>'2.2.3.4.StockCap'!J56/'2.2.3.5.StockCapDef'!J58</f>
        <v>0</v>
      </c>
      <c r="K119" s="55">
        <f>'2.2.3.4.StockCap'!K56/'2.2.3.5.StockCapDef'!K58</f>
        <v>23320.791925364036</v>
      </c>
      <c r="L119" s="55">
        <f>'2.2.3.4.StockCap'!L56/'2.2.3.5.StockCapDef'!L58</f>
        <v>21277.711238837521</v>
      </c>
      <c r="M119" s="55">
        <f>'2.2.3.4.StockCap'!M56/'2.2.3.5.StockCapDef'!M58</f>
        <v>18013.904417771744</v>
      </c>
      <c r="N119" s="55">
        <f>'2.2.3.4.StockCap'!N56/'2.2.3.5.StockCapDef'!N58</f>
        <v>15233.051126961011</v>
      </c>
    </row>
    <row r="120" spans="2:14" x14ac:dyDescent="0.3">
      <c r="B120" s="104" t="s">
        <v>238</v>
      </c>
      <c r="C120" s="105"/>
      <c r="D120" s="5"/>
      <c r="E120" s="55"/>
      <c r="F120" s="55">
        <f>'2.2.3.4.StockCap'!F57/'2.2.3.5.StockCapDef'!F59</f>
        <v>0</v>
      </c>
      <c r="G120" s="55">
        <f>'2.2.3.4.StockCap'!G57/'2.2.3.5.StockCapDef'!G59</f>
        <v>0</v>
      </c>
      <c r="H120" s="55">
        <f>'2.2.3.4.StockCap'!H57/'2.2.3.5.StockCapDef'!H59</f>
        <v>0</v>
      </c>
      <c r="I120" s="55">
        <f>'2.2.3.4.StockCap'!I57/'2.2.3.5.StockCapDef'!I59</f>
        <v>0</v>
      </c>
      <c r="J120" s="55">
        <f>'2.2.3.4.StockCap'!J57/'2.2.3.5.StockCapDef'!J59</f>
        <v>0</v>
      </c>
      <c r="K120" s="55">
        <f>'2.2.3.4.StockCap'!K57/'2.2.3.5.StockCapDef'!K59</f>
        <v>34028.976051536731</v>
      </c>
      <c r="L120" s="55">
        <f>'2.2.3.4.StockCap'!L57/'2.2.3.5.StockCapDef'!L59</f>
        <v>32997.636434988839</v>
      </c>
      <c r="M120" s="55">
        <f>'2.2.3.4.StockCap'!M57/'2.2.3.5.StockCapDef'!M59</f>
        <v>29999.561922379602</v>
      </c>
      <c r="N120" s="55">
        <f>'2.2.3.4.StockCap'!N57/'2.2.3.5.StockCapDef'!N59</f>
        <v>27611.920000130689</v>
      </c>
    </row>
    <row r="121" spans="2:14" x14ac:dyDescent="0.3">
      <c r="B121" s="104" t="s">
        <v>239</v>
      </c>
      <c r="C121" s="105"/>
      <c r="D121" s="5"/>
      <c r="E121" s="55"/>
      <c r="F121" s="55">
        <f>'2.2.3.4.StockCap'!F58/'2.2.3.5.StockCapDef'!F60</f>
        <v>0</v>
      </c>
      <c r="G121" s="55">
        <f>'2.2.3.4.StockCap'!G58/'2.2.3.5.StockCapDef'!G60</f>
        <v>0</v>
      </c>
      <c r="H121" s="55">
        <f>'2.2.3.4.StockCap'!H58/'2.2.3.5.StockCapDef'!H60</f>
        <v>0</v>
      </c>
      <c r="I121" s="55">
        <f>'2.2.3.4.StockCap'!I58/'2.2.3.5.StockCapDef'!I60</f>
        <v>0</v>
      </c>
      <c r="J121" s="55">
        <f>'2.2.3.4.StockCap'!J58/'2.2.3.5.StockCapDef'!J60</f>
        <v>0</v>
      </c>
      <c r="K121" s="55">
        <f>'2.2.3.4.StockCap'!K58/'2.2.3.5.StockCapDef'!K60</f>
        <v>0</v>
      </c>
      <c r="L121" s="55">
        <f>'2.2.3.4.StockCap'!L58/'2.2.3.5.StockCapDef'!L60</f>
        <v>13229.417492151168</v>
      </c>
      <c r="M121" s="55">
        <f>'2.2.3.4.StockCap'!M58/'2.2.3.5.StockCapDef'!M60</f>
        <v>8794.6525284240797</v>
      </c>
      <c r="N121" s="55">
        <f>'2.2.3.4.StockCap'!N58/'2.2.3.5.StockCapDef'!N60</f>
        <v>5686.5064240326719</v>
      </c>
    </row>
    <row r="122" spans="2:14" x14ac:dyDescent="0.3">
      <c r="B122" s="104" t="s">
        <v>240</v>
      </c>
      <c r="C122" s="105"/>
      <c r="D122" s="5"/>
      <c r="E122" s="55"/>
      <c r="F122" s="55">
        <f>'2.2.3.4.StockCap'!F59/'2.2.3.5.StockCapDef'!F61</f>
        <v>0</v>
      </c>
      <c r="G122" s="55">
        <f>'2.2.3.4.StockCap'!G59/'2.2.3.5.StockCapDef'!G61</f>
        <v>0</v>
      </c>
      <c r="H122" s="55">
        <f>'2.2.3.4.StockCap'!H59/'2.2.3.5.StockCapDef'!H61</f>
        <v>0</v>
      </c>
      <c r="I122" s="55">
        <f>'2.2.3.4.StockCap'!I59/'2.2.3.5.StockCapDef'!I61</f>
        <v>0</v>
      </c>
      <c r="J122" s="55">
        <f>'2.2.3.4.StockCap'!J59/'2.2.3.5.StockCapDef'!J61</f>
        <v>0</v>
      </c>
      <c r="K122" s="55">
        <f>'2.2.3.4.StockCap'!K59/'2.2.3.5.StockCapDef'!K61</f>
        <v>0</v>
      </c>
      <c r="L122" s="55">
        <f>'2.2.3.4.StockCap'!L59/'2.2.3.5.StockCapDef'!L61</f>
        <v>51497.894176793619</v>
      </c>
      <c r="M122" s="55">
        <f>'2.2.3.4.StockCap'!M59/'2.2.3.5.StockCapDef'!M61</f>
        <v>44143.569280871408</v>
      </c>
      <c r="N122" s="55">
        <f>'2.2.3.4.StockCap'!N59/'2.2.3.5.StockCapDef'!N61</f>
        <v>37921.535639316651</v>
      </c>
    </row>
    <row r="123" spans="2:14" x14ac:dyDescent="0.3">
      <c r="B123" s="104" t="s">
        <v>352</v>
      </c>
      <c r="C123" s="105"/>
      <c r="D123" s="5"/>
      <c r="E123" s="55"/>
      <c r="F123" s="55">
        <f>'2.2.3.4.StockCap'!F60/'2.2.3.5.StockCapDef'!F62</f>
        <v>0</v>
      </c>
      <c r="G123" s="55">
        <f>'2.2.3.4.StockCap'!G60/'2.2.3.5.StockCapDef'!G62</f>
        <v>0</v>
      </c>
      <c r="H123" s="55">
        <f>'2.2.3.4.StockCap'!H60/'2.2.3.5.StockCapDef'!H62</f>
        <v>0</v>
      </c>
      <c r="I123" s="55">
        <f>'2.2.3.4.StockCap'!I60/'2.2.3.5.StockCapDef'!I62</f>
        <v>0</v>
      </c>
      <c r="J123" s="55">
        <f>'2.2.3.4.StockCap'!J60/'2.2.3.5.StockCapDef'!J62</f>
        <v>0</v>
      </c>
      <c r="K123" s="55">
        <f>'2.2.3.4.StockCap'!K60/'2.2.3.5.StockCapDef'!K62</f>
        <v>0</v>
      </c>
      <c r="L123" s="55">
        <f>'2.2.3.4.StockCap'!L60/'2.2.3.5.StockCapDef'!L62</f>
        <v>68564.046273028318</v>
      </c>
      <c r="M123" s="55">
        <f>'2.2.3.4.StockCap'!M60/'2.2.3.5.StockCapDef'!M62</f>
        <v>48977.11151126054</v>
      </c>
      <c r="N123" s="55">
        <f>'2.2.3.4.StockCap'!N60/'2.2.3.5.StockCapDef'!N62</f>
        <v>31555.342770331867</v>
      </c>
    </row>
    <row r="124" spans="2:14" x14ac:dyDescent="0.3">
      <c r="B124" s="104" t="s">
        <v>241</v>
      </c>
      <c r="C124" s="105"/>
      <c r="D124" s="5"/>
      <c r="E124" s="55"/>
      <c r="F124" s="55">
        <f>'2.2.3.4.StockCap'!F61/'2.2.3.5.StockCapDef'!F63</f>
        <v>0</v>
      </c>
      <c r="G124" s="55">
        <f>'2.2.3.4.StockCap'!G61/'2.2.3.5.StockCapDef'!G63</f>
        <v>0</v>
      </c>
      <c r="H124" s="55">
        <f>'2.2.3.4.StockCap'!H61/'2.2.3.5.StockCapDef'!H63</f>
        <v>0</v>
      </c>
      <c r="I124" s="55">
        <f>'2.2.3.4.StockCap'!I61/'2.2.3.5.StockCapDef'!I63</f>
        <v>0</v>
      </c>
      <c r="J124" s="55">
        <f>'2.2.3.4.StockCap'!J61/'2.2.3.5.StockCapDef'!J63</f>
        <v>0</v>
      </c>
      <c r="K124" s="55">
        <f>'2.2.3.4.StockCap'!K61/'2.2.3.5.StockCapDef'!K63</f>
        <v>0</v>
      </c>
      <c r="L124" s="55">
        <f>'2.2.3.4.StockCap'!L61/'2.2.3.5.StockCapDef'!L63</f>
        <v>42240.658404662252</v>
      </c>
      <c r="M124" s="55">
        <f>'2.2.3.4.StockCap'!M61/'2.2.3.5.StockCapDef'!M63</f>
        <v>28080.746069225028</v>
      </c>
      <c r="N124" s="55">
        <f>'2.2.3.4.StockCap'!N61/'2.2.3.5.StockCapDef'!N63</f>
        <v>18156.640344594918</v>
      </c>
    </row>
    <row r="125" spans="2:14" x14ac:dyDescent="0.3">
      <c r="B125" s="104" t="s">
        <v>242</v>
      </c>
      <c r="C125" s="105"/>
      <c r="D125" s="5"/>
      <c r="E125" s="55"/>
      <c r="F125" s="55">
        <f>'2.2.3.4.StockCap'!F62/'2.2.3.5.StockCapDef'!F64</f>
        <v>0</v>
      </c>
      <c r="G125" s="55">
        <f>'2.2.3.4.StockCap'!G62/'2.2.3.5.StockCapDef'!G64</f>
        <v>0</v>
      </c>
      <c r="H125" s="55">
        <f>'2.2.3.4.StockCap'!H62/'2.2.3.5.StockCapDef'!H64</f>
        <v>0</v>
      </c>
      <c r="I125" s="55">
        <f>'2.2.3.4.StockCap'!I62/'2.2.3.5.StockCapDef'!I64</f>
        <v>0</v>
      </c>
      <c r="J125" s="55">
        <f>'2.2.3.4.StockCap'!J62/'2.2.3.5.StockCapDef'!J64</f>
        <v>0</v>
      </c>
      <c r="K125" s="55">
        <f>'2.2.3.4.StockCap'!K62/'2.2.3.5.StockCapDef'!K64</f>
        <v>0</v>
      </c>
      <c r="L125" s="55">
        <f>'2.2.3.4.StockCap'!L62/'2.2.3.5.StockCapDef'!L64</f>
        <v>0</v>
      </c>
      <c r="M125" s="55">
        <f>'2.2.3.4.StockCap'!M62/'2.2.3.5.StockCapDef'!M64</f>
        <v>145732.98573989575</v>
      </c>
      <c r="N125" s="55">
        <f>'2.2.3.4.StockCap'!N62/'2.2.3.5.StockCapDef'!N64</f>
        <v>134439.06063849796</v>
      </c>
    </row>
    <row r="126" spans="2:14" x14ac:dyDescent="0.3">
      <c r="B126" s="145" t="s">
        <v>243</v>
      </c>
      <c r="C126" s="146"/>
      <c r="D126" s="64"/>
      <c r="E126" s="65"/>
      <c r="F126" s="65">
        <f>'2.2.3.4.StockCap'!F63/'2.2.3.5.StockCapDef'!F65</f>
        <v>0</v>
      </c>
      <c r="G126" s="65">
        <f>'2.2.3.4.StockCap'!G63/'2.2.3.5.StockCapDef'!G65</f>
        <v>0</v>
      </c>
      <c r="H126" s="65">
        <f>'2.2.3.4.StockCap'!H63/'2.2.3.5.StockCapDef'!H65</f>
        <v>0</v>
      </c>
      <c r="I126" s="65">
        <f>'2.2.3.4.StockCap'!I63/'2.2.3.5.StockCapDef'!I65</f>
        <v>0</v>
      </c>
      <c r="J126" s="65">
        <f>'2.2.3.4.StockCap'!J63/'2.2.3.5.StockCapDef'!J65</f>
        <v>0</v>
      </c>
      <c r="K126" s="65">
        <f>'2.2.3.4.StockCap'!K63/'2.2.3.5.StockCapDef'!K65</f>
        <v>0</v>
      </c>
      <c r="L126" s="65">
        <f>'2.2.3.4.StockCap'!L63/'2.2.3.5.StockCapDef'!L65</f>
        <v>0</v>
      </c>
      <c r="M126" s="65">
        <f>'2.2.3.4.StockCap'!M63/'2.2.3.5.StockCapDef'!M65</f>
        <v>0</v>
      </c>
      <c r="N126" s="65">
        <f>'2.2.3.4.StockCap'!N63/'2.2.3.5.StockCapDef'!N65</f>
        <v>2681119.0744561059</v>
      </c>
    </row>
    <row r="127" spans="2:14" x14ac:dyDescent="0.3"/>
  </sheetData>
  <mergeCells count="2">
    <mergeCell ref="B8:C8"/>
    <mergeCell ref="B69:C69"/>
  </mergeCells>
  <hyperlinks>
    <hyperlink ref="B2" location="Índice!A1" display="Índice" xr:uid="{C221E836-E49E-42CF-967B-2DC28BC5271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80BA-BD10-4543-B44B-C5734706F7F8}">
  <sheetPr>
    <tabColor rgb="FFC65911"/>
  </sheetPr>
  <dimension ref="A1:AJ64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5" width="15.77734375" style="1" customWidth="1"/>
    <col min="6" max="14" width="10.77734375" style="1" customWidth="1"/>
    <col min="15" max="15" width="11.5546875" style="1" customWidth="1"/>
    <col min="16" max="36" width="0" style="1" hidden="1" customWidth="1"/>
    <col min="37" max="16384" width="11.5546875" style="1" hidden="1"/>
  </cols>
  <sheetData>
    <row r="1" spans="2:36" ht="15" thickBot="1" x14ac:dyDescent="0.35"/>
    <row r="2" spans="2:36" ht="15" thickBot="1" x14ac:dyDescent="0.35">
      <c r="B2" s="164" t="s">
        <v>353</v>
      </c>
    </row>
    <row r="3" spans="2:36" x14ac:dyDescent="0.3"/>
    <row r="4" spans="2:36" x14ac:dyDescent="0.3">
      <c r="B4" s="16" t="s">
        <v>326</v>
      </c>
    </row>
    <row r="5" spans="2:36" x14ac:dyDescent="0.3"/>
    <row r="6" spans="2:36" x14ac:dyDescent="0.3">
      <c r="B6" s="177" t="s">
        <v>196</v>
      </c>
      <c r="C6" s="177"/>
      <c r="D6" s="177"/>
      <c r="E6" s="32"/>
      <c r="F6" s="32">
        <v>2015</v>
      </c>
      <c r="G6" s="32">
        <v>2016</v>
      </c>
      <c r="H6" s="32">
        <v>2017</v>
      </c>
      <c r="I6" s="32">
        <v>2018</v>
      </c>
      <c r="J6" s="32">
        <v>2019</v>
      </c>
      <c r="K6" s="32">
        <v>2020</v>
      </c>
      <c r="L6" s="32">
        <v>2021</v>
      </c>
      <c r="M6" s="32">
        <v>2022</v>
      </c>
      <c r="N6" s="32">
        <v>2023</v>
      </c>
    </row>
    <row r="7" spans="2:36" x14ac:dyDescent="0.3">
      <c r="B7" s="74" t="s">
        <v>197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2:36" x14ac:dyDescent="0.3">
      <c r="B8" s="104" t="s">
        <v>198</v>
      </c>
      <c r="C8" s="105"/>
      <c r="D8" s="2"/>
      <c r="E8" s="55"/>
      <c r="F8" s="55">
        <f>IF('2.2.3.5.StockCapDef'!E71=0,AVERAGE('2.2.3.5.StockCapDef'!F71:F71),AVERAGE('2.2.3.5.StockCapDef'!E71:F71))</f>
        <v>105550</v>
      </c>
      <c r="G8" s="55">
        <f>IF('2.2.3.5.StockCapDef'!F71=0,AVERAGE('2.2.3.5.StockCapDef'!G71:G71),AVERAGE('2.2.3.5.StockCapDef'!F71:G71))</f>
        <v>127757.30147463303</v>
      </c>
      <c r="H8" s="55">
        <f>IF('2.2.3.5.StockCapDef'!G71=0,AVERAGE('2.2.3.5.StockCapDef'!H71:H71),AVERAGE('2.2.3.5.StockCapDef'!G71:H71))</f>
        <v>155706.448831455</v>
      </c>
      <c r="I8" s="55">
        <f>IF('2.2.3.5.StockCapDef'!H71=0,AVERAGE('2.2.3.5.StockCapDef'!I71:I71),AVERAGE('2.2.3.5.StockCapDef'!H71:I71))</f>
        <v>263693.07163613086</v>
      </c>
      <c r="J8" s="55">
        <f>IF('2.2.3.5.StockCapDef'!I71=0,AVERAGE('2.2.3.5.StockCapDef'!J71:J71),AVERAGE('2.2.3.5.StockCapDef'!I71:J71))</f>
        <v>364593.23938911507</v>
      </c>
      <c r="K8" s="55">
        <f>IF('2.2.3.5.StockCapDef'!J71=0,AVERAGE('2.2.3.5.StockCapDef'!K71:K71),AVERAGE('2.2.3.5.StockCapDef'!J71:K71))</f>
        <v>378802.36451162829</v>
      </c>
      <c r="L8" s="55">
        <f>IF('2.2.3.5.StockCapDef'!K71=0,AVERAGE('2.2.3.5.StockCapDef'!L71:L71),AVERAGE('2.2.3.5.StockCapDef'!K71:L71))</f>
        <v>429115.79861029831</v>
      </c>
      <c r="M8" s="55">
        <f>IF('2.2.3.5.StockCapDef'!L71=0,AVERAGE('2.2.3.5.StockCapDef'!M71:M71),AVERAGE('2.2.3.5.StockCapDef'!L71:M71))</f>
        <v>458707.10732192005</v>
      </c>
      <c r="N8" s="55">
        <f>IF('2.2.3.5.StockCapDef'!M71=0,AVERAGE('2.2.3.5.StockCapDef'!N71:N71),AVERAGE('2.2.3.5.StockCapDef'!M71:N71))</f>
        <v>529387.65280994296</v>
      </c>
      <c r="AA8" s="117"/>
      <c r="AB8" s="117"/>
      <c r="AC8" s="117"/>
      <c r="AD8" s="117"/>
      <c r="AE8" s="117"/>
      <c r="AF8" s="117"/>
      <c r="AG8" s="117"/>
      <c r="AH8" s="117"/>
      <c r="AI8" s="117"/>
      <c r="AJ8" s="117"/>
    </row>
    <row r="9" spans="2:36" x14ac:dyDescent="0.3">
      <c r="B9" s="104" t="s">
        <v>199</v>
      </c>
      <c r="C9" s="105"/>
      <c r="D9" s="2"/>
      <c r="E9" s="55"/>
      <c r="F9" s="55">
        <f>IF('2.2.3.5.StockCapDef'!E72=0,AVERAGE('2.2.3.5.StockCapDef'!F72:F72),AVERAGE('2.2.3.5.StockCapDef'!E72:F72))</f>
        <v>352000</v>
      </c>
      <c r="G9" s="55">
        <f>IF('2.2.3.5.StockCapDef'!F72=0,AVERAGE('2.2.3.5.StockCapDef'!G72:G72),AVERAGE('2.2.3.5.StockCapDef'!F72:G72))</f>
        <v>346635.3995720027</v>
      </c>
      <c r="H9" s="55">
        <f>IF('2.2.3.5.StockCapDef'!G72=0,AVERAGE('2.2.3.5.StockCapDef'!H72:H72),AVERAGE('2.2.3.5.StockCapDef'!G72:H72))</f>
        <v>603503.28940343054</v>
      </c>
      <c r="I9" s="55">
        <f>IF('2.2.3.5.StockCapDef'!H72=0,AVERAGE('2.2.3.5.StockCapDef'!I72:I72),AVERAGE('2.2.3.5.StockCapDef'!H72:I72))</f>
        <v>1082217.8422249649</v>
      </c>
      <c r="J9" s="55">
        <f>IF('2.2.3.5.StockCapDef'!I72=0,AVERAGE('2.2.3.5.StockCapDef'!J72:J72),AVERAGE('2.2.3.5.StockCapDef'!I72:J72))</f>
        <v>1449411.4671752034</v>
      </c>
      <c r="K9" s="55">
        <f>IF('2.2.3.5.StockCapDef'!J72=0,AVERAGE('2.2.3.5.StockCapDef'!K72:K72),AVERAGE('2.2.3.5.StockCapDef'!J72:K72))</f>
        <v>1536328.4167748622</v>
      </c>
      <c r="L9" s="55">
        <f>IF('2.2.3.5.StockCapDef'!K72=0,AVERAGE('2.2.3.5.StockCapDef'!L72:L72),AVERAGE('2.2.3.5.StockCapDef'!K72:L72))</f>
        <v>1508894.7173818047</v>
      </c>
      <c r="M9" s="55">
        <f>IF('2.2.3.5.StockCapDef'!L72=0,AVERAGE('2.2.3.5.StockCapDef'!M72:M72),AVERAGE('2.2.3.5.StockCapDef'!L72:M72))</f>
        <v>1554777.240538083</v>
      </c>
      <c r="N9" s="55">
        <f>IF('2.2.3.5.StockCapDef'!M72=0,AVERAGE('2.2.3.5.StockCapDef'!N72:N72),AVERAGE('2.2.3.5.StockCapDef'!M72:N72))</f>
        <v>1400000.04986164</v>
      </c>
      <c r="AA9" s="117"/>
      <c r="AB9" s="117"/>
      <c r="AC9" s="117"/>
      <c r="AD9" s="117"/>
      <c r="AE9" s="117"/>
      <c r="AF9" s="117"/>
      <c r="AG9" s="117"/>
      <c r="AH9" s="117"/>
      <c r="AI9" s="117"/>
      <c r="AJ9" s="117"/>
    </row>
    <row r="10" spans="2:36" x14ac:dyDescent="0.3">
      <c r="B10" s="104" t="s">
        <v>200</v>
      </c>
      <c r="C10" s="105"/>
      <c r="D10" s="2"/>
      <c r="E10" s="55"/>
      <c r="F10" s="55">
        <f>IF('2.2.3.5.StockCapDef'!E73=0,AVERAGE('2.2.3.5.StockCapDef'!F73:F73),AVERAGE('2.2.3.5.StockCapDef'!E73:F73))</f>
        <v>93200</v>
      </c>
      <c r="G10" s="55">
        <f>IF('2.2.3.5.StockCapDef'!F73=0,AVERAGE('2.2.3.5.StockCapDef'!G73:G73),AVERAGE('2.2.3.5.StockCapDef'!F73:G73))</f>
        <v>83685.840999615786</v>
      </c>
      <c r="H10" s="55">
        <f>IF('2.2.3.5.StockCapDef'!G73=0,AVERAGE('2.2.3.5.StockCapDef'!H73:H73),AVERAGE('2.2.3.5.StockCapDef'!G73:H73))</f>
        <v>63751.625783117372</v>
      </c>
      <c r="I10" s="55">
        <f>IF('2.2.3.5.StockCapDef'!H73=0,AVERAGE('2.2.3.5.StockCapDef'!I73:I73),AVERAGE('2.2.3.5.StockCapDef'!H73:I73))</f>
        <v>97129.301289363706</v>
      </c>
      <c r="J10" s="55">
        <f>IF('2.2.3.5.StockCapDef'!I73=0,AVERAGE('2.2.3.5.StockCapDef'!J73:J73),AVERAGE('2.2.3.5.StockCapDef'!I73:J73))</f>
        <v>136188.95686099463</v>
      </c>
      <c r="K10" s="55">
        <f>IF('2.2.3.5.StockCapDef'!J73=0,AVERAGE('2.2.3.5.StockCapDef'!K73:K73),AVERAGE('2.2.3.5.StockCapDef'!J73:K73))</f>
        <v>111360.97859297691</v>
      </c>
      <c r="L10" s="55">
        <f>IF('2.2.3.5.StockCapDef'!K73=0,AVERAGE('2.2.3.5.StockCapDef'!L73:L73),AVERAGE('2.2.3.5.StockCapDef'!K73:L73))</f>
        <v>77577.209608180972</v>
      </c>
      <c r="M10" s="55">
        <f>IF('2.2.3.5.StockCapDef'!L73=0,AVERAGE('2.2.3.5.StockCapDef'!M73:M73),AVERAGE('2.2.3.5.StockCapDef'!L73:M73))</f>
        <v>63443.549095930197</v>
      </c>
      <c r="N10" s="55">
        <f>IF('2.2.3.5.StockCapDef'!M73=0,AVERAGE('2.2.3.5.StockCapDef'!N73:N73),AVERAGE('2.2.3.5.StockCapDef'!M73:N73))</f>
        <v>45917.918090356732</v>
      </c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</row>
    <row r="11" spans="2:36" x14ac:dyDescent="0.3">
      <c r="B11" s="104" t="s">
        <v>201</v>
      </c>
      <c r="C11" s="105"/>
      <c r="D11" s="2"/>
      <c r="E11" s="55"/>
      <c r="F11" s="55">
        <f>IF('2.2.3.5.StockCapDef'!E74=0,AVERAGE('2.2.3.5.StockCapDef'!F74:F74),AVERAGE('2.2.3.5.StockCapDef'!E74:F74))</f>
        <v>99000</v>
      </c>
      <c r="G11" s="55">
        <f>IF('2.2.3.5.StockCapDef'!F74=0,AVERAGE('2.2.3.5.StockCapDef'!G74:G74),AVERAGE('2.2.3.5.StockCapDef'!F74:G74))</f>
        <v>97579.867634747789</v>
      </c>
      <c r="H11" s="55">
        <f>IF('2.2.3.5.StockCapDef'!G74=0,AVERAGE('2.2.3.5.StockCapDef'!H74:H74),AVERAGE('2.2.3.5.StockCapDef'!G74:H74))</f>
        <v>95797.587773645355</v>
      </c>
      <c r="I11" s="55">
        <f>IF('2.2.3.5.StockCapDef'!H74=0,AVERAGE('2.2.3.5.StockCapDef'!I74:I74),AVERAGE('2.2.3.5.StockCapDef'!H74:I74))</f>
        <v>102198.78425612619</v>
      </c>
      <c r="J11" s="55">
        <f>IF('2.2.3.5.StockCapDef'!I74=0,AVERAGE('2.2.3.5.StockCapDef'!J74:J74),AVERAGE('2.2.3.5.StockCapDef'!I74:J74))</f>
        <v>117342.32243853656</v>
      </c>
      <c r="K11" s="55">
        <f>IF('2.2.3.5.StockCapDef'!J74=0,AVERAGE('2.2.3.5.StockCapDef'!K74:K74),AVERAGE('2.2.3.5.StockCapDef'!J74:K74))</f>
        <v>117593.41275578279</v>
      </c>
      <c r="L11" s="55">
        <f>IF('2.2.3.5.StockCapDef'!K74=0,AVERAGE('2.2.3.5.StockCapDef'!L74:L74),AVERAGE('2.2.3.5.StockCapDef'!K74:L74))</f>
        <v>103829.59446016961</v>
      </c>
      <c r="M11" s="55">
        <f>IF('2.2.3.5.StockCapDef'!L74=0,AVERAGE('2.2.3.5.StockCapDef'!M74:M74),AVERAGE('2.2.3.5.StockCapDef'!L74:M74))</f>
        <v>88057.706247067559</v>
      </c>
      <c r="N11" s="55">
        <f>IF('2.2.3.5.StockCapDef'!M74=0,AVERAGE('2.2.3.5.StockCapDef'!N74:N74),AVERAGE('2.2.3.5.StockCapDef'!M74:N74))</f>
        <v>68029.452877951029</v>
      </c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</row>
    <row r="12" spans="2:36" x14ac:dyDescent="0.3">
      <c r="B12" s="104" t="s">
        <v>202</v>
      </c>
      <c r="C12" s="105"/>
      <c r="D12" s="2"/>
      <c r="E12" s="55"/>
      <c r="F12" s="55">
        <f>IF('2.2.3.5.StockCapDef'!E75=0,AVERAGE('2.2.3.5.StockCapDef'!F75:F75),AVERAGE('2.2.3.5.StockCapDef'!E75:F75))</f>
        <v>191600</v>
      </c>
      <c r="G12" s="55">
        <f>IF('2.2.3.5.StockCapDef'!F75=0,AVERAGE('2.2.3.5.StockCapDef'!G75:G75),AVERAGE('2.2.3.5.StockCapDef'!F75:G75))</f>
        <v>252046.90388362718</v>
      </c>
      <c r="H12" s="55">
        <f>IF('2.2.3.5.StockCapDef'!G75=0,AVERAGE('2.2.3.5.StockCapDef'!H75:H75),AVERAGE('2.2.3.5.StockCapDef'!G75:H75))</f>
        <v>387116.46161446976</v>
      </c>
      <c r="I12" s="55">
        <f>IF('2.2.3.5.StockCapDef'!H75=0,AVERAGE('2.2.3.5.StockCapDef'!I75:I75),AVERAGE('2.2.3.5.StockCapDef'!H75:I75))</f>
        <v>493876.39216392138</v>
      </c>
      <c r="J12" s="55">
        <f>IF('2.2.3.5.StockCapDef'!I75=0,AVERAGE('2.2.3.5.StockCapDef'!J75:J75),AVERAGE('2.2.3.5.StockCapDef'!I75:J75))</f>
        <v>622587.3016970912</v>
      </c>
      <c r="K12" s="55">
        <f>IF('2.2.3.5.StockCapDef'!J75=0,AVERAGE('2.2.3.5.StockCapDef'!K75:K75),AVERAGE('2.2.3.5.StockCapDef'!J75:K75))</f>
        <v>739910.49863598077</v>
      </c>
      <c r="L12" s="55">
        <f>IF('2.2.3.5.StockCapDef'!K75=0,AVERAGE('2.2.3.5.StockCapDef'!L75:L75),AVERAGE('2.2.3.5.StockCapDef'!K75:L75))</f>
        <v>758529.72416171141</v>
      </c>
      <c r="M12" s="55">
        <f>IF('2.2.3.5.StockCapDef'!L75=0,AVERAGE('2.2.3.5.StockCapDef'!M75:M75),AVERAGE('2.2.3.5.StockCapDef'!L75:M75))</f>
        <v>704602.32617081609</v>
      </c>
      <c r="N12" s="55">
        <f>IF('2.2.3.5.StockCapDef'!M75=0,AVERAGE('2.2.3.5.StockCapDef'!N75:N75),AVERAGE('2.2.3.5.StockCapDef'!M75:N75))</f>
        <v>743851.32854886749</v>
      </c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2:36" x14ac:dyDescent="0.3">
      <c r="B13" s="104" t="s">
        <v>203</v>
      </c>
      <c r="C13" s="105"/>
      <c r="D13" s="2"/>
      <c r="E13" s="55"/>
      <c r="F13" s="55">
        <f>IF('2.2.3.5.StockCapDef'!E76=0,AVERAGE('2.2.3.5.StockCapDef'!F76:F76),AVERAGE('2.2.3.5.StockCapDef'!E76:F76))</f>
        <v>55500</v>
      </c>
      <c r="G13" s="55">
        <f>IF('2.2.3.5.StockCapDef'!F76=0,AVERAGE('2.2.3.5.StockCapDef'!G76:G76),AVERAGE('2.2.3.5.StockCapDef'!F76:G76))</f>
        <v>53841.814364483784</v>
      </c>
      <c r="H13" s="55">
        <f>IF('2.2.3.5.StockCapDef'!G76=0,AVERAGE('2.2.3.5.StockCapDef'!H76:H76),AVERAGE('2.2.3.5.StockCapDef'!G76:H76))</f>
        <v>65062.95659977039</v>
      </c>
      <c r="I13" s="55">
        <f>IF('2.2.3.5.StockCapDef'!H76=0,AVERAGE('2.2.3.5.StockCapDef'!I76:I76),AVERAGE('2.2.3.5.StockCapDef'!H76:I76))</f>
        <v>77168.198258435834</v>
      </c>
      <c r="J13" s="55">
        <f>IF('2.2.3.5.StockCapDef'!I76=0,AVERAGE('2.2.3.5.StockCapDef'!J76:J76),AVERAGE('2.2.3.5.StockCapDef'!I76:J76))</f>
        <v>66838.876361395043</v>
      </c>
      <c r="K13" s="55">
        <f>IF('2.2.3.5.StockCapDef'!J76=0,AVERAGE('2.2.3.5.StockCapDef'!K76:K76),AVERAGE('2.2.3.5.StockCapDef'!J76:K76))</f>
        <v>45666.213778867066</v>
      </c>
      <c r="L13" s="55">
        <f>IF('2.2.3.5.StockCapDef'!K76=0,AVERAGE('2.2.3.5.StockCapDef'!L76:L76),AVERAGE('2.2.3.5.StockCapDef'!K76:L76))</f>
        <v>25138.608345182547</v>
      </c>
      <c r="M13" s="55">
        <f>IF('2.2.3.5.StockCapDef'!L76=0,AVERAGE('2.2.3.5.StockCapDef'!M76:M76),AVERAGE('2.2.3.5.StockCapDef'!L76:M76))</f>
        <v>15106.454119354285</v>
      </c>
      <c r="N13" s="55">
        <f>IF('2.2.3.5.StockCapDef'!M76=0,AVERAGE('2.2.3.5.StockCapDef'!N76:N76),AVERAGE('2.2.3.5.StockCapDef'!M76:N76))</f>
        <v>9007.6395947351884</v>
      </c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</row>
    <row r="14" spans="2:36" x14ac:dyDescent="0.3">
      <c r="B14" s="74" t="s">
        <v>204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</row>
    <row r="15" spans="2:36" x14ac:dyDescent="0.3">
      <c r="B15" s="104" t="s">
        <v>267</v>
      </c>
      <c r="C15" s="105"/>
      <c r="D15" s="2"/>
      <c r="E15" s="55"/>
      <c r="F15" s="55">
        <f>IF('2.2.3.5.StockCapDef'!E78=0,AVERAGE('2.2.3.5.StockCapDef'!F78:F78),AVERAGE('2.2.3.5.StockCapDef'!E78:F78))</f>
        <v>16567182.666814277</v>
      </c>
      <c r="G15" s="55">
        <f>IF('2.2.3.5.StockCapDef'!F78=0,AVERAGE('2.2.3.5.StockCapDef'!G78:G78),AVERAGE('2.2.3.5.StockCapDef'!F78:G78))</f>
        <v>16387709.131348245</v>
      </c>
      <c r="H15" s="55">
        <f>IF('2.2.3.5.StockCapDef'!G78=0,AVERAGE('2.2.3.5.StockCapDef'!H78:H78),AVERAGE('2.2.3.5.StockCapDef'!G78:H78))</f>
        <v>15835500.376092218</v>
      </c>
      <c r="I15" s="55">
        <f>IF('2.2.3.5.StockCapDef'!H78=0,AVERAGE('2.2.3.5.StockCapDef'!I78:I78),AVERAGE('2.2.3.5.StockCapDef'!H78:I78))</f>
        <v>15196563.030246276</v>
      </c>
      <c r="J15" s="55">
        <f>IF('2.2.3.5.StockCapDef'!I78=0,AVERAGE('2.2.3.5.StockCapDef'!J78:J78),AVERAGE('2.2.3.5.StockCapDef'!I78:J78))</f>
        <v>14641742.301182412</v>
      </c>
      <c r="K15" s="55">
        <f>IF('2.2.3.5.StockCapDef'!J78=0,AVERAGE('2.2.3.5.StockCapDef'!K78:K78),AVERAGE('2.2.3.5.StockCapDef'!J78:K78))</f>
        <v>7176561.8490872476</v>
      </c>
      <c r="L15" s="55">
        <f>IF('2.2.3.5.StockCapDef'!K78=0,AVERAGE('2.2.3.5.StockCapDef'!L78:L78),AVERAGE('2.2.3.5.StockCapDef'!K78:L78))</f>
        <v>0</v>
      </c>
      <c r="M15" s="55">
        <f>IF('2.2.3.5.StockCapDef'!L78=0,AVERAGE('2.2.3.5.StockCapDef'!M78:M78),AVERAGE('2.2.3.5.StockCapDef'!L78:M78))</f>
        <v>0</v>
      </c>
      <c r="N15" s="55">
        <f>IF('2.2.3.5.StockCapDef'!M78=0,AVERAGE('2.2.3.5.StockCapDef'!N78:N78),AVERAGE('2.2.3.5.StockCapDef'!M78:N78))</f>
        <v>0</v>
      </c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</row>
    <row r="16" spans="2:36" x14ac:dyDescent="0.3">
      <c r="B16" s="104" t="s">
        <v>343</v>
      </c>
      <c r="C16" s="105"/>
      <c r="D16" s="2"/>
      <c r="E16" s="55"/>
      <c r="F16" s="55">
        <f>IF('2.2.3.5.StockCapDef'!E79=0,AVERAGE('2.2.3.5.StockCapDef'!F79:F79),AVERAGE('2.2.3.5.StockCapDef'!E79:F79))</f>
        <v>0</v>
      </c>
      <c r="G16" s="55">
        <f>IF('2.2.3.5.StockCapDef'!F79=0,AVERAGE('2.2.3.5.StockCapDef'!G79:G79),AVERAGE('2.2.3.5.StockCapDef'!F79:G79))</f>
        <v>0</v>
      </c>
      <c r="H16" s="55">
        <f>IF('2.2.3.5.StockCapDef'!G79=0,AVERAGE('2.2.3.5.StockCapDef'!H79:H79),AVERAGE('2.2.3.5.StockCapDef'!G79:H79))</f>
        <v>0</v>
      </c>
      <c r="I16" s="55">
        <f>IF('2.2.3.5.StockCapDef'!H79=0,AVERAGE('2.2.3.5.StockCapDef'!I79:I79),AVERAGE('2.2.3.5.StockCapDef'!H79:I79))</f>
        <v>0</v>
      </c>
      <c r="J16" s="55">
        <f>IF('2.2.3.5.StockCapDef'!I79=0,AVERAGE('2.2.3.5.StockCapDef'!J79:J79),AVERAGE('2.2.3.5.StockCapDef'!I79:J79))</f>
        <v>35191091.766265266</v>
      </c>
      <c r="K16" s="55">
        <f>IF('2.2.3.5.StockCapDef'!J79=0,AVERAGE('2.2.3.5.StockCapDef'!K79:K79),AVERAGE('2.2.3.5.StockCapDef'!J79:K79))</f>
        <v>62884086.847725347</v>
      </c>
      <c r="L16" s="55">
        <f>IF('2.2.3.5.StockCapDef'!K79=0,AVERAGE('2.2.3.5.StockCapDef'!L79:L79),AVERAGE('2.2.3.5.StockCapDef'!K79:L79))</f>
        <v>89256345.164910048</v>
      </c>
      <c r="M16" s="55">
        <f>IF('2.2.3.5.StockCapDef'!L79=0,AVERAGE('2.2.3.5.StockCapDef'!M79:M79),AVERAGE('2.2.3.5.StockCapDef'!L79:M79))</f>
        <v>83992447.318307877</v>
      </c>
      <c r="N16" s="55">
        <f>IF('2.2.3.5.StockCapDef'!M79=0,AVERAGE('2.2.3.5.StockCapDef'!N79:N79),AVERAGE('2.2.3.5.StockCapDef'!M79:N79))</f>
        <v>76916031.489422262</v>
      </c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</row>
    <row r="17" spans="2:36" x14ac:dyDescent="0.3">
      <c r="B17" s="104" t="s">
        <v>205</v>
      </c>
      <c r="C17" s="105"/>
      <c r="D17" s="2"/>
      <c r="E17" s="55"/>
      <c r="F17" s="55">
        <f>IF('2.2.3.5.StockCapDef'!E80=0,AVERAGE('2.2.3.5.StockCapDef'!F80:F80),AVERAGE('2.2.3.5.StockCapDef'!E80:F80))</f>
        <v>1029544.0338983053</v>
      </c>
      <c r="G17" s="55">
        <f>IF('2.2.3.5.StockCapDef'!F80=0,AVERAGE('2.2.3.5.StockCapDef'!G80:G80),AVERAGE('2.2.3.5.StockCapDef'!F80:G80))</f>
        <v>984216.76707114768</v>
      </c>
      <c r="H17" s="55">
        <f>IF('2.2.3.5.StockCapDef'!G80=0,AVERAGE('2.2.3.5.StockCapDef'!H80:H80),AVERAGE('2.2.3.5.StockCapDef'!G80:H80))</f>
        <v>882280.83482981857</v>
      </c>
      <c r="I17" s="55">
        <f>IF('2.2.3.5.StockCapDef'!H80=0,AVERAGE('2.2.3.5.StockCapDef'!I80:I80),AVERAGE('2.2.3.5.StockCapDef'!H80:I80))</f>
        <v>775045.10837596608</v>
      </c>
      <c r="J17" s="55">
        <f>IF('2.2.3.5.StockCapDef'!I80=0,AVERAGE('2.2.3.5.StockCapDef'!J80:J80),AVERAGE('2.2.3.5.StockCapDef'!I80:J80))</f>
        <v>1705948.052434813</v>
      </c>
      <c r="K17" s="55">
        <f>IF('2.2.3.5.StockCapDef'!J80=0,AVERAGE('2.2.3.5.StockCapDef'!K80:K80),AVERAGE('2.2.3.5.StockCapDef'!J80:K80))</f>
        <v>2545901.1310979486</v>
      </c>
      <c r="L17" s="55">
        <f>IF('2.2.3.5.StockCapDef'!K80=0,AVERAGE('2.2.3.5.StockCapDef'!L80:L80),AVERAGE('2.2.3.5.StockCapDef'!K80:L80))</f>
        <v>2261890.5510362862</v>
      </c>
      <c r="M17" s="55">
        <f>IF('2.2.3.5.StockCapDef'!L80=0,AVERAGE('2.2.3.5.StockCapDef'!M80:M80),AVERAGE('2.2.3.5.StockCapDef'!L80:M80))</f>
        <v>1917626.8370752018</v>
      </c>
      <c r="N17" s="55">
        <f>IF('2.2.3.5.StockCapDef'!M80=0,AVERAGE('2.2.3.5.StockCapDef'!N80:N80),AVERAGE('2.2.3.5.StockCapDef'!M80:N80))</f>
        <v>1540657.0166849808</v>
      </c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</row>
    <row r="18" spans="2:36" x14ac:dyDescent="0.3">
      <c r="B18" s="104" t="s">
        <v>206</v>
      </c>
      <c r="C18" s="105"/>
      <c r="D18" s="2"/>
      <c r="E18" s="55"/>
      <c r="F18" s="55">
        <f>IF('2.2.3.5.StockCapDef'!E81=0,AVERAGE('2.2.3.5.StockCapDef'!F81:F81),AVERAGE('2.2.3.5.StockCapDef'!E81:F81))</f>
        <v>0</v>
      </c>
      <c r="G18" s="55">
        <f>IF('2.2.3.5.StockCapDef'!F81=0,AVERAGE('2.2.3.5.StockCapDef'!G81:G81),AVERAGE('2.2.3.5.StockCapDef'!F81:G81))</f>
        <v>0</v>
      </c>
      <c r="H18" s="55">
        <f>IF('2.2.3.5.StockCapDef'!G81=0,AVERAGE('2.2.3.5.StockCapDef'!H81:H81),AVERAGE('2.2.3.5.StockCapDef'!G81:H81))</f>
        <v>0</v>
      </c>
      <c r="I18" s="55">
        <f>IF('2.2.3.5.StockCapDef'!H81=0,AVERAGE('2.2.3.5.StockCapDef'!I81:I81),AVERAGE('2.2.3.5.StockCapDef'!H81:I81))</f>
        <v>0</v>
      </c>
      <c r="J18" s="55">
        <f>IF('2.2.3.5.StockCapDef'!I81=0,AVERAGE('2.2.3.5.StockCapDef'!J81:J81),AVERAGE('2.2.3.5.StockCapDef'!I81:J81))</f>
        <v>9081859.7984229121</v>
      </c>
      <c r="K18" s="55">
        <f>IF('2.2.3.5.StockCapDef'!J81=0,AVERAGE('2.2.3.5.StockCapDef'!K81:K81),AVERAGE('2.2.3.5.StockCapDef'!J81:K81))</f>
        <v>8827230.7853514645</v>
      </c>
      <c r="L18" s="55">
        <f>IF('2.2.3.5.StockCapDef'!K81=0,AVERAGE('2.2.3.5.StockCapDef'!L81:L81),AVERAGE('2.2.3.5.StockCapDef'!K81:L81))</f>
        <v>8321240.85631462</v>
      </c>
      <c r="M18" s="55">
        <f>IF('2.2.3.5.StockCapDef'!L81=0,AVERAGE('2.2.3.5.StockCapDef'!M81:M81),AVERAGE('2.2.3.5.StockCapDef'!L81:M81))</f>
        <v>7582342.2218946945</v>
      </c>
      <c r="N18" s="55">
        <f>IF('2.2.3.5.StockCapDef'!M81=0,AVERAGE('2.2.3.5.StockCapDef'!N81:N81),AVERAGE('2.2.3.5.StockCapDef'!M81:N81))</f>
        <v>6690029.4809895027</v>
      </c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</row>
    <row r="19" spans="2:36" x14ac:dyDescent="0.3">
      <c r="B19" s="104" t="s">
        <v>207</v>
      </c>
      <c r="C19" s="105"/>
      <c r="D19" s="2"/>
      <c r="E19" s="55"/>
      <c r="F19" s="55">
        <f>IF('2.2.3.5.StockCapDef'!E82=0,AVERAGE('2.2.3.5.StockCapDef'!F82:F82),AVERAGE('2.2.3.5.StockCapDef'!E82:F82))</f>
        <v>0</v>
      </c>
      <c r="G19" s="55">
        <f>IF('2.2.3.5.StockCapDef'!F82=0,AVERAGE('2.2.3.5.StockCapDef'!G82:G82),AVERAGE('2.2.3.5.StockCapDef'!F82:G82))</f>
        <v>94887.406175943906</v>
      </c>
      <c r="H19" s="55">
        <f>IF('2.2.3.5.StockCapDef'!G82=0,AVERAGE('2.2.3.5.StockCapDef'!H82:H82),AVERAGE('2.2.3.5.StockCapDef'!G82:H82))</f>
        <v>89687.8724594714</v>
      </c>
      <c r="I19" s="55">
        <f>IF('2.2.3.5.StockCapDef'!H82=0,AVERAGE('2.2.3.5.StockCapDef'!I82:I82),AVERAGE('2.2.3.5.StockCapDef'!H82:I82))</f>
        <v>79896.14897556651</v>
      </c>
      <c r="J19" s="55">
        <f>IF('2.2.3.5.StockCapDef'!I82=0,AVERAGE('2.2.3.5.StockCapDef'!J82:J82),AVERAGE('2.2.3.5.StockCapDef'!I82:J82))</f>
        <v>208701.76700863166</v>
      </c>
      <c r="K19" s="55">
        <f>IF('2.2.3.5.StockCapDef'!J82=0,AVERAGE('2.2.3.5.StockCapDef'!K82:K82),AVERAGE('2.2.3.5.StockCapDef'!J82:K82))</f>
        <v>325314.05075200798</v>
      </c>
      <c r="L19" s="55">
        <f>IF('2.2.3.5.StockCapDef'!K82=0,AVERAGE('2.2.3.5.StockCapDef'!L82:L82),AVERAGE('2.2.3.5.StockCapDef'!K82:L82))</f>
        <v>291667.99383093708</v>
      </c>
      <c r="M19" s="55">
        <f>IF('2.2.3.5.StockCapDef'!L82=0,AVERAGE('2.2.3.5.StockCapDef'!M82:M82),AVERAGE('2.2.3.5.StockCapDef'!L82:M82))</f>
        <v>250190.2539351891</v>
      </c>
      <c r="N19" s="55">
        <f>IF('2.2.3.5.StockCapDef'!M82=0,AVERAGE('2.2.3.5.StockCapDef'!N82:N82),AVERAGE('2.2.3.5.StockCapDef'!M82:N82))</f>
        <v>204312.29353735124</v>
      </c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x14ac:dyDescent="0.3">
      <c r="B20" s="104" t="s">
        <v>208</v>
      </c>
      <c r="C20" s="105"/>
      <c r="D20" s="2"/>
      <c r="E20" s="55"/>
      <c r="F20" s="55">
        <f>IF('2.2.3.5.StockCapDef'!E83=0,AVERAGE('2.2.3.5.StockCapDef'!F83:F83),AVERAGE('2.2.3.5.StockCapDef'!E83:F83))</f>
        <v>0</v>
      </c>
      <c r="G20" s="55">
        <f>IF('2.2.3.5.StockCapDef'!F83=0,AVERAGE('2.2.3.5.StockCapDef'!G83:G83),AVERAGE('2.2.3.5.StockCapDef'!F83:G83))</f>
        <v>0</v>
      </c>
      <c r="H20" s="55">
        <f>IF('2.2.3.5.StockCapDef'!G83=0,AVERAGE('2.2.3.5.StockCapDef'!H83:H83),AVERAGE('2.2.3.5.StockCapDef'!G83:H83))</f>
        <v>0</v>
      </c>
      <c r="I20" s="55">
        <f>IF('2.2.3.5.StockCapDef'!H83=0,AVERAGE('2.2.3.5.StockCapDef'!I83:I83),AVERAGE('2.2.3.5.StockCapDef'!H83:I83))</f>
        <v>0</v>
      </c>
      <c r="J20" s="55">
        <f>IF('2.2.3.5.StockCapDef'!I83=0,AVERAGE('2.2.3.5.StockCapDef'!J83:J83),AVERAGE('2.2.3.5.StockCapDef'!I83:J83))</f>
        <v>0</v>
      </c>
      <c r="K20" s="55">
        <f>IF('2.2.3.5.StockCapDef'!J83=0,AVERAGE('2.2.3.5.StockCapDef'!K83:K83),AVERAGE('2.2.3.5.StockCapDef'!J83:K83))</f>
        <v>2451887.4418938751</v>
      </c>
      <c r="L20" s="55">
        <f>IF('2.2.3.5.StockCapDef'!K83=0,AVERAGE('2.2.3.5.StockCapDef'!L83:L83),AVERAGE('2.2.3.5.StockCapDef'!K83:L83))</f>
        <v>2414731.9211060666</v>
      </c>
      <c r="M20" s="55">
        <f>IF('2.2.3.5.StockCapDef'!L83=0,AVERAGE('2.2.3.5.StockCapDef'!M83:M83),AVERAGE('2.2.3.5.StockCapDef'!L83:M83))</f>
        <v>2269566.3732725475</v>
      </c>
      <c r="N20" s="55">
        <f>IF('2.2.3.5.StockCapDef'!M83=0,AVERAGE('2.2.3.5.StockCapDef'!N83:N83),AVERAGE('2.2.3.5.StockCapDef'!M83:N83))</f>
        <v>2075538.0476445449</v>
      </c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</row>
    <row r="21" spans="2:36" x14ac:dyDescent="0.3">
      <c r="B21" s="104" t="s">
        <v>209</v>
      </c>
      <c r="C21" s="105"/>
      <c r="D21" s="2"/>
      <c r="E21" s="55"/>
      <c r="F21" s="55">
        <f>IF('2.2.3.5.StockCapDef'!E84=0,AVERAGE('2.2.3.5.StockCapDef'!F84:F84),AVERAGE('2.2.3.5.StockCapDef'!E84:F84))</f>
        <v>0</v>
      </c>
      <c r="G21" s="55">
        <f>IF('2.2.3.5.StockCapDef'!F84=0,AVERAGE('2.2.3.5.StockCapDef'!G84:G84),AVERAGE('2.2.3.5.StockCapDef'!F84:G84))</f>
        <v>469348.67625743267</v>
      </c>
      <c r="H21" s="55">
        <f>IF('2.2.3.5.StockCapDef'!G84=0,AVERAGE('2.2.3.5.StockCapDef'!H84:H84),AVERAGE('2.2.3.5.StockCapDef'!G84:H84))</f>
        <v>443629.83362770383</v>
      </c>
      <c r="I21" s="55">
        <f>IF('2.2.3.5.StockCapDef'!H84=0,AVERAGE('2.2.3.5.StockCapDef'!I84:I84),AVERAGE('2.2.3.5.StockCapDef'!H84:I84))</f>
        <v>611311.2214186237</v>
      </c>
      <c r="J21" s="55">
        <f>IF('2.2.3.5.StockCapDef'!I84=0,AVERAGE('2.2.3.5.StockCapDef'!J84:J84),AVERAGE('2.2.3.5.StockCapDef'!I84:J84))</f>
        <v>806422.86782489298</v>
      </c>
      <c r="K21" s="55">
        <f>IF('2.2.3.5.StockCapDef'!J84=0,AVERAGE('2.2.3.5.StockCapDef'!K84:K84),AVERAGE('2.2.3.5.StockCapDef'!J84:K84))</f>
        <v>762607.73695460556</v>
      </c>
      <c r="L21" s="55">
        <f>IF('2.2.3.5.StockCapDef'!K84=0,AVERAGE('2.2.3.5.StockCapDef'!L84:L84),AVERAGE('2.2.3.5.StockCapDef'!K84:L84))</f>
        <v>671215.6775886406</v>
      </c>
      <c r="M21" s="55">
        <f>IF('2.2.3.5.StockCapDef'!L84=0,AVERAGE('2.2.3.5.StockCapDef'!M84:M84),AVERAGE('2.2.3.5.StockCapDef'!L84:M84))</f>
        <v>562091.91466518817</v>
      </c>
      <c r="N21" s="55">
        <f>IF('2.2.3.5.StockCapDef'!M84=0,AVERAGE('2.2.3.5.StockCapDef'!N84:N84),AVERAGE('2.2.3.5.StockCapDef'!M84:N84))</f>
        <v>443699.37919261691</v>
      </c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</row>
    <row r="22" spans="2:36" x14ac:dyDescent="0.3">
      <c r="B22" s="104" t="s">
        <v>303</v>
      </c>
      <c r="C22" s="105"/>
      <c r="D22" s="2"/>
      <c r="E22" s="55"/>
      <c r="F22" s="55">
        <f>IF('2.2.3.5.StockCapDef'!E85=0,AVERAGE('2.2.3.5.StockCapDef'!F85:F85),AVERAGE('2.2.3.5.StockCapDef'!E85:F85))</f>
        <v>0</v>
      </c>
      <c r="G22" s="55">
        <f>IF('2.2.3.5.StockCapDef'!F85=0,AVERAGE('2.2.3.5.StockCapDef'!G85:G85),AVERAGE('2.2.3.5.StockCapDef'!F85:G85))</f>
        <v>0</v>
      </c>
      <c r="H22" s="55">
        <f>IF('2.2.3.5.StockCapDef'!G85=0,AVERAGE('2.2.3.5.StockCapDef'!H85:H85),AVERAGE('2.2.3.5.StockCapDef'!G85:H85))</f>
        <v>0</v>
      </c>
      <c r="I22" s="55">
        <f>IF('2.2.3.5.StockCapDef'!H85=0,AVERAGE('2.2.3.5.StockCapDef'!I85:I85),AVERAGE('2.2.3.5.StockCapDef'!H85:I85))</f>
        <v>0</v>
      </c>
      <c r="J22" s="55">
        <f>IF('2.2.3.5.StockCapDef'!I85=0,AVERAGE('2.2.3.5.StockCapDef'!J85:J85),AVERAGE('2.2.3.5.StockCapDef'!I85:J85))</f>
        <v>0</v>
      </c>
      <c r="K22" s="55">
        <f>IF('2.2.3.5.StockCapDef'!J85=0,AVERAGE('2.2.3.5.StockCapDef'!K85:K85),AVERAGE('2.2.3.5.StockCapDef'!J85:K85))</f>
        <v>5254889.0490924288</v>
      </c>
      <c r="L22" s="55">
        <f>IF('2.2.3.5.StockCapDef'!K85=0,AVERAGE('2.2.3.5.StockCapDef'!L85:L85),AVERAGE('2.2.3.5.StockCapDef'!K85:L85))</f>
        <v>5180082.681030456</v>
      </c>
      <c r="M22" s="55">
        <f>IF('2.2.3.5.StockCapDef'!L85=0,AVERAGE('2.2.3.5.StockCapDef'!M85:M85),AVERAGE('2.2.3.5.StockCapDef'!L85:M85))</f>
        <v>4878155.4168085214</v>
      </c>
      <c r="N22" s="55">
        <f>IF('2.2.3.5.StockCapDef'!M85=0,AVERAGE('2.2.3.5.StockCapDef'!N85:N85),AVERAGE('2.2.3.5.StockCapDef'!M85:N85))</f>
        <v>4470813.0174194518</v>
      </c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</row>
    <row r="23" spans="2:36" x14ac:dyDescent="0.3">
      <c r="B23" s="104" t="s">
        <v>210</v>
      </c>
      <c r="C23" s="105"/>
      <c r="D23" s="2"/>
      <c r="E23" s="55"/>
      <c r="F23" s="55">
        <f>IF('2.2.3.5.StockCapDef'!E86=0,AVERAGE('2.2.3.5.StockCapDef'!F86:F86),AVERAGE('2.2.3.5.StockCapDef'!E86:F86))</f>
        <v>0</v>
      </c>
      <c r="G23" s="55">
        <f>IF('2.2.3.5.StockCapDef'!F86=0,AVERAGE('2.2.3.5.StockCapDef'!G86:G86),AVERAGE('2.2.3.5.StockCapDef'!F86:G86))</f>
        <v>0</v>
      </c>
      <c r="H23" s="55">
        <f>IF('2.2.3.5.StockCapDef'!G86=0,AVERAGE('2.2.3.5.StockCapDef'!H86:H86),AVERAGE('2.2.3.5.StockCapDef'!G86:H86))</f>
        <v>0</v>
      </c>
      <c r="I23" s="55">
        <f>IF('2.2.3.5.StockCapDef'!H86=0,AVERAGE('2.2.3.5.StockCapDef'!I86:I86),AVERAGE('2.2.3.5.StockCapDef'!H86:I86))</f>
        <v>0</v>
      </c>
      <c r="J23" s="55">
        <f>IF('2.2.3.5.StockCapDef'!I86=0,AVERAGE('2.2.3.5.StockCapDef'!J86:J86),AVERAGE('2.2.3.5.StockCapDef'!I86:J86))</f>
        <v>0</v>
      </c>
      <c r="K23" s="55">
        <f>IF('2.2.3.5.StockCapDef'!J86=0,AVERAGE('2.2.3.5.StockCapDef'!K86:K86),AVERAGE('2.2.3.5.StockCapDef'!J86:K86))</f>
        <v>175061.58365448378</v>
      </c>
      <c r="L23" s="55">
        <f>IF('2.2.3.5.StockCapDef'!K86=0,AVERAGE('2.2.3.5.StockCapDef'!L86:L86),AVERAGE('2.2.3.5.StockCapDef'!K86:L86))</f>
        <v>167393.21326504985</v>
      </c>
      <c r="M23" s="55">
        <f>IF('2.2.3.5.StockCapDef'!L86=0,AVERAGE('2.2.3.5.StockCapDef'!M86:M86),AVERAGE('2.2.3.5.StockCapDef'!L86:M86))</f>
        <v>147474.67588586092</v>
      </c>
      <c r="N23" s="55">
        <f>IF('2.2.3.5.StockCapDef'!M86=0,AVERAGE('2.2.3.5.StockCapDef'!N86:N86),AVERAGE('2.2.3.5.StockCapDef'!M86:N86))</f>
        <v>124787.02927366996</v>
      </c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</row>
    <row r="24" spans="2:36" x14ac:dyDescent="0.3">
      <c r="B24" s="104" t="s">
        <v>211</v>
      </c>
      <c r="C24" s="105"/>
      <c r="D24" s="2"/>
      <c r="E24" s="55"/>
      <c r="F24" s="55">
        <f>IF('2.2.3.5.StockCapDef'!E87=0,AVERAGE('2.2.3.5.StockCapDef'!F87:F87),AVERAGE('2.2.3.5.StockCapDef'!E87:F87))</f>
        <v>0</v>
      </c>
      <c r="G24" s="55">
        <f>IF('2.2.3.5.StockCapDef'!F87=0,AVERAGE('2.2.3.5.StockCapDef'!G87:G87),AVERAGE('2.2.3.5.StockCapDef'!F87:G87))</f>
        <v>0</v>
      </c>
      <c r="H24" s="55">
        <f>IF('2.2.3.5.StockCapDef'!G87=0,AVERAGE('2.2.3.5.StockCapDef'!H87:H87),AVERAGE('2.2.3.5.StockCapDef'!G87:H87))</f>
        <v>0</v>
      </c>
      <c r="I24" s="55">
        <f>IF('2.2.3.5.StockCapDef'!H87=0,AVERAGE('2.2.3.5.StockCapDef'!I87:I87),AVERAGE('2.2.3.5.StockCapDef'!H87:I87))</f>
        <v>0</v>
      </c>
      <c r="J24" s="55">
        <f>IF('2.2.3.5.StockCapDef'!I87=0,AVERAGE('2.2.3.5.StockCapDef'!J87:J87),AVERAGE('2.2.3.5.StockCapDef'!I87:J87))</f>
        <v>0</v>
      </c>
      <c r="K24" s="55">
        <f>IF('2.2.3.5.StockCapDef'!J87=0,AVERAGE('2.2.3.5.StockCapDef'!K87:K87),AVERAGE('2.2.3.5.StockCapDef'!J87:K87))</f>
        <v>4236466.0863190321</v>
      </c>
      <c r="L24" s="55">
        <f>IF('2.2.3.5.StockCapDef'!K87=0,AVERAGE('2.2.3.5.StockCapDef'!L87:L87),AVERAGE('2.2.3.5.StockCapDef'!K87:L87))</f>
        <v>8044057.3336291295</v>
      </c>
      <c r="M24" s="55">
        <f>IF('2.2.3.5.StockCapDef'!L87=0,AVERAGE('2.2.3.5.StockCapDef'!M87:M87),AVERAGE('2.2.3.5.StockCapDef'!L87:M87))</f>
        <v>11331072.334874567</v>
      </c>
      <c r="N24" s="55">
        <f>IF('2.2.3.5.StockCapDef'!M87=0,AVERAGE('2.2.3.5.StockCapDef'!N87:N87),AVERAGE('2.2.3.5.StockCapDef'!M87:N87))</f>
        <v>10398346.423555844</v>
      </c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</row>
    <row r="25" spans="2:36" x14ac:dyDescent="0.3">
      <c r="B25" s="104" t="s">
        <v>212</v>
      </c>
      <c r="C25" s="105"/>
      <c r="D25" s="2"/>
      <c r="E25" s="55"/>
      <c r="F25" s="55">
        <f>IF('2.2.3.5.StockCapDef'!E88=0,AVERAGE('2.2.3.5.StockCapDef'!F88:F88),AVERAGE('2.2.3.5.StockCapDef'!E88:F88))</f>
        <v>0</v>
      </c>
      <c r="G25" s="55">
        <f>IF('2.2.3.5.StockCapDef'!F88=0,AVERAGE('2.2.3.5.StockCapDef'!G88:G88),AVERAGE('2.2.3.5.StockCapDef'!F88:G88))</f>
        <v>0</v>
      </c>
      <c r="H25" s="55">
        <f>IF('2.2.3.5.StockCapDef'!G88=0,AVERAGE('2.2.3.5.StockCapDef'!H88:H88),AVERAGE('2.2.3.5.StockCapDef'!G88:H88))</f>
        <v>0</v>
      </c>
      <c r="I25" s="55">
        <f>IF('2.2.3.5.StockCapDef'!H88=0,AVERAGE('2.2.3.5.StockCapDef'!I88:I88),AVERAGE('2.2.3.5.StockCapDef'!H88:I88))</f>
        <v>0</v>
      </c>
      <c r="J25" s="55">
        <f>IF('2.2.3.5.StockCapDef'!I88=0,AVERAGE('2.2.3.5.StockCapDef'!J88:J88),AVERAGE('2.2.3.5.StockCapDef'!I88:J88))</f>
        <v>7905634.0255459696</v>
      </c>
      <c r="K25" s="55">
        <f>IF('2.2.3.5.StockCapDef'!J88=0,AVERAGE('2.2.3.5.StockCapDef'!K88:K88),AVERAGE('2.2.3.5.StockCapDef'!J88:K88))</f>
        <v>13723922.498681543</v>
      </c>
      <c r="L25" s="55">
        <f>IF('2.2.3.5.StockCapDef'!K88=0,AVERAGE('2.2.3.5.StockCapDef'!L88:L88),AVERAGE('2.2.3.5.StockCapDef'!K88:L88))</f>
        <v>19256980.381520554</v>
      </c>
      <c r="M25" s="55">
        <f>IF('2.2.3.5.StockCapDef'!L88=0,AVERAGE('2.2.3.5.StockCapDef'!M88:M88),AVERAGE('2.2.3.5.StockCapDef'!L88:M88))</f>
        <v>18120751.709791239</v>
      </c>
      <c r="N25" s="55">
        <f>IF('2.2.3.5.StockCapDef'!M88=0,AVERAGE('2.2.3.5.StockCapDef'!N88:N88),AVERAGE('2.2.3.5.StockCapDef'!M88:N88))</f>
        <v>16593508.149196044</v>
      </c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</row>
    <row r="26" spans="2:36" x14ac:dyDescent="0.3">
      <c r="B26" s="104" t="s">
        <v>213</v>
      </c>
      <c r="C26" s="105"/>
      <c r="D26" s="2"/>
      <c r="E26" s="55"/>
      <c r="F26" s="55">
        <f>IF('2.2.3.5.StockCapDef'!E89=0,AVERAGE('2.2.3.5.StockCapDef'!F89:F89),AVERAGE('2.2.3.5.StockCapDef'!E89:F89))</f>
        <v>46783</v>
      </c>
      <c r="G26" s="55">
        <f>IF('2.2.3.5.StockCapDef'!F89=0,AVERAGE('2.2.3.5.StockCapDef'!G89:G89),AVERAGE('2.2.3.5.StockCapDef'!F89:G89))</f>
        <v>44723.30614120933</v>
      </c>
      <c r="H26" s="55">
        <f>IF('2.2.3.5.StockCapDef'!G89=0,AVERAGE('2.2.3.5.StockCapDef'!H89:H89),AVERAGE('2.2.3.5.StockCapDef'!G89:H89))</f>
        <v>40091.285983713897</v>
      </c>
      <c r="I26" s="55">
        <f>IF('2.2.3.5.StockCapDef'!H89=0,AVERAGE('2.2.3.5.StockCapDef'!I89:I89),AVERAGE('2.2.3.5.StockCapDef'!H89:I89))</f>
        <v>35218.440505026847</v>
      </c>
      <c r="J26" s="55">
        <f>IF('2.2.3.5.StockCapDef'!I89=0,AVERAGE('2.2.3.5.StockCapDef'!J89:J89),AVERAGE('2.2.3.5.StockCapDef'!I89:J89))</f>
        <v>30563.700461302848</v>
      </c>
      <c r="K26" s="55">
        <f>IF('2.2.3.5.StockCapDef'!J89=0,AVERAGE('2.2.3.5.StockCapDef'!K89:K89),AVERAGE('2.2.3.5.StockCapDef'!J89:K89))</f>
        <v>25992.086042550472</v>
      </c>
      <c r="L26" s="55">
        <f>IF('2.2.3.5.StockCapDef'!K89=0,AVERAGE('2.2.3.5.StockCapDef'!L89:L89),AVERAGE('2.2.3.5.StockCapDef'!K89:L89))</f>
        <v>21528.166964534132</v>
      </c>
      <c r="M26" s="55">
        <f>IF('2.2.3.5.StockCapDef'!L89=0,AVERAGE('2.2.3.5.StockCapDef'!M89:M89),AVERAGE('2.2.3.5.StockCapDef'!L89:M89))</f>
        <v>16527.513924672858</v>
      </c>
      <c r="N26" s="55">
        <f>IF('2.2.3.5.StockCapDef'!M89=0,AVERAGE('2.2.3.5.StockCapDef'!N89:N89),AVERAGE('2.2.3.5.StockCapDef'!M89:N89))</f>
        <v>11323.703838018577</v>
      </c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</row>
    <row r="27" spans="2:36" x14ac:dyDescent="0.3">
      <c r="B27" s="104" t="s">
        <v>214</v>
      </c>
      <c r="C27" s="105"/>
      <c r="D27" s="2"/>
      <c r="E27" s="55"/>
      <c r="F27" s="55">
        <f>IF('2.2.3.5.StockCapDef'!E90=0,AVERAGE('2.2.3.5.StockCapDef'!F90:F90),AVERAGE('2.2.3.5.StockCapDef'!E90:F90))</f>
        <v>26500</v>
      </c>
      <c r="G27" s="55">
        <f>IF('2.2.3.5.StockCapDef'!F90=0,AVERAGE('2.2.3.5.StockCapDef'!G90:G90),AVERAGE('2.2.3.5.StockCapDef'!F90:G90))</f>
        <v>25333.296555202687</v>
      </c>
      <c r="H27" s="55">
        <f>IF('2.2.3.5.StockCapDef'!G90=0,AVERAGE('2.2.3.5.StockCapDef'!H90:H90),AVERAGE('2.2.3.5.StockCapDef'!G90:H90))</f>
        <v>22709.511544116849</v>
      </c>
      <c r="I27" s="55">
        <f>IF('2.2.3.5.StockCapDef'!H90=0,AVERAGE('2.2.3.5.StockCapDef'!I90:I90),AVERAGE('2.2.3.5.StockCapDef'!H90:I90))</f>
        <v>19949.312215617032</v>
      </c>
      <c r="J27" s="55">
        <f>IF('2.2.3.5.StockCapDef'!I90=0,AVERAGE('2.2.3.5.StockCapDef'!J90:J90),AVERAGE('2.2.3.5.StockCapDef'!I90:J90))</f>
        <v>17312.657636845124</v>
      </c>
      <c r="K27" s="55">
        <f>IF('2.2.3.5.StockCapDef'!J90=0,AVERAGE('2.2.3.5.StockCapDef'!K90:K90),AVERAGE('2.2.3.5.StockCapDef'!J90:K90))</f>
        <v>14723.089159044686</v>
      </c>
      <c r="L27" s="55">
        <f>IF('2.2.3.5.StockCapDef'!K90=0,AVERAGE('2.2.3.5.StockCapDef'!L90:L90),AVERAGE('2.2.3.5.StockCapDef'!K90:L90))</f>
        <v>12194.524176734169</v>
      </c>
      <c r="M27" s="55">
        <f>IF('2.2.3.5.StockCapDef'!L90=0,AVERAGE('2.2.3.5.StockCapDef'!M90:M90),AVERAGE('2.2.3.5.StockCapDef'!L90:M90))</f>
        <v>9361.9288845057144</v>
      </c>
      <c r="N27" s="55">
        <f>IF('2.2.3.5.StockCapDef'!M90=0,AVERAGE('2.2.3.5.StockCapDef'!N90:N90),AVERAGE('2.2.3.5.StockCapDef'!M90:N90))</f>
        <v>6414.2562834254386</v>
      </c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</row>
    <row r="28" spans="2:36" x14ac:dyDescent="0.3">
      <c r="B28" s="104" t="s">
        <v>215</v>
      </c>
      <c r="C28" s="105"/>
      <c r="D28" s="2"/>
      <c r="E28" s="55"/>
      <c r="F28" s="55">
        <f>IF('2.2.3.5.StockCapDef'!E91=0,AVERAGE('2.2.3.5.StockCapDef'!F91:F91),AVERAGE('2.2.3.5.StockCapDef'!E91:F91))</f>
        <v>0</v>
      </c>
      <c r="G28" s="55">
        <f>IF('2.2.3.5.StockCapDef'!F91=0,AVERAGE('2.2.3.5.StockCapDef'!G91:G91),AVERAGE('2.2.3.5.StockCapDef'!F91:G91))</f>
        <v>15337.852686991921</v>
      </c>
      <c r="H28" s="55">
        <f>IF('2.2.3.5.StockCapDef'!G91=0,AVERAGE('2.2.3.5.StockCapDef'!H91:H91),AVERAGE('2.2.3.5.StockCapDef'!G91:H91))</f>
        <v>14497.386228920257</v>
      </c>
      <c r="I28" s="55">
        <f>IF('2.2.3.5.StockCapDef'!H91=0,AVERAGE('2.2.3.5.StockCapDef'!I91:I91),AVERAGE('2.2.3.5.StockCapDef'!H91:I91))</f>
        <v>12914.626003928803</v>
      </c>
      <c r="J28" s="55">
        <f>IF('2.2.3.5.StockCapDef'!I91=0,AVERAGE('2.2.3.5.StockCapDef'!J91:J91),AVERAGE('2.2.3.5.StockCapDef'!I91:J91))</f>
        <v>11410.451384821699</v>
      </c>
      <c r="K28" s="55">
        <f>IF('2.2.3.5.StockCapDef'!J91=0,AVERAGE('2.2.3.5.StockCapDef'!K91:K91),AVERAGE('2.2.3.5.StockCapDef'!J91:K91))</f>
        <v>9939.7518017060029</v>
      </c>
      <c r="L28" s="55">
        <f>IF('2.2.3.5.StockCapDef'!K91=0,AVERAGE('2.2.3.5.StockCapDef'!L91:L91),AVERAGE('2.2.3.5.StockCapDef'!K91:L91))</f>
        <v>8514.6481821555444</v>
      </c>
      <c r="M28" s="55">
        <f>IF('2.2.3.5.StockCapDef'!L91=0,AVERAGE('2.2.3.5.StockCapDef'!M91:M91),AVERAGE('2.2.3.5.StockCapDef'!L91:M91))</f>
        <v>6870.156120175413</v>
      </c>
      <c r="N28" s="55">
        <f>IF('2.2.3.5.StockCapDef'!M91=0,AVERAGE('2.2.3.5.StockCapDef'!N91:N91),AVERAGE('2.2.3.5.StockCapDef'!M91:N91))</f>
        <v>5124.4065429960792</v>
      </c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</row>
    <row r="29" spans="2:36" x14ac:dyDescent="0.3">
      <c r="B29" s="104" t="s">
        <v>216</v>
      </c>
      <c r="C29" s="105"/>
      <c r="D29" s="2"/>
      <c r="E29" s="55"/>
      <c r="F29" s="55">
        <f>IF('2.2.3.5.StockCapDef'!E92=0,AVERAGE('2.2.3.5.StockCapDef'!F92:F92),AVERAGE('2.2.3.5.StockCapDef'!E92:F92))</f>
        <v>0</v>
      </c>
      <c r="G29" s="55">
        <f>IF('2.2.3.5.StockCapDef'!F92=0,AVERAGE('2.2.3.5.StockCapDef'!G92:G92),AVERAGE('2.2.3.5.StockCapDef'!F92:G92))</f>
        <v>22572.631504949753</v>
      </c>
      <c r="H29" s="55">
        <f>IF('2.2.3.5.StockCapDef'!G92=0,AVERAGE('2.2.3.5.StockCapDef'!H92:H92),AVERAGE('2.2.3.5.StockCapDef'!G92:H92))</f>
        <v>21335.721747274758</v>
      </c>
      <c r="I29" s="55">
        <f>IF('2.2.3.5.StockCapDef'!H92=0,AVERAGE('2.2.3.5.StockCapDef'!I92:I92),AVERAGE('2.2.3.5.StockCapDef'!H92:I92))</f>
        <v>19006.382429149497</v>
      </c>
      <c r="J29" s="55">
        <f>IF('2.2.3.5.StockCapDef'!I92=0,AVERAGE('2.2.3.5.StockCapDef'!J92:J92),AVERAGE('2.2.3.5.StockCapDef'!I92:J92))</f>
        <v>16792.697105062467</v>
      </c>
      <c r="K29" s="55">
        <f>IF('2.2.3.5.StockCapDef'!J92=0,AVERAGE('2.2.3.5.StockCapDef'!K92:K92),AVERAGE('2.2.3.5.StockCapDef'!J92:K92))</f>
        <v>14628.276803105286</v>
      </c>
      <c r="L29" s="55">
        <f>IF('2.2.3.5.StockCapDef'!K92=0,AVERAGE('2.2.3.5.StockCapDef'!L92:L92),AVERAGE('2.2.3.5.StockCapDef'!K92:L92))</f>
        <v>12530.959824193065</v>
      </c>
      <c r="M29" s="55">
        <f>IF('2.2.3.5.StockCapDef'!L92=0,AVERAGE('2.2.3.5.StockCapDef'!M92:M92),AVERAGE('2.2.3.5.StockCapDef'!L92:M92))</f>
        <v>10110.770108889923</v>
      </c>
      <c r="N29" s="55">
        <f>IF('2.2.3.5.StockCapDef'!M92=0,AVERAGE('2.2.3.5.StockCapDef'!N92:N92),AVERAGE('2.2.3.5.StockCapDef'!M92:N92))</f>
        <v>7541.560278167568</v>
      </c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</row>
    <row r="30" spans="2:36" x14ac:dyDescent="0.3">
      <c r="B30" s="104" t="s">
        <v>217</v>
      </c>
      <c r="C30" s="105"/>
      <c r="D30" s="2"/>
      <c r="E30" s="55"/>
      <c r="F30" s="55">
        <f>IF('2.2.3.5.StockCapDef'!E93=0,AVERAGE('2.2.3.5.StockCapDef'!F93:F93),AVERAGE('2.2.3.5.StockCapDef'!E93:F93))</f>
        <v>0</v>
      </c>
      <c r="G30" s="55">
        <f>IF('2.2.3.5.StockCapDef'!F93=0,AVERAGE('2.2.3.5.StockCapDef'!G93:G93),AVERAGE('2.2.3.5.StockCapDef'!F93:G93))</f>
        <v>46989.799117100716</v>
      </c>
      <c r="H30" s="55">
        <f>IF('2.2.3.5.StockCapDef'!G93=0,AVERAGE('2.2.3.5.StockCapDef'!H93:H93),AVERAGE('2.2.3.5.StockCapDef'!G93:H93))</f>
        <v>44414.904779841694</v>
      </c>
      <c r="I30" s="55">
        <f>IF('2.2.3.5.StockCapDef'!H93=0,AVERAGE('2.2.3.5.StockCapDef'!I93:I93),AVERAGE('2.2.3.5.StockCapDef'!H93:I93))</f>
        <v>39565.882785650683</v>
      </c>
      <c r="J30" s="55">
        <f>IF('2.2.3.5.StockCapDef'!I93=0,AVERAGE('2.2.3.5.StockCapDef'!J93:J93),AVERAGE('2.2.3.5.StockCapDef'!I93:J93))</f>
        <v>34957.619514949882</v>
      </c>
      <c r="K30" s="55">
        <f>IF('2.2.3.5.StockCapDef'!J93=0,AVERAGE('2.2.3.5.StockCapDef'!K93:K93),AVERAGE('2.2.3.5.StockCapDef'!J93:K93))</f>
        <v>30451.912009307918</v>
      </c>
      <c r="L30" s="55">
        <f>IF('2.2.3.5.StockCapDef'!K93=0,AVERAGE('2.2.3.5.StockCapDef'!L93:L93),AVERAGE('2.2.3.5.StockCapDef'!K93:L93))</f>
        <v>26085.894538001608</v>
      </c>
      <c r="M30" s="55">
        <f>IF('2.2.3.5.StockCapDef'!L93=0,AVERAGE('2.2.3.5.StockCapDef'!M93:M93),AVERAGE('2.2.3.5.StockCapDef'!L93:M93))</f>
        <v>21047.74785481891</v>
      </c>
      <c r="N30" s="55">
        <f>IF('2.2.3.5.StockCapDef'!M93=0,AVERAGE('2.2.3.5.StockCapDef'!N93:N93),AVERAGE('2.2.3.5.StockCapDef'!M93:N93))</f>
        <v>15699.383672784983</v>
      </c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</row>
    <row r="31" spans="2:36" x14ac:dyDescent="0.3">
      <c r="B31" s="104" t="s">
        <v>218</v>
      </c>
      <c r="C31" s="105"/>
      <c r="D31" s="2"/>
      <c r="E31" s="55"/>
      <c r="F31" s="55">
        <f>IF('2.2.3.5.StockCapDef'!E94=0,AVERAGE('2.2.3.5.StockCapDef'!F94:F94),AVERAGE('2.2.3.5.StockCapDef'!E94:F94))</f>
        <v>0</v>
      </c>
      <c r="G31" s="55">
        <f>IF('2.2.3.5.StockCapDef'!F94=0,AVERAGE('2.2.3.5.StockCapDef'!G94:G94),AVERAGE('2.2.3.5.StockCapDef'!F94:G94))</f>
        <v>1608522.5638722135</v>
      </c>
      <c r="H31" s="55">
        <f>IF('2.2.3.5.StockCapDef'!G94=0,AVERAGE('2.2.3.5.StockCapDef'!H94:H94),AVERAGE('2.2.3.5.StockCapDef'!G94:H94))</f>
        <v>1520380.5475433837</v>
      </c>
      <c r="I31" s="55">
        <f>IF('2.2.3.5.StockCapDef'!H94=0,AVERAGE('2.2.3.5.StockCapDef'!I94:I94),AVERAGE('2.2.3.5.StockCapDef'!H94:I94))</f>
        <v>1354392.1535319188</v>
      </c>
      <c r="J31" s="55">
        <f>IF('2.2.3.5.StockCapDef'!I94=0,AVERAGE('2.2.3.5.StockCapDef'!J94:J94),AVERAGE('2.2.3.5.StockCapDef'!I94:J94))</f>
        <v>1196645.2469594197</v>
      </c>
      <c r="K31" s="55">
        <f>IF('2.2.3.5.StockCapDef'!J94=0,AVERAGE('2.2.3.5.StockCapDef'!K94:K94),AVERAGE('2.2.3.5.StockCapDef'!J94:K94))</f>
        <v>1042408.9589733332</v>
      </c>
      <c r="L31" s="55">
        <f>IF('2.2.3.5.StockCapDef'!K94=0,AVERAGE('2.2.3.5.StockCapDef'!L94:L94),AVERAGE('2.2.3.5.StockCapDef'!K94:L94))</f>
        <v>892954.4444018777</v>
      </c>
      <c r="M31" s="55">
        <f>IF('2.2.3.5.StockCapDef'!L94=0,AVERAGE('2.2.3.5.StockCapDef'!M94:M94),AVERAGE('2.2.3.5.StockCapDef'!L94:M94))</f>
        <v>720492.06379450695</v>
      </c>
      <c r="N31" s="55">
        <f>IF('2.2.3.5.StockCapDef'!M94=0,AVERAGE('2.2.3.5.StockCapDef'!N94:N94),AVERAGE('2.2.3.5.StockCapDef'!M94:N94))</f>
        <v>537410.53060538764</v>
      </c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</row>
    <row r="32" spans="2:36" x14ac:dyDescent="0.3">
      <c r="B32" s="104" t="s">
        <v>348</v>
      </c>
      <c r="C32" s="105"/>
      <c r="D32" s="2"/>
      <c r="E32" s="55"/>
      <c r="F32" s="55">
        <f>IF('2.2.3.5.StockCapDef'!E95=0,AVERAGE('2.2.3.5.StockCapDef'!F95:F95),AVERAGE('2.2.3.5.StockCapDef'!E95:F95))</f>
        <v>0</v>
      </c>
      <c r="G32" s="55">
        <f>IF('2.2.3.5.StockCapDef'!F95=0,AVERAGE('2.2.3.5.StockCapDef'!G95:G95),AVERAGE('2.2.3.5.StockCapDef'!F95:G95))</f>
        <v>0</v>
      </c>
      <c r="H32" s="55">
        <f>IF('2.2.3.5.StockCapDef'!G95=0,AVERAGE('2.2.3.5.StockCapDef'!H95:H95),AVERAGE('2.2.3.5.StockCapDef'!G95:H95))</f>
        <v>41816.084467787914</v>
      </c>
      <c r="I32" s="55">
        <f>IF('2.2.3.5.StockCapDef'!H95=0,AVERAGE('2.2.3.5.StockCapDef'!I95:I95),AVERAGE('2.2.3.5.StockCapDef'!H95:I95))</f>
        <v>39776.197445774989</v>
      </c>
      <c r="J32" s="55">
        <f>IF('2.2.3.5.StockCapDef'!I95=0,AVERAGE('2.2.3.5.StockCapDef'!J95:J95),AVERAGE('2.2.3.5.StockCapDef'!I95:J95))</f>
        <v>35636.352646598629</v>
      </c>
      <c r="K32" s="55">
        <f>IF('2.2.3.5.StockCapDef'!J95=0,AVERAGE('2.2.3.5.StockCapDef'!K95:K95),AVERAGE('2.2.3.5.StockCapDef'!J95:K95))</f>
        <v>31606.885720764272</v>
      </c>
      <c r="L32" s="55">
        <f>IF('2.2.3.5.StockCapDef'!K95=0,AVERAGE('2.2.3.5.StockCapDef'!L95:L95),AVERAGE('2.2.3.5.StockCapDef'!K95:L95))</f>
        <v>27732.693140643551</v>
      </c>
      <c r="M32" s="55">
        <f>IF('2.2.3.5.StockCapDef'!L95=0,AVERAGE('2.2.3.5.StockCapDef'!M95:M95),AVERAGE('2.2.3.5.StockCapDef'!L95:M95))</f>
        <v>23127.925593554031</v>
      </c>
      <c r="N32" s="55">
        <f>IF('2.2.3.5.StockCapDef'!M95=0,AVERAGE('2.2.3.5.StockCapDef'!N95:N95),AVERAGE('2.2.3.5.StockCapDef'!M95:N95))</f>
        <v>18146.225899573747</v>
      </c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</row>
    <row r="33" spans="2:36" x14ac:dyDescent="0.3">
      <c r="B33" s="104" t="s">
        <v>219</v>
      </c>
      <c r="C33" s="105"/>
      <c r="D33" s="2"/>
      <c r="E33" s="55"/>
      <c r="F33" s="55">
        <f>IF('2.2.3.5.StockCapDef'!E96=0,AVERAGE('2.2.3.5.StockCapDef'!F96:F96),AVERAGE('2.2.3.5.StockCapDef'!E96:F96))</f>
        <v>0</v>
      </c>
      <c r="G33" s="55">
        <f>IF('2.2.3.5.StockCapDef'!F96=0,AVERAGE('2.2.3.5.StockCapDef'!G96:G96),AVERAGE('2.2.3.5.StockCapDef'!F96:G96))</f>
        <v>0</v>
      </c>
      <c r="H33" s="55">
        <f>IF('2.2.3.5.StockCapDef'!G96=0,AVERAGE('2.2.3.5.StockCapDef'!H96:H96),AVERAGE('2.2.3.5.StockCapDef'!G96:H96))</f>
        <v>21822.522843858933</v>
      </c>
      <c r="I33" s="55">
        <f>IF('2.2.3.5.StockCapDef'!H96=0,AVERAGE('2.2.3.5.StockCapDef'!I96:I96),AVERAGE('2.2.3.5.StockCapDef'!H96:I96))</f>
        <v>20757.968816303819</v>
      </c>
      <c r="J33" s="55">
        <f>IF('2.2.3.5.StockCapDef'!I96=0,AVERAGE('2.2.3.5.StockCapDef'!J96:J96),AVERAGE('2.2.3.5.StockCapDef'!I96:J96))</f>
        <v>18597.511689581457</v>
      </c>
      <c r="K33" s="55">
        <f>IF('2.2.3.5.StockCapDef'!J96=0,AVERAGE('2.2.3.5.StockCapDef'!K96:K96),AVERAGE('2.2.3.5.StockCapDef'!J96:K96))</f>
        <v>16494.657365539435</v>
      </c>
      <c r="L33" s="55">
        <f>IF('2.2.3.5.StockCapDef'!K96=0,AVERAGE('2.2.3.5.StockCapDef'!L96:L96),AVERAGE('2.2.3.5.StockCapDef'!K96:L96))</f>
        <v>14472.835926319789</v>
      </c>
      <c r="M33" s="55">
        <f>IF('2.2.3.5.StockCapDef'!L96=0,AVERAGE('2.2.3.5.StockCapDef'!M96:M96),AVERAGE('2.2.3.5.StockCapDef'!L96:M96))</f>
        <v>12069.749978269589</v>
      </c>
      <c r="N33" s="55">
        <f>IF('2.2.3.5.StockCapDef'!M96=0,AVERAGE('2.2.3.5.StockCapDef'!N96:N96),AVERAGE('2.2.3.5.StockCapDef'!M96:N96))</f>
        <v>9469.95478565956</v>
      </c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</row>
    <row r="34" spans="2:36" x14ac:dyDescent="0.3">
      <c r="B34" s="104" t="s">
        <v>220</v>
      </c>
      <c r="C34" s="105"/>
      <c r="D34" s="2"/>
      <c r="E34" s="55"/>
      <c r="F34" s="55">
        <f>IF('2.2.3.5.StockCapDef'!E97=0,AVERAGE('2.2.3.5.StockCapDef'!F97:F97),AVERAGE('2.2.3.5.StockCapDef'!E97:F97))</f>
        <v>0</v>
      </c>
      <c r="G34" s="55">
        <f>IF('2.2.3.5.StockCapDef'!F97=0,AVERAGE('2.2.3.5.StockCapDef'!G97:G97),AVERAGE('2.2.3.5.StockCapDef'!F97:G97))</f>
        <v>0</v>
      </c>
      <c r="H34" s="55">
        <f>IF('2.2.3.5.StockCapDef'!G97=0,AVERAGE('2.2.3.5.StockCapDef'!H97:H97),AVERAGE('2.2.3.5.StockCapDef'!G97:H97))</f>
        <v>33268.786325125926</v>
      </c>
      <c r="I34" s="55">
        <f>IF('2.2.3.5.StockCapDef'!H97=0,AVERAGE('2.2.3.5.StockCapDef'!I97:I97),AVERAGE('2.2.3.5.StockCapDef'!H97:I97))</f>
        <v>31645.856624115215</v>
      </c>
      <c r="J34" s="55">
        <f>IF('2.2.3.5.StockCapDef'!I97=0,AVERAGE('2.2.3.5.StockCapDef'!J97:J97),AVERAGE('2.2.3.5.StockCapDef'!I97:J97))</f>
        <v>28352.205059271131</v>
      </c>
      <c r="K34" s="55">
        <f>IF('2.2.3.5.StockCapDef'!J97=0,AVERAGE('2.2.3.5.StockCapDef'!K97:K97),AVERAGE('2.2.3.5.StockCapDef'!J97:K97))</f>
        <v>25146.369891633374</v>
      </c>
      <c r="L34" s="55">
        <f>IF('2.2.3.5.StockCapDef'!K97=0,AVERAGE('2.2.3.5.StockCapDef'!L97:L97),AVERAGE('2.2.3.5.StockCapDef'!K97:L97))</f>
        <v>22064.070657478347</v>
      </c>
      <c r="M34" s="55">
        <f>IF('2.2.3.5.StockCapDef'!L97=0,AVERAGE('2.2.3.5.StockCapDef'!M97:M97),AVERAGE('2.2.3.5.StockCapDef'!L97:M97))</f>
        <v>18400.52756034772</v>
      </c>
      <c r="N34" s="55">
        <f>IF('2.2.3.5.StockCapDef'!M97=0,AVERAGE('2.2.3.5.StockCapDef'!N97:N97),AVERAGE('2.2.3.5.StockCapDef'!M97:N97))</f>
        <v>14437.098062718749</v>
      </c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</row>
    <row r="35" spans="2:36" x14ac:dyDescent="0.3">
      <c r="B35" s="104" t="s">
        <v>221</v>
      </c>
      <c r="C35" s="105"/>
      <c r="D35" s="2"/>
      <c r="E35" s="55"/>
      <c r="F35" s="55">
        <f>IF('2.2.3.5.StockCapDef'!E98=0,AVERAGE('2.2.3.5.StockCapDef'!F98:F98),AVERAGE('2.2.3.5.StockCapDef'!E98:F98))</f>
        <v>0</v>
      </c>
      <c r="G35" s="55">
        <f>IF('2.2.3.5.StockCapDef'!F98=0,AVERAGE('2.2.3.5.StockCapDef'!G98:G98),AVERAGE('2.2.3.5.StockCapDef'!F98:G98))</f>
        <v>0</v>
      </c>
      <c r="H35" s="55">
        <f>IF('2.2.3.5.StockCapDef'!G98=0,AVERAGE('2.2.3.5.StockCapDef'!H98:H98),AVERAGE('2.2.3.5.StockCapDef'!G98:H98))</f>
        <v>82013.429725480135</v>
      </c>
      <c r="I35" s="55">
        <f>IF('2.2.3.5.StockCapDef'!H98=0,AVERAGE('2.2.3.5.StockCapDef'!I98:I98),AVERAGE('2.2.3.5.StockCapDef'!H98:I98))</f>
        <v>78012.621590116556</v>
      </c>
      <c r="J35" s="55">
        <f>IF('2.2.3.5.StockCapDef'!I98=0,AVERAGE('2.2.3.5.StockCapDef'!J98:J98),AVERAGE('2.2.3.5.StockCapDef'!I98:J98))</f>
        <v>69893.189203442758</v>
      </c>
      <c r="K35" s="55">
        <f>IF('2.2.3.5.StockCapDef'!J98=0,AVERAGE('2.2.3.5.StockCapDef'!K98:K98),AVERAGE('2.2.3.5.StockCapDef'!J98:K98))</f>
        <v>61990.239734139068</v>
      </c>
      <c r="L35" s="55">
        <f>IF('2.2.3.5.StockCapDef'!K98=0,AVERAGE('2.2.3.5.StockCapDef'!L98:L98),AVERAGE('2.2.3.5.StockCapDef'!K98:L98))</f>
        <v>54391.828143080886</v>
      </c>
      <c r="M35" s="55">
        <f>IF('2.2.3.5.StockCapDef'!L98=0,AVERAGE('2.2.3.5.StockCapDef'!M98:M98),AVERAGE('2.2.3.5.StockCapDef'!L98:M98))</f>
        <v>45360.547849099414</v>
      </c>
      <c r="N35" s="55">
        <f>IF('2.2.3.5.StockCapDef'!M98=0,AVERAGE('2.2.3.5.StockCapDef'!N98:N98),AVERAGE('2.2.3.5.StockCapDef'!M98:N98))</f>
        <v>35589.994652507608</v>
      </c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</row>
    <row r="36" spans="2:36" x14ac:dyDescent="0.3">
      <c r="B36" s="104" t="s">
        <v>222</v>
      </c>
      <c r="C36" s="105"/>
      <c r="D36" s="2"/>
      <c r="E36" s="55"/>
      <c r="F36" s="55">
        <f>IF('2.2.3.5.StockCapDef'!E99=0,AVERAGE('2.2.3.5.StockCapDef'!F99:F99),AVERAGE('2.2.3.5.StockCapDef'!E99:F99))</f>
        <v>0</v>
      </c>
      <c r="G36" s="55">
        <f>IF('2.2.3.5.StockCapDef'!F99=0,AVERAGE('2.2.3.5.StockCapDef'!G99:G99),AVERAGE('2.2.3.5.StockCapDef'!F99:G99))</f>
        <v>0</v>
      </c>
      <c r="H36" s="55">
        <f>IF('2.2.3.5.StockCapDef'!G99=0,AVERAGE('2.2.3.5.StockCapDef'!H99:H99),AVERAGE('2.2.3.5.StockCapDef'!G99:H99))</f>
        <v>71698.941396774011</v>
      </c>
      <c r="I36" s="55">
        <f>IF('2.2.3.5.StockCapDef'!H99=0,AVERAGE('2.2.3.5.StockCapDef'!I99:I99),AVERAGE('2.2.3.5.StockCapDef'!H99:I99))</f>
        <v>68201.298279087772</v>
      </c>
      <c r="J36" s="55">
        <f>IF('2.2.3.5.StockCapDef'!I99=0,AVERAGE('2.2.3.5.StockCapDef'!J99:J99),AVERAGE('2.2.3.5.StockCapDef'!I99:J99))</f>
        <v>61103.013171199782</v>
      </c>
      <c r="K36" s="55">
        <f>IF('2.2.3.5.StockCapDef'!J99=0,AVERAGE('2.2.3.5.StockCapDef'!K99:K99),AVERAGE('2.2.3.5.StockCapDef'!J99:K99))</f>
        <v>54193.984823550665</v>
      </c>
      <c r="L36" s="55">
        <f>IF('2.2.3.5.StockCapDef'!K99=0,AVERAGE('2.2.3.5.StockCapDef'!L99:L99),AVERAGE('2.2.3.5.StockCapDef'!K99:L99))</f>
        <v>47551.193890414143</v>
      </c>
      <c r="M36" s="55">
        <f>IF('2.2.3.5.StockCapDef'!L99=0,AVERAGE('2.2.3.5.StockCapDef'!M99:M99),AVERAGE('2.2.3.5.StockCapDef'!L99:M99))</f>
        <v>39655.740198214262</v>
      </c>
      <c r="N36" s="55">
        <f>IF('2.2.3.5.StockCapDef'!M99=0,AVERAGE('2.2.3.5.StockCapDef'!N99:N99),AVERAGE('2.2.3.5.StockCapDef'!M99:N99))</f>
        <v>31113.988885028368</v>
      </c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</row>
    <row r="37" spans="2:36" x14ac:dyDescent="0.3">
      <c r="B37" s="104" t="s">
        <v>223</v>
      </c>
      <c r="C37" s="105"/>
      <c r="D37" s="2"/>
      <c r="E37" s="55"/>
      <c r="F37" s="55">
        <f>IF('2.2.3.5.StockCapDef'!E100=0,AVERAGE('2.2.3.5.StockCapDef'!F100:F100),AVERAGE('2.2.3.5.StockCapDef'!E100:F100))</f>
        <v>0</v>
      </c>
      <c r="G37" s="55">
        <f>IF('2.2.3.5.StockCapDef'!F100=0,AVERAGE('2.2.3.5.StockCapDef'!G100:G100),AVERAGE('2.2.3.5.StockCapDef'!F100:G100))</f>
        <v>0</v>
      </c>
      <c r="H37" s="55">
        <f>IF('2.2.3.5.StockCapDef'!G100=0,AVERAGE('2.2.3.5.StockCapDef'!H100:H100),AVERAGE('2.2.3.5.StockCapDef'!G100:H100))</f>
        <v>71613.136494800856</v>
      </c>
      <c r="I37" s="55">
        <f>IF('2.2.3.5.StockCapDef'!H100=0,AVERAGE('2.2.3.5.StockCapDef'!I100:I100),AVERAGE('2.2.3.5.StockCapDef'!H100:I100))</f>
        <v>68119.679142190129</v>
      </c>
      <c r="J37" s="55">
        <f>IF('2.2.3.5.StockCapDef'!I100=0,AVERAGE('2.2.3.5.StockCapDef'!J100:J100),AVERAGE('2.2.3.5.StockCapDef'!I100:J100))</f>
        <v>61029.888827195784</v>
      </c>
      <c r="K37" s="55">
        <f>IF('2.2.3.5.StockCapDef'!J100=0,AVERAGE('2.2.3.5.StockCapDef'!K100:K100),AVERAGE('2.2.3.5.StockCapDef'!J100:K100))</f>
        <v>54129.128781540399</v>
      </c>
      <c r="L37" s="55">
        <f>IF('2.2.3.5.StockCapDef'!K100=0,AVERAGE('2.2.3.5.StockCapDef'!L100:L100),AVERAGE('2.2.3.5.StockCapDef'!K100:L100))</f>
        <v>47494.287533765222</v>
      </c>
      <c r="M37" s="55">
        <f>IF('2.2.3.5.StockCapDef'!L100=0,AVERAGE('2.2.3.5.StockCapDef'!M100:M100),AVERAGE('2.2.3.5.StockCapDef'!L100:M100))</f>
        <v>39608.282636999327</v>
      </c>
      <c r="N37" s="55">
        <f>IF('2.2.3.5.StockCapDef'!M100=0,AVERAGE('2.2.3.5.StockCapDef'!N100:N100),AVERAGE('2.2.3.5.StockCapDef'!M100:N100))</f>
        <v>31076.753568658743</v>
      </c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</row>
    <row r="38" spans="2:36" x14ac:dyDescent="0.3">
      <c r="B38" s="104" t="s">
        <v>349</v>
      </c>
      <c r="C38" s="105"/>
      <c r="D38" s="2"/>
      <c r="E38" s="55"/>
      <c r="F38" s="55">
        <f>IF('2.2.3.5.StockCapDef'!E101=0,AVERAGE('2.2.3.5.StockCapDef'!F101:F101),AVERAGE('2.2.3.5.StockCapDef'!E101:F101))</f>
        <v>0</v>
      </c>
      <c r="G38" s="55">
        <f>IF('2.2.3.5.StockCapDef'!F101=0,AVERAGE('2.2.3.5.StockCapDef'!G101:G101),AVERAGE('2.2.3.5.StockCapDef'!F101:G101))</f>
        <v>0</v>
      </c>
      <c r="H38" s="55">
        <f>IF('2.2.3.5.StockCapDef'!G101=0,AVERAGE('2.2.3.5.StockCapDef'!H101:H101),AVERAGE('2.2.3.5.StockCapDef'!G101:H101))</f>
        <v>12454.666476753186</v>
      </c>
      <c r="I38" s="55">
        <f>IF('2.2.3.5.StockCapDef'!H101=0,AVERAGE('2.2.3.5.StockCapDef'!I101:I101),AVERAGE('2.2.3.5.StockCapDef'!H101:I101))</f>
        <v>11847.098531719992</v>
      </c>
      <c r="J38" s="55">
        <f>IF('2.2.3.5.StockCapDef'!I101=0,AVERAGE('2.2.3.5.StockCapDef'!J101:J101),AVERAGE('2.2.3.5.StockCapDef'!I101:J101))</f>
        <v>10614.07093251995</v>
      </c>
      <c r="K38" s="55">
        <f>IF('2.2.3.5.StockCapDef'!J101=0,AVERAGE('2.2.3.5.StockCapDef'!K101:K101),AVERAGE('2.2.3.5.StockCapDef'!J101:K101))</f>
        <v>9413.9187116912799</v>
      </c>
      <c r="L38" s="55">
        <f>IF('2.2.3.5.StockCapDef'!K101=0,AVERAGE('2.2.3.5.StockCapDef'!L101:L101),AVERAGE('2.2.3.5.StockCapDef'!K101:L101))</f>
        <v>8260.0140105161809</v>
      </c>
      <c r="M38" s="55">
        <f>IF('2.2.3.5.StockCapDef'!L101=0,AVERAGE('2.2.3.5.StockCapDef'!M101:M101),AVERAGE('2.2.3.5.StockCapDef'!L101:M101))</f>
        <v>6888.511998027283</v>
      </c>
      <c r="N38" s="55">
        <f>IF('2.2.3.5.StockCapDef'!M101=0,AVERAGE('2.2.3.5.StockCapDef'!N101:N101),AVERAGE('2.2.3.5.StockCapDef'!M101:N101))</f>
        <v>5404.743037696644</v>
      </c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</row>
    <row r="39" spans="2:36" x14ac:dyDescent="0.3">
      <c r="B39" s="104" t="s">
        <v>224</v>
      </c>
      <c r="C39" s="105"/>
      <c r="D39" s="2"/>
      <c r="E39" s="55"/>
      <c r="F39" s="55">
        <f>IF('2.2.3.5.StockCapDef'!E102=0,AVERAGE('2.2.3.5.StockCapDef'!F102:F102),AVERAGE('2.2.3.5.StockCapDef'!E102:F102))</f>
        <v>0</v>
      </c>
      <c r="G39" s="55">
        <f>IF('2.2.3.5.StockCapDef'!F102=0,AVERAGE('2.2.3.5.StockCapDef'!G102:G102),AVERAGE('2.2.3.5.StockCapDef'!F102:G102))</f>
        <v>0</v>
      </c>
      <c r="H39" s="55">
        <f>IF('2.2.3.5.StockCapDef'!G102=0,AVERAGE('2.2.3.5.StockCapDef'!H102:H102),AVERAGE('2.2.3.5.StockCapDef'!G102:H102))</f>
        <v>0</v>
      </c>
      <c r="I39" s="55">
        <f>IF('2.2.3.5.StockCapDef'!H102=0,AVERAGE('2.2.3.5.StockCapDef'!I102:I102),AVERAGE('2.2.3.5.StockCapDef'!H102:I102))</f>
        <v>12936.629022833968</v>
      </c>
      <c r="J39" s="55">
        <f>IF('2.2.3.5.StockCapDef'!I102=0,AVERAGE('2.2.3.5.StockCapDef'!J102:J102),AVERAGE('2.2.3.5.StockCapDef'!I102:J102))</f>
        <v>12288.584074023942</v>
      </c>
      <c r="K39" s="55">
        <f>IF('2.2.3.5.StockCapDef'!J102=0,AVERAGE('2.2.3.5.StockCapDef'!K102:K102),AVERAGE('2.2.3.5.StockCapDef'!J102:K102))</f>
        <v>11052.557753938934</v>
      </c>
      <c r="L39" s="55">
        <f>IF('2.2.3.5.StockCapDef'!K102=0,AVERAGE('2.2.3.5.StockCapDef'!L102:L102),AVERAGE('2.2.3.5.StockCapDef'!K102:L102))</f>
        <v>9873.5793861219263</v>
      </c>
      <c r="M39" s="55">
        <f>IF('2.2.3.5.StockCapDef'!L102=0,AVERAGE('2.2.3.5.StockCapDef'!M102:M102),AVERAGE('2.2.3.5.StockCapDef'!L102:M102))</f>
        <v>8430.3163890192845</v>
      </c>
      <c r="N39" s="55">
        <f>IF('2.2.3.5.StockCapDef'!M102=0,AVERAGE('2.2.3.5.StockCapDef'!N102:N102),AVERAGE('2.2.3.5.StockCapDef'!M102:N102))</f>
        <v>6840.5523535494722</v>
      </c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</row>
    <row r="40" spans="2:36" x14ac:dyDescent="0.3">
      <c r="B40" s="104" t="s">
        <v>350</v>
      </c>
      <c r="C40" s="105"/>
      <c r="D40" s="2"/>
      <c r="E40" s="55"/>
      <c r="F40" s="55">
        <f>IF('2.2.3.5.StockCapDef'!E103=0,AVERAGE('2.2.3.5.StockCapDef'!F103:F103),AVERAGE('2.2.3.5.StockCapDef'!E103:F103))</f>
        <v>0</v>
      </c>
      <c r="G40" s="55">
        <f>IF('2.2.3.5.StockCapDef'!F103=0,AVERAGE('2.2.3.5.StockCapDef'!G103:G103),AVERAGE('2.2.3.5.StockCapDef'!F103:G103))</f>
        <v>0</v>
      </c>
      <c r="H40" s="55">
        <f>IF('2.2.3.5.StockCapDef'!G103=0,AVERAGE('2.2.3.5.StockCapDef'!H103:H103),AVERAGE('2.2.3.5.StockCapDef'!G103:H103))</f>
        <v>0</v>
      </c>
      <c r="I40" s="55">
        <f>IF('2.2.3.5.StockCapDef'!H103=0,AVERAGE('2.2.3.5.StockCapDef'!I103:I103),AVERAGE('2.2.3.5.StockCapDef'!H103:I103))</f>
        <v>379492.77751841169</v>
      </c>
      <c r="J40" s="55">
        <f>IF('2.2.3.5.StockCapDef'!I103=0,AVERAGE('2.2.3.5.StockCapDef'!J103:J103),AVERAGE('2.2.3.5.StockCapDef'!I103:J103))</f>
        <v>360482.54099183169</v>
      </c>
      <c r="K40" s="55">
        <f>IF('2.2.3.5.StockCapDef'!J103=0,AVERAGE('2.2.3.5.StockCapDef'!K103:K103),AVERAGE('2.2.3.5.StockCapDef'!J103:K103))</f>
        <v>324224.0179664751</v>
      </c>
      <c r="L40" s="55">
        <f>IF('2.2.3.5.StockCapDef'!K103=0,AVERAGE('2.2.3.5.StockCapDef'!L103:L103),AVERAGE('2.2.3.5.StockCapDef'!K103:L103))</f>
        <v>289638.98235578497</v>
      </c>
      <c r="M40" s="55">
        <f>IF('2.2.3.5.StockCapDef'!L103=0,AVERAGE('2.2.3.5.StockCapDef'!M103:M103),AVERAGE('2.2.3.5.StockCapDef'!L103:M103))</f>
        <v>247301.22323064588</v>
      </c>
      <c r="N40" s="55">
        <f>IF('2.2.3.5.StockCapDef'!M103=0,AVERAGE('2.2.3.5.StockCapDef'!N103:N103),AVERAGE('2.2.3.5.StockCapDef'!M103:N103))</f>
        <v>200665.89277829631</v>
      </c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</row>
    <row r="41" spans="2:36" x14ac:dyDescent="0.3">
      <c r="B41" s="104" t="s">
        <v>225</v>
      </c>
      <c r="C41" s="105"/>
      <c r="D41" s="2"/>
      <c r="E41" s="55"/>
      <c r="F41" s="55">
        <f>IF('2.2.3.5.StockCapDef'!E104=0,AVERAGE('2.2.3.5.StockCapDef'!F104:F104),AVERAGE('2.2.3.5.StockCapDef'!E104:F104))</f>
        <v>0</v>
      </c>
      <c r="G41" s="55">
        <f>IF('2.2.3.5.StockCapDef'!F104=0,AVERAGE('2.2.3.5.StockCapDef'!G104:G104),AVERAGE('2.2.3.5.StockCapDef'!F104:G104))</f>
        <v>0</v>
      </c>
      <c r="H41" s="55">
        <f>IF('2.2.3.5.StockCapDef'!G104=0,AVERAGE('2.2.3.5.StockCapDef'!H104:H104),AVERAGE('2.2.3.5.StockCapDef'!G104:H104))</f>
        <v>0</v>
      </c>
      <c r="I41" s="55">
        <f>IF('2.2.3.5.StockCapDef'!H104=0,AVERAGE('2.2.3.5.StockCapDef'!I104:I104),AVERAGE('2.2.3.5.StockCapDef'!H104:I104))</f>
        <v>311985.40988933138</v>
      </c>
      <c r="J41" s="55">
        <f>IF('2.2.3.5.StockCapDef'!I104=0,AVERAGE('2.2.3.5.StockCapDef'!J104:J104),AVERAGE('2.2.3.5.StockCapDef'!I104:J104))</f>
        <v>296356.87415375875</v>
      </c>
      <c r="K41" s="55">
        <f>IF('2.2.3.5.StockCapDef'!J104=0,AVERAGE('2.2.3.5.StockCapDef'!K104:K104),AVERAGE('2.2.3.5.StockCapDef'!J104:K104))</f>
        <v>266548.3222176187</v>
      </c>
      <c r="L41" s="55">
        <f>IF('2.2.3.5.StockCapDef'!K104=0,AVERAGE('2.2.3.5.StockCapDef'!L104:L104),AVERAGE('2.2.3.5.StockCapDef'!K104:L104))</f>
        <v>238115.56367713556</v>
      </c>
      <c r="M41" s="55">
        <f>IF('2.2.3.5.StockCapDef'!L104=0,AVERAGE('2.2.3.5.StockCapDef'!M104:M104),AVERAGE('2.2.3.5.StockCapDef'!L104:M104))</f>
        <v>203309.20129831147</v>
      </c>
      <c r="N41" s="55">
        <f>IF('2.2.3.5.StockCapDef'!M104=0,AVERAGE('2.2.3.5.StockCapDef'!N104:N104),AVERAGE('2.2.3.5.StockCapDef'!M104:N104))</f>
        <v>164969.75573193358</v>
      </c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</row>
    <row r="42" spans="2:36" x14ac:dyDescent="0.3">
      <c r="B42" s="104" t="s">
        <v>226</v>
      </c>
      <c r="C42" s="105"/>
      <c r="D42" s="2"/>
      <c r="E42" s="55"/>
      <c r="F42" s="55">
        <f>IF('2.2.3.5.StockCapDef'!E105=0,AVERAGE('2.2.3.5.StockCapDef'!F105:F105),AVERAGE('2.2.3.5.StockCapDef'!E105:F105))</f>
        <v>0</v>
      </c>
      <c r="G42" s="55">
        <f>IF('2.2.3.5.StockCapDef'!F105=0,AVERAGE('2.2.3.5.StockCapDef'!G105:G105),AVERAGE('2.2.3.5.StockCapDef'!F105:G105))</f>
        <v>0</v>
      </c>
      <c r="H42" s="55">
        <f>IF('2.2.3.5.StockCapDef'!G105=0,AVERAGE('2.2.3.5.StockCapDef'!H105:H105),AVERAGE('2.2.3.5.StockCapDef'!G105:H105))</f>
        <v>0</v>
      </c>
      <c r="I42" s="55">
        <f>IF('2.2.3.5.StockCapDef'!H105=0,AVERAGE('2.2.3.5.StockCapDef'!I105:I105),AVERAGE('2.2.3.5.StockCapDef'!H105:I105))</f>
        <v>30014.461215192863</v>
      </c>
      <c r="J42" s="55">
        <f>IF('2.2.3.5.StockCapDef'!I105=0,AVERAGE('2.2.3.5.StockCapDef'!J105:J105),AVERAGE('2.2.3.5.StockCapDef'!I105:J105))</f>
        <v>28510.922700837356</v>
      </c>
      <c r="K42" s="55">
        <f>IF('2.2.3.5.StockCapDef'!J105=0,AVERAGE('2.2.3.5.StockCapDef'!K105:K105),AVERAGE('2.2.3.5.StockCapDef'!J105:K105))</f>
        <v>25643.200052250344</v>
      </c>
      <c r="L42" s="55">
        <f>IF('2.2.3.5.StockCapDef'!K105=0,AVERAGE('2.2.3.5.StockCapDef'!L105:L105),AVERAGE('2.2.3.5.StockCapDef'!K105:L105))</f>
        <v>22907.835187729936</v>
      </c>
      <c r="M42" s="55">
        <f>IF('2.2.3.5.StockCapDef'!L105=0,AVERAGE('2.2.3.5.StockCapDef'!M105:M105),AVERAGE('2.2.3.5.StockCapDef'!L105:M105))</f>
        <v>19559.29970963901</v>
      </c>
      <c r="N42" s="55">
        <f>IF('2.2.3.5.StockCapDef'!M105=0,AVERAGE('2.2.3.5.StockCapDef'!N105:N105),AVERAGE('2.2.3.5.StockCapDef'!M105:N105))</f>
        <v>15870.865040940111</v>
      </c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</row>
    <row r="43" spans="2:36" x14ac:dyDescent="0.3">
      <c r="B43" s="104" t="s">
        <v>227</v>
      </c>
      <c r="C43" s="105"/>
      <c r="D43" s="2"/>
      <c r="E43" s="55"/>
      <c r="F43" s="55">
        <f>IF('2.2.3.5.StockCapDef'!E106=0,AVERAGE('2.2.3.5.StockCapDef'!F106:F106),AVERAGE('2.2.3.5.StockCapDef'!E106:F106))</f>
        <v>0</v>
      </c>
      <c r="G43" s="55">
        <f>IF('2.2.3.5.StockCapDef'!F106=0,AVERAGE('2.2.3.5.StockCapDef'!G106:G106),AVERAGE('2.2.3.5.StockCapDef'!F106:G106))</f>
        <v>0</v>
      </c>
      <c r="H43" s="55">
        <f>IF('2.2.3.5.StockCapDef'!G106=0,AVERAGE('2.2.3.5.StockCapDef'!H106:H106),AVERAGE('2.2.3.5.StockCapDef'!G106:H106))</f>
        <v>0</v>
      </c>
      <c r="I43" s="55">
        <f>IF('2.2.3.5.StockCapDef'!H106=0,AVERAGE('2.2.3.5.StockCapDef'!I106:I106),AVERAGE('2.2.3.5.StockCapDef'!H106:I106))</f>
        <v>0</v>
      </c>
      <c r="J43" s="55">
        <f>IF('2.2.3.5.StockCapDef'!I106=0,AVERAGE('2.2.3.5.StockCapDef'!J106:J106),AVERAGE('2.2.3.5.StockCapDef'!I106:J106))</f>
        <v>438533.53148585919</v>
      </c>
      <c r="K43" s="55">
        <f>IF('2.2.3.5.StockCapDef'!J106=0,AVERAGE('2.2.3.5.StockCapDef'!K106:K106),AVERAGE('2.2.3.5.StockCapDef'!J106:K106))</f>
        <v>431782.20392333518</v>
      </c>
      <c r="L43" s="55">
        <f>IF('2.2.3.5.StockCapDef'!K106=0,AVERAGE('2.2.3.5.StockCapDef'!L106:L106),AVERAGE('2.2.3.5.StockCapDef'!K106:L106))</f>
        <v>418590.02459402429</v>
      </c>
      <c r="M43" s="55">
        <f>IF('2.2.3.5.StockCapDef'!L106=0,AVERAGE('2.2.3.5.StockCapDef'!M106:M106),AVERAGE('2.2.3.5.StockCapDef'!L106:M106))</f>
        <v>393425.80255069095</v>
      </c>
      <c r="N43" s="55">
        <f>IF('2.2.3.5.StockCapDef'!M106=0,AVERAGE('2.2.3.5.StockCapDef'!N106:N106),AVERAGE('2.2.3.5.StockCapDef'!M106:N106))</f>
        <v>359791.29393850471</v>
      </c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</row>
    <row r="44" spans="2:36" x14ac:dyDescent="0.3">
      <c r="B44" s="104" t="s">
        <v>228</v>
      </c>
      <c r="C44" s="105"/>
      <c r="D44" s="2"/>
      <c r="E44" s="55"/>
      <c r="F44" s="55">
        <f>IF('2.2.3.5.StockCapDef'!E107=0,AVERAGE('2.2.3.5.StockCapDef'!F107:F107),AVERAGE('2.2.3.5.StockCapDef'!E107:F107))</f>
        <v>0</v>
      </c>
      <c r="G44" s="55">
        <f>IF('2.2.3.5.StockCapDef'!F107=0,AVERAGE('2.2.3.5.StockCapDef'!G107:G107),AVERAGE('2.2.3.5.StockCapDef'!F107:G107))</f>
        <v>0</v>
      </c>
      <c r="H44" s="55">
        <f>IF('2.2.3.5.StockCapDef'!G107=0,AVERAGE('2.2.3.5.StockCapDef'!H107:H107),AVERAGE('2.2.3.5.StockCapDef'!G107:H107))</f>
        <v>0</v>
      </c>
      <c r="I44" s="55">
        <f>IF('2.2.3.5.StockCapDef'!H107=0,AVERAGE('2.2.3.5.StockCapDef'!I107:I107),AVERAGE('2.2.3.5.StockCapDef'!H107:I107))</f>
        <v>0</v>
      </c>
      <c r="J44" s="55">
        <f>IF('2.2.3.5.StockCapDef'!I107=0,AVERAGE('2.2.3.5.StockCapDef'!J107:J107),AVERAGE('2.2.3.5.StockCapDef'!I107:J107))</f>
        <v>1032384.0236606662</v>
      </c>
      <c r="K44" s="55">
        <f>IF('2.2.3.5.StockCapDef'!J107=0,AVERAGE('2.2.3.5.StockCapDef'!K107:K107),AVERAGE('2.2.3.5.StockCapDef'!J107:K107))</f>
        <v>1016490.2271465575</v>
      </c>
      <c r="L44" s="55">
        <f>IF('2.2.3.5.StockCapDef'!K107=0,AVERAGE('2.2.3.5.StockCapDef'!L107:L107),AVERAGE('2.2.3.5.StockCapDef'!K107:L107))</f>
        <v>985433.54801257851</v>
      </c>
      <c r="M44" s="55">
        <f>IF('2.2.3.5.StockCapDef'!L107=0,AVERAGE('2.2.3.5.StockCapDef'!M107:M107),AVERAGE('2.2.3.5.StockCapDef'!L107:M107))</f>
        <v>926192.60304455471</v>
      </c>
      <c r="N44" s="55">
        <f>IF('2.2.3.5.StockCapDef'!M107=0,AVERAGE('2.2.3.5.StockCapDef'!N107:N107),AVERAGE('2.2.3.5.StockCapDef'!M107:N107))</f>
        <v>847011.13380263466</v>
      </c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</row>
    <row r="45" spans="2:36" x14ac:dyDescent="0.3">
      <c r="B45" s="104" t="s">
        <v>351</v>
      </c>
      <c r="C45" s="105"/>
      <c r="D45" s="2"/>
      <c r="E45" s="55"/>
      <c r="F45" s="55">
        <f>IF('2.2.3.5.StockCapDef'!E108=0,AVERAGE('2.2.3.5.StockCapDef'!F108:F108),AVERAGE('2.2.3.5.StockCapDef'!E108:F108))</f>
        <v>0</v>
      </c>
      <c r="G45" s="55">
        <f>IF('2.2.3.5.StockCapDef'!F108=0,AVERAGE('2.2.3.5.StockCapDef'!G108:G108),AVERAGE('2.2.3.5.StockCapDef'!F108:G108))</f>
        <v>0</v>
      </c>
      <c r="H45" s="55">
        <f>IF('2.2.3.5.StockCapDef'!G108=0,AVERAGE('2.2.3.5.StockCapDef'!H108:H108),AVERAGE('2.2.3.5.StockCapDef'!G108:H108))</f>
        <v>0</v>
      </c>
      <c r="I45" s="55">
        <f>IF('2.2.3.5.StockCapDef'!H108=0,AVERAGE('2.2.3.5.StockCapDef'!I108:I108),AVERAGE('2.2.3.5.StockCapDef'!H108:I108))</f>
        <v>0</v>
      </c>
      <c r="J45" s="55">
        <f>IF('2.2.3.5.StockCapDef'!I108=0,AVERAGE('2.2.3.5.StockCapDef'!J108:J108),AVERAGE('2.2.3.5.StockCapDef'!I108:J108))</f>
        <v>1000842.7704725447</v>
      </c>
      <c r="K45" s="55">
        <f>IF('2.2.3.5.StockCapDef'!J108=0,AVERAGE('2.2.3.5.StockCapDef'!K108:K108),AVERAGE('2.2.3.5.StockCapDef'!J108:K108))</f>
        <v>985434.55902027618</v>
      </c>
      <c r="L45" s="55">
        <f>IF('2.2.3.5.StockCapDef'!K108=0,AVERAGE('2.2.3.5.StockCapDef'!L108:L108),AVERAGE('2.2.3.5.StockCapDef'!K108:L108))</f>
        <v>955326.71923027863</v>
      </c>
      <c r="M45" s="55">
        <f>IF('2.2.3.5.StockCapDef'!L108=0,AVERAGE('2.2.3.5.StockCapDef'!M108:M108),AVERAGE('2.2.3.5.StockCapDef'!L108:M108))</f>
        <v>897895.69537834742</v>
      </c>
      <c r="N45" s="55">
        <f>IF('2.2.3.5.StockCapDef'!M108=0,AVERAGE('2.2.3.5.StockCapDef'!N108:N108),AVERAGE('2.2.3.5.StockCapDef'!M108:N108))</f>
        <v>821133.36737837642</v>
      </c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</row>
    <row r="46" spans="2:36" x14ac:dyDescent="0.3">
      <c r="B46" s="104" t="s">
        <v>229</v>
      </c>
      <c r="C46" s="105"/>
      <c r="D46" s="2"/>
      <c r="E46" s="55"/>
      <c r="F46" s="55">
        <f>IF('2.2.3.5.StockCapDef'!E109=0,AVERAGE('2.2.3.5.StockCapDef'!F109:F109),AVERAGE('2.2.3.5.StockCapDef'!E109:F109))</f>
        <v>0</v>
      </c>
      <c r="G46" s="55">
        <f>IF('2.2.3.5.StockCapDef'!F109=0,AVERAGE('2.2.3.5.StockCapDef'!G109:G109),AVERAGE('2.2.3.5.StockCapDef'!F109:G109))</f>
        <v>0</v>
      </c>
      <c r="H46" s="55">
        <f>IF('2.2.3.5.StockCapDef'!G109=0,AVERAGE('2.2.3.5.StockCapDef'!H109:H109),AVERAGE('2.2.3.5.StockCapDef'!G109:H109))</f>
        <v>0</v>
      </c>
      <c r="I46" s="55">
        <f>IF('2.2.3.5.StockCapDef'!H109=0,AVERAGE('2.2.3.5.StockCapDef'!I109:I109),AVERAGE('2.2.3.5.StockCapDef'!H109:I109))</f>
        <v>0</v>
      </c>
      <c r="J46" s="55">
        <f>IF('2.2.3.5.StockCapDef'!I109=0,AVERAGE('2.2.3.5.StockCapDef'!J109:J109),AVERAGE('2.2.3.5.StockCapDef'!I109:J109))</f>
        <v>401394.28859397129</v>
      </c>
      <c r="K46" s="55">
        <f>IF('2.2.3.5.StockCapDef'!J109=0,AVERAGE('2.2.3.5.StockCapDef'!K109:K109),AVERAGE('2.2.3.5.StockCapDef'!J109:K109))</f>
        <v>383374.52769461565</v>
      </c>
      <c r="L46" s="55">
        <f>IF('2.2.3.5.StockCapDef'!K109=0,AVERAGE('2.2.3.5.StockCapDef'!L109:L109),AVERAGE('2.2.3.5.StockCapDef'!K109:L109))</f>
        <v>347293.12661074783</v>
      </c>
      <c r="M46" s="55">
        <f>IF('2.2.3.5.StockCapDef'!L109=0,AVERAGE('2.2.3.5.StockCapDef'!M109:M109),AVERAGE('2.2.3.5.StockCapDef'!L109:M109))</f>
        <v>301803.35185732553</v>
      </c>
      <c r="N46" s="55">
        <f>IF('2.2.3.5.StockCapDef'!M109=0,AVERAGE('2.2.3.5.StockCapDef'!N109:N109),AVERAGE('2.2.3.5.StockCapDef'!M109:N109))</f>
        <v>250829.6663590747</v>
      </c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</row>
    <row r="47" spans="2:36" x14ac:dyDescent="0.3">
      <c r="B47" s="104" t="s">
        <v>230</v>
      </c>
      <c r="C47" s="105"/>
      <c r="D47" s="2"/>
      <c r="E47" s="55"/>
      <c r="F47" s="55">
        <f>IF('2.2.3.5.StockCapDef'!E110=0,AVERAGE('2.2.3.5.StockCapDef'!F110:F110),AVERAGE('2.2.3.5.StockCapDef'!E110:F110))</f>
        <v>0</v>
      </c>
      <c r="G47" s="55">
        <f>IF('2.2.3.5.StockCapDef'!F110=0,AVERAGE('2.2.3.5.StockCapDef'!G110:G110),AVERAGE('2.2.3.5.StockCapDef'!F110:G110))</f>
        <v>0</v>
      </c>
      <c r="H47" s="55">
        <f>IF('2.2.3.5.StockCapDef'!G110=0,AVERAGE('2.2.3.5.StockCapDef'!H110:H110),AVERAGE('2.2.3.5.StockCapDef'!G110:H110))</f>
        <v>0</v>
      </c>
      <c r="I47" s="55">
        <f>IF('2.2.3.5.StockCapDef'!H110=0,AVERAGE('2.2.3.5.StockCapDef'!I110:I110),AVERAGE('2.2.3.5.StockCapDef'!H110:I110))</f>
        <v>0</v>
      </c>
      <c r="J47" s="55">
        <f>IF('2.2.3.5.StockCapDef'!I110=0,AVERAGE('2.2.3.5.StockCapDef'!J110:J110),AVERAGE('2.2.3.5.StockCapDef'!I110:J110))</f>
        <v>31498.337299722971</v>
      </c>
      <c r="K47" s="55">
        <f>IF('2.2.3.5.StockCapDef'!J110=0,AVERAGE('2.2.3.5.StockCapDef'!K110:K110),AVERAGE('2.2.3.5.StockCapDef'!J110:K110))</f>
        <v>30084.285024947305</v>
      </c>
      <c r="L47" s="55">
        <f>IF('2.2.3.5.StockCapDef'!K110=0,AVERAGE('2.2.3.5.StockCapDef'!L110:L110),AVERAGE('2.2.3.5.StockCapDef'!K110:L110))</f>
        <v>27252.894111122208</v>
      </c>
      <c r="M47" s="55">
        <f>IF('2.2.3.5.StockCapDef'!L110=0,AVERAGE('2.2.3.5.StockCapDef'!M110:M110),AVERAGE('2.2.3.5.StockCapDef'!L110:M110))</f>
        <v>23683.206376175098</v>
      </c>
      <c r="N47" s="55">
        <f>IF('2.2.3.5.StockCapDef'!M110=0,AVERAGE('2.2.3.5.StockCapDef'!N110:N110),AVERAGE('2.2.3.5.StockCapDef'!M110:N110))</f>
        <v>19683.183493791672</v>
      </c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</row>
    <row r="48" spans="2:36" x14ac:dyDescent="0.3">
      <c r="B48" s="104" t="s">
        <v>231</v>
      </c>
      <c r="C48" s="105"/>
      <c r="D48" s="2"/>
      <c r="E48" s="55"/>
      <c r="F48" s="55">
        <f>IF('2.2.3.5.StockCapDef'!E111=0,AVERAGE('2.2.3.5.StockCapDef'!F111:F111),AVERAGE('2.2.3.5.StockCapDef'!E111:F111))</f>
        <v>0</v>
      </c>
      <c r="G48" s="55">
        <f>IF('2.2.3.5.StockCapDef'!F111=0,AVERAGE('2.2.3.5.StockCapDef'!G111:G111),AVERAGE('2.2.3.5.StockCapDef'!F111:G111))</f>
        <v>0</v>
      </c>
      <c r="H48" s="55">
        <f>IF('2.2.3.5.StockCapDef'!G111=0,AVERAGE('2.2.3.5.StockCapDef'!H111:H111),AVERAGE('2.2.3.5.StockCapDef'!G111:H111))</f>
        <v>0</v>
      </c>
      <c r="I48" s="55">
        <f>IF('2.2.3.5.StockCapDef'!H111=0,AVERAGE('2.2.3.5.StockCapDef'!I111:I111),AVERAGE('2.2.3.5.StockCapDef'!H111:I111))</f>
        <v>0</v>
      </c>
      <c r="J48" s="55">
        <f>IF('2.2.3.5.StockCapDef'!I111=0,AVERAGE('2.2.3.5.StockCapDef'!J111:J111),AVERAGE('2.2.3.5.StockCapDef'!I111:J111))</f>
        <v>2090845.8498588796</v>
      </c>
      <c r="K48" s="55">
        <f>IF('2.2.3.5.StockCapDef'!J111=0,AVERAGE('2.2.3.5.StockCapDef'!K111:K111),AVERAGE('2.2.3.5.StockCapDef'!J111:K111))</f>
        <v>2058656.7828853396</v>
      </c>
      <c r="L48" s="55">
        <f>IF('2.2.3.5.StockCapDef'!K111=0,AVERAGE('2.2.3.5.StockCapDef'!L111:L111),AVERAGE('2.2.3.5.StockCapDef'!K111:L111))</f>
        <v>1995758.9394574352</v>
      </c>
      <c r="M48" s="55">
        <f>IF('2.2.3.5.StockCapDef'!L111=0,AVERAGE('2.2.3.5.StockCapDef'!M111:M111),AVERAGE('2.2.3.5.StockCapDef'!L111:M111))</f>
        <v>1875780.6357551846</v>
      </c>
      <c r="N48" s="55">
        <f>IF('2.2.3.5.StockCapDef'!M111=0,AVERAGE('2.2.3.5.StockCapDef'!N111:N111),AVERAGE('2.2.3.5.StockCapDef'!M111:N111))</f>
        <v>1715417.5900707296</v>
      </c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</row>
    <row r="49" spans="2:36" x14ac:dyDescent="0.3">
      <c r="B49" s="104" t="s">
        <v>232</v>
      </c>
      <c r="C49" s="105"/>
      <c r="D49" s="2"/>
      <c r="E49" s="55"/>
      <c r="F49" s="55">
        <f>IF('2.2.3.5.StockCapDef'!E112=0,AVERAGE('2.2.3.5.StockCapDef'!F112:F112),AVERAGE('2.2.3.5.StockCapDef'!E112:F112))</f>
        <v>0</v>
      </c>
      <c r="G49" s="55">
        <f>IF('2.2.3.5.StockCapDef'!F112=0,AVERAGE('2.2.3.5.StockCapDef'!G112:G112),AVERAGE('2.2.3.5.StockCapDef'!F112:G112))</f>
        <v>0</v>
      </c>
      <c r="H49" s="55">
        <f>IF('2.2.3.5.StockCapDef'!G112=0,AVERAGE('2.2.3.5.StockCapDef'!H112:H112),AVERAGE('2.2.3.5.StockCapDef'!G112:H112))</f>
        <v>0</v>
      </c>
      <c r="I49" s="55">
        <f>IF('2.2.3.5.StockCapDef'!H112=0,AVERAGE('2.2.3.5.StockCapDef'!I112:I112),AVERAGE('2.2.3.5.StockCapDef'!H112:I112))</f>
        <v>0</v>
      </c>
      <c r="J49" s="55">
        <f>IF('2.2.3.5.StockCapDef'!I112=0,AVERAGE('2.2.3.5.StockCapDef'!J112:J112),AVERAGE('2.2.3.5.StockCapDef'!I112:J112))</f>
        <v>30306.512233914531</v>
      </c>
      <c r="K49" s="55">
        <f>IF('2.2.3.5.StockCapDef'!J112=0,AVERAGE('2.2.3.5.StockCapDef'!K112:K112),AVERAGE('2.2.3.5.StockCapDef'!J112:K112))</f>
        <v>28945.964464135577</v>
      </c>
      <c r="L49" s="55">
        <f>IF('2.2.3.5.StockCapDef'!K112=0,AVERAGE('2.2.3.5.StockCapDef'!L112:L112),AVERAGE('2.2.3.5.StockCapDef'!K112:L112))</f>
        <v>26221.706908814096</v>
      </c>
      <c r="M49" s="55">
        <f>IF('2.2.3.5.StockCapDef'!L112=0,AVERAGE('2.2.3.5.StockCapDef'!M112:M112),AVERAGE('2.2.3.5.StockCapDef'!L112:M112))</f>
        <v>22787.087996044353</v>
      </c>
      <c r="N49" s="55">
        <f>IF('2.2.3.5.StockCapDef'!M112=0,AVERAGE('2.2.3.5.StockCapDef'!N112:N112),AVERAGE('2.2.3.5.StockCapDef'!M112:N112))</f>
        <v>18938.41683390153</v>
      </c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</row>
    <row r="50" spans="2:36" x14ac:dyDescent="0.3">
      <c r="B50" s="104" t="s">
        <v>233</v>
      </c>
      <c r="C50" s="105"/>
      <c r="D50" s="2"/>
      <c r="E50" s="55"/>
      <c r="F50" s="55">
        <f>IF('2.2.3.5.StockCapDef'!E113=0,AVERAGE('2.2.3.5.StockCapDef'!F113:F113),AVERAGE('2.2.3.5.StockCapDef'!E113:F113))</f>
        <v>0</v>
      </c>
      <c r="G50" s="55">
        <f>IF('2.2.3.5.StockCapDef'!F113=0,AVERAGE('2.2.3.5.StockCapDef'!G113:G113),AVERAGE('2.2.3.5.StockCapDef'!F113:G113))</f>
        <v>0</v>
      </c>
      <c r="H50" s="55">
        <f>IF('2.2.3.5.StockCapDef'!G113=0,AVERAGE('2.2.3.5.StockCapDef'!H113:H113),AVERAGE('2.2.3.5.StockCapDef'!G113:H113))</f>
        <v>0</v>
      </c>
      <c r="I50" s="55">
        <f>IF('2.2.3.5.StockCapDef'!H113=0,AVERAGE('2.2.3.5.StockCapDef'!I113:I113),AVERAGE('2.2.3.5.StockCapDef'!H113:I113))</f>
        <v>0</v>
      </c>
      <c r="J50" s="55">
        <f>IF('2.2.3.5.StockCapDef'!I113=0,AVERAGE('2.2.3.5.StockCapDef'!J113:J113),AVERAGE('2.2.3.5.StockCapDef'!I113:J113))</f>
        <v>362429.51503832435</v>
      </c>
      <c r="K50" s="55">
        <f>IF('2.2.3.5.StockCapDef'!J113=0,AVERAGE('2.2.3.5.StockCapDef'!K113:K113),AVERAGE('2.2.3.5.StockCapDef'!J113:K113))</f>
        <v>346158.99652462837</v>
      </c>
      <c r="L50" s="55">
        <f>IF('2.2.3.5.StockCapDef'!K113=0,AVERAGE('2.2.3.5.StockCapDef'!L113:L113),AVERAGE('2.2.3.5.StockCapDef'!K113:L113))</f>
        <v>313580.14558348444</v>
      </c>
      <c r="M50" s="55">
        <f>IF('2.2.3.5.StockCapDef'!L113=0,AVERAGE('2.2.3.5.StockCapDef'!M113:M113),AVERAGE('2.2.3.5.StockCapDef'!L113:M113))</f>
        <v>272506.22532209614</v>
      </c>
      <c r="N50" s="55">
        <f>IF('2.2.3.5.StockCapDef'!M113=0,AVERAGE('2.2.3.5.StockCapDef'!N113:N113),AVERAGE('2.2.3.5.StockCapDef'!M113:N113))</f>
        <v>226480.73706823913</v>
      </c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</row>
    <row r="51" spans="2:36" x14ac:dyDescent="0.3">
      <c r="B51" s="104" t="s">
        <v>234</v>
      </c>
      <c r="C51" s="105"/>
      <c r="D51" s="2"/>
      <c r="E51" s="55"/>
      <c r="F51" s="55">
        <f>IF('2.2.3.5.StockCapDef'!E114=0,AVERAGE('2.2.3.5.StockCapDef'!F114:F114),AVERAGE('2.2.3.5.StockCapDef'!E114:F114))</f>
        <v>0</v>
      </c>
      <c r="G51" s="55">
        <f>IF('2.2.3.5.StockCapDef'!F114=0,AVERAGE('2.2.3.5.StockCapDef'!G114:G114),AVERAGE('2.2.3.5.StockCapDef'!F114:G114))</f>
        <v>0</v>
      </c>
      <c r="H51" s="55">
        <f>IF('2.2.3.5.StockCapDef'!G114=0,AVERAGE('2.2.3.5.StockCapDef'!H114:H114),AVERAGE('2.2.3.5.StockCapDef'!G114:H114))</f>
        <v>0</v>
      </c>
      <c r="I51" s="55">
        <f>IF('2.2.3.5.StockCapDef'!H114=0,AVERAGE('2.2.3.5.StockCapDef'!I114:I114),AVERAGE('2.2.3.5.StockCapDef'!H114:I114))</f>
        <v>0</v>
      </c>
      <c r="J51" s="55">
        <f>IF('2.2.3.5.StockCapDef'!I114=0,AVERAGE('2.2.3.5.StockCapDef'!J114:J114),AVERAGE('2.2.3.5.StockCapDef'!I114:J114))</f>
        <v>36671.579794476842</v>
      </c>
      <c r="K51" s="55">
        <f>IF('2.2.3.5.StockCapDef'!J114=0,AVERAGE('2.2.3.5.StockCapDef'!K114:K114),AVERAGE('2.2.3.5.StockCapDef'!J114:K114))</f>
        <v>35025.285568385953</v>
      </c>
      <c r="L51" s="55">
        <f>IF('2.2.3.5.StockCapDef'!K114=0,AVERAGE('2.2.3.5.StockCapDef'!L114:L114),AVERAGE('2.2.3.5.StockCapDef'!K114:L114))</f>
        <v>31728.871004096967</v>
      </c>
      <c r="M51" s="55">
        <f>IF('2.2.3.5.StockCapDef'!L114=0,AVERAGE('2.2.3.5.StockCapDef'!M114:M114),AVERAGE('2.2.3.5.StockCapDef'!L114:M114))</f>
        <v>27572.902790034143</v>
      </c>
      <c r="N51" s="55">
        <f>IF('2.2.3.5.StockCapDef'!M114=0,AVERAGE('2.2.3.5.StockCapDef'!N114:N114),AVERAGE('2.2.3.5.StockCapDef'!M114:N114))</f>
        <v>22915.921790838758</v>
      </c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</row>
    <row r="52" spans="2:36" x14ac:dyDescent="0.3">
      <c r="B52" s="104" t="s">
        <v>235</v>
      </c>
      <c r="C52" s="105"/>
      <c r="D52" s="2"/>
      <c r="E52" s="55"/>
      <c r="F52" s="55">
        <f>IF('2.2.3.5.StockCapDef'!E115=0,AVERAGE('2.2.3.5.StockCapDef'!F115:F115),AVERAGE('2.2.3.5.StockCapDef'!E115:F115))</f>
        <v>0</v>
      </c>
      <c r="G52" s="55">
        <f>IF('2.2.3.5.StockCapDef'!F115=0,AVERAGE('2.2.3.5.StockCapDef'!G115:G115),AVERAGE('2.2.3.5.StockCapDef'!F115:G115))</f>
        <v>0</v>
      </c>
      <c r="H52" s="55">
        <f>IF('2.2.3.5.StockCapDef'!G115=0,AVERAGE('2.2.3.5.StockCapDef'!H115:H115),AVERAGE('2.2.3.5.StockCapDef'!G115:H115))</f>
        <v>0</v>
      </c>
      <c r="I52" s="55">
        <f>IF('2.2.3.5.StockCapDef'!H115=0,AVERAGE('2.2.3.5.StockCapDef'!I115:I115),AVERAGE('2.2.3.5.StockCapDef'!H115:I115))</f>
        <v>0</v>
      </c>
      <c r="J52" s="55">
        <f>IF('2.2.3.5.StockCapDef'!I115=0,AVERAGE('2.2.3.5.StockCapDef'!J115:J115),AVERAGE('2.2.3.5.StockCapDef'!I115:J115))</f>
        <v>588477.7959808259</v>
      </c>
      <c r="K52" s="55">
        <f>IF('2.2.3.5.StockCapDef'!J115=0,AVERAGE('2.2.3.5.StockCapDef'!K115:K115),AVERAGE('2.2.3.5.StockCapDef'!J115:K115))</f>
        <v>562059.31051781774</v>
      </c>
      <c r="L52" s="55">
        <f>IF('2.2.3.5.StockCapDef'!K115=0,AVERAGE('2.2.3.5.StockCapDef'!L115:L115),AVERAGE('2.2.3.5.StockCapDef'!K115:L115))</f>
        <v>509160.94103649969</v>
      </c>
      <c r="M52" s="55">
        <f>IF('2.2.3.5.StockCapDef'!L115=0,AVERAGE('2.2.3.5.StockCapDef'!M115:M115),AVERAGE('2.2.3.5.StockCapDef'!L115:M115))</f>
        <v>442469.10423850029</v>
      </c>
      <c r="N52" s="55">
        <f>IF('2.2.3.5.StockCapDef'!M115=0,AVERAGE('2.2.3.5.StockCapDef'!N115:N115),AVERAGE('2.2.3.5.StockCapDef'!M115:N115))</f>
        <v>367737.39293262851</v>
      </c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</row>
    <row r="53" spans="2:36" x14ac:dyDescent="0.3">
      <c r="B53" s="104" t="s">
        <v>236</v>
      </c>
      <c r="C53" s="105"/>
      <c r="D53" s="2"/>
      <c r="E53" s="55"/>
      <c r="F53" s="55">
        <f>IF('2.2.3.5.StockCapDef'!E116=0,AVERAGE('2.2.3.5.StockCapDef'!F116:F116),AVERAGE('2.2.3.5.StockCapDef'!E116:F116))</f>
        <v>0</v>
      </c>
      <c r="G53" s="55">
        <f>IF('2.2.3.5.StockCapDef'!F116=0,AVERAGE('2.2.3.5.StockCapDef'!G116:G116),AVERAGE('2.2.3.5.StockCapDef'!F116:G116))</f>
        <v>0</v>
      </c>
      <c r="H53" s="55">
        <f>IF('2.2.3.5.StockCapDef'!G116=0,AVERAGE('2.2.3.5.StockCapDef'!H116:H116),AVERAGE('2.2.3.5.StockCapDef'!G116:H116))</f>
        <v>0</v>
      </c>
      <c r="I53" s="55">
        <f>IF('2.2.3.5.StockCapDef'!H116=0,AVERAGE('2.2.3.5.StockCapDef'!I116:I116),AVERAGE('2.2.3.5.StockCapDef'!H116:I116))</f>
        <v>0</v>
      </c>
      <c r="J53" s="55">
        <f>IF('2.2.3.5.StockCapDef'!I116=0,AVERAGE('2.2.3.5.StockCapDef'!J116:J116),AVERAGE('2.2.3.5.StockCapDef'!I116:J116))</f>
        <v>253346.44816523037</v>
      </c>
      <c r="K53" s="55">
        <f>IF('2.2.3.5.StockCapDef'!J116=0,AVERAGE('2.2.3.5.StockCapDef'!K116:K116),AVERAGE('2.2.3.5.StockCapDef'!J116:K116))</f>
        <v>241972.98683216088</v>
      </c>
      <c r="L53" s="55">
        <f>IF('2.2.3.5.StockCapDef'!K116=0,AVERAGE('2.2.3.5.StockCapDef'!L116:L116),AVERAGE('2.2.3.5.StockCapDef'!K116:L116))</f>
        <v>219199.63138297648</v>
      </c>
      <c r="M53" s="55">
        <f>IF('2.2.3.5.StockCapDef'!L116=0,AVERAGE('2.2.3.5.StockCapDef'!M116:M116),AVERAGE('2.2.3.5.StockCapDef'!L116:M116))</f>
        <v>190488.02987517911</v>
      </c>
      <c r="N53" s="55">
        <f>IF('2.2.3.5.StockCapDef'!M116=0,AVERAGE('2.2.3.5.StockCapDef'!N116:N116),AVERAGE('2.2.3.5.StockCapDef'!M116:N116))</f>
        <v>158315.17007662711</v>
      </c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</row>
    <row r="54" spans="2:36" x14ac:dyDescent="0.3">
      <c r="B54" s="104" t="s">
        <v>341</v>
      </c>
      <c r="C54" s="105"/>
      <c r="D54" s="2"/>
      <c r="E54" s="55"/>
      <c r="F54" s="55">
        <f>IF('2.2.3.5.StockCapDef'!E117=0,AVERAGE('2.2.3.5.StockCapDef'!F117:F117),AVERAGE('2.2.3.5.StockCapDef'!E117:F117))</f>
        <v>0</v>
      </c>
      <c r="G54" s="55">
        <f>IF('2.2.3.5.StockCapDef'!F117=0,AVERAGE('2.2.3.5.StockCapDef'!G117:G117),AVERAGE('2.2.3.5.StockCapDef'!F117:G117))</f>
        <v>0</v>
      </c>
      <c r="H54" s="55">
        <f>IF('2.2.3.5.StockCapDef'!G117=0,AVERAGE('2.2.3.5.StockCapDef'!H117:H117),AVERAGE('2.2.3.5.StockCapDef'!G117:H117))</f>
        <v>0</v>
      </c>
      <c r="I54" s="55">
        <f>IF('2.2.3.5.StockCapDef'!H117=0,AVERAGE('2.2.3.5.StockCapDef'!I117:I117),AVERAGE('2.2.3.5.StockCapDef'!H117:I117))</f>
        <v>0</v>
      </c>
      <c r="J54" s="55">
        <f>IF('2.2.3.5.StockCapDef'!I117=0,AVERAGE('2.2.3.5.StockCapDef'!J117:J117),AVERAGE('2.2.3.5.StockCapDef'!I117:J117))</f>
        <v>0</v>
      </c>
      <c r="K54" s="55">
        <f>IF('2.2.3.5.StockCapDef'!J117=0,AVERAGE('2.2.3.5.StockCapDef'!K117:K117),AVERAGE('2.2.3.5.StockCapDef'!J117:K117))</f>
        <v>1787595.9719322384</v>
      </c>
      <c r="L54" s="55">
        <f>IF('2.2.3.5.StockCapDef'!K117=0,AVERAGE('2.2.3.5.StockCapDef'!L117:L117),AVERAGE('2.2.3.5.StockCapDef'!K117:L117))</f>
        <v>1760507.020718382</v>
      </c>
      <c r="M54" s="55">
        <f>IF('2.2.3.5.StockCapDef'!L117=0,AVERAGE('2.2.3.5.StockCapDef'!M117:M117),AVERAGE('2.2.3.5.StockCapDef'!L117:M117))</f>
        <v>1654671.2698039368</v>
      </c>
      <c r="N54" s="55">
        <f>IF('2.2.3.5.StockCapDef'!M117=0,AVERAGE('2.2.3.5.StockCapDef'!N117:N117),AVERAGE('2.2.3.5.StockCapDef'!M117:N117))</f>
        <v>1513211.1654748954</v>
      </c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</row>
    <row r="55" spans="2:36" x14ac:dyDescent="0.3">
      <c r="B55" s="104" t="s">
        <v>342</v>
      </c>
      <c r="C55" s="105"/>
      <c r="D55" s="2"/>
      <c r="E55" s="55"/>
      <c r="F55" s="55">
        <f>IF('2.2.3.5.StockCapDef'!E118=0,AVERAGE('2.2.3.5.StockCapDef'!F118:F118),AVERAGE('2.2.3.5.StockCapDef'!E118:F118))</f>
        <v>0</v>
      </c>
      <c r="G55" s="55">
        <f>IF('2.2.3.5.StockCapDef'!F118=0,AVERAGE('2.2.3.5.StockCapDef'!G118:G118),AVERAGE('2.2.3.5.StockCapDef'!F118:G118))</f>
        <v>0</v>
      </c>
      <c r="H55" s="55">
        <f>IF('2.2.3.5.StockCapDef'!G118=0,AVERAGE('2.2.3.5.StockCapDef'!H118:H118),AVERAGE('2.2.3.5.StockCapDef'!G118:H118))</f>
        <v>0</v>
      </c>
      <c r="I55" s="55">
        <f>IF('2.2.3.5.StockCapDef'!H118=0,AVERAGE('2.2.3.5.StockCapDef'!I118:I118),AVERAGE('2.2.3.5.StockCapDef'!H118:I118))</f>
        <v>0</v>
      </c>
      <c r="J55" s="55">
        <f>IF('2.2.3.5.StockCapDef'!I118=0,AVERAGE('2.2.3.5.StockCapDef'!J118:J118),AVERAGE('2.2.3.5.StockCapDef'!I118:J118))</f>
        <v>0</v>
      </c>
      <c r="K55" s="55">
        <f>IF('2.2.3.5.StockCapDef'!J118=0,AVERAGE('2.2.3.5.StockCapDef'!K118:K118),AVERAGE('2.2.3.5.StockCapDef'!J118:K118))</f>
        <v>145493.35322347656</v>
      </c>
      <c r="L55" s="55">
        <f>IF('2.2.3.5.StockCapDef'!K118=0,AVERAGE('2.2.3.5.StockCapDef'!L118:L118),AVERAGE('2.2.3.5.StockCapDef'!K118:L118))</f>
        <v>139120.18500216998</v>
      </c>
      <c r="M55" s="55">
        <f>IF('2.2.3.5.StockCapDef'!L118=0,AVERAGE('2.2.3.5.StockCapDef'!M118:M118),AVERAGE('2.2.3.5.StockCapDef'!L118:M118))</f>
        <v>122565.92601451497</v>
      </c>
      <c r="N55" s="55">
        <f>IF('2.2.3.5.StockCapDef'!M118=0,AVERAGE('2.2.3.5.StockCapDef'!N118:N118),AVERAGE('2.2.3.5.StockCapDef'!M118:N118))</f>
        <v>103710.26554664303</v>
      </c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</row>
    <row r="56" spans="2:36" x14ac:dyDescent="0.3">
      <c r="B56" s="104" t="s">
        <v>237</v>
      </c>
      <c r="C56" s="105"/>
      <c r="D56" s="2"/>
      <c r="E56" s="55"/>
      <c r="F56" s="55">
        <f>IF('2.2.3.5.StockCapDef'!E119=0,AVERAGE('2.2.3.5.StockCapDef'!F119:F119),AVERAGE('2.2.3.5.StockCapDef'!E119:F119))</f>
        <v>0</v>
      </c>
      <c r="G56" s="55">
        <f>IF('2.2.3.5.StockCapDef'!F119=0,AVERAGE('2.2.3.5.StockCapDef'!G119:G119),AVERAGE('2.2.3.5.StockCapDef'!F119:G119))</f>
        <v>0</v>
      </c>
      <c r="H56" s="55">
        <f>IF('2.2.3.5.StockCapDef'!G119=0,AVERAGE('2.2.3.5.StockCapDef'!H119:H119),AVERAGE('2.2.3.5.StockCapDef'!G119:H119))</f>
        <v>0</v>
      </c>
      <c r="I56" s="55">
        <f>IF('2.2.3.5.StockCapDef'!H119=0,AVERAGE('2.2.3.5.StockCapDef'!I119:I119),AVERAGE('2.2.3.5.StockCapDef'!H119:I119))</f>
        <v>0</v>
      </c>
      <c r="J56" s="55">
        <f>IF('2.2.3.5.StockCapDef'!I119=0,AVERAGE('2.2.3.5.StockCapDef'!J119:J119),AVERAGE('2.2.3.5.StockCapDef'!I119:J119))</f>
        <v>0</v>
      </c>
      <c r="K56" s="55">
        <f>IF('2.2.3.5.StockCapDef'!J119=0,AVERAGE('2.2.3.5.StockCapDef'!K119:K119),AVERAGE('2.2.3.5.StockCapDef'!J119:K119))</f>
        <v>23320.791925364036</v>
      </c>
      <c r="L56" s="55">
        <f>IF('2.2.3.5.StockCapDef'!K119=0,AVERAGE('2.2.3.5.StockCapDef'!L119:L119),AVERAGE('2.2.3.5.StockCapDef'!K119:L119))</f>
        <v>22299.251582100776</v>
      </c>
      <c r="M56" s="55">
        <f>IF('2.2.3.5.StockCapDef'!L119=0,AVERAGE('2.2.3.5.StockCapDef'!M119:M119),AVERAGE('2.2.3.5.StockCapDef'!L119:M119))</f>
        <v>19645.807828304634</v>
      </c>
      <c r="N56" s="55">
        <f>IF('2.2.3.5.StockCapDef'!M119=0,AVERAGE('2.2.3.5.StockCapDef'!N119:N119),AVERAGE('2.2.3.5.StockCapDef'!M119:N119))</f>
        <v>16623.477772366379</v>
      </c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</row>
    <row r="57" spans="2:36" x14ac:dyDescent="0.3">
      <c r="B57" s="104" t="s">
        <v>238</v>
      </c>
      <c r="C57" s="105"/>
      <c r="D57" s="2"/>
      <c r="E57" s="55"/>
      <c r="F57" s="55">
        <f>IF('2.2.3.5.StockCapDef'!E120=0,AVERAGE('2.2.3.5.StockCapDef'!F120:F120),AVERAGE('2.2.3.5.StockCapDef'!E120:F120))</f>
        <v>0</v>
      </c>
      <c r="G57" s="55">
        <f>IF('2.2.3.5.StockCapDef'!F120=0,AVERAGE('2.2.3.5.StockCapDef'!G120:G120),AVERAGE('2.2.3.5.StockCapDef'!F120:G120))</f>
        <v>0</v>
      </c>
      <c r="H57" s="55">
        <f>IF('2.2.3.5.StockCapDef'!G120=0,AVERAGE('2.2.3.5.StockCapDef'!H120:H120),AVERAGE('2.2.3.5.StockCapDef'!G120:H120))</f>
        <v>0</v>
      </c>
      <c r="I57" s="55">
        <f>IF('2.2.3.5.StockCapDef'!H120=0,AVERAGE('2.2.3.5.StockCapDef'!I120:I120),AVERAGE('2.2.3.5.StockCapDef'!H120:I120))</f>
        <v>0</v>
      </c>
      <c r="J57" s="55">
        <f>IF('2.2.3.5.StockCapDef'!I120=0,AVERAGE('2.2.3.5.StockCapDef'!J120:J120),AVERAGE('2.2.3.5.StockCapDef'!I120:J120))</f>
        <v>0</v>
      </c>
      <c r="K57" s="55">
        <f>IF('2.2.3.5.StockCapDef'!J120=0,AVERAGE('2.2.3.5.StockCapDef'!K120:K120),AVERAGE('2.2.3.5.StockCapDef'!J120:K120))</f>
        <v>34028.976051536731</v>
      </c>
      <c r="L57" s="55">
        <f>IF('2.2.3.5.StockCapDef'!K120=0,AVERAGE('2.2.3.5.StockCapDef'!L120:L120),AVERAGE('2.2.3.5.StockCapDef'!K120:L120))</f>
        <v>33513.306243262785</v>
      </c>
      <c r="M57" s="55">
        <f>IF('2.2.3.5.StockCapDef'!L120=0,AVERAGE('2.2.3.5.StockCapDef'!M120:M120),AVERAGE('2.2.3.5.StockCapDef'!L120:M120))</f>
        <v>31498.599178684221</v>
      </c>
      <c r="N57" s="55">
        <f>IF('2.2.3.5.StockCapDef'!M120=0,AVERAGE('2.2.3.5.StockCapDef'!N120:N120),AVERAGE('2.2.3.5.StockCapDef'!M120:N120))</f>
        <v>28805.740961255146</v>
      </c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</row>
    <row r="58" spans="2:36" x14ac:dyDescent="0.3">
      <c r="B58" s="104" t="s">
        <v>239</v>
      </c>
      <c r="C58" s="105"/>
      <c r="D58" s="2"/>
      <c r="E58" s="55"/>
      <c r="F58" s="55">
        <f>IF('2.2.3.5.StockCapDef'!E121=0,AVERAGE('2.2.3.5.StockCapDef'!F121:F121),AVERAGE('2.2.3.5.StockCapDef'!E121:F121))</f>
        <v>0</v>
      </c>
      <c r="G58" s="55">
        <f>IF('2.2.3.5.StockCapDef'!F121=0,AVERAGE('2.2.3.5.StockCapDef'!G121:G121),AVERAGE('2.2.3.5.StockCapDef'!F121:G121))</f>
        <v>0</v>
      </c>
      <c r="H58" s="55">
        <f>IF('2.2.3.5.StockCapDef'!G121=0,AVERAGE('2.2.3.5.StockCapDef'!H121:H121),AVERAGE('2.2.3.5.StockCapDef'!G121:H121))</f>
        <v>0</v>
      </c>
      <c r="I58" s="55">
        <f>IF('2.2.3.5.StockCapDef'!H121=0,AVERAGE('2.2.3.5.StockCapDef'!I121:I121),AVERAGE('2.2.3.5.StockCapDef'!H121:I121))</f>
        <v>0</v>
      </c>
      <c r="J58" s="55">
        <f>IF('2.2.3.5.StockCapDef'!I121=0,AVERAGE('2.2.3.5.StockCapDef'!J121:J121),AVERAGE('2.2.3.5.StockCapDef'!I121:J121))</f>
        <v>0</v>
      </c>
      <c r="K58" s="55">
        <f>IF('2.2.3.5.StockCapDef'!J121=0,AVERAGE('2.2.3.5.StockCapDef'!K121:K121),AVERAGE('2.2.3.5.StockCapDef'!J121:K121))</f>
        <v>0</v>
      </c>
      <c r="L58" s="55">
        <f>IF('2.2.3.5.StockCapDef'!K121=0,AVERAGE('2.2.3.5.StockCapDef'!L121:L121),AVERAGE('2.2.3.5.StockCapDef'!K121:L121))</f>
        <v>13229.417492151168</v>
      </c>
      <c r="M58" s="55">
        <f>IF('2.2.3.5.StockCapDef'!L121=0,AVERAGE('2.2.3.5.StockCapDef'!M121:M121),AVERAGE('2.2.3.5.StockCapDef'!L121:M121))</f>
        <v>11012.035010287624</v>
      </c>
      <c r="N58" s="55">
        <f>IF('2.2.3.5.StockCapDef'!M121=0,AVERAGE('2.2.3.5.StockCapDef'!N121:N121),AVERAGE('2.2.3.5.StockCapDef'!M121:N121))</f>
        <v>7240.5794762283758</v>
      </c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</row>
    <row r="59" spans="2:36" x14ac:dyDescent="0.3">
      <c r="B59" s="104" t="s">
        <v>240</v>
      </c>
      <c r="C59" s="105"/>
      <c r="D59" s="2"/>
      <c r="E59" s="55"/>
      <c r="F59" s="55">
        <f>IF('2.2.3.5.StockCapDef'!E122=0,AVERAGE('2.2.3.5.StockCapDef'!F122:F122),AVERAGE('2.2.3.5.StockCapDef'!E122:F122))</f>
        <v>0</v>
      </c>
      <c r="G59" s="55">
        <f>IF('2.2.3.5.StockCapDef'!F122=0,AVERAGE('2.2.3.5.StockCapDef'!G122:G122),AVERAGE('2.2.3.5.StockCapDef'!F122:G122))</f>
        <v>0</v>
      </c>
      <c r="H59" s="55">
        <f>IF('2.2.3.5.StockCapDef'!G122=0,AVERAGE('2.2.3.5.StockCapDef'!H122:H122),AVERAGE('2.2.3.5.StockCapDef'!G122:H122))</f>
        <v>0</v>
      </c>
      <c r="I59" s="55">
        <f>IF('2.2.3.5.StockCapDef'!H122=0,AVERAGE('2.2.3.5.StockCapDef'!I122:I122),AVERAGE('2.2.3.5.StockCapDef'!H122:I122))</f>
        <v>0</v>
      </c>
      <c r="J59" s="55">
        <f>IF('2.2.3.5.StockCapDef'!I122=0,AVERAGE('2.2.3.5.StockCapDef'!J122:J122),AVERAGE('2.2.3.5.StockCapDef'!I122:J122))</f>
        <v>0</v>
      </c>
      <c r="K59" s="55">
        <f>IF('2.2.3.5.StockCapDef'!J122=0,AVERAGE('2.2.3.5.StockCapDef'!K122:K122),AVERAGE('2.2.3.5.StockCapDef'!J122:K122))</f>
        <v>0</v>
      </c>
      <c r="L59" s="55">
        <f>IF('2.2.3.5.StockCapDef'!K122=0,AVERAGE('2.2.3.5.StockCapDef'!L122:L122),AVERAGE('2.2.3.5.StockCapDef'!K122:L122))</f>
        <v>51497.894176793619</v>
      </c>
      <c r="M59" s="55">
        <f>IF('2.2.3.5.StockCapDef'!L122=0,AVERAGE('2.2.3.5.StockCapDef'!M122:M122),AVERAGE('2.2.3.5.StockCapDef'!L122:M122))</f>
        <v>47820.731728832514</v>
      </c>
      <c r="N59" s="55">
        <f>IF('2.2.3.5.StockCapDef'!M122=0,AVERAGE('2.2.3.5.StockCapDef'!N122:N122),AVERAGE('2.2.3.5.StockCapDef'!M122:N122))</f>
        <v>41032.552460094026</v>
      </c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</row>
    <row r="60" spans="2:36" x14ac:dyDescent="0.3">
      <c r="B60" s="104" t="s">
        <v>352</v>
      </c>
      <c r="C60" s="105"/>
      <c r="D60" s="2"/>
      <c r="E60" s="55"/>
      <c r="F60" s="55">
        <f>IF('2.2.3.5.StockCapDef'!E123=0,AVERAGE('2.2.3.5.StockCapDef'!F123:F123),AVERAGE('2.2.3.5.StockCapDef'!E123:F123))</f>
        <v>0</v>
      </c>
      <c r="G60" s="55">
        <f>IF('2.2.3.5.StockCapDef'!F123=0,AVERAGE('2.2.3.5.StockCapDef'!G123:G123),AVERAGE('2.2.3.5.StockCapDef'!F123:G123))</f>
        <v>0</v>
      </c>
      <c r="H60" s="55">
        <f>IF('2.2.3.5.StockCapDef'!G123=0,AVERAGE('2.2.3.5.StockCapDef'!H123:H123),AVERAGE('2.2.3.5.StockCapDef'!G123:H123))</f>
        <v>0</v>
      </c>
      <c r="I60" s="55">
        <f>IF('2.2.3.5.StockCapDef'!H123=0,AVERAGE('2.2.3.5.StockCapDef'!I123:I123),AVERAGE('2.2.3.5.StockCapDef'!H123:I123))</f>
        <v>0</v>
      </c>
      <c r="J60" s="55">
        <f>IF('2.2.3.5.StockCapDef'!I123=0,AVERAGE('2.2.3.5.StockCapDef'!J123:J123),AVERAGE('2.2.3.5.StockCapDef'!I123:J123))</f>
        <v>0</v>
      </c>
      <c r="K60" s="55">
        <f>IF('2.2.3.5.StockCapDef'!J123=0,AVERAGE('2.2.3.5.StockCapDef'!K123:K123),AVERAGE('2.2.3.5.StockCapDef'!J123:K123))</f>
        <v>0</v>
      </c>
      <c r="L60" s="55">
        <f>IF('2.2.3.5.StockCapDef'!K123=0,AVERAGE('2.2.3.5.StockCapDef'!L123:L123),AVERAGE('2.2.3.5.StockCapDef'!K123:L123))</f>
        <v>68564.046273028318</v>
      </c>
      <c r="M60" s="55">
        <f>IF('2.2.3.5.StockCapDef'!L123=0,AVERAGE('2.2.3.5.StockCapDef'!M123:M123),AVERAGE('2.2.3.5.StockCapDef'!L123:M123))</f>
        <v>58770.578892144433</v>
      </c>
      <c r="N60" s="55">
        <f>IF('2.2.3.5.StockCapDef'!M123=0,AVERAGE('2.2.3.5.StockCapDef'!N123:N123),AVERAGE('2.2.3.5.StockCapDef'!M123:N123))</f>
        <v>40266.227140796203</v>
      </c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</row>
    <row r="61" spans="2:36" x14ac:dyDescent="0.3">
      <c r="B61" s="104" t="s">
        <v>241</v>
      </c>
      <c r="C61" s="105"/>
      <c r="D61" s="2"/>
      <c r="E61" s="55"/>
      <c r="F61" s="55">
        <f>IF('2.2.3.5.StockCapDef'!E124=0,AVERAGE('2.2.3.5.StockCapDef'!F124:F124),AVERAGE('2.2.3.5.StockCapDef'!E124:F124))</f>
        <v>0</v>
      </c>
      <c r="G61" s="55">
        <f>IF('2.2.3.5.StockCapDef'!F124=0,AVERAGE('2.2.3.5.StockCapDef'!G124:G124),AVERAGE('2.2.3.5.StockCapDef'!F124:G124))</f>
        <v>0</v>
      </c>
      <c r="H61" s="55">
        <f>IF('2.2.3.5.StockCapDef'!G124=0,AVERAGE('2.2.3.5.StockCapDef'!H124:H124),AVERAGE('2.2.3.5.StockCapDef'!G124:H124))</f>
        <v>0</v>
      </c>
      <c r="I61" s="55">
        <f>IF('2.2.3.5.StockCapDef'!H124=0,AVERAGE('2.2.3.5.StockCapDef'!I124:I124),AVERAGE('2.2.3.5.StockCapDef'!H124:I124))</f>
        <v>0</v>
      </c>
      <c r="J61" s="55">
        <f>IF('2.2.3.5.StockCapDef'!I124=0,AVERAGE('2.2.3.5.StockCapDef'!J124:J124),AVERAGE('2.2.3.5.StockCapDef'!I124:J124))</f>
        <v>0</v>
      </c>
      <c r="K61" s="55">
        <f>IF('2.2.3.5.StockCapDef'!J124=0,AVERAGE('2.2.3.5.StockCapDef'!K124:K124),AVERAGE('2.2.3.5.StockCapDef'!J124:K124))</f>
        <v>0</v>
      </c>
      <c r="L61" s="55">
        <f>IF('2.2.3.5.StockCapDef'!K124=0,AVERAGE('2.2.3.5.StockCapDef'!L124:L124),AVERAGE('2.2.3.5.StockCapDef'!K124:L124))</f>
        <v>42240.658404662252</v>
      </c>
      <c r="M61" s="55">
        <f>IF('2.2.3.5.StockCapDef'!L124=0,AVERAGE('2.2.3.5.StockCapDef'!M124:M124),AVERAGE('2.2.3.5.StockCapDef'!L124:M124))</f>
        <v>35160.702236943638</v>
      </c>
      <c r="N61" s="55">
        <f>IF('2.2.3.5.StockCapDef'!M124=0,AVERAGE('2.2.3.5.StockCapDef'!N124:N124),AVERAGE('2.2.3.5.StockCapDef'!M124:N124))</f>
        <v>23118.693206909971</v>
      </c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</row>
    <row r="62" spans="2:36" x14ac:dyDescent="0.3">
      <c r="B62" s="104" t="s">
        <v>242</v>
      </c>
      <c r="C62" s="105"/>
      <c r="D62" s="2"/>
      <c r="E62" s="55"/>
      <c r="F62" s="55">
        <f>IF('2.2.3.5.StockCapDef'!E125=0,AVERAGE('2.2.3.5.StockCapDef'!F125:F125),AVERAGE('2.2.3.5.StockCapDef'!E125:F125))</f>
        <v>0</v>
      </c>
      <c r="G62" s="55">
        <f>IF('2.2.3.5.StockCapDef'!F125=0,AVERAGE('2.2.3.5.StockCapDef'!G125:G125),AVERAGE('2.2.3.5.StockCapDef'!F125:G125))</f>
        <v>0</v>
      </c>
      <c r="H62" s="55">
        <f>IF('2.2.3.5.StockCapDef'!G125=0,AVERAGE('2.2.3.5.StockCapDef'!H125:H125),AVERAGE('2.2.3.5.StockCapDef'!G125:H125))</f>
        <v>0</v>
      </c>
      <c r="I62" s="55">
        <f>IF('2.2.3.5.StockCapDef'!H125=0,AVERAGE('2.2.3.5.StockCapDef'!I125:I125),AVERAGE('2.2.3.5.StockCapDef'!H125:I125))</f>
        <v>0</v>
      </c>
      <c r="J62" s="55">
        <f>IF('2.2.3.5.StockCapDef'!I125=0,AVERAGE('2.2.3.5.StockCapDef'!J125:J125),AVERAGE('2.2.3.5.StockCapDef'!I125:J125))</f>
        <v>0</v>
      </c>
      <c r="K62" s="55">
        <f>IF('2.2.3.5.StockCapDef'!J125=0,AVERAGE('2.2.3.5.StockCapDef'!K125:K125),AVERAGE('2.2.3.5.StockCapDef'!J125:K125))</f>
        <v>0</v>
      </c>
      <c r="L62" s="55">
        <f>IF('2.2.3.5.StockCapDef'!K125=0,AVERAGE('2.2.3.5.StockCapDef'!L125:L125),AVERAGE('2.2.3.5.StockCapDef'!K125:L125))</f>
        <v>0</v>
      </c>
      <c r="M62" s="55">
        <f>IF('2.2.3.5.StockCapDef'!L125=0,AVERAGE('2.2.3.5.StockCapDef'!M125:M125),AVERAGE('2.2.3.5.StockCapDef'!L125:M125))</f>
        <v>145732.98573989575</v>
      </c>
      <c r="N62" s="55">
        <f>IF('2.2.3.5.StockCapDef'!M125=0,AVERAGE('2.2.3.5.StockCapDef'!N125:N125),AVERAGE('2.2.3.5.StockCapDef'!M125:N125))</f>
        <v>140086.02318919686</v>
      </c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</row>
    <row r="63" spans="2:36" x14ac:dyDescent="0.3">
      <c r="B63" s="145" t="s">
        <v>243</v>
      </c>
      <c r="C63" s="146"/>
      <c r="D63" s="21"/>
      <c r="E63" s="65"/>
      <c r="F63" s="65">
        <f>IF('2.2.3.5.StockCapDef'!E126=0,AVERAGE('2.2.3.5.StockCapDef'!F126:F126),AVERAGE('2.2.3.5.StockCapDef'!E126:F126))</f>
        <v>0</v>
      </c>
      <c r="G63" s="65">
        <f>IF('2.2.3.5.StockCapDef'!F126=0,AVERAGE('2.2.3.5.StockCapDef'!G126:G126),AVERAGE('2.2.3.5.StockCapDef'!F126:G126))</f>
        <v>0</v>
      </c>
      <c r="H63" s="65">
        <f>IF('2.2.3.5.StockCapDef'!G126=0,AVERAGE('2.2.3.5.StockCapDef'!H126:H126),AVERAGE('2.2.3.5.StockCapDef'!G126:H126))</f>
        <v>0</v>
      </c>
      <c r="I63" s="65">
        <f>IF('2.2.3.5.StockCapDef'!H126=0,AVERAGE('2.2.3.5.StockCapDef'!I126:I126),AVERAGE('2.2.3.5.StockCapDef'!H126:I126))</f>
        <v>0</v>
      </c>
      <c r="J63" s="65">
        <f>IF('2.2.3.5.StockCapDef'!I126=0,AVERAGE('2.2.3.5.StockCapDef'!J126:J126),AVERAGE('2.2.3.5.StockCapDef'!I126:J126))</f>
        <v>0</v>
      </c>
      <c r="K63" s="65">
        <f>IF('2.2.3.5.StockCapDef'!J126=0,AVERAGE('2.2.3.5.StockCapDef'!K126:K126),AVERAGE('2.2.3.5.StockCapDef'!J126:K126))</f>
        <v>0</v>
      </c>
      <c r="L63" s="65">
        <f>IF('2.2.3.5.StockCapDef'!K126=0,AVERAGE('2.2.3.5.StockCapDef'!L126:L126),AVERAGE('2.2.3.5.StockCapDef'!K126:L126))</f>
        <v>0</v>
      </c>
      <c r="M63" s="65">
        <f>IF('2.2.3.5.StockCapDef'!L126=0,AVERAGE('2.2.3.5.StockCapDef'!M126:M126),AVERAGE('2.2.3.5.StockCapDef'!L126:M126))</f>
        <v>0</v>
      </c>
      <c r="N63" s="65">
        <f>IF('2.2.3.5.StockCapDef'!M126=0,AVERAGE('2.2.3.5.StockCapDef'!N126:N126),AVERAGE('2.2.3.5.StockCapDef'!M126:N126))</f>
        <v>2681119.0744561059</v>
      </c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</row>
    <row r="64" spans="2:36" x14ac:dyDescent="0.3"/>
  </sheetData>
  <mergeCells count="1">
    <mergeCell ref="B6:D6"/>
  </mergeCells>
  <conditionalFormatting sqref="E8:N13 E15:N63">
    <cfRule type="cellIs" dxfId="7" priority="1" operator="lessThan">
      <formula>0</formula>
    </cfRule>
  </conditionalFormatting>
  <hyperlinks>
    <hyperlink ref="B2" location="Índice!A1" display="Índice" xr:uid="{AA8F97A2-B446-4E49-9EAC-9E75D37A981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9D1CF-A972-4452-BC7A-CD8589214A85}">
  <sheetPr>
    <tabColor rgb="FFC65911"/>
  </sheetPr>
  <dimension ref="A1:O134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2" customWidth="1"/>
    <col min="3" max="5" width="15.77734375" style="2" customWidth="1"/>
    <col min="6" max="14" width="10.77734375" style="2" customWidth="1"/>
    <col min="15" max="15" width="11.5546875" style="2" customWidth="1"/>
    <col min="16" max="16384" width="11.5546875" style="2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x14ac:dyDescent="0.3"/>
    <row r="4" spans="2:14" x14ac:dyDescent="0.3">
      <c r="B4" s="16" t="s">
        <v>327</v>
      </c>
    </row>
    <row r="5" spans="2:14" x14ac:dyDescent="0.3"/>
    <row r="6" spans="2:14" x14ac:dyDescent="0.3">
      <c r="B6" s="177"/>
      <c r="C6" s="177"/>
      <c r="D6" s="177"/>
      <c r="E6" s="32"/>
      <c r="F6" s="32">
        <v>2015</v>
      </c>
      <c r="G6" s="32">
        <v>2016</v>
      </c>
      <c r="H6" s="32">
        <v>2017</v>
      </c>
      <c r="I6" s="32">
        <v>2018</v>
      </c>
      <c r="J6" s="32">
        <v>2019</v>
      </c>
      <c r="K6" s="32">
        <v>2020</v>
      </c>
      <c r="L6" s="32">
        <v>2021</v>
      </c>
      <c r="M6" s="32">
        <v>2022</v>
      </c>
      <c r="N6" s="32">
        <v>2023</v>
      </c>
    </row>
    <row r="7" spans="2:14" x14ac:dyDescent="0.3">
      <c r="B7" s="83" t="s">
        <v>140</v>
      </c>
      <c r="C7" s="83"/>
      <c r="D7" s="69"/>
      <c r="E7" s="69"/>
      <c r="F7" s="84">
        <f>'6.VarMacro'!F215</f>
        <v>5.2312982394253658E-2</v>
      </c>
      <c r="G7" s="84">
        <f>'6.VarMacro'!G215</f>
        <v>5.1802786015652462E-2</v>
      </c>
      <c r="H7" s="84">
        <f>'6.VarMacro'!H215</f>
        <v>5.1538501312231769E-2</v>
      </c>
      <c r="I7" s="84">
        <f>'6.VarMacro'!I215</f>
        <v>5.0970309826854118E-2</v>
      </c>
      <c r="J7" s="84">
        <f>'6.VarMacro'!J215</f>
        <v>5.1463635887600098E-2</v>
      </c>
      <c r="K7" s="84">
        <f>'6.VarMacro'!K215</f>
        <v>5.2128747076616674E-2</v>
      </c>
      <c r="L7" s="84">
        <f>'6.VarMacro'!L215</f>
        <v>5.110439503871602E-2</v>
      </c>
      <c r="M7" s="84">
        <f>'6.VarMacro'!M215</f>
        <v>4.8689804402703145E-2</v>
      </c>
      <c r="N7" s="84">
        <f>'6.VarMacro'!N215</f>
        <v>4.8586785606841654E-2</v>
      </c>
    </row>
    <row r="8" spans="2:14" ht="4.95" customHeight="1" x14ac:dyDescent="0.3">
      <c r="B8" s="85"/>
      <c r="C8" s="85"/>
      <c r="F8" s="51"/>
      <c r="G8" s="51"/>
      <c r="H8" s="51"/>
      <c r="I8" s="51"/>
      <c r="J8" s="51"/>
      <c r="K8" s="51"/>
      <c r="L8" s="51"/>
      <c r="M8" s="51"/>
      <c r="N8" s="51"/>
    </row>
    <row r="9" spans="2:14" x14ac:dyDescent="0.3">
      <c r="B9" s="85" t="s">
        <v>141</v>
      </c>
      <c r="C9" s="85"/>
      <c r="F9" s="51">
        <f>'6.VarMacro'!F317</f>
        <v>0.11412215098966327</v>
      </c>
      <c r="G9" s="51">
        <f>'6.VarMacro'!G317</f>
        <v>0.11416269770604888</v>
      </c>
      <c r="H9" s="51">
        <f>'6.VarMacro'!H317</f>
        <v>0.11529483233537048</v>
      </c>
      <c r="I9" s="51">
        <f>'6.VarMacro'!I317</f>
        <v>0.11356336502519183</v>
      </c>
      <c r="J9" s="51">
        <f>'6.VarMacro'!J317</f>
        <v>0.11572155453544071</v>
      </c>
      <c r="K9" s="51">
        <f>'6.VarMacro'!K317</f>
        <v>0.11641521543585774</v>
      </c>
      <c r="L9" s="51">
        <f>'6.VarMacro'!L317</f>
        <v>0.11820535694738736</v>
      </c>
      <c r="M9" s="51">
        <f>'6.VarMacro'!M317</f>
        <v>0.11506240519771187</v>
      </c>
      <c r="N9" s="51">
        <f>'6.VarMacro'!N317</f>
        <v>0.11657849316284237</v>
      </c>
    </row>
    <row r="10" spans="2:14" x14ac:dyDescent="0.3">
      <c r="B10" s="83" t="s">
        <v>142</v>
      </c>
      <c r="C10" s="83"/>
      <c r="D10" s="69"/>
      <c r="E10" s="69"/>
      <c r="F10" s="84">
        <f t="shared" ref="F10:N10" si="0">F9-F7</f>
        <v>6.1809168595409615E-2</v>
      </c>
      <c r="G10" s="84">
        <f t="shared" si="0"/>
        <v>6.2359911690396418E-2</v>
      </c>
      <c r="H10" s="84">
        <f t="shared" si="0"/>
        <v>6.3756331023138713E-2</v>
      </c>
      <c r="I10" s="84">
        <f t="shared" si="0"/>
        <v>6.2593055198337716E-2</v>
      </c>
      <c r="J10" s="84">
        <f t="shared" si="0"/>
        <v>6.4257918647840612E-2</v>
      </c>
      <c r="K10" s="84">
        <f t="shared" si="0"/>
        <v>6.4286468359241067E-2</v>
      </c>
      <c r="L10" s="84">
        <f t="shared" si="0"/>
        <v>6.7100961908671347E-2</v>
      </c>
      <c r="M10" s="84">
        <f t="shared" si="0"/>
        <v>6.6372600795008729E-2</v>
      </c>
      <c r="N10" s="84">
        <f t="shared" si="0"/>
        <v>6.7991707556000716E-2</v>
      </c>
    </row>
    <row r="11" spans="2:14" ht="4.95" customHeight="1" x14ac:dyDescent="0.3">
      <c r="B11" s="85"/>
      <c r="C11" s="85"/>
      <c r="F11" s="51"/>
      <c r="G11" s="51"/>
      <c r="H11" s="51"/>
      <c r="I11" s="51"/>
      <c r="J11" s="51"/>
      <c r="K11" s="51"/>
      <c r="L11" s="51"/>
      <c r="M11" s="51"/>
      <c r="N11" s="51"/>
    </row>
    <row r="12" spans="2:14" x14ac:dyDescent="0.3">
      <c r="B12" s="83" t="s">
        <v>143</v>
      </c>
      <c r="C12" s="83"/>
      <c r="D12" s="69"/>
      <c r="E12" s="69"/>
      <c r="F12" s="84">
        <f>'6.VarMacro'!F336</f>
        <v>2.0065014333333332E-2</v>
      </c>
      <c r="G12" s="84">
        <f>'6.VarMacro'!G336</f>
        <v>1.9990078916666664E-2</v>
      </c>
      <c r="H12" s="84">
        <f>'6.VarMacro'!H336</f>
        <v>1.4504069650685784E-2</v>
      </c>
      <c r="I12" s="84">
        <f>'6.VarMacro'!I336</f>
        <v>1.4721712152581711E-2</v>
      </c>
      <c r="J12" s="84">
        <f>'6.VarMacro'!J336</f>
        <v>1.2866676783361567E-2</v>
      </c>
      <c r="K12" s="84">
        <f>'6.VarMacro'!K336</f>
        <v>1.734415843214757E-2</v>
      </c>
      <c r="L12" s="84">
        <f>'6.VarMacro'!L336</f>
        <v>1.6536597810402166E-2</v>
      </c>
      <c r="M12" s="84">
        <f>'6.VarMacro'!M336</f>
        <v>2.0885038677144124E-2</v>
      </c>
      <c r="N12" s="84">
        <f>'6.VarMacro'!N336</f>
        <v>1.8386216356107658E-2</v>
      </c>
    </row>
    <row r="13" spans="2:14" ht="4.95" customHeight="1" x14ac:dyDescent="0.3">
      <c r="B13" s="85"/>
      <c r="C13" s="85"/>
      <c r="F13" s="51"/>
      <c r="G13" s="51"/>
      <c r="H13" s="51"/>
      <c r="I13" s="51"/>
      <c r="J13" s="51"/>
      <c r="K13" s="51"/>
      <c r="L13" s="51"/>
      <c r="M13" s="51"/>
      <c r="N13" s="51"/>
    </row>
    <row r="14" spans="2:14" x14ac:dyDescent="0.3">
      <c r="B14" s="85" t="s">
        <v>144</v>
      </c>
      <c r="C14" s="85"/>
      <c r="F14" s="86">
        <f t="shared" ref="F14:N14" si="1">+F85</f>
        <v>0.47716082741709909</v>
      </c>
      <c r="G14" s="86">
        <f t="shared" si="1"/>
        <v>0.5227830678311931</v>
      </c>
      <c r="H14" s="86">
        <f t="shared" si="1"/>
        <v>0.49440104543181324</v>
      </c>
      <c r="I14" s="86">
        <f t="shared" si="1"/>
        <v>0.52396651231836999</v>
      </c>
      <c r="J14" s="86">
        <f t="shared" si="1"/>
        <v>0.4962426988259579</v>
      </c>
      <c r="K14" s="86">
        <f t="shared" si="1"/>
        <v>0.55463516293490733</v>
      </c>
      <c r="L14" s="86">
        <f t="shared" si="1"/>
        <v>0.63353648530148599</v>
      </c>
      <c r="M14" s="86">
        <f t="shared" si="1"/>
        <v>0.45627782817213813</v>
      </c>
      <c r="N14" s="86">
        <f t="shared" si="1"/>
        <v>0.47258366265120066</v>
      </c>
    </row>
    <row r="15" spans="2:14" x14ac:dyDescent="0.3">
      <c r="B15" s="85" t="s">
        <v>145</v>
      </c>
      <c r="C15" s="85"/>
      <c r="F15" s="51">
        <f>'6.VarMacro'!F342</f>
        <v>0.28000000000000003</v>
      </c>
      <c r="G15" s="51">
        <f>'6.VarMacro'!G342</f>
        <v>0.28000000000000003</v>
      </c>
      <c r="H15" s="51">
        <f>'6.VarMacro'!H342</f>
        <v>0.29499999999999998</v>
      </c>
      <c r="I15" s="51">
        <f>'6.VarMacro'!I342</f>
        <v>0.29499999999999998</v>
      </c>
      <c r="J15" s="51">
        <f>'6.VarMacro'!J342</f>
        <v>0.29499999999999998</v>
      </c>
      <c r="K15" s="51">
        <f>'6.VarMacro'!K342</f>
        <v>0.29499999999999998</v>
      </c>
      <c r="L15" s="51">
        <f>'6.VarMacro'!L342</f>
        <v>0.29499999999999998</v>
      </c>
      <c r="M15" s="51">
        <f>'6.VarMacro'!M342</f>
        <v>0.29499999999999998</v>
      </c>
      <c r="N15" s="51">
        <f>'6.VarMacro'!N342</f>
        <v>0.29499999999999998</v>
      </c>
    </row>
    <row r="16" spans="2:14" x14ac:dyDescent="0.3">
      <c r="B16" s="85" t="s">
        <v>146</v>
      </c>
      <c r="C16" s="85"/>
      <c r="F16" s="86">
        <f t="shared" ref="F16:N16" si="2">+F99</f>
        <v>1.0281719103434094E-4</v>
      </c>
      <c r="G16" s="86">
        <f t="shared" si="2"/>
        <v>1.5531567911780694E-4</v>
      </c>
      <c r="H16" s="86">
        <f t="shared" si="2"/>
        <v>0</v>
      </c>
      <c r="I16" s="86">
        <f t="shared" si="2"/>
        <v>1.9782274590163935</v>
      </c>
      <c r="J16" s="86">
        <f t="shared" si="2"/>
        <v>5.0458835963409747</v>
      </c>
      <c r="K16" s="86">
        <f t="shared" si="2"/>
        <v>7.6491197337304024</v>
      </c>
      <c r="L16" s="86">
        <f t="shared" si="2"/>
        <v>8.259319211913791</v>
      </c>
      <c r="M16" s="86">
        <f t="shared" si="2"/>
        <v>2.4554563275974735</v>
      </c>
      <c r="N16" s="86">
        <f t="shared" si="2"/>
        <v>2.4963704630788484</v>
      </c>
    </row>
    <row r="17" spans="2:14" x14ac:dyDescent="0.3">
      <c r="B17" s="83" t="s">
        <v>345</v>
      </c>
      <c r="C17" s="83"/>
      <c r="D17" s="69"/>
      <c r="E17" s="69"/>
      <c r="F17" s="87">
        <f>F14*(1+(1-F15)*F16)</f>
        <v>0.47719615085898065</v>
      </c>
      <c r="G17" s="87">
        <f t="shared" ref="G17:N17" si="3">G14*(1+(1-G15)*G16)</f>
        <v>0.52284152924438543</v>
      </c>
      <c r="H17" s="87">
        <f t="shared" si="3"/>
        <v>0.49440104543181324</v>
      </c>
      <c r="I17" s="87">
        <f t="shared" si="3"/>
        <v>1.2547165966210119</v>
      </c>
      <c r="J17" s="87">
        <f t="shared" si="3"/>
        <v>2.2615506389619204</v>
      </c>
      <c r="K17" s="87">
        <f t="shared" si="3"/>
        <v>3.545577055662362</v>
      </c>
      <c r="L17" s="87">
        <f t="shared" si="3"/>
        <v>4.3225054307732123</v>
      </c>
      <c r="M17" s="87">
        <f t="shared" si="3"/>
        <v>1.2461388758031733</v>
      </c>
      <c r="N17" s="87">
        <f t="shared" si="3"/>
        <v>1.3043031098783344</v>
      </c>
    </row>
    <row r="18" spans="2:14" ht="4.95" customHeight="1" x14ac:dyDescent="0.3">
      <c r="B18" s="85"/>
      <c r="C18" s="85"/>
    </row>
    <row r="19" spans="2:14" x14ac:dyDescent="0.3">
      <c r="B19" s="69" t="s">
        <v>147</v>
      </c>
      <c r="C19" s="69"/>
      <c r="D19" s="69"/>
      <c r="E19" s="69"/>
      <c r="F19" s="84">
        <f t="shared" ref="F19:N19" si="4">F7+F10*F17+F12</f>
        <v>0.10187309406911024</v>
      </c>
      <c r="G19" s="84">
        <f t="shared" si="4"/>
        <v>0.10439721652407082</v>
      </c>
      <c r="H19" s="84">
        <f t="shared" si="4"/>
        <v>9.7563767673654073E-2</v>
      </c>
      <c r="I19" s="84">
        <f t="shared" si="4"/>
        <v>0.14422856717000526</v>
      </c>
      <c r="J19" s="84">
        <f t="shared" si="4"/>
        <v>0.2096528496473487</v>
      </c>
      <c r="K19" s="84">
        <f t="shared" si="4"/>
        <v>0.2974055327128538</v>
      </c>
      <c r="L19" s="84">
        <f t="shared" si="4"/>
        <v>0.35768526510945653</v>
      </c>
      <c r="M19" s="84">
        <f t="shared" si="4"/>
        <v>0.15228432121867225</v>
      </c>
      <c r="N19" s="84">
        <f t="shared" si="4"/>
        <v>0.15565479757417927</v>
      </c>
    </row>
    <row r="20" spans="2:14" x14ac:dyDescent="0.3">
      <c r="B20" s="33" t="s">
        <v>148</v>
      </c>
      <c r="C20" s="33"/>
      <c r="D20" s="33"/>
      <c r="E20" s="33"/>
      <c r="F20" s="88">
        <f t="shared" ref="F20:M20" si="5">+F98</f>
        <v>0.99989719337925365</v>
      </c>
      <c r="G20" s="88">
        <f t="shared" si="5"/>
        <v>0.99984470844009632</v>
      </c>
      <c r="H20" s="88">
        <f t="shared" si="5"/>
        <v>1</v>
      </c>
      <c r="I20" s="88">
        <f t="shared" si="5"/>
        <v>0.33577019007482584</v>
      </c>
      <c r="J20" s="88">
        <f t="shared" si="5"/>
        <v>0.16540179513300743</v>
      </c>
      <c r="K20" s="88">
        <f t="shared" si="5"/>
        <v>0.11561870234032426</v>
      </c>
      <c r="L20" s="88">
        <f t="shared" si="5"/>
        <v>0.10799930071676532</v>
      </c>
      <c r="M20" s="88">
        <f t="shared" si="5"/>
        <v>0.28939737771053958</v>
      </c>
      <c r="N20" s="88">
        <f>+N98</f>
        <v>0.28601088201603664</v>
      </c>
    </row>
    <row r="21" spans="2:14" ht="4.95" customHeight="1" x14ac:dyDescent="0.3"/>
    <row r="22" spans="2:14" x14ac:dyDescent="0.3">
      <c r="B22" s="2" t="s">
        <v>149</v>
      </c>
      <c r="F22" s="51">
        <f t="shared" ref="F22:N22" si="6">+F133</f>
        <v>0</v>
      </c>
      <c r="G22" s="51">
        <f t="shared" si="6"/>
        <v>0</v>
      </c>
      <c r="H22" s="51">
        <f t="shared" si="6"/>
        <v>0</v>
      </c>
      <c r="I22" s="51">
        <f t="shared" si="6"/>
        <v>0.13144708125013932</v>
      </c>
      <c r="J22" s="51">
        <f t="shared" si="6"/>
        <v>7.6969241251041279E-2</v>
      </c>
      <c r="K22" s="51">
        <f t="shared" si="6"/>
        <v>5.8909609650997584E-2</v>
      </c>
      <c r="L22" s="51">
        <f t="shared" si="6"/>
        <v>1.3934004281201262E-2</v>
      </c>
      <c r="M22" s="51">
        <f t="shared" si="6"/>
        <v>2.1428453698630143E-2</v>
      </c>
      <c r="N22" s="51">
        <f t="shared" si="6"/>
        <v>6.4205468449238509E-2</v>
      </c>
    </row>
    <row r="23" spans="2:14" x14ac:dyDescent="0.3">
      <c r="B23" s="69" t="s">
        <v>150</v>
      </c>
      <c r="C23" s="69"/>
      <c r="D23" s="69"/>
      <c r="E23" s="69"/>
      <c r="F23" s="84">
        <f t="shared" ref="F23:N23" si="7">F22*(1-F15)</f>
        <v>0</v>
      </c>
      <c r="G23" s="84">
        <f t="shared" si="7"/>
        <v>0</v>
      </c>
      <c r="H23" s="84">
        <f t="shared" si="7"/>
        <v>0</v>
      </c>
      <c r="I23" s="84">
        <f t="shared" si="7"/>
        <v>9.2670192281348235E-2</v>
      </c>
      <c r="J23" s="84">
        <f t="shared" si="7"/>
        <v>5.4263315081984106E-2</v>
      </c>
      <c r="K23" s="84">
        <f t="shared" si="7"/>
        <v>4.15312748039533E-2</v>
      </c>
      <c r="L23" s="84">
        <f t="shared" si="7"/>
        <v>9.8234730182468911E-3</v>
      </c>
      <c r="M23" s="84">
        <f t="shared" si="7"/>
        <v>1.5107059857534253E-2</v>
      </c>
      <c r="N23" s="84">
        <f t="shared" si="7"/>
        <v>4.526485525671315E-2</v>
      </c>
    </row>
    <row r="24" spans="2:14" x14ac:dyDescent="0.3">
      <c r="B24" s="33" t="s">
        <v>151</v>
      </c>
      <c r="C24" s="33"/>
      <c r="D24" s="33"/>
      <c r="E24" s="33"/>
      <c r="F24" s="88">
        <f t="shared" ref="F24:N24" si="8">+F97</f>
        <v>1.0280662074637607E-4</v>
      </c>
      <c r="G24" s="88">
        <f t="shared" si="8"/>
        <v>1.5529155990371923E-4</v>
      </c>
      <c r="H24" s="88">
        <f t="shared" si="8"/>
        <v>0</v>
      </c>
      <c r="I24" s="88">
        <f t="shared" si="8"/>
        <v>0.66422980992517411</v>
      </c>
      <c r="J24" s="88">
        <f t="shared" si="8"/>
        <v>0.83459820486699254</v>
      </c>
      <c r="K24" s="88">
        <f t="shared" si="8"/>
        <v>0.88438129765967577</v>
      </c>
      <c r="L24" s="88">
        <f t="shared" si="8"/>
        <v>0.89200069928323467</v>
      </c>
      <c r="M24" s="88">
        <f t="shared" si="8"/>
        <v>0.71060262228946036</v>
      </c>
      <c r="N24" s="88">
        <f t="shared" si="8"/>
        <v>0.71398911798396336</v>
      </c>
    </row>
    <row r="25" spans="2:14" ht="4.95" customHeight="1" x14ac:dyDescent="0.3"/>
    <row r="26" spans="2:14" x14ac:dyDescent="0.3">
      <c r="B26" s="12" t="s">
        <v>152</v>
      </c>
      <c r="C26" s="12"/>
      <c r="D26" s="12"/>
      <c r="E26" s="12"/>
      <c r="F26" s="62">
        <f t="shared" ref="F26:N26" si="9">+F19*F20+F23*F24</f>
        <v>0.10186262084056402</v>
      </c>
      <c r="G26" s="62">
        <f t="shared" si="9"/>
        <v>0.10438100451746719</v>
      </c>
      <c r="H26" s="62">
        <f t="shared" si="9"/>
        <v>9.7563767673654073E-2</v>
      </c>
      <c r="I26" s="62">
        <f t="shared" si="9"/>
        <v>0.10998195761766172</v>
      </c>
      <c r="J26" s="62">
        <f t="shared" si="9"/>
        <v>7.9965023043977915E-2</v>
      </c>
      <c r="K26" s="62">
        <f t="shared" si="9"/>
        <v>7.1115124465673835E-2</v>
      </c>
      <c r="L26" s="62">
        <f t="shared" si="9"/>
        <v>4.7392303310178338E-2</v>
      </c>
      <c r="M26" s="62">
        <f t="shared" si="9"/>
        <v>5.4805799576960912E-2</v>
      </c>
      <c r="N26" s="62">
        <f t="shared" si="9"/>
        <v>7.6837580024631036E-2</v>
      </c>
    </row>
    <row r="27" spans="2:14" x14ac:dyDescent="0.3"/>
    <row r="28" spans="2:14" x14ac:dyDescent="0.3">
      <c r="B28" s="16" t="s">
        <v>328</v>
      </c>
      <c r="F28" s="7"/>
      <c r="G28" s="7"/>
      <c r="H28" s="7"/>
      <c r="I28" s="7"/>
      <c r="J28" s="7"/>
      <c r="K28" s="7"/>
      <c r="L28" s="7"/>
      <c r="M28" s="7"/>
      <c r="N28" s="7"/>
    </row>
    <row r="29" spans="2:14" x14ac:dyDescent="0.3"/>
    <row r="30" spans="2:14" x14ac:dyDescent="0.3">
      <c r="B30" s="89" t="s">
        <v>329</v>
      </c>
    </row>
    <row r="31" spans="2:14" x14ac:dyDescent="0.3"/>
    <row r="32" spans="2:14" x14ac:dyDescent="0.3">
      <c r="B32" s="177" t="s">
        <v>153</v>
      </c>
      <c r="C32" s="177"/>
      <c r="D32" s="177"/>
      <c r="E32" s="32" t="s">
        <v>154</v>
      </c>
      <c r="F32" s="32">
        <v>2015</v>
      </c>
      <c r="G32" s="32">
        <v>2016</v>
      </c>
      <c r="H32" s="32">
        <v>2017</v>
      </c>
      <c r="I32" s="32">
        <v>2018</v>
      </c>
      <c r="J32" s="32">
        <v>2019</v>
      </c>
      <c r="K32" s="32">
        <v>2020</v>
      </c>
      <c r="L32" s="32">
        <v>2021</v>
      </c>
      <c r="M32" s="32">
        <v>2022</v>
      </c>
      <c r="N32" s="32">
        <v>2023</v>
      </c>
    </row>
    <row r="33" spans="2:14" x14ac:dyDescent="0.3">
      <c r="B33" s="2" t="s">
        <v>155</v>
      </c>
      <c r="E33" s="5" t="s">
        <v>156</v>
      </c>
      <c r="F33" s="57">
        <v>0.70599999999999996</v>
      </c>
      <c r="G33" s="57">
        <v>0.71799999999999997</v>
      </c>
      <c r="H33" s="57">
        <v>0.42899999999999999</v>
      </c>
      <c r="I33" s="57">
        <v>0.50800000000000001</v>
      </c>
      <c r="J33" s="57">
        <v>0.40899999999999997</v>
      </c>
      <c r="K33" s="57">
        <v>0.48</v>
      </c>
      <c r="L33" s="57">
        <v>0.53700000000000003</v>
      </c>
      <c r="M33" s="57">
        <v>0.42499999999999999</v>
      </c>
      <c r="N33" s="57">
        <v>0.45300000000000001</v>
      </c>
    </row>
    <row r="34" spans="2:14" x14ac:dyDescent="0.3">
      <c r="B34" s="2" t="s">
        <v>157</v>
      </c>
      <c r="E34" s="5" t="s">
        <v>158</v>
      </c>
      <c r="F34" s="57">
        <v>0.56599999999999995</v>
      </c>
      <c r="G34" s="57">
        <v>-0.60099999999999998</v>
      </c>
      <c r="H34" s="57">
        <v>-3.9E-2</v>
      </c>
      <c r="I34" s="57">
        <v>0.48299999999999998</v>
      </c>
      <c r="J34" s="57">
        <v>0.45400000000000001</v>
      </c>
      <c r="K34" s="57">
        <v>1.478</v>
      </c>
      <c r="L34" s="57">
        <v>1.5069999999999999</v>
      </c>
      <c r="M34" s="57">
        <v>0.57599999999999996</v>
      </c>
      <c r="N34" s="57">
        <v>0.57699999999999996</v>
      </c>
    </row>
    <row r="35" spans="2:14" x14ac:dyDescent="0.3">
      <c r="B35" s="2" t="s">
        <v>159</v>
      </c>
      <c r="E35" s="5" t="s">
        <v>160</v>
      </c>
      <c r="F35" s="57">
        <v>0.44400000000000001</v>
      </c>
      <c r="G35" s="57">
        <v>0.34300000000000003</v>
      </c>
      <c r="H35" s="57">
        <v>0.34799999999999998</v>
      </c>
      <c r="I35" s="57">
        <v>0.60599999999999998</v>
      </c>
      <c r="J35" s="57">
        <v>0.56100000000000005</v>
      </c>
      <c r="K35" s="57">
        <v>0.61899999999999999</v>
      </c>
      <c r="L35" s="57">
        <v>0.60699999999999998</v>
      </c>
      <c r="M35" s="57">
        <v>0.44900000000000001</v>
      </c>
      <c r="N35" s="57">
        <v>0.48499999999999999</v>
      </c>
    </row>
    <row r="36" spans="2:14" x14ac:dyDescent="0.3">
      <c r="B36" s="2" t="s">
        <v>161</v>
      </c>
      <c r="E36" s="5" t="s">
        <v>160</v>
      </c>
      <c r="F36" s="57">
        <v>0.501</v>
      </c>
      <c r="G36" s="57">
        <v>0.625</v>
      </c>
      <c r="H36" s="57">
        <v>0.629</v>
      </c>
      <c r="I36" s="57">
        <v>0.59699999999999998</v>
      </c>
      <c r="J36" s="57">
        <v>0.54900000000000004</v>
      </c>
      <c r="K36" s="57">
        <v>0.68400000000000005</v>
      </c>
      <c r="L36" s="57">
        <v>0.69099999999999995</v>
      </c>
      <c r="M36" s="57">
        <v>0.56699999999999995</v>
      </c>
      <c r="N36" s="57">
        <v>0.55800000000000005</v>
      </c>
    </row>
    <row r="37" spans="2:14" x14ac:dyDescent="0.3">
      <c r="B37" s="2" t="s">
        <v>162</v>
      </c>
      <c r="E37" s="5" t="s">
        <v>163</v>
      </c>
      <c r="F37" s="57">
        <v>0.21099999999999999</v>
      </c>
      <c r="G37" s="57">
        <v>0.54500000000000004</v>
      </c>
      <c r="H37" s="57">
        <v>0.94</v>
      </c>
      <c r="I37" s="57">
        <v>0.434</v>
      </c>
      <c r="J37" s="57">
        <v>0.47499999999999998</v>
      </c>
      <c r="K37" s="57">
        <v>0.441</v>
      </c>
      <c r="L37" s="57">
        <v>0.41</v>
      </c>
      <c r="M37" s="57">
        <v>0.44400000000000001</v>
      </c>
      <c r="N37" s="57">
        <v>0.48799999999999999</v>
      </c>
    </row>
    <row r="38" spans="2:14" x14ac:dyDescent="0.3">
      <c r="B38" s="2" t="s">
        <v>164</v>
      </c>
      <c r="E38" s="5" t="s">
        <v>165</v>
      </c>
      <c r="F38" s="57">
        <v>0.63200000000000001</v>
      </c>
      <c r="G38" s="57">
        <v>0.77100000000000002</v>
      </c>
      <c r="H38" s="57">
        <v>0.69599999999999995</v>
      </c>
      <c r="I38" s="57">
        <v>0.624</v>
      </c>
      <c r="J38" s="57">
        <v>0.66200000000000003</v>
      </c>
      <c r="K38" s="57">
        <v>0.80100000000000005</v>
      </c>
      <c r="L38" s="57">
        <v>0.84499999999999997</v>
      </c>
      <c r="M38" s="57">
        <v>0.81100000000000005</v>
      </c>
      <c r="N38" s="57">
        <v>0.71299999999999997</v>
      </c>
    </row>
    <row r="39" spans="2:14" x14ac:dyDescent="0.3">
      <c r="B39" s="2" t="s">
        <v>166</v>
      </c>
      <c r="E39" s="5" t="s">
        <v>160</v>
      </c>
      <c r="F39" s="57">
        <v>0.45800000000000002</v>
      </c>
      <c r="G39" s="57">
        <v>0.54600000000000004</v>
      </c>
      <c r="H39" s="57">
        <v>0.63900000000000001</v>
      </c>
      <c r="I39" s="57">
        <v>0.68400000000000005</v>
      </c>
      <c r="J39" s="57">
        <v>0.71299999999999997</v>
      </c>
      <c r="K39" s="57">
        <v>0.85099999999999998</v>
      </c>
      <c r="L39" s="57">
        <v>0.83799999999999997</v>
      </c>
      <c r="M39" s="57">
        <v>0.61199999999999999</v>
      </c>
      <c r="N39" s="57">
        <v>0.63100000000000001</v>
      </c>
    </row>
    <row r="40" spans="2:14" x14ac:dyDescent="0.3">
      <c r="B40" s="2" t="s">
        <v>167</v>
      </c>
      <c r="E40" s="5" t="s">
        <v>168</v>
      </c>
      <c r="F40" s="57">
        <v>0.36</v>
      </c>
      <c r="G40" s="57">
        <v>0.56200000000000006</v>
      </c>
      <c r="H40" s="57">
        <v>0.113</v>
      </c>
      <c r="I40" s="57">
        <v>0.75900000000000001</v>
      </c>
      <c r="J40" s="57">
        <v>0.877</v>
      </c>
      <c r="K40" s="57">
        <v>0.65</v>
      </c>
      <c r="L40" s="57">
        <v>0.61399999999999999</v>
      </c>
      <c r="M40" s="57">
        <v>0.46800000000000003</v>
      </c>
      <c r="N40" s="57">
        <v>0.47699999999999998</v>
      </c>
    </row>
    <row r="41" spans="2:14" x14ac:dyDescent="0.3">
      <c r="B41" s="2" t="s">
        <v>169</v>
      </c>
      <c r="E41" s="5" t="s">
        <v>170</v>
      </c>
      <c r="F41" s="57">
        <v>0.47199999999999998</v>
      </c>
      <c r="G41" s="57">
        <v>0.40200000000000002</v>
      </c>
      <c r="H41" s="57">
        <v>0.48299999999999998</v>
      </c>
      <c r="I41" s="57">
        <v>0.65900000000000003</v>
      </c>
      <c r="J41" s="57">
        <v>0.66200000000000003</v>
      </c>
      <c r="K41" s="57">
        <v>0.83199999999999996</v>
      </c>
      <c r="L41" s="57">
        <v>0.79600000000000004</v>
      </c>
      <c r="M41" s="57">
        <v>0.53300000000000003</v>
      </c>
      <c r="N41" s="57">
        <v>0.58699999999999997</v>
      </c>
    </row>
    <row r="42" spans="2:14" x14ac:dyDescent="0.3">
      <c r="B42" s="21" t="s">
        <v>171</v>
      </c>
      <c r="C42" s="21"/>
      <c r="D42" s="21"/>
      <c r="E42" s="64" t="s">
        <v>172</v>
      </c>
      <c r="F42" s="90">
        <v>1.105</v>
      </c>
      <c r="G42" s="90">
        <v>1.012</v>
      </c>
      <c r="H42" s="90">
        <v>0.82399999999999995</v>
      </c>
      <c r="I42" s="90">
        <v>0.66800000000000004</v>
      </c>
      <c r="J42" s="90">
        <v>0.626</v>
      </c>
      <c r="K42" s="90">
        <v>0.68899999999999995</v>
      </c>
      <c r="L42" s="90">
        <v>0.71099999999999997</v>
      </c>
      <c r="M42" s="90">
        <v>0.67800000000000005</v>
      </c>
      <c r="N42" s="90">
        <v>0.67700000000000005</v>
      </c>
    </row>
    <row r="43" spans="2:14" x14ac:dyDescent="0.3"/>
    <row r="44" spans="2:14" x14ac:dyDescent="0.3">
      <c r="B44" s="89" t="s">
        <v>330</v>
      </c>
    </row>
    <row r="45" spans="2:14" x14ac:dyDescent="0.3"/>
    <row r="46" spans="2:14" x14ac:dyDescent="0.3">
      <c r="B46" s="177" t="s">
        <v>153</v>
      </c>
      <c r="C46" s="177"/>
      <c r="D46" s="177"/>
      <c r="E46" s="32" t="s">
        <v>154</v>
      </c>
      <c r="F46" s="32">
        <v>2015</v>
      </c>
      <c r="G46" s="32">
        <v>2016</v>
      </c>
      <c r="H46" s="32">
        <v>2017</v>
      </c>
      <c r="I46" s="32">
        <v>2018</v>
      </c>
      <c r="J46" s="32">
        <v>2019</v>
      </c>
      <c r="K46" s="32">
        <v>2020</v>
      </c>
      <c r="L46" s="32">
        <v>2021</v>
      </c>
      <c r="M46" s="32">
        <v>2022</v>
      </c>
      <c r="N46" s="32">
        <v>2023</v>
      </c>
    </row>
    <row r="47" spans="2:14" x14ac:dyDescent="0.3">
      <c r="B47" s="2" t="s">
        <v>155</v>
      </c>
      <c r="E47" s="5" t="s">
        <v>156</v>
      </c>
      <c r="F47" s="91">
        <v>0</v>
      </c>
      <c r="G47" s="57">
        <v>0.34106400000000003</v>
      </c>
      <c r="H47" s="57">
        <v>0.25601400000000002</v>
      </c>
      <c r="I47" s="57">
        <v>0.32976899999999998</v>
      </c>
      <c r="J47" s="57">
        <v>0.32754100000000003</v>
      </c>
      <c r="K47" s="57">
        <v>0.17177100000000001</v>
      </c>
      <c r="L47" s="57">
        <v>0.32765099999999997</v>
      </c>
      <c r="M47" s="57">
        <v>0.356381</v>
      </c>
      <c r="N47" s="57">
        <v>0.24220300000000003</v>
      </c>
    </row>
    <row r="48" spans="2:14" x14ac:dyDescent="0.3">
      <c r="B48" s="2" t="s">
        <v>157</v>
      </c>
      <c r="E48" s="5" t="s">
        <v>158</v>
      </c>
      <c r="F48" s="57"/>
      <c r="G48" s="57"/>
      <c r="H48" s="57"/>
      <c r="I48" s="57">
        <v>0.63586399999999998</v>
      </c>
      <c r="J48" s="57">
        <v>0.38490200000000002</v>
      </c>
      <c r="K48" s="57"/>
      <c r="L48" s="57">
        <v>0.24452599999999999</v>
      </c>
      <c r="M48" s="57">
        <v>0.26018000000000002</v>
      </c>
      <c r="N48" s="57">
        <v>0.27199100000000004</v>
      </c>
    </row>
    <row r="49" spans="2:14" x14ac:dyDescent="0.3">
      <c r="B49" s="2" t="s">
        <v>159</v>
      </c>
      <c r="E49" s="5" t="s">
        <v>160</v>
      </c>
      <c r="F49" s="57">
        <v>0.28234900000000002</v>
      </c>
      <c r="G49" s="57">
        <v>0.28356399999999998</v>
      </c>
      <c r="H49" s="57">
        <v>0.28479500000000002</v>
      </c>
      <c r="I49" s="57">
        <v>0.28501599999999999</v>
      </c>
      <c r="J49" s="57">
        <v>0.28614200000000001</v>
      </c>
      <c r="K49" s="57">
        <v>0.29352699999999998</v>
      </c>
      <c r="L49" s="57">
        <v>0.27011399999999997</v>
      </c>
      <c r="M49" s="57">
        <v>0.25230200000000003</v>
      </c>
      <c r="N49" s="57">
        <v>0.29078399999999999</v>
      </c>
    </row>
    <row r="50" spans="2:14" x14ac:dyDescent="0.3">
      <c r="B50" s="2" t="s">
        <v>161</v>
      </c>
      <c r="E50" s="5" t="s">
        <v>160</v>
      </c>
      <c r="F50" s="57">
        <v>1.2290000000000001E-3</v>
      </c>
      <c r="G50" s="57">
        <v>4.7800000000000002E-4</v>
      </c>
      <c r="H50" s="57">
        <v>1.8440000000000002E-3</v>
      </c>
      <c r="I50" s="57">
        <v>1.9659999999999999E-3</v>
      </c>
      <c r="J50" s="57">
        <v>1.9989999999999999E-3</v>
      </c>
      <c r="K50" s="57">
        <v>3.2269999999999998E-3</v>
      </c>
      <c r="L50" s="57">
        <v>1.6509999999999999E-3</v>
      </c>
      <c r="M50" s="57"/>
      <c r="N50" s="57">
        <v>3.14E-3</v>
      </c>
    </row>
    <row r="51" spans="2:14" x14ac:dyDescent="0.3">
      <c r="B51" s="2" t="s">
        <v>162</v>
      </c>
      <c r="E51" s="5" t="s">
        <v>163</v>
      </c>
      <c r="F51" s="57">
        <v>0.27333999999999997</v>
      </c>
      <c r="G51" s="57">
        <v>0.26857700000000001</v>
      </c>
      <c r="H51" s="57">
        <v>0.27510000000000001</v>
      </c>
      <c r="I51" s="57">
        <v>0.28107199999999999</v>
      </c>
      <c r="J51" s="57">
        <v>0.28670400000000001</v>
      </c>
      <c r="K51" s="57">
        <v>0.29230699999999998</v>
      </c>
      <c r="L51" s="57">
        <v>0.26283999999999996</v>
      </c>
      <c r="M51" s="57">
        <v>0.24063700000000002</v>
      </c>
      <c r="N51" s="57">
        <v>0.24521200000000001</v>
      </c>
    </row>
    <row r="52" spans="2:14" x14ac:dyDescent="0.3">
      <c r="B52" s="2" t="s">
        <v>164</v>
      </c>
      <c r="E52" s="5" t="s">
        <v>165</v>
      </c>
      <c r="F52" s="57">
        <v>0.17692799999999997</v>
      </c>
      <c r="G52" s="57">
        <v>0.155111</v>
      </c>
      <c r="H52" s="57">
        <v>0.45260100000000003</v>
      </c>
      <c r="I52" s="57">
        <v>0.25572700000000004</v>
      </c>
      <c r="J52" s="57">
        <v>0.29553200000000002</v>
      </c>
      <c r="K52" s="57">
        <v>0.27907499999999996</v>
      </c>
      <c r="L52" s="57">
        <v>0.366008</v>
      </c>
      <c r="M52" s="57">
        <v>0.46119599999999999</v>
      </c>
      <c r="N52" s="57">
        <v>0.598688</v>
      </c>
    </row>
    <row r="53" spans="2:14" x14ac:dyDescent="0.3">
      <c r="B53" s="2" t="s">
        <v>166</v>
      </c>
      <c r="E53" s="5" t="s">
        <v>160</v>
      </c>
      <c r="F53" s="57">
        <v>0.24900600000000001</v>
      </c>
      <c r="G53" s="57">
        <v>0.25001899999999999</v>
      </c>
      <c r="H53" s="57">
        <v>0.25062200000000001</v>
      </c>
      <c r="I53" s="57">
        <v>0.25408700000000001</v>
      </c>
      <c r="J53" s="57">
        <v>0.25503500000000001</v>
      </c>
      <c r="K53" s="57">
        <v>0.24268799999999999</v>
      </c>
      <c r="L53" s="57">
        <v>0.25278600000000001</v>
      </c>
      <c r="M53" s="57">
        <v>0.25984099999999999</v>
      </c>
      <c r="N53" s="57">
        <v>0.26466899999999999</v>
      </c>
    </row>
    <row r="54" spans="2:14" x14ac:dyDescent="0.3">
      <c r="B54" s="2" t="s">
        <v>167</v>
      </c>
      <c r="E54" s="5" t="s">
        <v>168</v>
      </c>
      <c r="F54" s="57"/>
      <c r="G54" s="57">
        <v>8.8911000000000004E-2</v>
      </c>
      <c r="H54" s="57">
        <v>0.24437500000000001</v>
      </c>
      <c r="I54" s="57">
        <v>0.242672</v>
      </c>
      <c r="J54" s="57">
        <v>0.22920100000000002</v>
      </c>
      <c r="K54" s="57">
        <v>0.23162400000000002</v>
      </c>
      <c r="L54" s="57">
        <v>0.224468</v>
      </c>
      <c r="M54" s="57">
        <v>0.24807600000000002</v>
      </c>
      <c r="N54" s="57">
        <v>0.23859100000000003</v>
      </c>
    </row>
    <row r="55" spans="2:14" x14ac:dyDescent="0.3">
      <c r="B55" s="2" t="s">
        <v>169</v>
      </c>
      <c r="E55" s="5" t="s">
        <v>170</v>
      </c>
      <c r="F55" s="57">
        <v>0.14288100000000001</v>
      </c>
      <c r="G55" s="57">
        <v>0.125837</v>
      </c>
      <c r="H55" s="57">
        <v>7.8247999999999998E-2</v>
      </c>
      <c r="I55" s="57">
        <v>0.16989100000000001</v>
      </c>
      <c r="J55" s="57">
        <v>0.15429000000000001</v>
      </c>
      <c r="K55" s="57">
        <v>0.116094</v>
      </c>
      <c r="L55" s="57">
        <v>0.14841599999999999</v>
      </c>
      <c r="M55" s="57">
        <v>0.156058</v>
      </c>
      <c r="N55" s="57">
        <v>0.16222200000000001</v>
      </c>
    </row>
    <row r="56" spans="2:14" x14ac:dyDescent="0.3">
      <c r="B56" s="21" t="s">
        <v>171</v>
      </c>
      <c r="C56" s="21"/>
      <c r="D56" s="21"/>
      <c r="E56" s="64" t="s">
        <v>172</v>
      </c>
      <c r="F56" s="90">
        <v>0.14290800000000001</v>
      </c>
      <c r="G56" s="90">
        <v>0.39318800000000004</v>
      </c>
      <c r="H56" s="90">
        <v>0.46715099999999998</v>
      </c>
      <c r="I56" s="90">
        <v>0.34133899999999995</v>
      </c>
      <c r="J56" s="90">
        <v>0.25542399999999998</v>
      </c>
      <c r="K56" s="90">
        <v>0.28769800000000001</v>
      </c>
      <c r="L56" s="90">
        <v>0.25297799999999998</v>
      </c>
      <c r="M56" s="90">
        <v>0.29168099999999997</v>
      </c>
      <c r="N56" s="90">
        <v>0.305315</v>
      </c>
    </row>
    <row r="57" spans="2:14" x14ac:dyDescent="0.3"/>
    <row r="58" spans="2:14" x14ac:dyDescent="0.3">
      <c r="B58" s="89" t="s">
        <v>331</v>
      </c>
    </row>
    <row r="59" spans="2:14" x14ac:dyDescent="0.3"/>
    <row r="60" spans="2:14" x14ac:dyDescent="0.3">
      <c r="B60" s="177" t="s">
        <v>153</v>
      </c>
      <c r="C60" s="177"/>
      <c r="D60" s="177"/>
      <c r="E60" s="32" t="s">
        <v>154</v>
      </c>
      <c r="F60" s="32">
        <v>2015</v>
      </c>
      <c r="G60" s="32">
        <v>2016</v>
      </c>
      <c r="H60" s="32">
        <v>2017</v>
      </c>
      <c r="I60" s="32">
        <v>2018</v>
      </c>
      <c r="J60" s="32">
        <v>2019</v>
      </c>
      <c r="K60" s="32">
        <v>2020</v>
      </c>
      <c r="L60" s="32">
        <v>2021</v>
      </c>
      <c r="M60" s="32">
        <v>2022</v>
      </c>
      <c r="N60" s="32">
        <v>2023</v>
      </c>
    </row>
    <row r="61" spans="2:14" x14ac:dyDescent="0.3">
      <c r="B61" s="2" t="s">
        <v>155</v>
      </c>
      <c r="E61" s="5" t="s">
        <v>156</v>
      </c>
      <c r="F61" s="91">
        <v>0</v>
      </c>
      <c r="G61" s="57">
        <v>0</v>
      </c>
      <c r="H61" s="57">
        <v>0</v>
      </c>
      <c r="I61" s="57">
        <v>0</v>
      </c>
      <c r="J61" s="57">
        <v>0</v>
      </c>
      <c r="K61" s="57">
        <v>2.5558999999999998E-2</v>
      </c>
      <c r="L61" s="57">
        <v>2.0779000000000002E-2</v>
      </c>
      <c r="M61" s="57">
        <v>2.0985E-2</v>
      </c>
      <c r="N61" s="57">
        <v>3.4377999999999999E-2</v>
      </c>
    </row>
    <row r="62" spans="2:14" x14ac:dyDescent="0.3">
      <c r="B62" s="2" t="s">
        <v>157</v>
      </c>
      <c r="E62" s="5" t="s">
        <v>158</v>
      </c>
      <c r="F62" s="57">
        <v>0.24129</v>
      </c>
      <c r="G62" s="57">
        <v>0.16545200000000002</v>
      </c>
      <c r="H62" s="57">
        <v>0.175154</v>
      </c>
      <c r="I62" s="57">
        <v>0.16955500000000001</v>
      </c>
      <c r="J62" s="57">
        <v>0.34553899999999999</v>
      </c>
      <c r="K62" s="57">
        <v>0.20655699999999999</v>
      </c>
      <c r="L62" s="57">
        <v>0.21137300000000001</v>
      </c>
      <c r="M62" s="57">
        <v>0.87044300000000008</v>
      </c>
      <c r="N62" s="57">
        <v>0.88532799999999989</v>
      </c>
    </row>
    <row r="63" spans="2:14" x14ac:dyDescent="0.3">
      <c r="B63" s="2" t="s">
        <v>159</v>
      </c>
      <c r="E63" s="5" t="s">
        <v>160</v>
      </c>
      <c r="F63" s="57">
        <v>0.246143</v>
      </c>
      <c r="G63" s="57">
        <v>0.30059599999999997</v>
      </c>
      <c r="H63" s="57">
        <v>0.257905</v>
      </c>
      <c r="I63" s="57">
        <v>0.17973</v>
      </c>
      <c r="J63" s="57">
        <v>0.162692</v>
      </c>
      <c r="K63" s="57">
        <v>0.15084899999999998</v>
      </c>
      <c r="L63" s="57">
        <v>0.18843900000000002</v>
      </c>
      <c r="M63" s="57">
        <v>0.46953400000000001</v>
      </c>
      <c r="N63" s="57">
        <v>0.50681900000000002</v>
      </c>
    </row>
    <row r="64" spans="2:14" x14ac:dyDescent="0.3">
      <c r="B64" s="2" t="s">
        <v>161</v>
      </c>
      <c r="E64" s="5" t="s">
        <v>160</v>
      </c>
      <c r="F64" s="57">
        <v>3.0701999999999997E-2</v>
      </c>
      <c r="G64" s="57">
        <v>3.3354000000000002E-2</v>
      </c>
      <c r="H64" s="57">
        <v>7.5511999999999996E-2</v>
      </c>
      <c r="I64" s="57">
        <v>4.4760999999999995E-2</v>
      </c>
      <c r="J64" s="57">
        <v>8.7681000000000009E-2</v>
      </c>
      <c r="K64" s="57">
        <v>0.12052500000000001</v>
      </c>
      <c r="L64" s="57">
        <v>0.159468</v>
      </c>
      <c r="M64" s="57">
        <v>0.190828</v>
      </c>
      <c r="N64" s="57">
        <v>0.19902600000000001</v>
      </c>
    </row>
    <row r="65" spans="2:14" x14ac:dyDescent="0.3">
      <c r="B65" s="2" t="s">
        <v>162</v>
      </c>
      <c r="E65" s="5" t="s">
        <v>163</v>
      </c>
      <c r="F65" s="57">
        <v>0</v>
      </c>
      <c r="G65" s="57">
        <v>0</v>
      </c>
      <c r="H65" s="57">
        <v>0</v>
      </c>
      <c r="I65" s="57">
        <v>0</v>
      </c>
      <c r="J65" s="57">
        <v>3.4966999999999998E-2</v>
      </c>
      <c r="K65" s="57">
        <v>3.0120000000000001E-2</v>
      </c>
      <c r="L65" s="57">
        <v>2.1825999999999998E-2</v>
      </c>
      <c r="M65" s="57">
        <v>3.4523999999999999E-2</v>
      </c>
      <c r="N65" s="57">
        <v>2.9522E-2</v>
      </c>
    </row>
    <row r="66" spans="2:14" x14ac:dyDescent="0.3">
      <c r="B66" s="2" t="s">
        <v>164</v>
      </c>
      <c r="E66" s="5" t="s">
        <v>165</v>
      </c>
      <c r="F66" s="57">
        <v>0.25498500000000002</v>
      </c>
      <c r="G66" s="57">
        <v>0.31106200000000001</v>
      </c>
      <c r="H66" s="57">
        <v>0.405528</v>
      </c>
      <c r="I66" s="57">
        <v>0.36302400000000001</v>
      </c>
      <c r="J66" s="57">
        <v>0.70051299999999994</v>
      </c>
      <c r="K66" s="57">
        <v>0.81970600000000005</v>
      </c>
      <c r="L66" s="57">
        <v>0.84091899999999997</v>
      </c>
      <c r="M66" s="57">
        <v>0.62663499999999994</v>
      </c>
      <c r="N66" s="57">
        <v>0.41035299999999997</v>
      </c>
    </row>
    <row r="67" spans="2:14" x14ac:dyDescent="0.3">
      <c r="B67" s="2" t="s">
        <v>166</v>
      </c>
      <c r="E67" s="5" t="s">
        <v>160</v>
      </c>
      <c r="F67" s="57">
        <v>0.34405000000000002</v>
      </c>
      <c r="G67" s="57">
        <v>0.36152800000000002</v>
      </c>
      <c r="H67" s="57">
        <v>0.40814</v>
      </c>
      <c r="I67" s="57">
        <v>0.361286</v>
      </c>
      <c r="J67" s="57">
        <v>0.38272499999999998</v>
      </c>
      <c r="K67" s="57">
        <v>0.42994199999999999</v>
      </c>
      <c r="L67" s="57">
        <v>0.37715799999999999</v>
      </c>
      <c r="M67" s="57">
        <v>0.23324800000000001</v>
      </c>
      <c r="N67" s="57">
        <v>0.23606100000000002</v>
      </c>
    </row>
    <row r="68" spans="2:14" x14ac:dyDescent="0.3">
      <c r="B68" s="2" t="s">
        <v>167</v>
      </c>
      <c r="E68" s="5" t="s">
        <v>168</v>
      </c>
      <c r="F68" s="57">
        <v>0.36646000000000001</v>
      </c>
      <c r="G68" s="57">
        <v>0.45579500000000001</v>
      </c>
      <c r="H68" s="57">
        <v>0.43546100000000004</v>
      </c>
      <c r="I68" s="57">
        <v>0.368284</v>
      </c>
      <c r="J68" s="57">
        <v>0.318884</v>
      </c>
      <c r="K68" s="57">
        <v>0.25431399999999998</v>
      </c>
      <c r="L68" s="57">
        <v>0.24137799999999998</v>
      </c>
      <c r="M68" s="57">
        <v>0.18670899999999999</v>
      </c>
      <c r="N68" s="57">
        <v>0.207595</v>
      </c>
    </row>
    <row r="69" spans="2:14" x14ac:dyDescent="0.3">
      <c r="B69" s="2" t="s">
        <v>169</v>
      </c>
      <c r="E69" s="5" t="s">
        <v>170</v>
      </c>
      <c r="F69" s="57">
        <v>0.36523000000000005</v>
      </c>
      <c r="G69" s="57">
        <v>0.33234900000000001</v>
      </c>
      <c r="H69" s="57">
        <v>0.33396500000000001</v>
      </c>
      <c r="I69" s="57">
        <v>0.23170200000000002</v>
      </c>
      <c r="J69" s="57">
        <v>0.22191400000000003</v>
      </c>
      <c r="K69" s="57">
        <v>0.18652000000000002</v>
      </c>
      <c r="L69" s="57">
        <v>0.15548400000000001</v>
      </c>
      <c r="M69" s="57">
        <v>0.123475</v>
      </c>
      <c r="N69" s="57">
        <v>0.20291300000000001</v>
      </c>
    </row>
    <row r="70" spans="2:14" x14ac:dyDescent="0.3">
      <c r="B70" s="21" t="s">
        <v>171</v>
      </c>
      <c r="C70" s="21"/>
      <c r="D70" s="21"/>
      <c r="E70" s="64" t="s">
        <v>172</v>
      </c>
      <c r="F70" s="90">
        <v>0.46305399999999997</v>
      </c>
      <c r="G70" s="90">
        <v>0.42038300000000001</v>
      </c>
      <c r="H70" s="90">
        <v>0.36884700000000004</v>
      </c>
      <c r="I70" s="90">
        <v>0.29912099999999997</v>
      </c>
      <c r="J70" s="90">
        <v>0.53075699999999992</v>
      </c>
      <c r="K70" s="90">
        <v>0.46921499999999999</v>
      </c>
      <c r="L70" s="90">
        <v>0.39807400000000004</v>
      </c>
      <c r="M70" s="90">
        <v>0.32689599999999996</v>
      </c>
      <c r="N70" s="90">
        <v>0.26941199999999998</v>
      </c>
    </row>
    <row r="71" spans="2:14" x14ac:dyDescent="0.3"/>
    <row r="72" spans="2:14" x14ac:dyDescent="0.3">
      <c r="B72" s="89" t="s">
        <v>332</v>
      </c>
    </row>
    <row r="73" spans="2:14" x14ac:dyDescent="0.3"/>
    <row r="74" spans="2:14" x14ac:dyDescent="0.3">
      <c r="B74" s="177" t="s">
        <v>153</v>
      </c>
      <c r="C74" s="177"/>
      <c r="D74" s="177"/>
      <c r="E74" s="32" t="s">
        <v>154</v>
      </c>
      <c r="F74" s="32">
        <v>2015</v>
      </c>
      <c r="G74" s="32">
        <v>2016</v>
      </c>
      <c r="H74" s="32">
        <v>2017</v>
      </c>
      <c r="I74" s="32">
        <v>2018</v>
      </c>
      <c r="J74" s="32">
        <v>2019</v>
      </c>
      <c r="K74" s="32">
        <v>2020</v>
      </c>
      <c r="L74" s="32">
        <v>2021</v>
      </c>
      <c r="M74" s="32">
        <v>2022</v>
      </c>
      <c r="N74" s="32">
        <v>2023</v>
      </c>
    </row>
    <row r="75" spans="2:14" x14ac:dyDescent="0.3">
      <c r="B75" s="2" t="s">
        <v>155</v>
      </c>
      <c r="E75" s="5" t="s">
        <v>156</v>
      </c>
      <c r="F75" s="57">
        <f t="shared" ref="F75:N75" si="10">IF(OR(F33="",F47="",F61="")=TRUE,"",F33/(1+(1-F47)*F61))</f>
        <v>0.70599999999999996</v>
      </c>
      <c r="G75" s="57">
        <f t="shared" si="10"/>
        <v>0.71799999999999997</v>
      </c>
      <c r="H75" s="57">
        <f t="shared" si="10"/>
        <v>0.42899999999999999</v>
      </c>
      <c r="I75" s="57">
        <f t="shared" si="10"/>
        <v>0.50800000000000001</v>
      </c>
      <c r="J75" s="57">
        <f t="shared" si="10"/>
        <v>0.40899999999999997</v>
      </c>
      <c r="K75" s="57">
        <f t="shared" si="10"/>
        <v>0.47004965746069294</v>
      </c>
      <c r="L75" s="57">
        <f t="shared" si="10"/>
        <v>0.52960108106109505</v>
      </c>
      <c r="M75" s="57">
        <f t="shared" si="10"/>
        <v>0.41933629938894057</v>
      </c>
      <c r="N75" s="57">
        <f t="shared" si="10"/>
        <v>0.44149828738142144</v>
      </c>
    </row>
    <row r="76" spans="2:14" x14ac:dyDescent="0.3">
      <c r="B76" s="2" t="s">
        <v>157</v>
      </c>
      <c r="E76" s="5" t="s">
        <v>158</v>
      </c>
      <c r="F76" s="92" t="str">
        <f t="shared" ref="F76:N84" si="11">IF(OR(F34="",F48="",F62="")=TRUE,"",F34/(1+(1-F48)*F62))</f>
        <v/>
      </c>
      <c r="G76" s="92" t="str">
        <f t="shared" si="11"/>
        <v/>
      </c>
      <c r="H76" s="92" t="str">
        <f t="shared" si="11"/>
        <v/>
      </c>
      <c r="I76" s="57">
        <f t="shared" si="11"/>
        <v>0.45491316982531643</v>
      </c>
      <c r="J76" s="57">
        <f t="shared" si="11"/>
        <v>0.37442053026564265</v>
      </c>
      <c r="K76" s="92" t="str">
        <f t="shared" si="11"/>
        <v/>
      </c>
      <c r="L76" s="57">
        <f t="shared" si="11"/>
        <v>1.2994887865071552</v>
      </c>
      <c r="M76" s="57">
        <f t="shared" si="11"/>
        <v>0.35037111412363564</v>
      </c>
      <c r="N76" s="57">
        <f t="shared" si="11"/>
        <v>0.35086081714093109</v>
      </c>
    </row>
    <row r="77" spans="2:14" x14ac:dyDescent="0.3">
      <c r="B77" s="2" t="s">
        <v>159</v>
      </c>
      <c r="E77" s="5" t="s">
        <v>160</v>
      </c>
      <c r="F77" s="57">
        <f t="shared" si="11"/>
        <v>0.37734413247330967</v>
      </c>
      <c r="G77" s="57">
        <f t="shared" si="11"/>
        <v>0.28222141756898717</v>
      </c>
      <c r="H77" s="57">
        <f t="shared" si="11"/>
        <v>0.29380602556034907</v>
      </c>
      <c r="I77" s="57">
        <f t="shared" si="11"/>
        <v>0.53699407365024876</v>
      </c>
      <c r="J77" s="57">
        <f t="shared" si="11"/>
        <v>0.50262557546098763</v>
      </c>
      <c r="K77" s="57">
        <f t="shared" si="11"/>
        <v>0.55938583454710289</v>
      </c>
      <c r="L77" s="57">
        <f t="shared" si="11"/>
        <v>0.53360808414291105</v>
      </c>
      <c r="M77" s="57">
        <f t="shared" si="11"/>
        <v>0.33232928127625549</v>
      </c>
      <c r="N77" s="57">
        <f t="shared" si="11"/>
        <v>0.35676346260700009</v>
      </c>
    </row>
    <row r="78" spans="2:14" x14ac:dyDescent="0.3">
      <c r="B78" s="2" t="s">
        <v>173</v>
      </c>
      <c r="E78" s="5" t="s">
        <v>160</v>
      </c>
      <c r="F78" s="57">
        <f t="shared" si="11"/>
        <v>0.48609427523925719</v>
      </c>
      <c r="G78" s="57">
        <f t="shared" si="11"/>
        <v>0.6048359449208065</v>
      </c>
      <c r="H78" s="57">
        <f t="shared" si="11"/>
        <v>0.58491346053299942</v>
      </c>
      <c r="I78" s="57">
        <f t="shared" si="11"/>
        <v>0.57147068994030215</v>
      </c>
      <c r="J78" s="57">
        <f t="shared" si="11"/>
        <v>0.50482492830666648</v>
      </c>
      <c r="K78" s="57">
        <f t="shared" si="11"/>
        <v>0.61064010067046814</v>
      </c>
      <c r="L78" s="57">
        <f t="shared" si="11"/>
        <v>0.59609833282450053</v>
      </c>
      <c r="M78" s="92" t="str">
        <f t="shared" si="11"/>
        <v/>
      </c>
      <c r="N78" s="57">
        <f t="shared" si="11"/>
        <v>0.46562041656039382</v>
      </c>
    </row>
    <row r="79" spans="2:14" x14ac:dyDescent="0.3">
      <c r="B79" s="2" t="s">
        <v>162</v>
      </c>
      <c r="E79" s="5" t="s">
        <v>163</v>
      </c>
      <c r="F79" s="57">
        <f t="shared" si="11"/>
        <v>0.21099999999999999</v>
      </c>
      <c r="G79" s="57">
        <f t="shared" si="11"/>
        <v>0.54500000000000004</v>
      </c>
      <c r="H79" s="57">
        <f t="shared" si="11"/>
        <v>0.94</v>
      </c>
      <c r="I79" s="57">
        <f t="shared" si="11"/>
        <v>0.434</v>
      </c>
      <c r="J79" s="57">
        <f t="shared" si="11"/>
        <v>0.46344093894914029</v>
      </c>
      <c r="K79" s="57">
        <f t="shared" si="11"/>
        <v>0.43179596114851188</v>
      </c>
      <c r="L79" s="57">
        <f t="shared" si="11"/>
        <v>0.40350785949305862</v>
      </c>
      <c r="M79" s="57">
        <f t="shared" si="11"/>
        <v>0.43265734758496693</v>
      </c>
      <c r="N79" s="57">
        <f t="shared" si="11"/>
        <v>0.47736299142868632</v>
      </c>
    </row>
    <row r="80" spans="2:14" x14ac:dyDescent="0.3">
      <c r="B80" s="2" t="s">
        <v>164</v>
      </c>
      <c r="E80" s="5" t="s">
        <v>165</v>
      </c>
      <c r="F80" s="57">
        <f t="shared" si="11"/>
        <v>0.52236973423498312</v>
      </c>
      <c r="G80" s="57">
        <f t="shared" si="11"/>
        <v>0.61054176998710052</v>
      </c>
      <c r="H80" s="57">
        <f t="shared" si="11"/>
        <v>0.5695648031011098</v>
      </c>
      <c r="I80" s="57">
        <f t="shared" si="11"/>
        <v>0.49126548796137859</v>
      </c>
      <c r="J80" s="57">
        <f t="shared" si="11"/>
        <v>0.44325736815525618</v>
      </c>
      <c r="K80" s="57">
        <f t="shared" si="11"/>
        <v>0.50347386025116558</v>
      </c>
      <c r="L80" s="57">
        <f t="shared" si="11"/>
        <v>0.5511579173914114</v>
      </c>
      <c r="M80" s="57">
        <f t="shared" si="11"/>
        <v>0.6062946491883624</v>
      </c>
      <c r="N80" s="57">
        <f t="shared" si="11"/>
        <v>0.61218554040432838</v>
      </c>
    </row>
    <row r="81" spans="2:14" x14ac:dyDescent="0.3">
      <c r="B81" s="2" t="s">
        <v>166</v>
      </c>
      <c r="E81" s="5" t="s">
        <v>160</v>
      </c>
      <c r="F81" s="57">
        <f t="shared" si="11"/>
        <v>0.36396016082956717</v>
      </c>
      <c r="G81" s="57">
        <f t="shared" si="11"/>
        <v>0.4295359860286963</v>
      </c>
      <c r="H81" s="57">
        <f t="shared" si="11"/>
        <v>0.48933602149105221</v>
      </c>
      <c r="I81" s="57">
        <f t="shared" si="11"/>
        <v>0.53879992633661455</v>
      </c>
      <c r="J81" s="57">
        <f t="shared" si="11"/>
        <v>0.55481341388190863</v>
      </c>
      <c r="K81" s="57">
        <f t="shared" si="11"/>
        <v>0.64197333174104043</v>
      </c>
      <c r="L81" s="57">
        <f t="shared" si="11"/>
        <v>0.65375909170240132</v>
      </c>
      <c r="M81" s="57">
        <f t="shared" si="11"/>
        <v>0.52189903423363082</v>
      </c>
      <c r="N81" s="57">
        <f t="shared" si="11"/>
        <v>0.53766969655297181</v>
      </c>
    </row>
    <row r="82" spans="2:14" x14ac:dyDescent="0.3">
      <c r="B82" s="2" t="s">
        <v>167</v>
      </c>
      <c r="E82" s="5" t="s">
        <v>168</v>
      </c>
      <c r="F82" s="92" t="str">
        <f t="shared" si="11"/>
        <v/>
      </c>
      <c r="G82" s="57">
        <f t="shared" si="11"/>
        <v>0.39709742674450998</v>
      </c>
      <c r="H82" s="57">
        <f t="shared" si="11"/>
        <v>8.5023442738403551E-2</v>
      </c>
      <c r="I82" s="57">
        <f t="shared" si="11"/>
        <v>0.59347330192112668</v>
      </c>
      <c r="J82" s="57">
        <f t="shared" si="11"/>
        <v>0.70396788421897372</v>
      </c>
      <c r="K82" s="57">
        <f t="shared" si="11"/>
        <v>0.54374705464994366</v>
      </c>
      <c r="L82" s="57">
        <f t="shared" si="11"/>
        <v>0.51718487276931646</v>
      </c>
      <c r="M82" s="57">
        <f t="shared" si="11"/>
        <v>0.41038556861714781</v>
      </c>
      <c r="N82" s="57">
        <f t="shared" si="11"/>
        <v>0.41189408453766313</v>
      </c>
    </row>
    <row r="83" spans="2:14" x14ac:dyDescent="0.3">
      <c r="B83" s="2" t="s">
        <v>169</v>
      </c>
      <c r="E83" s="5" t="s">
        <v>170</v>
      </c>
      <c r="F83" s="57">
        <f t="shared" si="11"/>
        <v>0.35946962537488852</v>
      </c>
      <c r="G83" s="57">
        <f t="shared" si="11"/>
        <v>0.31150060250314771</v>
      </c>
      <c r="H83" s="57">
        <f t="shared" si="11"/>
        <v>0.36931323377243958</v>
      </c>
      <c r="I83" s="57">
        <f t="shared" si="11"/>
        <v>0.55269566741379994</v>
      </c>
      <c r="J83" s="57">
        <f t="shared" si="11"/>
        <v>0.55739159442095731</v>
      </c>
      <c r="K83" s="57">
        <f t="shared" si="11"/>
        <v>0.71424515345134376</v>
      </c>
      <c r="L83" s="57">
        <f t="shared" si="11"/>
        <v>0.70292705478765172</v>
      </c>
      <c r="M83" s="57">
        <f t="shared" si="11"/>
        <v>0.4826999004263326</v>
      </c>
      <c r="N83" s="57">
        <f t="shared" si="11"/>
        <v>0.50171109667216052</v>
      </c>
    </row>
    <row r="84" spans="2:14" x14ac:dyDescent="0.3">
      <c r="B84" s="21" t="s">
        <v>171</v>
      </c>
      <c r="C84" s="21"/>
      <c r="D84" s="21"/>
      <c r="E84" s="64" t="s">
        <v>172</v>
      </c>
      <c r="F84" s="90">
        <f t="shared" si="11"/>
        <v>0.79104869118478693</v>
      </c>
      <c r="G84" s="90">
        <f t="shared" si="11"/>
        <v>0.80631446272748841</v>
      </c>
      <c r="H84" s="90">
        <f t="shared" si="11"/>
        <v>0.68865242168996599</v>
      </c>
      <c r="I84" s="90">
        <f t="shared" si="11"/>
        <v>0.55805280613491293</v>
      </c>
      <c r="J84" s="90">
        <f t="shared" si="11"/>
        <v>0.44868475460004592</v>
      </c>
      <c r="K84" s="90">
        <f t="shared" si="11"/>
        <v>0.51640551249389688</v>
      </c>
      <c r="L84" s="90">
        <f t="shared" si="11"/>
        <v>0.54803177233535838</v>
      </c>
      <c r="M84" s="90">
        <f t="shared" si="11"/>
        <v>0.55052725870997044</v>
      </c>
      <c r="N84" s="90">
        <f t="shared" si="11"/>
        <v>0.57027023322645032</v>
      </c>
    </row>
    <row r="85" spans="2:14" x14ac:dyDescent="0.3">
      <c r="B85" s="182" t="s">
        <v>37</v>
      </c>
      <c r="C85" s="182"/>
      <c r="D85" s="182"/>
      <c r="E85" s="182"/>
      <c r="F85" s="93">
        <f t="shared" ref="F85:N85" si="12">AVERAGE(F75:F84)</f>
        <v>0.47716082741709909</v>
      </c>
      <c r="G85" s="93">
        <f t="shared" si="12"/>
        <v>0.5227830678311931</v>
      </c>
      <c r="H85" s="93">
        <f t="shared" si="12"/>
        <v>0.49440104543181324</v>
      </c>
      <c r="I85" s="93">
        <f t="shared" si="12"/>
        <v>0.52396651231836999</v>
      </c>
      <c r="J85" s="93">
        <f t="shared" si="12"/>
        <v>0.4962426988259579</v>
      </c>
      <c r="K85" s="93">
        <f t="shared" si="12"/>
        <v>0.55463516293490733</v>
      </c>
      <c r="L85" s="93">
        <f t="shared" si="12"/>
        <v>0.63353648530148599</v>
      </c>
      <c r="M85" s="93">
        <f t="shared" si="12"/>
        <v>0.45627782817213813</v>
      </c>
      <c r="N85" s="93">
        <f t="shared" si="12"/>
        <v>0.47258366265120066</v>
      </c>
    </row>
    <row r="86" spans="2:14" x14ac:dyDescent="0.3"/>
    <row r="87" spans="2:14" x14ac:dyDescent="0.3">
      <c r="B87" s="16" t="s">
        <v>344</v>
      </c>
      <c r="F87" s="7"/>
      <c r="G87" s="7"/>
      <c r="H87" s="7"/>
      <c r="I87" s="7"/>
      <c r="J87" s="7"/>
      <c r="K87" s="7"/>
      <c r="L87" s="7"/>
      <c r="M87" s="7"/>
      <c r="N87" s="7"/>
    </row>
    <row r="88" spans="2:14" x14ac:dyDescent="0.3"/>
    <row r="89" spans="2:14" x14ac:dyDescent="0.3">
      <c r="B89" s="89" t="s">
        <v>333</v>
      </c>
    </row>
    <row r="90" spans="2:14" x14ac:dyDescent="0.3"/>
    <row r="91" spans="2:14" x14ac:dyDescent="0.3">
      <c r="B91" s="177"/>
      <c r="C91" s="177"/>
      <c r="D91" s="177"/>
      <c r="E91" s="32"/>
      <c r="F91" s="32">
        <v>2015</v>
      </c>
      <c r="G91" s="32">
        <v>2016</v>
      </c>
      <c r="H91" s="32">
        <v>2017</v>
      </c>
      <c r="I91" s="32">
        <v>2018</v>
      </c>
      <c r="J91" s="32">
        <v>2019</v>
      </c>
      <c r="K91" s="32">
        <v>2020</v>
      </c>
      <c r="L91" s="32">
        <v>2021</v>
      </c>
      <c r="M91" s="32">
        <v>2022</v>
      </c>
      <c r="N91" s="32">
        <v>2023</v>
      </c>
    </row>
    <row r="92" spans="2:14" x14ac:dyDescent="0.3">
      <c r="B92" s="2" t="s">
        <v>174</v>
      </c>
      <c r="F92" s="55">
        <v>1</v>
      </c>
      <c r="G92" s="55">
        <v>2</v>
      </c>
      <c r="H92" s="55">
        <v>0</v>
      </c>
      <c r="I92" s="55">
        <v>0</v>
      </c>
      <c r="J92" s="55">
        <v>0</v>
      </c>
      <c r="K92" s="55">
        <v>0</v>
      </c>
      <c r="L92" s="55">
        <v>1204</v>
      </c>
      <c r="M92" s="55">
        <v>967</v>
      </c>
      <c r="N92" s="55">
        <v>1888</v>
      </c>
    </row>
    <row r="93" spans="2:14" x14ac:dyDescent="0.3">
      <c r="B93" s="2" t="s">
        <v>175</v>
      </c>
      <c r="F93" s="55">
        <v>0</v>
      </c>
      <c r="G93" s="55">
        <v>0</v>
      </c>
      <c r="H93" s="55">
        <v>0</v>
      </c>
      <c r="I93" s="55">
        <v>46323</v>
      </c>
      <c r="J93" s="55">
        <v>117192</v>
      </c>
      <c r="K93" s="55">
        <v>141086</v>
      </c>
      <c r="L93" s="55">
        <v>142950</v>
      </c>
      <c r="M93" s="55">
        <v>139822</v>
      </c>
      <c r="N93" s="55">
        <v>131691</v>
      </c>
    </row>
    <row r="94" spans="2:14" x14ac:dyDescent="0.3">
      <c r="B94" s="2" t="s">
        <v>176</v>
      </c>
      <c r="F94" s="55">
        <v>0</v>
      </c>
      <c r="G94" s="55">
        <v>0</v>
      </c>
      <c r="H94" s="55">
        <v>0</v>
      </c>
      <c r="I94" s="55">
        <v>7738</v>
      </c>
      <c r="J94" s="55">
        <v>21262</v>
      </c>
      <c r="K94" s="55">
        <v>33574</v>
      </c>
      <c r="L94" s="55">
        <v>34429</v>
      </c>
      <c r="M94" s="55">
        <v>5760</v>
      </c>
      <c r="N94" s="55">
        <v>6043</v>
      </c>
    </row>
    <row r="95" spans="2:14" x14ac:dyDescent="0.3">
      <c r="B95" s="69" t="s">
        <v>177</v>
      </c>
      <c r="C95" s="69"/>
      <c r="D95" s="69"/>
      <c r="E95" s="69"/>
      <c r="F95" s="70">
        <f t="shared" ref="F95:N95" si="13">SUM(F92:F94)</f>
        <v>1</v>
      </c>
      <c r="G95" s="70">
        <f t="shared" si="13"/>
        <v>2</v>
      </c>
      <c r="H95" s="70">
        <f t="shared" si="13"/>
        <v>0</v>
      </c>
      <c r="I95" s="70">
        <f t="shared" si="13"/>
        <v>54061</v>
      </c>
      <c r="J95" s="70">
        <f t="shared" si="13"/>
        <v>138454</v>
      </c>
      <c r="K95" s="70">
        <f t="shared" si="13"/>
        <v>174660</v>
      </c>
      <c r="L95" s="70">
        <f t="shared" si="13"/>
        <v>178583</v>
      </c>
      <c r="M95" s="70">
        <f t="shared" si="13"/>
        <v>146549</v>
      </c>
      <c r="N95" s="70">
        <f t="shared" si="13"/>
        <v>139622</v>
      </c>
    </row>
    <row r="96" spans="2:14" x14ac:dyDescent="0.3">
      <c r="B96" s="69" t="s">
        <v>178</v>
      </c>
      <c r="C96" s="69"/>
      <c r="D96" s="69"/>
      <c r="E96" s="69"/>
      <c r="F96" s="70">
        <v>9726</v>
      </c>
      <c r="G96" s="70">
        <v>12877</v>
      </c>
      <c r="H96" s="70">
        <v>15768</v>
      </c>
      <c r="I96" s="70">
        <v>27328</v>
      </c>
      <c r="J96" s="70">
        <v>27439</v>
      </c>
      <c r="K96" s="70">
        <v>22834</v>
      </c>
      <c r="L96" s="70">
        <v>21622</v>
      </c>
      <c r="M96" s="70">
        <v>59683</v>
      </c>
      <c r="N96" s="70">
        <v>55930</v>
      </c>
    </row>
    <row r="97" spans="2:14" x14ac:dyDescent="0.3">
      <c r="B97" s="94" t="s">
        <v>179</v>
      </c>
      <c r="C97" s="94"/>
      <c r="D97" s="94"/>
      <c r="E97" s="94"/>
      <c r="F97" s="94">
        <f t="shared" ref="F97:N97" si="14">F95/SUM(F95:F96)</f>
        <v>1.0280662074637607E-4</v>
      </c>
      <c r="G97" s="94">
        <f t="shared" si="14"/>
        <v>1.5529155990371923E-4</v>
      </c>
      <c r="H97" s="94">
        <f t="shared" si="14"/>
        <v>0</v>
      </c>
      <c r="I97" s="94">
        <f t="shared" si="14"/>
        <v>0.66422980992517411</v>
      </c>
      <c r="J97" s="94">
        <f t="shared" si="14"/>
        <v>0.83459820486699254</v>
      </c>
      <c r="K97" s="94">
        <f t="shared" si="14"/>
        <v>0.88438129765967577</v>
      </c>
      <c r="L97" s="94">
        <f t="shared" si="14"/>
        <v>0.89200069928323467</v>
      </c>
      <c r="M97" s="94">
        <f t="shared" si="14"/>
        <v>0.71060262228946036</v>
      </c>
      <c r="N97" s="94">
        <f t="shared" si="14"/>
        <v>0.71398911798396336</v>
      </c>
    </row>
    <row r="98" spans="2:14" x14ac:dyDescent="0.3">
      <c r="B98" s="94" t="s">
        <v>180</v>
      </c>
      <c r="C98" s="94"/>
      <c r="D98" s="94"/>
      <c r="E98" s="94"/>
      <c r="F98" s="94">
        <f t="shared" ref="F98:N98" si="15">F96/SUM(F95:F96)</f>
        <v>0.99989719337925365</v>
      </c>
      <c r="G98" s="94">
        <f t="shared" si="15"/>
        <v>0.99984470844009632</v>
      </c>
      <c r="H98" s="94">
        <f t="shared" si="15"/>
        <v>1</v>
      </c>
      <c r="I98" s="94">
        <f t="shared" si="15"/>
        <v>0.33577019007482584</v>
      </c>
      <c r="J98" s="94">
        <f t="shared" si="15"/>
        <v>0.16540179513300743</v>
      </c>
      <c r="K98" s="94">
        <f t="shared" si="15"/>
        <v>0.11561870234032426</v>
      </c>
      <c r="L98" s="94">
        <f t="shared" si="15"/>
        <v>0.10799930071676532</v>
      </c>
      <c r="M98" s="94">
        <f t="shared" si="15"/>
        <v>0.28939737771053958</v>
      </c>
      <c r="N98" s="94">
        <f t="shared" si="15"/>
        <v>0.28601088201603664</v>
      </c>
    </row>
    <row r="99" spans="2:14" x14ac:dyDescent="0.3">
      <c r="B99" s="12" t="s">
        <v>181</v>
      </c>
      <c r="C99" s="12"/>
      <c r="D99" s="12"/>
      <c r="E99" s="12"/>
      <c r="F99" s="95">
        <f t="shared" ref="F99:N99" si="16">F95/F96</f>
        <v>1.0281719103434094E-4</v>
      </c>
      <c r="G99" s="95">
        <f t="shared" si="16"/>
        <v>1.5531567911780694E-4</v>
      </c>
      <c r="H99" s="95">
        <f t="shared" si="16"/>
        <v>0</v>
      </c>
      <c r="I99" s="95">
        <f t="shared" si="16"/>
        <v>1.9782274590163935</v>
      </c>
      <c r="J99" s="95">
        <f t="shared" si="16"/>
        <v>5.0458835963409747</v>
      </c>
      <c r="K99" s="95">
        <f t="shared" si="16"/>
        <v>7.6491197337304024</v>
      </c>
      <c r="L99" s="95">
        <f t="shared" si="16"/>
        <v>8.259319211913791</v>
      </c>
      <c r="M99" s="95">
        <f t="shared" si="16"/>
        <v>2.4554563275974735</v>
      </c>
      <c r="N99" s="95">
        <f t="shared" si="16"/>
        <v>2.4963704630788484</v>
      </c>
    </row>
    <row r="100" spans="2:14" x14ac:dyDescent="0.3"/>
    <row r="101" spans="2:14" x14ac:dyDescent="0.3">
      <c r="B101" s="89" t="s">
        <v>334</v>
      </c>
    </row>
    <row r="102" spans="2:14" x14ac:dyDescent="0.3"/>
    <row r="103" spans="2:14" x14ac:dyDescent="0.3">
      <c r="B103" s="177"/>
      <c r="C103" s="177"/>
      <c r="D103" s="177"/>
      <c r="E103" s="32"/>
      <c r="F103" s="32">
        <v>2015</v>
      </c>
      <c r="G103" s="32">
        <v>2016</v>
      </c>
      <c r="H103" s="32">
        <v>2017</v>
      </c>
      <c r="I103" s="32">
        <v>2018</v>
      </c>
      <c r="J103" s="32">
        <v>2019</v>
      </c>
      <c r="K103" s="32">
        <v>2020</v>
      </c>
      <c r="L103" s="32">
        <v>2021</v>
      </c>
      <c r="M103" s="32">
        <v>2022</v>
      </c>
      <c r="N103" s="32">
        <v>2023</v>
      </c>
    </row>
    <row r="104" spans="2:14" x14ac:dyDescent="0.3">
      <c r="B104" s="96" t="s">
        <v>182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</row>
    <row r="105" spans="2:14" x14ac:dyDescent="0.3">
      <c r="B105" s="74" t="s">
        <v>183</v>
      </c>
      <c r="C105" s="69"/>
      <c r="D105" s="69"/>
      <c r="E105" s="69"/>
      <c r="F105" s="70"/>
      <c r="G105" s="70"/>
      <c r="H105" s="70"/>
      <c r="I105" s="70"/>
      <c r="J105" s="70"/>
      <c r="K105" s="70"/>
      <c r="L105" s="70"/>
      <c r="M105" s="70"/>
      <c r="N105" s="70"/>
    </row>
    <row r="106" spans="2:14" x14ac:dyDescent="0.3">
      <c r="B106" s="2" t="s">
        <v>184</v>
      </c>
      <c r="F106" s="98"/>
      <c r="G106" s="98"/>
      <c r="H106" s="98"/>
      <c r="I106" s="55">
        <v>28155.500004401401</v>
      </c>
      <c r="J106" s="55">
        <v>64377.500004401401</v>
      </c>
      <c r="K106" s="55">
        <v>75433.500004401401</v>
      </c>
      <c r="L106" s="55">
        <v>75433.500004401401</v>
      </c>
      <c r="M106" s="55">
        <v>72450.189817560255</v>
      </c>
      <c r="N106" s="55">
        <v>70094.929328243205</v>
      </c>
    </row>
    <row r="107" spans="2:14" x14ac:dyDescent="0.3">
      <c r="B107" s="2" t="s">
        <v>185</v>
      </c>
      <c r="F107" s="98"/>
      <c r="G107" s="98"/>
      <c r="H107" s="98"/>
      <c r="I107" s="55">
        <v>15383.972852496974</v>
      </c>
      <c r="J107" s="55">
        <v>35175.673652496982</v>
      </c>
      <c r="K107" s="55">
        <v>41216.672052496986</v>
      </c>
      <c r="L107" s="55">
        <v>41216.672052496986</v>
      </c>
      <c r="M107" s="55">
        <v>39586.59212151973</v>
      </c>
      <c r="N107" s="55">
        <v>38299.678513210507</v>
      </c>
    </row>
    <row r="108" spans="2:14" x14ac:dyDescent="0.3">
      <c r="B108" s="2" t="s">
        <v>186</v>
      </c>
      <c r="F108" s="98"/>
      <c r="G108" s="98"/>
      <c r="H108" s="98"/>
      <c r="I108" s="55">
        <v>12771.527143101577</v>
      </c>
      <c r="J108" s="55">
        <v>29201.82634310158</v>
      </c>
      <c r="K108" s="55">
        <v>34216.827943101576</v>
      </c>
      <c r="L108" s="55">
        <v>34216.827943101576</v>
      </c>
      <c r="M108" s="55">
        <v>32863.597687254965</v>
      </c>
      <c r="N108" s="55">
        <v>31795.250806263695</v>
      </c>
    </row>
    <row r="109" spans="2:14" x14ac:dyDescent="0.3">
      <c r="B109" s="2" t="s">
        <v>187</v>
      </c>
      <c r="F109" s="98"/>
      <c r="G109" s="98"/>
      <c r="H109" s="98"/>
      <c r="I109" s="98"/>
      <c r="J109" s="98"/>
      <c r="K109" s="98"/>
      <c r="L109" s="98"/>
      <c r="M109" s="98"/>
      <c r="N109" s="55">
        <v>900</v>
      </c>
    </row>
    <row r="110" spans="2:14" ht="7.2" customHeight="1" x14ac:dyDescent="0.3">
      <c r="F110" s="99"/>
      <c r="G110" s="99"/>
      <c r="H110" s="99"/>
      <c r="I110" s="99"/>
      <c r="J110" s="99"/>
      <c r="K110" s="99"/>
      <c r="L110" s="99"/>
      <c r="M110" s="99"/>
      <c r="N110" s="100"/>
    </row>
    <row r="111" spans="2:14" x14ac:dyDescent="0.3">
      <c r="B111" s="74" t="s">
        <v>188</v>
      </c>
      <c r="C111" s="69"/>
      <c r="D111" s="69"/>
      <c r="E111" s="69"/>
      <c r="F111" s="70"/>
      <c r="G111" s="70"/>
      <c r="H111" s="70"/>
      <c r="I111" s="70"/>
      <c r="J111" s="70"/>
      <c r="K111" s="70"/>
      <c r="L111" s="70"/>
      <c r="M111" s="70"/>
      <c r="N111" s="70"/>
    </row>
    <row r="112" spans="2:14" x14ac:dyDescent="0.3">
      <c r="B112" s="101" t="s">
        <v>184</v>
      </c>
      <c r="C112" s="101"/>
      <c r="F112" s="98"/>
      <c r="G112" s="98"/>
      <c r="H112" s="98"/>
      <c r="I112" s="55">
        <v>2402.5156737665984</v>
      </c>
      <c r="J112" s="55">
        <v>5544.367631129061</v>
      </c>
      <c r="K112" s="55">
        <v>5312.4064564423215</v>
      </c>
      <c r="L112" s="55">
        <v>1198.6333757256914</v>
      </c>
      <c r="M112" s="55">
        <v>1552.4955379625546</v>
      </c>
      <c r="N112" s="55">
        <v>4529.3702342400866</v>
      </c>
    </row>
    <row r="113" spans="2:14" x14ac:dyDescent="0.3">
      <c r="B113" s="101" t="s">
        <v>185</v>
      </c>
      <c r="C113" s="101"/>
      <c r="F113" s="98"/>
      <c r="G113" s="98"/>
      <c r="H113" s="98"/>
      <c r="I113" s="55">
        <v>1066.5745852416176</v>
      </c>
      <c r="J113" s="55">
        <v>2471.3577974568257</v>
      </c>
      <c r="K113" s="55">
        <v>2243.2185887122077</v>
      </c>
      <c r="L113" s="55">
        <v>547.42810556502866</v>
      </c>
      <c r="M113" s="55">
        <v>848.27945636254219</v>
      </c>
      <c r="N113" s="55">
        <v>2474.8355623036919</v>
      </c>
    </row>
    <row r="114" spans="2:14" x14ac:dyDescent="0.3">
      <c r="B114" s="101" t="s">
        <v>186</v>
      </c>
      <c r="C114" s="101"/>
      <c r="F114" s="98"/>
      <c r="G114" s="98"/>
      <c r="H114" s="98"/>
      <c r="I114" s="55">
        <v>687.49441712618</v>
      </c>
      <c r="J114" s="55">
        <v>1599.0214183071698</v>
      </c>
      <c r="K114" s="55">
        <v>1331.8910340625212</v>
      </c>
      <c r="L114" s="55">
        <v>356.11994260127011</v>
      </c>
      <c r="M114" s="55">
        <v>704.2160814117517</v>
      </c>
      <c r="N114" s="55">
        <v>2054.5346713697627</v>
      </c>
    </row>
    <row r="115" spans="2:14" x14ac:dyDescent="0.3">
      <c r="B115" s="101" t="s">
        <v>187</v>
      </c>
      <c r="C115" s="101"/>
      <c r="F115" s="98"/>
      <c r="G115" s="98"/>
      <c r="H115" s="98"/>
      <c r="I115" s="98"/>
      <c r="J115" s="98"/>
      <c r="K115" s="98"/>
      <c r="L115" s="98"/>
      <c r="M115" s="98"/>
      <c r="N115" s="98"/>
    </row>
    <row r="116" spans="2:14" x14ac:dyDescent="0.3">
      <c r="B116" s="3"/>
      <c r="F116" s="55"/>
      <c r="G116" s="55"/>
      <c r="H116" s="55"/>
      <c r="I116" s="55"/>
      <c r="J116" s="55"/>
      <c r="K116" s="55"/>
      <c r="L116" s="55"/>
      <c r="M116" s="55"/>
      <c r="N116" s="55"/>
    </row>
    <row r="117" spans="2:14" x14ac:dyDescent="0.3">
      <c r="B117" s="74" t="s">
        <v>189</v>
      </c>
      <c r="C117" s="69"/>
      <c r="D117" s="69"/>
      <c r="E117" s="69"/>
      <c r="F117" s="70"/>
      <c r="G117" s="70"/>
      <c r="H117" s="70"/>
      <c r="I117" s="70"/>
      <c r="J117" s="70"/>
      <c r="K117" s="70"/>
      <c r="L117" s="70"/>
      <c r="M117" s="70"/>
      <c r="N117" s="70"/>
    </row>
    <row r="118" spans="2:14" x14ac:dyDescent="0.3">
      <c r="B118" s="101" t="s">
        <v>184</v>
      </c>
      <c r="F118" s="98"/>
      <c r="G118" s="98"/>
      <c r="H118" s="98"/>
      <c r="I118" s="52">
        <f>I106/SUM(I$106:I$109)</f>
        <v>0.50000000007816281</v>
      </c>
      <c r="J118" s="52">
        <f t="shared" ref="J118:N120" si="17">J106/SUM(J$106:J$109)</f>
        <v>0.50000000003418443</v>
      </c>
      <c r="K118" s="52">
        <f t="shared" si="17"/>
        <v>0.50000000002917411</v>
      </c>
      <c r="L118" s="52">
        <f t="shared" si="17"/>
        <v>0.50000000002917411</v>
      </c>
      <c r="M118" s="52">
        <f t="shared" si="17"/>
        <v>0.50000000003031586</v>
      </c>
      <c r="N118" s="52">
        <f t="shared" si="17"/>
        <v>0.49681054329539659</v>
      </c>
    </row>
    <row r="119" spans="2:14" x14ac:dyDescent="0.3">
      <c r="B119" s="101" t="s">
        <v>185</v>
      </c>
      <c r="F119" s="98"/>
      <c r="G119" s="98"/>
      <c r="H119" s="98"/>
      <c r="I119" s="52">
        <f>I107/SUM(I$106:I$109)</f>
        <v>0.27319658419308812</v>
      </c>
      <c r="J119" s="52">
        <f t="shared" si="17"/>
        <v>0.27319850609682728</v>
      </c>
      <c r="K119" s="52">
        <f t="shared" si="17"/>
        <v>0.27319872505250981</v>
      </c>
      <c r="L119" s="52">
        <f t="shared" si="17"/>
        <v>0.27319872505250981</v>
      </c>
      <c r="M119" s="52">
        <f t="shared" si="17"/>
        <v>0.27319867776471346</v>
      </c>
      <c r="N119" s="52">
        <f t="shared" si="17"/>
        <v>0.2714559280184673</v>
      </c>
    </row>
    <row r="120" spans="2:14" x14ac:dyDescent="0.3">
      <c r="B120" s="101" t="s">
        <v>186</v>
      </c>
      <c r="F120" s="98"/>
      <c r="G120" s="98"/>
      <c r="H120" s="98"/>
      <c r="I120" s="52">
        <f>I108/SUM(I$106:I$109)</f>
        <v>0.22680341572874904</v>
      </c>
      <c r="J120" s="52">
        <f t="shared" si="17"/>
        <v>0.22680149386898832</v>
      </c>
      <c r="K120" s="52">
        <f t="shared" si="17"/>
        <v>0.22680127491831603</v>
      </c>
      <c r="L120" s="52">
        <f t="shared" si="17"/>
        <v>0.22680127491831603</v>
      </c>
      <c r="M120" s="52">
        <f t="shared" si="17"/>
        <v>0.22680132220497073</v>
      </c>
      <c r="N120" s="52">
        <f t="shared" si="17"/>
        <v>0.2253546152147774</v>
      </c>
    </row>
    <row r="121" spans="2:14" x14ac:dyDescent="0.3">
      <c r="B121" s="101" t="s">
        <v>187</v>
      </c>
      <c r="F121" s="98"/>
      <c r="G121" s="98"/>
      <c r="H121" s="98"/>
      <c r="I121" s="98"/>
      <c r="J121" s="98"/>
      <c r="K121" s="98"/>
      <c r="L121" s="98"/>
      <c r="M121" s="98"/>
      <c r="N121" s="52">
        <f>N109/SUM(N$106:N$109)</f>
        <v>6.3789134713585624E-3</v>
      </c>
    </row>
    <row r="122" spans="2:14" ht="9" customHeight="1" x14ac:dyDescent="0.3"/>
    <row r="123" spans="2:14" x14ac:dyDescent="0.3">
      <c r="B123" s="74" t="s">
        <v>190</v>
      </c>
      <c r="C123" s="69"/>
      <c r="D123" s="69"/>
      <c r="E123" s="69"/>
      <c r="F123" s="70"/>
      <c r="G123" s="70"/>
      <c r="H123" s="70"/>
      <c r="I123" s="70"/>
      <c r="J123" s="70"/>
      <c r="K123" s="70"/>
      <c r="L123" s="70"/>
      <c r="M123" s="70"/>
      <c r="N123" s="70"/>
    </row>
    <row r="124" spans="2:14" x14ac:dyDescent="0.3">
      <c r="B124" s="101" t="s">
        <v>184</v>
      </c>
      <c r="F124" s="98"/>
      <c r="G124" s="98"/>
      <c r="H124" s="98"/>
      <c r="I124" s="52">
        <f t="shared" ref="I124:M126" si="18">IFERROR(SUM(I112)/I106,0)</f>
        <v>8.5330243589743587E-2</v>
      </c>
      <c r="J124" s="52">
        <f t="shared" si="18"/>
        <v>8.6122754545454552E-2</v>
      </c>
      <c r="K124" s="52">
        <f t="shared" si="18"/>
        <v>7.0425029411764706E-2</v>
      </c>
      <c r="L124" s="52">
        <f t="shared" si="18"/>
        <v>1.5889934520547946E-2</v>
      </c>
      <c r="M124" s="52">
        <f t="shared" si="18"/>
        <v>2.142845369863014E-2</v>
      </c>
      <c r="N124" s="52">
        <f t="shared" ref="N124:N126" si="19">IFERROR(SUM(N112)/N106,0)</f>
        <v>6.4617658904109587E-2</v>
      </c>
    </row>
    <row r="125" spans="2:14" x14ac:dyDescent="0.3">
      <c r="B125" s="101" t="s">
        <v>185</v>
      </c>
      <c r="F125" s="98"/>
      <c r="G125" s="98"/>
      <c r="H125" s="98"/>
      <c r="I125" s="52">
        <f t="shared" si="18"/>
        <v>6.9330243589743573E-2</v>
      </c>
      <c r="J125" s="52">
        <f t="shared" si="18"/>
        <v>7.0257582608695648E-2</v>
      </c>
      <c r="K125" s="52">
        <f t="shared" si="18"/>
        <v>5.4425029411764678E-2</v>
      </c>
      <c r="L125" s="52">
        <f t="shared" si="18"/>
        <v>1.3281715342465753E-2</v>
      </c>
      <c r="M125" s="52">
        <f t="shared" si="18"/>
        <v>2.142845369863014E-2</v>
      </c>
      <c r="N125" s="52">
        <f t="shared" si="19"/>
        <v>6.4617658904109601E-2</v>
      </c>
    </row>
    <row r="126" spans="2:14" x14ac:dyDescent="0.3">
      <c r="B126" s="101" t="s">
        <v>186</v>
      </c>
      <c r="F126" s="98"/>
      <c r="G126" s="98"/>
      <c r="H126" s="98"/>
      <c r="I126" s="52">
        <f t="shared" si="18"/>
        <v>5.3830243589743594E-2</v>
      </c>
      <c r="J126" s="52">
        <f t="shared" si="18"/>
        <v>5.4757582608695655E-2</v>
      </c>
      <c r="K126" s="52">
        <f t="shared" si="18"/>
        <v>3.8925029411764699E-2</v>
      </c>
      <c r="L126" s="52">
        <f t="shared" si="18"/>
        <v>1.0407742739726028E-2</v>
      </c>
      <c r="M126" s="52">
        <f t="shared" si="18"/>
        <v>2.1428453698630143E-2</v>
      </c>
      <c r="N126" s="52">
        <f t="shared" si="19"/>
        <v>6.4617658904109587E-2</v>
      </c>
    </row>
    <row r="127" spans="2:14" x14ac:dyDescent="0.3">
      <c r="B127" s="101" t="s">
        <v>187</v>
      </c>
      <c r="F127" s="98"/>
      <c r="G127" s="98"/>
      <c r="H127" s="98"/>
      <c r="I127" s="98"/>
      <c r="J127" s="98"/>
      <c r="K127" s="98"/>
      <c r="L127" s="98"/>
      <c r="M127" s="98"/>
      <c r="N127" s="52">
        <f>IFERROR(SUM(N115)/N109,0)</f>
        <v>0</v>
      </c>
    </row>
    <row r="128" spans="2:14" x14ac:dyDescent="0.3">
      <c r="B128" s="74" t="s">
        <v>191</v>
      </c>
      <c r="C128" s="69"/>
      <c r="D128" s="69"/>
      <c r="E128" s="69"/>
      <c r="F128" s="102"/>
      <c r="G128" s="102"/>
      <c r="H128" s="102"/>
      <c r="I128" s="102">
        <f t="shared" ref="I128:N128" si="20">SUMPRODUCT(I118:I121,I124:I127)</f>
        <v>7.3814790647198578E-2</v>
      </c>
      <c r="J128" s="102">
        <f t="shared" si="20"/>
        <v>7.4674745422648126E-2</v>
      </c>
      <c r="K128" s="102">
        <f t="shared" si="20"/>
        <v>5.8909609650997584E-2</v>
      </c>
      <c r="L128" s="102">
        <f t="shared" si="20"/>
        <v>1.3934004281201262E-2</v>
      </c>
      <c r="M128" s="102">
        <f t="shared" si="20"/>
        <v>2.1428453698630143E-2</v>
      </c>
      <c r="N128" s="102">
        <f t="shared" si="20"/>
        <v>6.4205468449238509E-2</v>
      </c>
    </row>
    <row r="129" spans="2:14" x14ac:dyDescent="0.3">
      <c r="B129" s="96" t="s">
        <v>192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</row>
    <row r="130" spans="2:14" x14ac:dyDescent="0.3">
      <c r="B130" s="2" t="s">
        <v>193</v>
      </c>
      <c r="F130" s="98"/>
      <c r="G130" s="98"/>
      <c r="H130" s="98"/>
      <c r="I130" s="103">
        <v>183023</v>
      </c>
      <c r="J130" s="103">
        <v>183023</v>
      </c>
      <c r="K130" s="98"/>
      <c r="L130" s="98"/>
      <c r="M130" s="98"/>
      <c r="N130" s="98"/>
    </row>
    <row r="131" spans="2:14" x14ac:dyDescent="0.3">
      <c r="B131" s="2" t="s">
        <v>194</v>
      </c>
      <c r="F131" s="98"/>
      <c r="G131" s="98"/>
      <c r="H131" s="98"/>
      <c r="I131" s="103">
        <v>10548.034723022025</v>
      </c>
      <c r="J131" s="103">
        <v>419.94551000000001</v>
      </c>
      <c r="K131" s="98"/>
      <c r="L131" s="98"/>
      <c r="M131" s="98"/>
      <c r="N131" s="98"/>
    </row>
    <row r="132" spans="2:14" x14ac:dyDescent="0.3">
      <c r="B132" s="74" t="s">
        <v>195</v>
      </c>
      <c r="C132" s="69"/>
      <c r="D132" s="69"/>
      <c r="E132" s="69"/>
      <c r="F132" s="102"/>
      <c r="G132" s="102"/>
      <c r="H132" s="102"/>
      <c r="I132" s="102">
        <f>I131/I130</f>
        <v>5.7632290602940749E-2</v>
      </c>
      <c r="J132" s="102">
        <f>J131/J130</f>
        <v>2.2944958283931528E-3</v>
      </c>
      <c r="K132" s="102"/>
      <c r="L132" s="102"/>
      <c r="M132" s="102"/>
      <c r="N132" s="102"/>
    </row>
    <row r="133" spans="2:14" x14ac:dyDescent="0.3">
      <c r="B133" s="12" t="s">
        <v>149</v>
      </c>
      <c r="C133" s="12"/>
      <c r="D133" s="12"/>
      <c r="E133" s="12"/>
      <c r="F133" s="31">
        <f t="shared" ref="F133:N133" si="21">F128+F132</f>
        <v>0</v>
      </c>
      <c r="G133" s="31">
        <f t="shared" si="21"/>
        <v>0</v>
      </c>
      <c r="H133" s="31">
        <f t="shared" si="21"/>
        <v>0</v>
      </c>
      <c r="I133" s="31">
        <f t="shared" si="21"/>
        <v>0.13144708125013932</v>
      </c>
      <c r="J133" s="31">
        <f t="shared" si="21"/>
        <v>7.6969241251041279E-2</v>
      </c>
      <c r="K133" s="31">
        <f t="shared" si="21"/>
        <v>5.8909609650997584E-2</v>
      </c>
      <c r="L133" s="31">
        <f t="shared" si="21"/>
        <v>1.3934004281201262E-2</v>
      </c>
      <c r="M133" s="31">
        <f t="shared" si="21"/>
        <v>2.1428453698630143E-2</v>
      </c>
      <c r="N133" s="31">
        <f t="shared" si="21"/>
        <v>6.4205468449238509E-2</v>
      </c>
    </row>
    <row r="134" spans="2:14" ht="10.8" customHeight="1" x14ac:dyDescent="0.3">
      <c r="B134" s="101"/>
      <c r="C134" s="101"/>
      <c r="F134" s="101"/>
      <c r="G134" s="101"/>
      <c r="H134" s="101"/>
      <c r="I134" s="101"/>
      <c r="J134" s="101"/>
      <c r="K134" s="101"/>
      <c r="L134" s="101"/>
      <c r="M134" s="101"/>
      <c r="N134" s="101"/>
    </row>
  </sheetData>
  <mergeCells count="8">
    <mergeCell ref="B91:D91"/>
    <mergeCell ref="B103:D103"/>
    <mergeCell ref="B6:D6"/>
    <mergeCell ref="B32:D32"/>
    <mergeCell ref="B46:D46"/>
    <mergeCell ref="B60:D60"/>
    <mergeCell ref="B74:D74"/>
    <mergeCell ref="B85:E85"/>
  </mergeCells>
  <conditionalFormatting sqref="F33:N42 G47:L47 F48:L50 F51:N56 F62:L63 F68:N70 F75:N84">
    <cfRule type="cellIs" dxfId="6" priority="8" operator="equal">
      <formula>$A$1</formula>
    </cfRule>
  </conditionalFormatting>
  <conditionalFormatting sqref="K61:L61">
    <cfRule type="cellIs" dxfId="5" priority="4" operator="equal">
      <formula>$A$1</formula>
    </cfRule>
  </conditionalFormatting>
  <conditionalFormatting sqref="K64:L64">
    <cfRule type="cellIs" dxfId="4" priority="3" operator="equal">
      <formula>$A$1</formula>
    </cfRule>
  </conditionalFormatting>
  <conditionalFormatting sqref="K65:N67">
    <cfRule type="cellIs" dxfId="3" priority="5" operator="equal">
      <formula>$A$1</formula>
    </cfRule>
  </conditionalFormatting>
  <conditionalFormatting sqref="M47:N50">
    <cfRule type="cellIs" dxfId="2" priority="6" operator="equal">
      <formula>$A$1</formula>
    </cfRule>
  </conditionalFormatting>
  <conditionalFormatting sqref="M61:N64">
    <cfRule type="cellIs" dxfId="1" priority="2" operator="equal">
      <formula>$A$1</formula>
    </cfRule>
  </conditionalFormatting>
  <hyperlinks>
    <hyperlink ref="B2" location="Índice!A1" display="Índice" xr:uid="{952337C0-D249-4339-A77E-155F3648CE5A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D9D1-FB31-4E59-802E-B777A14B92C3}">
  <sheetPr>
    <tabColor rgb="FFC65911"/>
  </sheetPr>
  <dimension ref="A1:N64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4" width="22.77734375" style="1" customWidth="1"/>
    <col min="5" max="13" width="10.77734375" style="1" customWidth="1"/>
    <col min="14" max="14" width="11.5546875" style="1" customWidth="1"/>
    <col min="15" max="16384" width="11.5546875" style="1" hidden="1"/>
  </cols>
  <sheetData>
    <row r="1" spans="2:13" ht="15" thickBot="1" x14ac:dyDescent="0.35"/>
    <row r="2" spans="2:13" ht="15" thickBot="1" x14ac:dyDescent="0.35">
      <c r="B2" s="164" t="s">
        <v>353</v>
      </c>
    </row>
    <row r="3" spans="2:13" x14ac:dyDescent="0.3"/>
    <row r="4" spans="2:13" x14ac:dyDescent="0.3">
      <c r="B4" s="16" t="s">
        <v>335</v>
      </c>
    </row>
    <row r="5" spans="2:13" x14ac:dyDescent="0.3"/>
    <row r="6" spans="2:13" x14ac:dyDescent="0.3">
      <c r="B6" s="177" t="s">
        <v>196</v>
      </c>
      <c r="C6" s="177"/>
      <c r="D6" s="177"/>
      <c r="E6" s="32">
        <v>2015</v>
      </c>
      <c r="F6" s="32">
        <v>2016</v>
      </c>
      <c r="G6" s="32">
        <v>2017</v>
      </c>
      <c r="H6" s="32">
        <v>2018</v>
      </c>
      <c r="I6" s="32">
        <v>2019</v>
      </c>
      <c r="J6" s="32">
        <v>2020</v>
      </c>
      <c r="K6" s="32">
        <v>2021</v>
      </c>
      <c r="L6" s="32">
        <v>2022</v>
      </c>
      <c r="M6" s="32">
        <v>2023</v>
      </c>
    </row>
    <row r="7" spans="2:13" x14ac:dyDescent="0.3">
      <c r="B7" s="74" t="s">
        <v>197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2:13" x14ac:dyDescent="0.3">
      <c r="B8" s="104" t="s">
        <v>198</v>
      </c>
      <c r="C8" s="105"/>
      <c r="D8" s="2"/>
      <c r="E8" s="128">
        <f>(1/(1-'6.VarMacro'!F$342))*('2.2.3.7.WACC'!F$26*'2.2.3.5.StockCapDef'!E10+'2.2.3.1.TasasDeprec'!$E8*'2.2.3.5.StockCapDef'!F10-('2.2.3.5.StockCapDef'!F10-'2.2.3.5.StockCapDef'!E10))</f>
        <v>0.26410982422468687</v>
      </c>
      <c r="F8" s="128">
        <f>(1/(1-'6.VarMacro'!G$342))*('2.2.3.7.WACC'!G$26*'2.2.3.5.StockCapDef'!F10+'2.2.3.1.TasasDeprec'!$E8*'2.2.3.5.StockCapDef'!G10-('2.2.3.5.StockCapDef'!G10-'2.2.3.5.StockCapDef'!F10))</f>
        <v>0.23170337046911632</v>
      </c>
      <c r="G8" s="128">
        <f>(1/(1-'6.VarMacro'!H$342))*('2.2.3.7.WACC'!H$26*'2.2.3.5.StockCapDef'!G10+'2.2.3.1.TasasDeprec'!$E8*'2.2.3.5.StockCapDef'!H10-('2.2.3.5.StockCapDef'!H10-'2.2.3.5.StockCapDef'!G10))</f>
        <v>0.19223951054153002</v>
      </c>
      <c r="H8" s="128">
        <f>(1/(1-'6.VarMacro'!I$342))*('2.2.3.7.WACC'!I$26*'2.2.3.5.StockCapDef'!H10+'2.2.3.1.TasasDeprec'!$E8*'2.2.3.5.StockCapDef'!I10-('2.2.3.5.StockCapDef'!I10-'2.2.3.5.StockCapDef'!H10))</f>
        <v>0.22999234832228618</v>
      </c>
      <c r="I8" s="128">
        <f>(1/(1-'6.VarMacro'!J$342))*('2.2.3.7.WACC'!J$26*'2.2.3.5.StockCapDef'!I10+'2.2.3.1.TasasDeprec'!$E8*'2.2.3.5.StockCapDef'!J10-('2.2.3.5.StockCapDef'!J10-'2.2.3.5.StockCapDef'!I10))</f>
        <v>0.18311701246498716</v>
      </c>
      <c r="J8" s="128">
        <f>(1/(1-'6.VarMacro'!K$342))*('2.2.3.7.WACC'!K$26*'2.2.3.5.StockCapDef'!J10+'2.2.3.1.TasasDeprec'!$E8*'2.2.3.5.StockCapDef'!K10-('2.2.3.5.StockCapDef'!K10-'2.2.3.5.StockCapDef'!J10))</f>
        <v>0.1859904459242398</v>
      </c>
      <c r="K8" s="128">
        <f>(1/(1-'6.VarMacro'!L$342))*('2.2.3.7.WACC'!L$26*'2.2.3.5.StockCapDef'!K10+'2.2.3.1.TasasDeprec'!$E8*'2.2.3.5.StockCapDef'!L10-('2.2.3.5.StockCapDef'!L10-'2.2.3.5.StockCapDef'!K10))</f>
        <v>0.15392582388303261</v>
      </c>
      <c r="L8" s="128">
        <f>(1/(1-'6.VarMacro'!M$342))*('2.2.3.7.WACC'!M$26*'2.2.3.5.StockCapDef'!L10+'2.2.3.1.TasasDeprec'!$E8*'2.2.3.5.StockCapDef'!M10-('2.2.3.5.StockCapDef'!M10-'2.2.3.5.StockCapDef'!L10))</f>
        <v>7.8966767661175025E-2</v>
      </c>
      <c r="M8" s="128">
        <f>(1/(1-'6.VarMacro'!N$342))*('2.2.3.7.WACC'!N$26*'2.2.3.5.StockCapDef'!M10+'2.2.3.1.TasasDeprec'!$E8*'2.2.3.5.StockCapDef'!N10-('2.2.3.5.StockCapDef'!N10-'2.2.3.5.StockCapDef'!M10))</f>
        <v>0.13563312110036763</v>
      </c>
    </row>
    <row r="9" spans="2:13" x14ac:dyDescent="0.3">
      <c r="B9" s="104" t="s">
        <v>199</v>
      </c>
      <c r="C9" s="105"/>
      <c r="D9" s="2"/>
      <c r="E9" s="128">
        <f>(1/(1-'6.VarMacro'!F$342))*('2.2.3.7.WACC'!F$26*'2.2.3.5.StockCapDef'!E11+'2.2.3.1.TasasDeprec'!$E9*'2.2.3.5.StockCapDef'!F11-('2.2.3.5.StockCapDef'!F11-'2.2.3.5.StockCapDef'!E11))</f>
        <v>0.33355426866913135</v>
      </c>
      <c r="F9" s="128">
        <f>(1/(1-'6.VarMacro'!G$342))*('2.2.3.7.WACC'!G$26*'2.2.3.5.StockCapDef'!F11+'2.2.3.1.TasasDeprec'!$E9*'2.2.3.5.StockCapDef'!G11-('2.2.3.5.StockCapDef'!G11-'2.2.3.5.StockCapDef'!F11))</f>
        <v>0.30023806182728174</v>
      </c>
      <c r="G9" s="128">
        <f>(1/(1-'6.VarMacro'!H$342))*('2.2.3.7.WACC'!H$26*'2.2.3.5.StockCapDef'!G11+'2.2.3.1.TasasDeprec'!$E9*'2.2.3.5.StockCapDef'!H11-('2.2.3.5.StockCapDef'!H11-'2.2.3.5.StockCapDef'!G11))</f>
        <v>0.26298653104033226</v>
      </c>
      <c r="H9" s="128">
        <f>(1/(1-'6.VarMacro'!I$342))*('2.2.3.7.WACC'!I$26*'2.2.3.5.StockCapDef'!H11+'2.2.3.1.TasasDeprec'!$E9*'2.2.3.5.StockCapDef'!I11-('2.2.3.5.StockCapDef'!I11-'2.2.3.5.StockCapDef'!H11))</f>
        <v>0.3005484524199315</v>
      </c>
      <c r="I9" s="128">
        <f>(1/(1-'6.VarMacro'!J$342))*('2.2.3.7.WACC'!J$26*'2.2.3.5.StockCapDef'!I11+'2.2.3.1.TasasDeprec'!$E9*'2.2.3.5.StockCapDef'!J11-('2.2.3.5.StockCapDef'!J11-'2.2.3.5.StockCapDef'!I11))</f>
        <v>0.25368782716441607</v>
      </c>
      <c r="J9" s="128">
        <f>(1/(1-'6.VarMacro'!K$342))*('2.2.3.7.WACC'!K$26*'2.2.3.5.StockCapDef'!J11+'2.2.3.1.TasasDeprec'!$E9*'2.2.3.5.StockCapDef'!K11-('2.2.3.5.StockCapDef'!K11-'2.2.3.5.StockCapDef'!J11))</f>
        <v>0.25576933505498806</v>
      </c>
      <c r="K9" s="128">
        <f>(1/(1-'6.VarMacro'!L$342))*('2.2.3.7.WACC'!L$26*'2.2.3.5.StockCapDef'!K11+'2.2.3.1.TasasDeprec'!$E9*'2.2.3.5.StockCapDef'!L11-('2.2.3.5.StockCapDef'!L11-'2.2.3.5.StockCapDef'!K11))</f>
        <v>0.22275696095137826</v>
      </c>
      <c r="L9" s="128">
        <f>(1/(1-'6.VarMacro'!M$342))*('2.2.3.7.WACC'!M$26*'2.2.3.5.StockCapDef'!L11+'2.2.3.1.TasasDeprec'!$E9*'2.2.3.5.StockCapDef'!M11-('2.2.3.5.StockCapDef'!M11-'2.2.3.5.StockCapDef'!L11))</f>
        <v>0.15123534049076337</v>
      </c>
      <c r="M9" s="128">
        <f>(1/(1-'6.VarMacro'!N$342))*('2.2.3.7.WACC'!N$26*'2.2.3.5.StockCapDef'!M11+'2.2.3.1.TasasDeprec'!$E9*'2.2.3.5.StockCapDef'!N11-('2.2.3.5.StockCapDef'!N11-'2.2.3.5.StockCapDef'!M11))</f>
        <v>0.21041192007155646</v>
      </c>
    </row>
    <row r="10" spans="2:13" x14ac:dyDescent="0.3">
      <c r="B10" s="104" t="s">
        <v>200</v>
      </c>
      <c r="C10" s="105"/>
      <c r="D10" s="2"/>
      <c r="E10" s="128">
        <f>(1/(1-'6.VarMacro'!F$342))*('2.2.3.7.WACC'!F$26*'2.2.3.5.StockCapDef'!E12+'2.2.3.1.TasasDeprec'!$E10*'2.2.3.5.StockCapDef'!F12-('2.2.3.5.StockCapDef'!F12-'2.2.3.5.StockCapDef'!E12))</f>
        <v>0.47244315755802024</v>
      </c>
      <c r="F10" s="128">
        <f>(1/(1-'6.VarMacro'!G$342))*('2.2.3.7.WACC'!G$26*'2.2.3.5.StockCapDef'!F12+'2.2.3.1.TasasDeprec'!$E10*'2.2.3.5.StockCapDef'!G12-('2.2.3.5.StockCapDef'!G12-'2.2.3.5.StockCapDef'!F12))</f>
        <v>0.4373074445436127</v>
      </c>
      <c r="G10" s="128">
        <f>(1/(1-'6.VarMacro'!H$342))*('2.2.3.7.WACC'!H$26*'2.2.3.5.StockCapDef'!G12+'2.2.3.1.TasasDeprec'!$E10*'2.2.3.5.StockCapDef'!H12-('2.2.3.5.StockCapDef'!H12-'2.2.3.5.StockCapDef'!G12))</f>
        <v>0.4044805720379368</v>
      </c>
      <c r="H10" s="128">
        <f>(1/(1-'6.VarMacro'!I$342))*('2.2.3.7.WACC'!I$26*'2.2.3.5.StockCapDef'!H12+'2.2.3.1.TasasDeprec'!$E10*'2.2.3.5.StockCapDef'!I12-('2.2.3.5.StockCapDef'!I12-'2.2.3.5.StockCapDef'!H12))</f>
        <v>0.44166066061522219</v>
      </c>
      <c r="I10" s="128">
        <f>(1/(1-'6.VarMacro'!J$342))*('2.2.3.7.WACC'!J$26*'2.2.3.5.StockCapDef'!I12+'2.2.3.1.TasasDeprec'!$E10*'2.2.3.5.StockCapDef'!J12-('2.2.3.5.StockCapDef'!J12-'2.2.3.5.StockCapDef'!I12))</f>
        <v>0.3948294565632739</v>
      </c>
      <c r="J10" s="128">
        <f>(1/(1-'6.VarMacro'!K$342))*('2.2.3.7.WACC'!K$26*'2.2.3.5.StockCapDef'!J12+'2.2.3.1.TasasDeprec'!$E10*'2.2.3.5.StockCapDef'!K12-('2.2.3.5.StockCapDef'!K12-'2.2.3.5.StockCapDef'!J12))</f>
        <v>0.39532711331648451</v>
      </c>
      <c r="K10" s="128">
        <f>(1/(1-'6.VarMacro'!L$342))*('2.2.3.7.WACC'!L$26*'2.2.3.5.StockCapDef'!K12+'2.2.3.1.TasasDeprec'!$E10*'2.2.3.5.StockCapDef'!L12-('2.2.3.5.StockCapDef'!L12-'2.2.3.5.StockCapDef'!K12))</f>
        <v>0.36041923508806956</v>
      </c>
      <c r="L10" s="128">
        <f>(1/(1-'6.VarMacro'!M$342))*('2.2.3.7.WACC'!M$26*'2.2.3.5.StockCapDef'!L12+'2.2.3.1.TasasDeprec'!$E10*'2.2.3.5.StockCapDef'!M12-('2.2.3.5.StockCapDef'!M12-'2.2.3.5.StockCapDef'!L12))</f>
        <v>0.29577248614994012</v>
      </c>
      <c r="M10" s="128">
        <f>(1/(1-'6.VarMacro'!N$342))*('2.2.3.7.WACC'!N$26*'2.2.3.5.StockCapDef'!M12+'2.2.3.1.TasasDeprec'!$E10*'2.2.3.5.StockCapDef'!N12-('2.2.3.5.StockCapDef'!N12-'2.2.3.5.StockCapDef'!M12))</f>
        <v>0.35996951801393406</v>
      </c>
    </row>
    <row r="11" spans="2:13" x14ac:dyDescent="0.3">
      <c r="B11" s="104" t="s">
        <v>201</v>
      </c>
      <c r="C11" s="105"/>
      <c r="D11" s="2"/>
      <c r="E11" s="128">
        <f>(1/(1-'6.VarMacro'!F$342))*('2.2.3.7.WACC'!F$26*'2.2.3.5.StockCapDef'!E13+'2.2.3.1.TasasDeprec'!$E11*'2.2.3.5.StockCapDef'!F13-('2.2.3.5.StockCapDef'!F13-'2.2.3.5.StockCapDef'!E13))</f>
        <v>0.33355426866913135</v>
      </c>
      <c r="F11" s="128">
        <f>(1/(1-'6.VarMacro'!G$342))*('2.2.3.7.WACC'!G$26*'2.2.3.5.StockCapDef'!F13+'2.2.3.1.TasasDeprec'!$E11*'2.2.3.5.StockCapDef'!G13-('2.2.3.5.StockCapDef'!G13-'2.2.3.5.StockCapDef'!F13))</f>
        <v>0.30023806182728174</v>
      </c>
      <c r="G11" s="128">
        <f>(1/(1-'6.VarMacro'!H$342))*('2.2.3.7.WACC'!H$26*'2.2.3.5.StockCapDef'!G13+'2.2.3.1.TasasDeprec'!$E11*'2.2.3.5.StockCapDef'!H13-('2.2.3.5.StockCapDef'!H13-'2.2.3.5.StockCapDef'!G13))</f>
        <v>0.26298653104033226</v>
      </c>
      <c r="H11" s="128">
        <f>(1/(1-'6.VarMacro'!I$342))*('2.2.3.7.WACC'!I$26*'2.2.3.5.StockCapDef'!H13+'2.2.3.1.TasasDeprec'!$E11*'2.2.3.5.StockCapDef'!I13-('2.2.3.5.StockCapDef'!I13-'2.2.3.5.StockCapDef'!H13))</f>
        <v>0.3005484524199315</v>
      </c>
      <c r="I11" s="128">
        <f>(1/(1-'6.VarMacro'!J$342))*('2.2.3.7.WACC'!J$26*'2.2.3.5.StockCapDef'!I13+'2.2.3.1.TasasDeprec'!$E11*'2.2.3.5.StockCapDef'!J13-('2.2.3.5.StockCapDef'!J13-'2.2.3.5.StockCapDef'!I13))</f>
        <v>0.25368782716441607</v>
      </c>
      <c r="J11" s="128">
        <f>(1/(1-'6.VarMacro'!K$342))*('2.2.3.7.WACC'!K$26*'2.2.3.5.StockCapDef'!J13+'2.2.3.1.TasasDeprec'!$E11*'2.2.3.5.StockCapDef'!K13-('2.2.3.5.StockCapDef'!K13-'2.2.3.5.StockCapDef'!J13))</f>
        <v>0.25576933505498806</v>
      </c>
      <c r="K11" s="128">
        <f>(1/(1-'6.VarMacro'!L$342))*('2.2.3.7.WACC'!L$26*'2.2.3.5.StockCapDef'!K13+'2.2.3.1.TasasDeprec'!$E11*'2.2.3.5.StockCapDef'!L13-('2.2.3.5.StockCapDef'!L13-'2.2.3.5.StockCapDef'!K13))</f>
        <v>0.22275696095137826</v>
      </c>
      <c r="L11" s="128">
        <f>(1/(1-'6.VarMacro'!M$342))*('2.2.3.7.WACC'!M$26*'2.2.3.5.StockCapDef'!L13+'2.2.3.1.TasasDeprec'!$E11*'2.2.3.5.StockCapDef'!M13-('2.2.3.5.StockCapDef'!M13-'2.2.3.5.StockCapDef'!L13))</f>
        <v>0.15123534049076337</v>
      </c>
      <c r="M11" s="128">
        <f>(1/(1-'6.VarMacro'!N$342))*('2.2.3.7.WACC'!N$26*'2.2.3.5.StockCapDef'!M13+'2.2.3.1.TasasDeprec'!$E11*'2.2.3.5.StockCapDef'!N13-('2.2.3.5.StockCapDef'!N13-'2.2.3.5.StockCapDef'!M13))</f>
        <v>0.21041192007155646</v>
      </c>
    </row>
    <row r="12" spans="2:13" x14ac:dyDescent="0.3">
      <c r="B12" s="104" t="s">
        <v>202</v>
      </c>
      <c r="C12" s="105"/>
      <c r="D12" s="2"/>
      <c r="E12" s="128">
        <f>(1/(1-'6.VarMacro'!F$342))*('2.2.3.7.WACC'!F$26*'2.2.3.5.StockCapDef'!E14+'2.2.3.1.TasasDeprec'!$E12*'2.2.3.5.StockCapDef'!F14-('2.2.3.5.StockCapDef'!F14-'2.2.3.5.StockCapDef'!E14))</f>
        <v>0.33355426866913135</v>
      </c>
      <c r="F12" s="128">
        <f>(1/(1-'6.VarMacro'!G$342))*('2.2.3.7.WACC'!G$26*'2.2.3.5.StockCapDef'!F14+'2.2.3.1.TasasDeprec'!$E12*'2.2.3.5.StockCapDef'!G14-('2.2.3.5.StockCapDef'!G14-'2.2.3.5.StockCapDef'!F14))</f>
        <v>0.30023806182728174</v>
      </c>
      <c r="G12" s="128">
        <f>(1/(1-'6.VarMacro'!H$342))*('2.2.3.7.WACC'!H$26*'2.2.3.5.StockCapDef'!G14+'2.2.3.1.TasasDeprec'!$E12*'2.2.3.5.StockCapDef'!H14-('2.2.3.5.StockCapDef'!H14-'2.2.3.5.StockCapDef'!G14))</f>
        <v>0.26298653104033226</v>
      </c>
      <c r="H12" s="128">
        <f>(1/(1-'6.VarMacro'!I$342))*('2.2.3.7.WACC'!I$26*'2.2.3.5.StockCapDef'!H14+'2.2.3.1.TasasDeprec'!$E12*'2.2.3.5.StockCapDef'!I14-('2.2.3.5.StockCapDef'!I14-'2.2.3.5.StockCapDef'!H14))</f>
        <v>0.3005484524199315</v>
      </c>
      <c r="I12" s="128">
        <f>(1/(1-'6.VarMacro'!J$342))*('2.2.3.7.WACC'!J$26*'2.2.3.5.StockCapDef'!I14+'2.2.3.1.TasasDeprec'!$E12*'2.2.3.5.StockCapDef'!J14-('2.2.3.5.StockCapDef'!J14-'2.2.3.5.StockCapDef'!I14))</f>
        <v>0.25368782716441607</v>
      </c>
      <c r="J12" s="128">
        <f>(1/(1-'6.VarMacro'!K$342))*('2.2.3.7.WACC'!K$26*'2.2.3.5.StockCapDef'!J14+'2.2.3.1.TasasDeprec'!$E12*'2.2.3.5.StockCapDef'!K14-('2.2.3.5.StockCapDef'!K14-'2.2.3.5.StockCapDef'!J14))</f>
        <v>0.25576933505498806</v>
      </c>
      <c r="K12" s="128">
        <f>(1/(1-'6.VarMacro'!L$342))*('2.2.3.7.WACC'!L$26*'2.2.3.5.StockCapDef'!K14+'2.2.3.1.TasasDeprec'!$E12*'2.2.3.5.StockCapDef'!L14-('2.2.3.5.StockCapDef'!L14-'2.2.3.5.StockCapDef'!K14))</f>
        <v>0.22275696095137826</v>
      </c>
      <c r="L12" s="128">
        <f>(1/(1-'6.VarMacro'!M$342))*('2.2.3.7.WACC'!M$26*'2.2.3.5.StockCapDef'!L14+'2.2.3.1.TasasDeprec'!$E12*'2.2.3.5.StockCapDef'!M14-('2.2.3.5.StockCapDef'!M14-'2.2.3.5.StockCapDef'!L14))</f>
        <v>0.15123534049076337</v>
      </c>
      <c r="M12" s="128">
        <f>(1/(1-'6.VarMacro'!N$342))*('2.2.3.7.WACC'!N$26*'2.2.3.5.StockCapDef'!M14+'2.2.3.1.TasasDeprec'!$E12*'2.2.3.5.StockCapDef'!N14-('2.2.3.5.StockCapDef'!N14-'2.2.3.5.StockCapDef'!M14))</f>
        <v>0.21041192007155646</v>
      </c>
    </row>
    <row r="13" spans="2:13" x14ac:dyDescent="0.3">
      <c r="B13" s="104" t="s">
        <v>203</v>
      </c>
      <c r="C13" s="105"/>
      <c r="D13" s="2"/>
      <c r="E13" s="128">
        <f>(1/(1-'6.VarMacro'!F$342))*('2.2.3.7.WACC'!F$26*'2.2.3.5.StockCapDef'!E15+'2.2.3.1.TasasDeprec'!$E13*'2.2.3.5.StockCapDef'!F15-('2.2.3.5.StockCapDef'!F15-'2.2.3.5.StockCapDef'!E15))</f>
        <v>0.54188760200246466</v>
      </c>
      <c r="F13" s="128">
        <f>(1/(1-'6.VarMacro'!G$342))*('2.2.3.7.WACC'!G$26*'2.2.3.5.StockCapDef'!F15+'2.2.3.1.TasasDeprec'!$E13*'2.2.3.5.StockCapDef'!G15-('2.2.3.5.StockCapDef'!G15-'2.2.3.5.StockCapDef'!F15))</f>
        <v>0.50584213590177807</v>
      </c>
      <c r="G13" s="128">
        <f>(1/(1-'6.VarMacro'!H$342))*('2.2.3.7.WACC'!H$26*'2.2.3.5.StockCapDef'!G15+'2.2.3.1.TasasDeprec'!$E13*'2.2.3.5.StockCapDef'!H15-('2.2.3.5.StockCapDef'!H15-'2.2.3.5.StockCapDef'!G15))</f>
        <v>0.47522759253673907</v>
      </c>
      <c r="H13" s="128">
        <f>(1/(1-'6.VarMacro'!I$342))*('2.2.3.7.WACC'!I$26*'2.2.3.5.StockCapDef'!H15+'2.2.3.1.TasasDeprec'!$E13*'2.2.3.5.StockCapDef'!I15-('2.2.3.5.StockCapDef'!I15-'2.2.3.5.StockCapDef'!H15))</f>
        <v>0.51221676471286748</v>
      </c>
      <c r="I13" s="128">
        <f>(1/(1-'6.VarMacro'!J$342))*('2.2.3.7.WACC'!J$26*'2.2.3.5.StockCapDef'!I15+'2.2.3.1.TasasDeprec'!$E13*'2.2.3.5.StockCapDef'!J15-('2.2.3.5.StockCapDef'!J15-'2.2.3.5.StockCapDef'!I15))</f>
        <v>0.46540027126270289</v>
      </c>
      <c r="J13" s="128">
        <f>(1/(1-'6.VarMacro'!K$342))*('2.2.3.7.WACC'!K$26*'2.2.3.5.StockCapDef'!J15+'2.2.3.1.TasasDeprec'!$E13*'2.2.3.5.StockCapDef'!K15-('2.2.3.5.StockCapDef'!K15-'2.2.3.5.StockCapDef'!J15))</f>
        <v>0.46510600244723282</v>
      </c>
      <c r="K13" s="128">
        <f>(1/(1-'6.VarMacro'!L$342))*('2.2.3.7.WACC'!L$26*'2.2.3.5.StockCapDef'!K15+'2.2.3.1.TasasDeprec'!$E13*'2.2.3.5.StockCapDef'!L15-('2.2.3.5.StockCapDef'!L15-'2.2.3.5.StockCapDef'!K15))</f>
        <v>0.42925037215641509</v>
      </c>
      <c r="L13" s="128">
        <f>(1/(1-'6.VarMacro'!M$342))*('2.2.3.7.WACC'!M$26*'2.2.3.5.StockCapDef'!L15+'2.2.3.1.TasasDeprec'!$E13*'2.2.3.5.StockCapDef'!M15-('2.2.3.5.StockCapDef'!M15-'2.2.3.5.StockCapDef'!L15))</f>
        <v>0.36804105897952849</v>
      </c>
      <c r="M13" s="128">
        <f>(1/(1-'6.VarMacro'!N$342))*('2.2.3.7.WACC'!N$26*'2.2.3.5.StockCapDef'!M15+'2.2.3.1.TasasDeprec'!$E13*'2.2.3.5.StockCapDef'!N15-('2.2.3.5.StockCapDef'!N15-'2.2.3.5.StockCapDef'!M15))</f>
        <v>0.43474831698512284</v>
      </c>
    </row>
    <row r="14" spans="2:13" x14ac:dyDescent="0.3">
      <c r="B14" s="74" t="s">
        <v>204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2:13" x14ac:dyDescent="0.3">
      <c r="B15" s="104" t="s">
        <v>267</v>
      </c>
      <c r="C15" s="105"/>
      <c r="D15" s="2"/>
      <c r="E15" s="128">
        <f>(1/(1-'6.VarMacro'!F$342))*('2.2.3.7.WACC'!F$26*'2.2.3.5.StockCapDef'!E17+'2.2.3.3.ActivosIniciales'!$D19*'2.2.3.5.StockCapDef'!F17-('2.2.3.5.StockCapDef'!F17-'2.2.3.5.StockCapDef'!E17))</f>
        <v>0.24096167607190913</v>
      </c>
      <c r="F15" s="128">
        <f>(1/(1-'6.VarMacro'!G$342))*('2.2.3.7.WACC'!G$26*'2.2.3.5.StockCapDef'!F17+'2.2.3.3.ActivosIniciales'!$D19*'2.2.3.5.StockCapDef'!G17-('2.2.3.5.StockCapDef'!G17-'2.2.3.5.StockCapDef'!F17))</f>
        <v>0.20885847334515886</v>
      </c>
      <c r="G15" s="128">
        <f>(1/(1-'6.VarMacro'!H$342))*('2.2.3.7.WACC'!H$26*'2.2.3.5.StockCapDef'!G17+'2.2.3.3.ActivosIniciales'!$D19*'2.2.3.5.StockCapDef'!H17-('2.2.3.5.StockCapDef'!H17-'2.2.3.5.StockCapDef'!G17))</f>
        <v>0.16865717037054612</v>
      </c>
      <c r="H15" s="128">
        <f>(1/(1-'6.VarMacro'!I$342))*('2.2.3.7.WACC'!I$26*'2.2.3.5.StockCapDef'!H17+'2.2.3.3.ActivosIniciales'!$D19*'2.2.3.5.StockCapDef'!I17-('2.2.3.5.StockCapDef'!I17-'2.2.3.5.StockCapDef'!H17))</f>
        <v>0.20647364695170067</v>
      </c>
      <c r="I15" s="128">
        <f>(1/(1-'6.VarMacro'!J$342))*('2.2.3.7.WACC'!J$26*'2.2.3.5.StockCapDef'!I17+'2.2.3.3.ActivosIniciales'!$D19*'2.2.3.5.StockCapDef'!J17-('2.2.3.5.StockCapDef'!J17-'2.2.3.5.StockCapDef'!I17))</f>
        <v>0.15959340756047277</v>
      </c>
      <c r="J15" s="128">
        <f>(1/(1-'6.VarMacro'!K$342))*('2.2.3.7.WACC'!K$26*'2.2.3.5.StockCapDef'!J17+'2.2.3.3.ActivosIniciales'!$D19*'2.2.3.5.StockCapDef'!K17-('2.2.3.5.StockCapDef'!K17-'2.2.3.5.StockCapDef'!J17))</f>
        <v>0.16273081620933846</v>
      </c>
      <c r="K15" s="128">
        <f>(1/(1-'6.VarMacro'!L$342))*('2.2.3.7.WACC'!L$26*'2.2.3.5.StockCapDef'!K17+'2.2.3.3.ActivosIniciales'!$D19*'2.2.3.5.StockCapDef'!L17-('2.2.3.5.StockCapDef'!L17-'2.2.3.5.StockCapDef'!K17))</f>
        <v>0.13098211152232864</v>
      </c>
      <c r="L15" s="128">
        <f>(1/(1-'6.VarMacro'!M$342))*('2.2.3.7.WACC'!M$26*'2.2.3.5.StockCapDef'!L17+'2.2.3.3.ActivosIniciales'!$D19*'2.2.3.5.StockCapDef'!M17-('2.2.3.5.StockCapDef'!M17-'2.2.3.5.StockCapDef'!L17))</f>
        <v>5.4877243379827655E-2</v>
      </c>
      <c r="M15" s="128">
        <f>(1/(1-'6.VarMacro'!N$342))*('2.2.3.7.WACC'!N$26*'2.2.3.5.StockCapDef'!M17+'2.2.3.3.ActivosIniciales'!$D19*'2.2.3.5.StockCapDef'!N17-('2.2.3.5.StockCapDef'!N17-'2.2.3.5.StockCapDef'!M17))</f>
        <v>0.11070685477165279</v>
      </c>
    </row>
    <row r="16" spans="2:13" x14ac:dyDescent="0.3">
      <c r="B16" s="104" t="s">
        <v>343</v>
      </c>
      <c r="C16" s="105"/>
      <c r="D16" s="2"/>
      <c r="E16" s="128">
        <f>(1/(1-'6.VarMacro'!F$342))*('2.2.3.7.WACC'!F$26*'2.2.3.5.StockCapDef'!E18+'2.2.3.1.TasasDeprec'!$E15*'2.2.3.5.StockCapDef'!F18-('2.2.3.5.StockCapDef'!F18-'2.2.3.5.StockCapDef'!E18))</f>
        <v>0.2525357501506128</v>
      </c>
      <c r="F16" s="128">
        <f>(1/(1-'6.VarMacro'!G$342))*('2.2.3.7.WACC'!G$26*'2.2.3.5.StockCapDef'!F18+'2.2.3.1.TasasDeprec'!$E15*'2.2.3.5.StockCapDef'!G18-('2.2.3.5.StockCapDef'!G18-'2.2.3.5.StockCapDef'!F18))</f>
        <v>0.22028092190942208</v>
      </c>
      <c r="G16" s="128">
        <f>(1/(1-'6.VarMacro'!H$342))*('2.2.3.7.WACC'!H$26*'2.2.3.5.StockCapDef'!G18+'2.2.3.1.TasasDeprec'!$E15*'2.2.3.5.StockCapDef'!H18-('2.2.3.5.StockCapDef'!H18-'2.2.3.5.StockCapDef'!G18))</f>
        <v>0.18044834045839631</v>
      </c>
      <c r="H16" s="128">
        <f>(1/(1-'6.VarMacro'!I$342))*('2.2.3.7.WACC'!I$26*'2.2.3.5.StockCapDef'!H18+'2.2.3.1.TasasDeprec'!$E15*'2.2.3.5.StockCapDef'!I18-('2.2.3.5.StockCapDef'!I18-'2.2.3.5.StockCapDef'!H18))</f>
        <v>0.21823299763934526</v>
      </c>
      <c r="I16" s="128">
        <f>(1/(1-'6.VarMacro'!J$342))*('2.2.3.7.WACC'!J$26*'2.2.3.5.StockCapDef'!I18+'2.2.3.1.TasasDeprec'!$E15*'2.2.3.5.StockCapDef'!J18-('2.2.3.5.StockCapDef'!J18-'2.2.3.5.StockCapDef'!I18))</f>
        <v>0.17135521001508233</v>
      </c>
      <c r="J16" s="128">
        <f>(1/(1-'6.VarMacro'!K$342))*('2.2.3.7.WACC'!K$26*'2.2.3.5.StockCapDef'!J18+'2.2.3.1.TasasDeprec'!$E15*'2.2.3.5.StockCapDef'!K18-('2.2.3.5.StockCapDef'!K18-'2.2.3.5.StockCapDef'!J18))</f>
        <v>0.17436063106911509</v>
      </c>
      <c r="K16" s="128">
        <f>(1/(1-'6.VarMacro'!L$342))*('2.2.3.7.WACC'!L$26*'2.2.3.5.StockCapDef'!K18+'2.2.3.1.TasasDeprec'!$E15*'2.2.3.5.StockCapDef'!L18-('2.2.3.5.StockCapDef'!L18-'2.2.3.5.StockCapDef'!K18))</f>
        <v>0.14245396770497498</v>
      </c>
      <c r="L16" s="128">
        <f>(1/(1-'6.VarMacro'!M$342))*('2.2.3.7.WACC'!M$26*'2.2.3.5.StockCapDef'!L18+'2.2.3.1.TasasDeprec'!$E15*'2.2.3.5.StockCapDef'!M18-('2.2.3.5.StockCapDef'!M18-'2.2.3.5.StockCapDef'!L18))</f>
        <v>6.6922005522910291E-2</v>
      </c>
      <c r="M16" s="128">
        <f>(1/(1-'6.VarMacro'!N$342))*('2.2.3.7.WACC'!N$26*'2.2.3.5.StockCapDef'!M18+'2.2.3.1.TasasDeprec'!$E15*'2.2.3.5.StockCapDef'!N18-('2.2.3.5.StockCapDef'!N18-'2.2.3.5.StockCapDef'!M18))</f>
        <v>0.12316998793850284</v>
      </c>
    </row>
    <row r="17" spans="2:13" x14ac:dyDescent="0.3">
      <c r="B17" s="104" t="s">
        <v>205</v>
      </c>
      <c r="C17" s="105"/>
      <c r="D17" s="2"/>
      <c r="E17" s="128">
        <f>(1/(1-'6.VarMacro'!F$342))*('2.2.3.7.WACC'!F$26*'2.2.3.5.StockCapDef'!E19+'2.2.3.1.TasasDeprec'!$E16*'2.2.3.5.StockCapDef'!F19-('2.2.3.5.StockCapDef'!F19-'2.2.3.5.StockCapDef'!E19))</f>
        <v>0.33355426866913135</v>
      </c>
      <c r="F17" s="128">
        <f>(1/(1-'6.VarMacro'!G$342))*('2.2.3.7.WACC'!G$26*'2.2.3.5.StockCapDef'!F19+'2.2.3.1.TasasDeprec'!$E16*'2.2.3.5.StockCapDef'!G19-('2.2.3.5.StockCapDef'!G19-'2.2.3.5.StockCapDef'!F19))</f>
        <v>0.30023806182728174</v>
      </c>
      <c r="G17" s="128">
        <f>(1/(1-'6.VarMacro'!H$342))*('2.2.3.7.WACC'!H$26*'2.2.3.5.StockCapDef'!G19+'2.2.3.1.TasasDeprec'!$E16*'2.2.3.5.StockCapDef'!H19-('2.2.3.5.StockCapDef'!H19-'2.2.3.5.StockCapDef'!G19))</f>
        <v>0.26298653104033226</v>
      </c>
      <c r="H17" s="128">
        <f>(1/(1-'6.VarMacro'!I$342))*('2.2.3.7.WACC'!I$26*'2.2.3.5.StockCapDef'!H19+'2.2.3.1.TasasDeprec'!$E16*'2.2.3.5.StockCapDef'!I19-('2.2.3.5.StockCapDef'!I19-'2.2.3.5.StockCapDef'!H19))</f>
        <v>0.3005484524199315</v>
      </c>
      <c r="I17" s="128">
        <f>(1/(1-'6.VarMacro'!J$342))*('2.2.3.7.WACC'!J$26*'2.2.3.5.StockCapDef'!I19+'2.2.3.1.TasasDeprec'!$E16*'2.2.3.5.StockCapDef'!J19-('2.2.3.5.StockCapDef'!J19-'2.2.3.5.StockCapDef'!I19))</f>
        <v>0.25368782716441607</v>
      </c>
      <c r="J17" s="128">
        <f>(1/(1-'6.VarMacro'!K$342))*('2.2.3.7.WACC'!K$26*'2.2.3.5.StockCapDef'!J19+'2.2.3.1.TasasDeprec'!$E16*'2.2.3.5.StockCapDef'!K19-('2.2.3.5.StockCapDef'!K19-'2.2.3.5.StockCapDef'!J19))</f>
        <v>0.25576933505498806</v>
      </c>
      <c r="K17" s="128">
        <f>(1/(1-'6.VarMacro'!L$342))*('2.2.3.7.WACC'!L$26*'2.2.3.5.StockCapDef'!K19+'2.2.3.1.TasasDeprec'!$E16*'2.2.3.5.StockCapDef'!L19-('2.2.3.5.StockCapDef'!L19-'2.2.3.5.StockCapDef'!K19))</f>
        <v>0.22275696095137826</v>
      </c>
      <c r="L17" s="128">
        <f>(1/(1-'6.VarMacro'!M$342))*('2.2.3.7.WACC'!M$26*'2.2.3.5.StockCapDef'!L19+'2.2.3.1.TasasDeprec'!$E16*'2.2.3.5.StockCapDef'!M19-('2.2.3.5.StockCapDef'!M19-'2.2.3.5.StockCapDef'!L19))</f>
        <v>0.15123534049076337</v>
      </c>
      <c r="M17" s="128">
        <f>(1/(1-'6.VarMacro'!N$342))*('2.2.3.7.WACC'!N$26*'2.2.3.5.StockCapDef'!M19+'2.2.3.1.TasasDeprec'!$E16*'2.2.3.5.StockCapDef'!N19-('2.2.3.5.StockCapDef'!N19-'2.2.3.5.StockCapDef'!M19))</f>
        <v>0.21041192007155646</v>
      </c>
    </row>
    <row r="18" spans="2:13" x14ac:dyDescent="0.3">
      <c r="B18" s="104" t="s">
        <v>206</v>
      </c>
      <c r="C18" s="105"/>
      <c r="D18" s="2"/>
      <c r="E18" s="128">
        <f>(1/(1-'6.VarMacro'!F$342))*('2.2.3.7.WACC'!F$26*'2.2.3.5.StockCapDef'!E20+'2.2.3.1.TasasDeprec'!$E17*'2.2.3.5.StockCapDef'!F20-('2.2.3.5.StockCapDef'!F20-'2.2.3.5.StockCapDef'!E20))</f>
        <v>0.28725797237283501</v>
      </c>
      <c r="F18" s="128">
        <f>(1/(1-'6.VarMacro'!G$342))*('2.2.3.7.WACC'!G$26*'2.2.3.5.StockCapDef'!F20+'2.2.3.1.TasasDeprec'!$E17*'2.2.3.5.StockCapDef'!G20-('2.2.3.5.StockCapDef'!G20-'2.2.3.5.StockCapDef'!F20))</f>
        <v>0.2545482675885048</v>
      </c>
      <c r="G18" s="128">
        <f>(1/(1-'6.VarMacro'!H$342))*('2.2.3.7.WACC'!H$26*'2.2.3.5.StockCapDef'!G20+'2.2.3.1.TasasDeprec'!$E17*'2.2.3.5.StockCapDef'!H20-('2.2.3.5.StockCapDef'!H20-'2.2.3.5.StockCapDef'!G20))</f>
        <v>0.21582185070779744</v>
      </c>
      <c r="H18" s="128">
        <f>(1/(1-'6.VarMacro'!I$342))*('2.2.3.7.WACC'!I$26*'2.2.3.5.StockCapDef'!H20+'2.2.3.1.TasasDeprec'!$E17*'2.2.3.5.StockCapDef'!I20-('2.2.3.5.StockCapDef'!I20-'2.2.3.5.StockCapDef'!H20))</f>
        <v>0.25351104968816796</v>
      </c>
      <c r="I18" s="128">
        <f>(1/(1-'6.VarMacro'!J$342))*('2.2.3.7.WACC'!J$26*'2.2.3.5.StockCapDef'!I20+'2.2.3.1.TasasDeprec'!$E17*'2.2.3.5.StockCapDef'!J20-('2.2.3.5.StockCapDef'!J20-'2.2.3.5.StockCapDef'!I20))</f>
        <v>0.20664061736479677</v>
      </c>
      <c r="J18" s="128">
        <f>(1/(1-'6.VarMacro'!K$342))*('2.2.3.7.WACC'!K$26*'2.2.3.5.StockCapDef'!J20+'2.2.3.1.TasasDeprec'!$E17*'2.2.3.5.StockCapDef'!K20-('2.2.3.5.StockCapDef'!K20-'2.2.3.5.StockCapDef'!J20))</f>
        <v>0.20925007563448922</v>
      </c>
      <c r="K18" s="128">
        <f>(1/(1-'6.VarMacro'!L$342))*('2.2.3.7.WACC'!L$26*'2.2.3.5.StockCapDef'!K20+'2.2.3.1.TasasDeprec'!$E17*'2.2.3.5.StockCapDef'!L20-('2.2.3.5.StockCapDef'!L20-'2.2.3.5.StockCapDef'!K20))</f>
        <v>0.17686953623914781</v>
      </c>
      <c r="L18" s="128">
        <f>(1/(1-'6.VarMacro'!M$342))*('2.2.3.7.WACC'!M$26*'2.2.3.5.StockCapDef'!L20+'2.2.3.1.TasasDeprec'!$E17*'2.2.3.5.StockCapDef'!M20-('2.2.3.5.StockCapDef'!M20-'2.2.3.5.StockCapDef'!L20))</f>
        <v>0.10305629193770449</v>
      </c>
      <c r="M18" s="128">
        <f>(1/(1-'6.VarMacro'!N$342))*('2.2.3.7.WACC'!N$26*'2.2.3.5.StockCapDef'!M20+'2.2.3.1.TasasDeprec'!$E17*'2.2.3.5.StockCapDef'!N20-('2.2.3.5.StockCapDef'!N20-'2.2.3.5.StockCapDef'!M20))</f>
        <v>0.16055938742409726</v>
      </c>
    </row>
    <row r="19" spans="2:13" x14ac:dyDescent="0.3">
      <c r="B19" s="104" t="s">
        <v>207</v>
      </c>
      <c r="C19" s="105"/>
      <c r="D19" s="2"/>
      <c r="E19" s="128">
        <f>(1/(1-'6.VarMacro'!F$342))*('2.2.3.7.WACC'!F$26*'2.2.3.5.StockCapDef'!E21+'2.2.3.1.TasasDeprec'!$E18*'2.2.3.5.StockCapDef'!F21-('2.2.3.5.StockCapDef'!F21-'2.2.3.5.StockCapDef'!E21))</f>
        <v>0.33355426866913135</v>
      </c>
      <c r="F19" s="128">
        <f>(1/(1-'6.VarMacro'!G$342))*('2.2.3.7.WACC'!G$26*'2.2.3.5.StockCapDef'!F21+'2.2.3.1.TasasDeprec'!$E18*'2.2.3.5.StockCapDef'!G21-('2.2.3.5.StockCapDef'!G21-'2.2.3.5.StockCapDef'!F21))</f>
        <v>0.30023806182728174</v>
      </c>
      <c r="G19" s="128">
        <f>(1/(1-'6.VarMacro'!H$342))*('2.2.3.7.WACC'!H$26*'2.2.3.5.StockCapDef'!G21+'2.2.3.1.TasasDeprec'!$E18*'2.2.3.5.StockCapDef'!H21-('2.2.3.5.StockCapDef'!H21-'2.2.3.5.StockCapDef'!G21))</f>
        <v>0.26298653104033226</v>
      </c>
      <c r="H19" s="128">
        <f>(1/(1-'6.VarMacro'!I$342))*('2.2.3.7.WACC'!I$26*'2.2.3.5.StockCapDef'!H21+'2.2.3.1.TasasDeprec'!$E18*'2.2.3.5.StockCapDef'!I21-('2.2.3.5.StockCapDef'!I21-'2.2.3.5.StockCapDef'!H21))</f>
        <v>0.3005484524199315</v>
      </c>
      <c r="I19" s="128">
        <f>(1/(1-'6.VarMacro'!J$342))*('2.2.3.7.WACC'!J$26*'2.2.3.5.StockCapDef'!I21+'2.2.3.1.TasasDeprec'!$E18*'2.2.3.5.StockCapDef'!J21-('2.2.3.5.StockCapDef'!J21-'2.2.3.5.StockCapDef'!I21))</f>
        <v>0.25368782716441607</v>
      </c>
      <c r="J19" s="128">
        <f>(1/(1-'6.VarMacro'!K$342))*('2.2.3.7.WACC'!K$26*'2.2.3.5.StockCapDef'!J21+'2.2.3.1.TasasDeprec'!$E18*'2.2.3.5.StockCapDef'!K21-('2.2.3.5.StockCapDef'!K21-'2.2.3.5.StockCapDef'!J21))</f>
        <v>0.25576933505498806</v>
      </c>
      <c r="K19" s="128">
        <f>(1/(1-'6.VarMacro'!L$342))*('2.2.3.7.WACC'!L$26*'2.2.3.5.StockCapDef'!K21+'2.2.3.1.TasasDeprec'!$E18*'2.2.3.5.StockCapDef'!L21-('2.2.3.5.StockCapDef'!L21-'2.2.3.5.StockCapDef'!K21))</f>
        <v>0.22275696095137826</v>
      </c>
      <c r="L19" s="128">
        <f>(1/(1-'6.VarMacro'!M$342))*('2.2.3.7.WACC'!M$26*'2.2.3.5.StockCapDef'!L21+'2.2.3.1.TasasDeprec'!$E18*'2.2.3.5.StockCapDef'!M21-('2.2.3.5.StockCapDef'!M21-'2.2.3.5.StockCapDef'!L21))</f>
        <v>0.15123534049076337</v>
      </c>
      <c r="M19" s="128">
        <f>(1/(1-'6.VarMacro'!N$342))*('2.2.3.7.WACC'!N$26*'2.2.3.5.StockCapDef'!M21+'2.2.3.1.TasasDeprec'!$E18*'2.2.3.5.StockCapDef'!N21-('2.2.3.5.StockCapDef'!N21-'2.2.3.5.StockCapDef'!M21))</f>
        <v>0.21041192007155646</v>
      </c>
    </row>
    <row r="20" spans="2:13" x14ac:dyDescent="0.3">
      <c r="B20" s="104" t="s">
        <v>208</v>
      </c>
      <c r="C20" s="105"/>
      <c r="D20" s="2"/>
      <c r="E20" s="128">
        <f>(1/(1-'6.VarMacro'!F$342))*('2.2.3.7.WACC'!F$26*'2.2.3.5.StockCapDef'!E22+'2.2.3.1.TasasDeprec'!$E19*'2.2.3.5.StockCapDef'!F22-('2.2.3.5.StockCapDef'!F22-'2.2.3.5.StockCapDef'!E22))</f>
        <v>0.25505185321019413</v>
      </c>
      <c r="F20" s="128">
        <f>(1/(1-'6.VarMacro'!G$342))*('2.2.3.7.WACC'!G$26*'2.2.3.5.StockCapDef'!F22+'2.2.3.1.TasasDeprec'!$E19*'2.2.3.5.StockCapDef'!G22-('2.2.3.5.StockCapDef'!G22-'2.2.3.5.StockCapDef'!F22))</f>
        <v>0.22276406290065992</v>
      </c>
      <c r="G20" s="128">
        <f>(1/(1-'6.VarMacro'!H$342))*('2.2.3.7.WACC'!H$26*'2.2.3.5.StockCapDef'!G22+'2.2.3.1.TasasDeprec'!$E19*'2.2.3.5.StockCapDef'!H22-('2.2.3.5.StockCapDef'!H22-'2.2.3.5.StockCapDef'!G22))</f>
        <v>0.18301163830255582</v>
      </c>
      <c r="H20" s="128">
        <f>(1/(1-'6.VarMacro'!I$342))*('2.2.3.7.WACC'!I$26*'2.2.3.5.StockCapDef'!H22+'2.2.3.1.TasasDeprec'!$E19*'2.2.3.5.StockCapDef'!I22-('2.2.3.5.StockCapDef'!I22-'2.2.3.5.StockCapDef'!H22))</f>
        <v>0.22078937822259329</v>
      </c>
      <c r="I20" s="128">
        <f>(1/(1-'6.VarMacro'!J$342))*('2.2.3.7.WACC'!J$26*'2.2.3.5.StockCapDef'!I22+'2.2.3.1.TasasDeprec'!$E19*'2.2.3.5.StockCapDef'!J22-('2.2.3.5.StockCapDef'!J22-'2.2.3.5.StockCapDef'!I22))</f>
        <v>0.17391212359114858</v>
      </c>
      <c r="J20" s="128">
        <f>(1/(1-'6.VarMacro'!K$342))*('2.2.3.7.WACC'!K$26*'2.2.3.5.StockCapDef'!J22+'2.2.3.1.TasasDeprec'!$E19*'2.2.3.5.StockCapDef'!K22-('2.2.3.5.StockCapDef'!K22-'2.2.3.5.StockCapDef'!J22))</f>
        <v>0.17688885168979437</v>
      </c>
      <c r="K20" s="128">
        <f>(1/(1-'6.VarMacro'!L$342))*('2.2.3.7.WACC'!L$26*'2.2.3.5.StockCapDef'!K22+'2.2.3.1.TasasDeprec'!$E19*'2.2.3.5.StockCapDef'!L22-('2.2.3.5.StockCapDef'!L22-'2.2.3.5.StockCapDef'!K22))</f>
        <v>0.14494784948281358</v>
      </c>
      <c r="L20" s="128">
        <f>(1/(1-'6.VarMacro'!M$342))*('2.2.3.7.WACC'!M$26*'2.2.3.5.StockCapDef'!L22+'2.2.3.1.TasasDeprec'!$E19*'2.2.3.5.StockCapDef'!M22-('2.2.3.5.StockCapDef'!M22-'2.2.3.5.StockCapDef'!L22))</f>
        <v>6.9540432074706962E-2</v>
      </c>
      <c r="M20" s="128">
        <f>(1/(1-'6.VarMacro'!N$342))*('2.2.3.7.WACC'!N$26*'2.2.3.5.StockCapDef'!M22+'2.2.3.1.TasasDeprec'!$E19*'2.2.3.5.StockCapDef'!N22-('2.2.3.5.StockCapDef'!N22-'2.2.3.5.StockCapDef'!M22))</f>
        <v>0.12587936471282127</v>
      </c>
    </row>
    <row r="21" spans="2:13" x14ac:dyDescent="0.3">
      <c r="B21" s="104" t="s">
        <v>209</v>
      </c>
      <c r="C21" s="105"/>
      <c r="D21" s="2"/>
      <c r="E21" s="128">
        <f>(1/(1-'6.VarMacro'!F$342))*('2.2.3.7.WACC'!F$26*'2.2.3.5.StockCapDef'!E23+'2.2.3.1.TasasDeprec'!$E20*'2.2.3.5.StockCapDef'!F23-('2.2.3.5.StockCapDef'!F23-'2.2.3.5.StockCapDef'!E23))</f>
        <v>0.33355426866913135</v>
      </c>
      <c r="F21" s="128">
        <f>(1/(1-'6.VarMacro'!G$342))*('2.2.3.7.WACC'!G$26*'2.2.3.5.StockCapDef'!F23+'2.2.3.1.TasasDeprec'!$E20*'2.2.3.5.StockCapDef'!G23-('2.2.3.5.StockCapDef'!G23-'2.2.3.5.StockCapDef'!F23))</f>
        <v>0.30023806182728174</v>
      </c>
      <c r="G21" s="128">
        <f>(1/(1-'6.VarMacro'!H$342))*('2.2.3.7.WACC'!H$26*'2.2.3.5.StockCapDef'!G23+'2.2.3.1.TasasDeprec'!$E20*'2.2.3.5.StockCapDef'!H23-('2.2.3.5.StockCapDef'!H23-'2.2.3.5.StockCapDef'!G23))</f>
        <v>0.26298653104033226</v>
      </c>
      <c r="H21" s="128">
        <f>(1/(1-'6.VarMacro'!I$342))*('2.2.3.7.WACC'!I$26*'2.2.3.5.StockCapDef'!H23+'2.2.3.1.TasasDeprec'!$E20*'2.2.3.5.StockCapDef'!I23-('2.2.3.5.StockCapDef'!I23-'2.2.3.5.StockCapDef'!H23))</f>
        <v>0.3005484524199315</v>
      </c>
      <c r="I21" s="128">
        <f>(1/(1-'6.VarMacro'!J$342))*('2.2.3.7.WACC'!J$26*'2.2.3.5.StockCapDef'!I23+'2.2.3.1.TasasDeprec'!$E20*'2.2.3.5.StockCapDef'!J23-('2.2.3.5.StockCapDef'!J23-'2.2.3.5.StockCapDef'!I23))</f>
        <v>0.25368782716441607</v>
      </c>
      <c r="J21" s="128">
        <f>(1/(1-'6.VarMacro'!K$342))*('2.2.3.7.WACC'!K$26*'2.2.3.5.StockCapDef'!J23+'2.2.3.1.TasasDeprec'!$E20*'2.2.3.5.StockCapDef'!K23-('2.2.3.5.StockCapDef'!K23-'2.2.3.5.StockCapDef'!J23))</f>
        <v>0.25576933505498806</v>
      </c>
      <c r="K21" s="128">
        <f>(1/(1-'6.VarMacro'!L$342))*('2.2.3.7.WACC'!L$26*'2.2.3.5.StockCapDef'!K23+'2.2.3.1.TasasDeprec'!$E20*'2.2.3.5.StockCapDef'!L23-('2.2.3.5.StockCapDef'!L23-'2.2.3.5.StockCapDef'!K23))</f>
        <v>0.22275696095137826</v>
      </c>
      <c r="L21" s="128">
        <f>(1/(1-'6.VarMacro'!M$342))*('2.2.3.7.WACC'!M$26*'2.2.3.5.StockCapDef'!L23+'2.2.3.1.TasasDeprec'!$E20*'2.2.3.5.StockCapDef'!M23-('2.2.3.5.StockCapDef'!M23-'2.2.3.5.StockCapDef'!L23))</f>
        <v>0.15123534049076337</v>
      </c>
      <c r="M21" s="128">
        <f>(1/(1-'6.VarMacro'!N$342))*('2.2.3.7.WACC'!N$26*'2.2.3.5.StockCapDef'!M23+'2.2.3.1.TasasDeprec'!$E20*'2.2.3.5.StockCapDef'!N23-('2.2.3.5.StockCapDef'!N23-'2.2.3.5.StockCapDef'!M23))</f>
        <v>0.21041192007155646</v>
      </c>
    </row>
    <row r="22" spans="2:13" x14ac:dyDescent="0.3">
      <c r="B22" s="104" t="s">
        <v>303</v>
      </c>
      <c r="C22" s="105"/>
      <c r="D22" s="2"/>
      <c r="E22" s="128">
        <f>(1/(1-'6.VarMacro'!F$342))*('2.2.3.7.WACC'!F$26*'2.2.3.5.StockCapDef'!E24+'2.2.3.1.TasasDeprec'!$E21*'2.2.3.5.StockCapDef'!F24-('2.2.3.5.StockCapDef'!F24-'2.2.3.5.StockCapDef'!E24))</f>
        <v>0.2525357501506128</v>
      </c>
      <c r="F22" s="128">
        <f>(1/(1-'6.VarMacro'!G$342))*('2.2.3.7.WACC'!G$26*'2.2.3.5.StockCapDef'!F24+'2.2.3.1.TasasDeprec'!$E21*'2.2.3.5.StockCapDef'!G24-('2.2.3.5.StockCapDef'!G24-'2.2.3.5.StockCapDef'!F24))</f>
        <v>0.22028092190942208</v>
      </c>
      <c r="G22" s="128">
        <f>(1/(1-'6.VarMacro'!H$342))*('2.2.3.7.WACC'!H$26*'2.2.3.5.StockCapDef'!G24+'2.2.3.1.TasasDeprec'!$E21*'2.2.3.5.StockCapDef'!H24-('2.2.3.5.StockCapDef'!H24-'2.2.3.5.StockCapDef'!G24))</f>
        <v>0.18044834045839631</v>
      </c>
      <c r="H22" s="128">
        <f>(1/(1-'6.VarMacro'!I$342))*('2.2.3.7.WACC'!I$26*'2.2.3.5.StockCapDef'!H24+'2.2.3.1.TasasDeprec'!$E21*'2.2.3.5.StockCapDef'!I24-('2.2.3.5.StockCapDef'!I24-'2.2.3.5.StockCapDef'!H24))</f>
        <v>0.21823299763934526</v>
      </c>
      <c r="I22" s="128">
        <f>(1/(1-'6.VarMacro'!J$342))*('2.2.3.7.WACC'!J$26*'2.2.3.5.StockCapDef'!I24+'2.2.3.1.TasasDeprec'!$E21*'2.2.3.5.StockCapDef'!J24-('2.2.3.5.StockCapDef'!J24-'2.2.3.5.StockCapDef'!I24))</f>
        <v>0.17135521001508233</v>
      </c>
      <c r="J22" s="128">
        <f>(1/(1-'6.VarMacro'!K$342))*('2.2.3.7.WACC'!K$26*'2.2.3.5.StockCapDef'!J24+'2.2.3.1.TasasDeprec'!$E21*'2.2.3.5.StockCapDef'!K24-('2.2.3.5.StockCapDef'!K24-'2.2.3.5.StockCapDef'!J24))</f>
        <v>0.17436063106911509</v>
      </c>
      <c r="K22" s="128">
        <f>(1/(1-'6.VarMacro'!L$342))*('2.2.3.7.WACC'!L$26*'2.2.3.5.StockCapDef'!K24+'2.2.3.1.TasasDeprec'!$E21*'2.2.3.5.StockCapDef'!L24-('2.2.3.5.StockCapDef'!L24-'2.2.3.5.StockCapDef'!K24))</f>
        <v>0.14245396770497498</v>
      </c>
      <c r="L22" s="128">
        <f>(1/(1-'6.VarMacro'!M$342))*('2.2.3.7.WACC'!M$26*'2.2.3.5.StockCapDef'!L24+'2.2.3.1.TasasDeprec'!$E21*'2.2.3.5.StockCapDef'!M24-('2.2.3.5.StockCapDef'!M24-'2.2.3.5.StockCapDef'!L24))</f>
        <v>6.6922005522910291E-2</v>
      </c>
      <c r="M22" s="128">
        <f>(1/(1-'6.VarMacro'!N$342))*('2.2.3.7.WACC'!N$26*'2.2.3.5.StockCapDef'!M24+'2.2.3.1.TasasDeprec'!$E21*'2.2.3.5.StockCapDef'!N24-('2.2.3.5.StockCapDef'!N24-'2.2.3.5.StockCapDef'!M24))</f>
        <v>0.12316998793850284</v>
      </c>
    </row>
    <row r="23" spans="2:13" x14ac:dyDescent="0.3">
      <c r="B23" s="104" t="s">
        <v>210</v>
      </c>
      <c r="C23" s="105"/>
      <c r="D23" s="2"/>
      <c r="E23" s="128">
        <f>(1/(1-'6.VarMacro'!F$342))*('2.2.3.7.WACC'!F$26*'2.2.3.5.StockCapDef'!E25+'2.2.3.1.TasasDeprec'!$E22*'2.2.3.5.StockCapDef'!F25-('2.2.3.5.StockCapDef'!F25-'2.2.3.5.StockCapDef'!E25))</f>
        <v>0.33355426866913135</v>
      </c>
      <c r="F23" s="128">
        <f>(1/(1-'6.VarMacro'!G$342))*('2.2.3.7.WACC'!G$26*'2.2.3.5.StockCapDef'!F25+'2.2.3.1.TasasDeprec'!$E22*'2.2.3.5.StockCapDef'!G25-('2.2.3.5.StockCapDef'!G25-'2.2.3.5.StockCapDef'!F25))</f>
        <v>0.30023806182728174</v>
      </c>
      <c r="G23" s="128">
        <f>(1/(1-'6.VarMacro'!H$342))*('2.2.3.7.WACC'!H$26*'2.2.3.5.StockCapDef'!G25+'2.2.3.1.TasasDeprec'!$E22*'2.2.3.5.StockCapDef'!H25-('2.2.3.5.StockCapDef'!H25-'2.2.3.5.StockCapDef'!G25))</f>
        <v>0.26298653104033226</v>
      </c>
      <c r="H23" s="128">
        <f>(1/(1-'6.VarMacro'!I$342))*('2.2.3.7.WACC'!I$26*'2.2.3.5.StockCapDef'!H25+'2.2.3.1.TasasDeprec'!$E22*'2.2.3.5.StockCapDef'!I25-('2.2.3.5.StockCapDef'!I25-'2.2.3.5.StockCapDef'!H25))</f>
        <v>0.3005484524199315</v>
      </c>
      <c r="I23" s="128">
        <f>(1/(1-'6.VarMacro'!J$342))*('2.2.3.7.WACC'!J$26*'2.2.3.5.StockCapDef'!I25+'2.2.3.1.TasasDeprec'!$E22*'2.2.3.5.StockCapDef'!J25-('2.2.3.5.StockCapDef'!J25-'2.2.3.5.StockCapDef'!I25))</f>
        <v>0.25368782716441607</v>
      </c>
      <c r="J23" s="128">
        <f>(1/(1-'6.VarMacro'!K$342))*('2.2.3.7.WACC'!K$26*'2.2.3.5.StockCapDef'!J25+'2.2.3.1.TasasDeprec'!$E22*'2.2.3.5.StockCapDef'!K25-('2.2.3.5.StockCapDef'!K25-'2.2.3.5.StockCapDef'!J25))</f>
        <v>0.25576933505498806</v>
      </c>
      <c r="K23" s="128">
        <f>(1/(1-'6.VarMacro'!L$342))*('2.2.3.7.WACC'!L$26*'2.2.3.5.StockCapDef'!K25+'2.2.3.1.TasasDeprec'!$E22*'2.2.3.5.StockCapDef'!L25-('2.2.3.5.StockCapDef'!L25-'2.2.3.5.StockCapDef'!K25))</f>
        <v>0.22275696095137826</v>
      </c>
      <c r="L23" s="128">
        <f>(1/(1-'6.VarMacro'!M$342))*('2.2.3.7.WACC'!M$26*'2.2.3.5.StockCapDef'!L25+'2.2.3.1.TasasDeprec'!$E22*'2.2.3.5.StockCapDef'!M25-('2.2.3.5.StockCapDef'!M25-'2.2.3.5.StockCapDef'!L25))</f>
        <v>0.15123534049076337</v>
      </c>
      <c r="M23" s="128">
        <f>(1/(1-'6.VarMacro'!N$342))*('2.2.3.7.WACC'!N$26*'2.2.3.5.StockCapDef'!M25+'2.2.3.1.TasasDeprec'!$E22*'2.2.3.5.StockCapDef'!N25-('2.2.3.5.StockCapDef'!N25-'2.2.3.5.StockCapDef'!M25))</f>
        <v>0.21041192007155646</v>
      </c>
    </row>
    <row r="24" spans="2:13" x14ac:dyDescent="0.3">
      <c r="B24" s="104" t="s">
        <v>211</v>
      </c>
      <c r="C24" s="105"/>
      <c r="D24" s="2"/>
      <c r="E24" s="128">
        <f>(1/(1-'6.VarMacro'!F$342))*('2.2.3.7.WACC'!F$26*'2.2.3.5.StockCapDef'!E26+'2.2.3.1.TasasDeprec'!$E23*'2.2.3.5.StockCapDef'!F26-('2.2.3.5.StockCapDef'!F26-'2.2.3.5.StockCapDef'!E26))</f>
        <v>0.2525357501506128</v>
      </c>
      <c r="F24" s="128">
        <f>(1/(1-'6.VarMacro'!G$342))*('2.2.3.7.WACC'!G$26*'2.2.3.5.StockCapDef'!F26+'2.2.3.1.TasasDeprec'!$E23*'2.2.3.5.StockCapDef'!G26-('2.2.3.5.StockCapDef'!G26-'2.2.3.5.StockCapDef'!F26))</f>
        <v>0.22028092190942208</v>
      </c>
      <c r="G24" s="128">
        <f>(1/(1-'6.VarMacro'!H$342))*('2.2.3.7.WACC'!H$26*'2.2.3.5.StockCapDef'!G26+'2.2.3.1.TasasDeprec'!$E23*'2.2.3.5.StockCapDef'!H26-('2.2.3.5.StockCapDef'!H26-'2.2.3.5.StockCapDef'!G26))</f>
        <v>0.18044834045839631</v>
      </c>
      <c r="H24" s="128">
        <f>(1/(1-'6.VarMacro'!I$342))*('2.2.3.7.WACC'!I$26*'2.2.3.5.StockCapDef'!H26+'2.2.3.1.TasasDeprec'!$E23*'2.2.3.5.StockCapDef'!I26-('2.2.3.5.StockCapDef'!I26-'2.2.3.5.StockCapDef'!H26))</f>
        <v>0.21823299763934526</v>
      </c>
      <c r="I24" s="128">
        <f>(1/(1-'6.VarMacro'!J$342))*('2.2.3.7.WACC'!J$26*'2.2.3.5.StockCapDef'!I26+'2.2.3.1.TasasDeprec'!$E23*'2.2.3.5.StockCapDef'!J26-('2.2.3.5.StockCapDef'!J26-'2.2.3.5.StockCapDef'!I26))</f>
        <v>0.17135521001508233</v>
      </c>
      <c r="J24" s="128">
        <f>(1/(1-'6.VarMacro'!K$342))*('2.2.3.7.WACC'!K$26*'2.2.3.5.StockCapDef'!J26+'2.2.3.1.TasasDeprec'!$E23*'2.2.3.5.StockCapDef'!K26-('2.2.3.5.StockCapDef'!K26-'2.2.3.5.StockCapDef'!J26))</f>
        <v>0.17436063106911509</v>
      </c>
      <c r="K24" s="128">
        <f>(1/(1-'6.VarMacro'!L$342))*('2.2.3.7.WACC'!L$26*'2.2.3.5.StockCapDef'!K26+'2.2.3.1.TasasDeprec'!$E23*'2.2.3.5.StockCapDef'!L26-('2.2.3.5.StockCapDef'!L26-'2.2.3.5.StockCapDef'!K26))</f>
        <v>0.14245396770497498</v>
      </c>
      <c r="L24" s="128">
        <f>(1/(1-'6.VarMacro'!M$342))*('2.2.3.7.WACC'!M$26*'2.2.3.5.StockCapDef'!L26+'2.2.3.1.TasasDeprec'!$E23*'2.2.3.5.StockCapDef'!M26-('2.2.3.5.StockCapDef'!M26-'2.2.3.5.StockCapDef'!L26))</f>
        <v>6.6922005522910291E-2</v>
      </c>
      <c r="M24" s="128">
        <f>(1/(1-'6.VarMacro'!N$342))*('2.2.3.7.WACC'!N$26*'2.2.3.5.StockCapDef'!M26+'2.2.3.1.TasasDeprec'!$E23*'2.2.3.5.StockCapDef'!N26-('2.2.3.5.StockCapDef'!N26-'2.2.3.5.StockCapDef'!M26))</f>
        <v>0.12316998793850284</v>
      </c>
    </row>
    <row r="25" spans="2:13" x14ac:dyDescent="0.3">
      <c r="B25" s="104" t="s">
        <v>212</v>
      </c>
      <c r="C25" s="105"/>
      <c r="D25" s="2"/>
      <c r="E25" s="128">
        <f>(1/(1-'6.VarMacro'!F$342))*('2.2.3.7.WACC'!F$26*'2.2.3.5.StockCapDef'!E27+'2.2.3.1.TasasDeprec'!$E24*'2.2.3.5.StockCapDef'!F27-('2.2.3.5.StockCapDef'!F27-'2.2.3.5.StockCapDef'!E27))</f>
        <v>0.2525357501506128</v>
      </c>
      <c r="F25" s="128">
        <f>(1/(1-'6.VarMacro'!G$342))*('2.2.3.7.WACC'!G$26*'2.2.3.5.StockCapDef'!F27+'2.2.3.1.TasasDeprec'!$E24*'2.2.3.5.StockCapDef'!G27-('2.2.3.5.StockCapDef'!G27-'2.2.3.5.StockCapDef'!F27))</f>
        <v>0.22028092190942208</v>
      </c>
      <c r="G25" s="128">
        <f>(1/(1-'6.VarMacro'!H$342))*('2.2.3.7.WACC'!H$26*'2.2.3.5.StockCapDef'!G27+'2.2.3.1.TasasDeprec'!$E24*'2.2.3.5.StockCapDef'!H27-('2.2.3.5.StockCapDef'!H27-'2.2.3.5.StockCapDef'!G27))</f>
        <v>0.18044834045839631</v>
      </c>
      <c r="H25" s="128">
        <f>(1/(1-'6.VarMacro'!I$342))*('2.2.3.7.WACC'!I$26*'2.2.3.5.StockCapDef'!H27+'2.2.3.1.TasasDeprec'!$E24*'2.2.3.5.StockCapDef'!I27-('2.2.3.5.StockCapDef'!I27-'2.2.3.5.StockCapDef'!H27))</f>
        <v>0.21823299763934526</v>
      </c>
      <c r="I25" s="128">
        <f>(1/(1-'6.VarMacro'!J$342))*('2.2.3.7.WACC'!J$26*'2.2.3.5.StockCapDef'!I27+'2.2.3.1.TasasDeprec'!$E24*'2.2.3.5.StockCapDef'!J27-('2.2.3.5.StockCapDef'!J27-'2.2.3.5.StockCapDef'!I27))</f>
        <v>0.17135521001508233</v>
      </c>
      <c r="J25" s="128">
        <f>(1/(1-'6.VarMacro'!K$342))*('2.2.3.7.WACC'!K$26*'2.2.3.5.StockCapDef'!J27+'2.2.3.1.TasasDeprec'!$E24*'2.2.3.5.StockCapDef'!K27-('2.2.3.5.StockCapDef'!K27-'2.2.3.5.StockCapDef'!J27))</f>
        <v>0.17436063106911509</v>
      </c>
      <c r="K25" s="128">
        <f>(1/(1-'6.VarMacro'!L$342))*('2.2.3.7.WACC'!L$26*'2.2.3.5.StockCapDef'!K27+'2.2.3.1.TasasDeprec'!$E24*'2.2.3.5.StockCapDef'!L27-('2.2.3.5.StockCapDef'!L27-'2.2.3.5.StockCapDef'!K27))</f>
        <v>0.14245396770497498</v>
      </c>
      <c r="L25" s="128">
        <f>(1/(1-'6.VarMacro'!M$342))*('2.2.3.7.WACC'!M$26*'2.2.3.5.StockCapDef'!L27+'2.2.3.1.TasasDeprec'!$E24*'2.2.3.5.StockCapDef'!M27-('2.2.3.5.StockCapDef'!M27-'2.2.3.5.StockCapDef'!L27))</f>
        <v>6.6922005522910291E-2</v>
      </c>
      <c r="M25" s="128">
        <f>(1/(1-'6.VarMacro'!N$342))*('2.2.3.7.WACC'!N$26*'2.2.3.5.StockCapDef'!M27+'2.2.3.1.TasasDeprec'!$E24*'2.2.3.5.StockCapDef'!N27-('2.2.3.5.StockCapDef'!N27-'2.2.3.5.StockCapDef'!M27))</f>
        <v>0.12316998793850284</v>
      </c>
    </row>
    <row r="26" spans="2:13" x14ac:dyDescent="0.3">
      <c r="B26" s="104" t="s">
        <v>213</v>
      </c>
      <c r="C26" s="105"/>
      <c r="D26" s="2"/>
      <c r="E26" s="128">
        <f>(1/(1-'6.VarMacro'!F$342))*('2.2.3.7.WACC'!F$26*'2.2.3.5.StockCapDef'!E28+'2.2.3.1.TasasDeprec'!$E25*'2.2.3.5.StockCapDef'!F28-('2.2.3.5.StockCapDef'!F28-'2.2.3.5.StockCapDef'!E28))</f>
        <v>0.33355426866913135</v>
      </c>
      <c r="F26" s="128">
        <f>(1/(1-'6.VarMacro'!G$342))*('2.2.3.7.WACC'!G$26*'2.2.3.5.StockCapDef'!F28+'2.2.3.1.TasasDeprec'!$E25*'2.2.3.5.StockCapDef'!G28-('2.2.3.5.StockCapDef'!G28-'2.2.3.5.StockCapDef'!F28))</f>
        <v>0.30023806182728174</v>
      </c>
      <c r="G26" s="128">
        <f>(1/(1-'6.VarMacro'!H$342))*('2.2.3.7.WACC'!H$26*'2.2.3.5.StockCapDef'!G28+'2.2.3.1.TasasDeprec'!$E25*'2.2.3.5.StockCapDef'!H28-('2.2.3.5.StockCapDef'!H28-'2.2.3.5.StockCapDef'!G28))</f>
        <v>0.26298653104033226</v>
      </c>
      <c r="H26" s="128">
        <f>(1/(1-'6.VarMacro'!I$342))*('2.2.3.7.WACC'!I$26*'2.2.3.5.StockCapDef'!H28+'2.2.3.1.TasasDeprec'!$E25*'2.2.3.5.StockCapDef'!I28-('2.2.3.5.StockCapDef'!I28-'2.2.3.5.StockCapDef'!H28))</f>
        <v>0.3005484524199315</v>
      </c>
      <c r="I26" s="128">
        <f>(1/(1-'6.VarMacro'!J$342))*('2.2.3.7.WACC'!J$26*'2.2.3.5.StockCapDef'!I28+'2.2.3.1.TasasDeprec'!$E25*'2.2.3.5.StockCapDef'!J28-('2.2.3.5.StockCapDef'!J28-'2.2.3.5.StockCapDef'!I28))</f>
        <v>0.25368782716441607</v>
      </c>
      <c r="J26" s="128">
        <f>(1/(1-'6.VarMacro'!K$342))*('2.2.3.7.WACC'!K$26*'2.2.3.5.StockCapDef'!J28+'2.2.3.1.TasasDeprec'!$E25*'2.2.3.5.StockCapDef'!K28-('2.2.3.5.StockCapDef'!K28-'2.2.3.5.StockCapDef'!J28))</f>
        <v>0.25576933505498806</v>
      </c>
      <c r="K26" s="128">
        <f>(1/(1-'6.VarMacro'!L$342))*('2.2.3.7.WACC'!L$26*'2.2.3.5.StockCapDef'!K28+'2.2.3.1.TasasDeprec'!$E25*'2.2.3.5.StockCapDef'!L28-('2.2.3.5.StockCapDef'!L28-'2.2.3.5.StockCapDef'!K28))</f>
        <v>0.22275696095137826</v>
      </c>
      <c r="L26" s="128">
        <f>(1/(1-'6.VarMacro'!M$342))*('2.2.3.7.WACC'!M$26*'2.2.3.5.StockCapDef'!L28+'2.2.3.1.TasasDeprec'!$E25*'2.2.3.5.StockCapDef'!M28-('2.2.3.5.StockCapDef'!M28-'2.2.3.5.StockCapDef'!L28))</f>
        <v>0.15123534049076337</v>
      </c>
      <c r="M26" s="128">
        <f>(1/(1-'6.VarMacro'!N$342))*('2.2.3.7.WACC'!N$26*'2.2.3.5.StockCapDef'!M28+'2.2.3.1.TasasDeprec'!$E25*'2.2.3.5.StockCapDef'!N28-('2.2.3.5.StockCapDef'!N28-'2.2.3.5.StockCapDef'!M28))</f>
        <v>0.21041192007155646</v>
      </c>
    </row>
    <row r="27" spans="2:13" x14ac:dyDescent="0.3">
      <c r="B27" s="104" t="s">
        <v>214</v>
      </c>
      <c r="C27" s="105"/>
      <c r="D27" s="2"/>
      <c r="E27" s="128">
        <f>(1/(1-'6.VarMacro'!F$342))*('2.2.3.7.WACC'!F$26*'2.2.3.5.StockCapDef'!E29+'2.2.3.1.TasasDeprec'!$E26*'2.2.3.5.StockCapDef'!F29-('2.2.3.5.StockCapDef'!F29-'2.2.3.5.StockCapDef'!E29))</f>
        <v>0.33355426866913135</v>
      </c>
      <c r="F27" s="128">
        <f>(1/(1-'6.VarMacro'!G$342))*('2.2.3.7.WACC'!G$26*'2.2.3.5.StockCapDef'!F29+'2.2.3.1.TasasDeprec'!$E26*'2.2.3.5.StockCapDef'!G29-('2.2.3.5.StockCapDef'!G29-'2.2.3.5.StockCapDef'!F29))</f>
        <v>0.30023806182728174</v>
      </c>
      <c r="G27" s="128">
        <f>(1/(1-'6.VarMacro'!H$342))*('2.2.3.7.WACC'!H$26*'2.2.3.5.StockCapDef'!G29+'2.2.3.1.TasasDeprec'!$E26*'2.2.3.5.StockCapDef'!H29-('2.2.3.5.StockCapDef'!H29-'2.2.3.5.StockCapDef'!G29))</f>
        <v>0.26298653104033226</v>
      </c>
      <c r="H27" s="128">
        <f>(1/(1-'6.VarMacro'!I$342))*('2.2.3.7.WACC'!I$26*'2.2.3.5.StockCapDef'!H29+'2.2.3.1.TasasDeprec'!$E26*'2.2.3.5.StockCapDef'!I29-('2.2.3.5.StockCapDef'!I29-'2.2.3.5.StockCapDef'!H29))</f>
        <v>0.3005484524199315</v>
      </c>
      <c r="I27" s="128">
        <f>(1/(1-'6.VarMacro'!J$342))*('2.2.3.7.WACC'!J$26*'2.2.3.5.StockCapDef'!I29+'2.2.3.1.TasasDeprec'!$E26*'2.2.3.5.StockCapDef'!J29-('2.2.3.5.StockCapDef'!J29-'2.2.3.5.StockCapDef'!I29))</f>
        <v>0.25368782716441607</v>
      </c>
      <c r="J27" s="128">
        <f>(1/(1-'6.VarMacro'!K$342))*('2.2.3.7.WACC'!K$26*'2.2.3.5.StockCapDef'!J29+'2.2.3.1.TasasDeprec'!$E26*'2.2.3.5.StockCapDef'!K29-('2.2.3.5.StockCapDef'!K29-'2.2.3.5.StockCapDef'!J29))</f>
        <v>0.25576933505498806</v>
      </c>
      <c r="K27" s="128">
        <f>(1/(1-'6.VarMacro'!L$342))*('2.2.3.7.WACC'!L$26*'2.2.3.5.StockCapDef'!K29+'2.2.3.1.TasasDeprec'!$E26*'2.2.3.5.StockCapDef'!L29-('2.2.3.5.StockCapDef'!L29-'2.2.3.5.StockCapDef'!K29))</f>
        <v>0.22275696095137826</v>
      </c>
      <c r="L27" s="128">
        <f>(1/(1-'6.VarMacro'!M$342))*('2.2.3.7.WACC'!M$26*'2.2.3.5.StockCapDef'!L29+'2.2.3.1.TasasDeprec'!$E26*'2.2.3.5.StockCapDef'!M29-('2.2.3.5.StockCapDef'!M29-'2.2.3.5.StockCapDef'!L29))</f>
        <v>0.15123534049076337</v>
      </c>
      <c r="M27" s="128">
        <f>(1/(1-'6.VarMacro'!N$342))*('2.2.3.7.WACC'!N$26*'2.2.3.5.StockCapDef'!M29+'2.2.3.1.TasasDeprec'!$E26*'2.2.3.5.StockCapDef'!N29-('2.2.3.5.StockCapDef'!N29-'2.2.3.5.StockCapDef'!M29))</f>
        <v>0.21041192007155646</v>
      </c>
    </row>
    <row r="28" spans="2:13" x14ac:dyDescent="0.3">
      <c r="B28" s="104" t="s">
        <v>215</v>
      </c>
      <c r="C28" s="105"/>
      <c r="D28" s="2"/>
      <c r="E28" s="128">
        <f>(1/(1-'6.VarMacro'!F$342))*('2.2.3.7.WACC'!F$26*'2.2.3.5.StockCapDef'!E30+'2.2.3.1.TasasDeprec'!$E27*'2.2.3.5.StockCapDef'!F30-('2.2.3.5.StockCapDef'!F30-'2.2.3.5.StockCapDef'!E30))</f>
        <v>0.33355426866913135</v>
      </c>
      <c r="F28" s="128">
        <f>(1/(1-'6.VarMacro'!G$342))*('2.2.3.7.WACC'!G$26*'2.2.3.5.StockCapDef'!F30+'2.2.3.1.TasasDeprec'!$E27*'2.2.3.5.StockCapDef'!G30-('2.2.3.5.StockCapDef'!G30-'2.2.3.5.StockCapDef'!F30))</f>
        <v>0.30023806182728174</v>
      </c>
      <c r="G28" s="128">
        <f>(1/(1-'6.VarMacro'!H$342))*('2.2.3.7.WACC'!H$26*'2.2.3.5.StockCapDef'!G30+'2.2.3.1.TasasDeprec'!$E27*'2.2.3.5.StockCapDef'!H30-('2.2.3.5.StockCapDef'!H30-'2.2.3.5.StockCapDef'!G30))</f>
        <v>0.26298653104033226</v>
      </c>
      <c r="H28" s="128">
        <f>(1/(1-'6.VarMacro'!I$342))*('2.2.3.7.WACC'!I$26*'2.2.3.5.StockCapDef'!H30+'2.2.3.1.TasasDeprec'!$E27*'2.2.3.5.StockCapDef'!I30-('2.2.3.5.StockCapDef'!I30-'2.2.3.5.StockCapDef'!H30))</f>
        <v>0.3005484524199315</v>
      </c>
      <c r="I28" s="128">
        <f>(1/(1-'6.VarMacro'!J$342))*('2.2.3.7.WACC'!J$26*'2.2.3.5.StockCapDef'!I30+'2.2.3.1.TasasDeprec'!$E27*'2.2.3.5.StockCapDef'!J30-('2.2.3.5.StockCapDef'!J30-'2.2.3.5.StockCapDef'!I30))</f>
        <v>0.25368782716441607</v>
      </c>
      <c r="J28" s="128">
        <f>(1/(1-'6.VarMacro'!K$342))*('2.2.3.7.WACC'!K$26*'2.2.3.5.StockCapDef'!J30+'2.2.3.1.TasasDeprec'!$E27*'2.2.3.5.StockCapDef'!K30-('2.2.3.5.StockCapDef'!K30-'2.2.3.5.StockCapDef'!J30))</f>
        <v>0.25576933505498806</v>
      </c>
      <c r="K28" s="128">
        <f>(1/(1-'6.VarMacro'!L$342))*('2.2.3.7.WACC'!L$26*'2.2.3.5.StockCapDef'!K30+'2.2.3.1.TasasDeprec'!$E27*'2.2.3.5.StockCapDef'!L30-('2.2.3.5.StockCapDef'!L30-'2.2.3.5.StockCapDef'!K30))</f>
        <v>0.22275696095137826</v>
      </c>
      <c r="L28" s="128">
        <f>(1/(1-'6.VarMacro'!M$342))*('2.2.3.7.WACC'!M$26*'2.2.3.5.StockCapDef'!L30+'2.2.3.1.TasasDeprec'!$E27*'2.2.3.5.StockCapDef'!M30-('2.2.3.5.StockCapDef'!M30-'2.2.3.5.StockCapDef'!L30))</f>
        <v>0.15123534049076337</v>
      </c>
      <c r="M28" s="128">
        <f>(1/(1-'6.VarMacro'!N$342))*('2.2.3.7.WACC'!N$26*'2.2.3.5.StockCapDef'!M30+'2.2.3.1.TasasDeprec'!$E27*'2.2.3.5.StockCapDef'!N30-('2.2.3.5.StockCapDef'!N30-'2.2.3.5.StockCapDef'!M30))</f>
        <v>0.21041192007155646</v>
      </c>
    </row>
    <row r="29" spans="2:13" x14ac:dyDescent="0.3">
      <c r="B29" s="104" t="s">
        <v>216</v>
      </c>
      <c r="C29" s="105"/>
      <c r="D29" s="2"/>
      <c r="E29" s="128">
        <f>(1/(1-'6.VarMacro'!F$342))*('2.2.3.7.WACC'!F$26*'2.2.3.5.StockCapDef'!E31+'2.2.3.1.TasasDeprec'!$E28*'2.2.3.5.StockCapDef'!F31-('2.2.3.5.StockCapDef'!F31-'2.2.3.5.StockCapDef'!E31))</f>
        <v>0.33355426866913135</v>
      </c>
      <c r="F29" s="128">
        <f>(1/(1-'6.VarMacro'!G$342))*('2.2.3.7.WACC'!G$26*'2.2.3.5.StockCapDef'!F31+'2.2.3.1.TasasDeprec'!$E28*'2.2.3.5.StockCapDef'!G31-('2.2.3.5.StockCapDef'!G31-'2.2.3.5.StockCapDef'!F31))</f>
        <v>0.30023806182728174</v>
      </c>
      <c r="G29" s="128">
        <f>(1/(1-'6.VarMacro'!H$342))*('2.2.3.7.WACC'!H$26*'2.2.3.5.StockCapDef'!G31+'2.2.3.1.TasasDeprec'!$E28*'2.2.3.5.StockCapDef'!H31-('2.2.3.5.StockCapDef'!H31-'2.2.3.5.StockCapDef'!G31))</f>
        <v>0.26298653104033226</v>
      </c>
      <c r="H29" s="128">
        <f>(1/(1-'6.VarMacro'!I$342))*('2.2.3.7.WACC'!I$26*'2.2.3.5.StockCapDef'!H31+'2.2.3.1.TasasDeprec'!$E28*'2.2.3.5.StockCapDef'!I31-('2.2.3.5.StockCapDef'!I31-'2.2.3.5.StockCapDef'!H31))</f>
        <v>0.3005484524199315</v>
      </c>
      <c r="I29" s="128">
        <f>(1/(1-'6.VarMacro'!J$342))*('2.2.3.7.WACC'!J$26*'2.2.3.5.StockCapDef'!I31+'2.2.3.1.TasasDeprec'!$E28*'2.2.3.5.StockCapDef'!J31-('2.2.3.5.StockCapDef'!J31-'2.2.3.5.StockCapDef'!I31))</f>
        <v>0.25368782716441607</v>
      </c>
      <c r="J29" s="128">
        <f>(1/(1-'6.VarMacro'!K$342))*('2.2.3.7.WACC'!K$26*'2.2.3.5.StockCapDef'!J31+'2.2.3.1.TasasDeprec'!$E28*'2.2.3.5.StockCapDef'!K31-('2.2.3.5.StockCapDef'!K31-'2.2.3.5.StockCapDef'!J31))</f>
        <v>0.25576933505498806</v>
      </c>
      <c r="K29" s="128">
        <f>(1/(1-'6.VarMacro'!L$342))*('2.2.3.7.WACC'!L$26*'2.2.3.5.StockCapDef'!K31+'2.2.3.1.TasasDeprec'!$E28*'2.2.3.5.StockCapDef'!L31-('2.2.3.5.StockCapDef'!L31-'2.2.3.5.StockCapDef'!K31))</f>
        <v>0.22275696095137826</v>
      </c>
      <c r="L29" s="128">
        <f>(1/(1-'6.VarMacro'!M$342))*('2.2.3.7.WACC'!M$26*'2.2.3.5.StockCapDef'!L31+'2.2.3.1.TasasDeprec'!$E28*'2.2.3.5.StockCapDef'!M31-('2.2.3.5.StockCapDef'!M31-'2.2.3.5.StockCapDef'!L31))</f>
        <v>0.15123534049076337</v>
      </c>
      <c r="M29" s="128">
        <f>(1/(1-'6.VarMacro'!N$342))*('2.2.3.7.WACC'!N$26*'2.2.3.5.StockCapDef'!M31+'2.2.3.1.TasasDeprec'!$E28*'2.2.3.5.StockCapDef'!N31-('2.2.3.5.StockCapDef'!N31-'2.2.3.5.StockCapDef'!M31))</f>
        <v>0.21041192007155646</v>
      </c>
    </row>
    <row r="30" spans="2:13" x14ac:dyDescent="0.3">
      <c r="B30" s="104" t="s">
        <v>217</v>
      </c>
      <c r="C30" s="105"/>
      <c r="D30" s="2"/>
      <c r="E30" s="128">
        <f>(1/(1-'6.VarMacro'!F$342))*('2.2.3.7.WACC'!F$26*'2.2.3.5.StockCapDef'!E32+'2.2.3.1.TasasDeprec'!$E29*'2.2.3.5.StockCapDef'!F32-('2.2.3.5.StockCapDef'!F32-'2.2.3.5.StockCapDef'!E32))</f>
        <v>0.33355426866913135</v>
      </c>
      <c r="F30" s="128">
        <f>(1/(1-'6.VarMacro'!G$342))*('2.2.3.7.WACC'!G$26*'2.2.3.5.StockCapDef'!F32+'2.2.3.1.TasasDeprec'!$E29*'2.2.3.5.StockCapDef'!G32-('2.2.3.5.StockCapDef'!G32-'2.2.3.5.StockCapDef'!F32))</f>
        <v>0.30023806182728174</v>
      </c>
      <c r="G30" s="128">
        <f>(1/(1-'6.VarMacro'!H$342))*('2.2.3.7.WACC'!H$26*'2.2.3.5.StockCapDef'!G32+'2.2.3.1.TasasDeprec'!$E29*'2.2.3.5.StockCapDef'!H32-('2.2.3.5.StockCapDef'!H32-'2.2.3.5.StockCapDef'!G32))</f>
        <v>0.26298653104033226</v>
      </c>
      <c r="H30" s="128">
        <f>(1/(1-'6.VarMacro'!I$342))*('2.2.3.7.WACC'!I$26*'2.2.3.5.StockCapDef'!H32+'2.2.3.1.TasasDeprec'!$E29*'2.2.3.5.StockCapDef'!I32-('2.2.3.5.StockCapDef'!I32-'2.2.3.5.StockCapDef'!H32))</f>
        <v>0.3005484524199315</v>
      </c>
      <c r="I30" s="128">
        <f>(1/(1-'6.VarMacro'!J$342))*('2.2.3.7.WACC'!J$26*'2.2.3.5.StockCapDef'!I32+'2.2.3.1.TasasDeprec'!$E29*'2.2.3.5.StockCapDef'!J32-('2.2.3.5.StockCapDef'!J32-'2.2.3.5.StockCapDef'!I32))</f>
        <v>0.25368782716441607</v>
      </c>
      <c r="J30" s="128">
        <f>(1/(1-'6.VarMacro'!K$342))*('2.2.3.7.WACC'!K$26*'2.2.3.5.StockCapDef'!J32+'2.2.3.1.TasasDeprec'!$E29*'2.2.3.5.StockCapDef'!K32-('2.2.3.5.StockCapDef'!K32-'2.2.3.5.StockCapDef'!J32))</f>
        <v>0.25576933505498806</v>
      </c>
      <c r="K30" s="128">
        <f>(1/(1-'6.VarMacro'!L$342))*('2.2.3.7.WACC'!L$26*'2.2.3.5.StockCapDef'!K32+'2.2.3.1.TasasDeprec'!$E29*'2.2.3.5.StockCapDef'!L32-('2.2.3.5.StockCapDef'!L32-'2.2.3.5.StockCapDef'!K32))</f>
        <v>0.22275696095137826</v>
      </c>
      <c r="L30" s="128">
        <f>(1/(1-'6.VarMacro'!M$342))*('2.2.3.7.WACC'!M$26*'2.2.3.5.StockCapDef'!L32+'2.2.3.1.TasasDeprec'!$E29*'2.2.3.5.StockCapDef'!M32-('2.2.3.5.StockCapDef'!M32-'2.2.3.5.StockCapDef'!L32))</f>
        <v>0.15123534049076337</v>
      </c>
      <c r="M30" s="128">
        <f>(1/(1-'6.VarMacro'!N$342))*('2.2.3.7.WACC'!N$26*'2.2.3.5.StockCapDef'!M32+'2.2.3.1.TasasDeprec'!$E29*'2.2.3.5.StockCapDef'!N32-('2.2.3.5.StockCapDef'!N32-'2.2.3.5.StockCapDef'!M32))</f>
        <v>0.21041192007155646</v>
      </c>
    </row>
    <row r="31" spans="2:13" x14ac:dyDescent="0.3">
      <c r="B31" s="104" t="s">
        <v>218</v>
      </c>
      <c r="C31" s="105"/>
      <c r="D31" s="2"/>
      <c r="E31" s="128">
        <f>(1/(1-'6.VarMacro'!F$342))*('2.2.3.7.WACC'!F$26*'2.2.3.5.StockCapDef'!E33+'2.2.3.1.TasasDeprec'!$E30*'2.2.3.5.StockCapDef'!F33-('2.2.3.5.StockCapDef'!F33-'2.2.3.5.StockCapDef'!E33))</f>
        <v>0.33355426866913135</v>
      </c>
      <c r="F31" s="128">
        <f>(1/(1-'6.VarMacro'!G$342))*('2.2.3.7.WACC'!G$26*'2.2.3.5.StockCapDef'!F33+'2.2.3.1.TasasDeprec'!$E30*'2.2.3.5.StockCapDef'!G33-('2.2.3.5.StockCapDef'!G33-'2.2.3.5.StockCapDef'!F33))</f>
        <v>0.30023806182728174</v>
      </c>
      <c r="G31" s="128">
        <f>(1/(1-'6.VarMacro'!H$342))*('2.2.3.7.WACC'!H$26*'2.2.3.5.StockCapDef'!G33+'2.2.3.1.TasasDeprec'!$E30*'2.2.3.5.StockCapDef'!H33-('2.2.3.5.StockCapDef'!H33-'2.2.3.5.StockCapDef'!G33))</f>
        <v>0.26298653104033226</v>
      </c>
      <c r="H31" s="128">
        <f>(1/(1-'6.VarMacro'!I$342))*('2.2.3.7.WACC'!I$26*'2.2.3.5.StockCapDef'!H33+'2.2.3.1.TasasDeprec'!$E30*'2.2.3.5.StockCapDef'!I33-('2.2.3.5.StockCapDef'!I33-'2.2.3.5.StockCapDef'!H33))</f>
        <v>0.3005484524199315</v>
      </c>
      <c r="I31" s="128">
        <f>(1/(1-'6.VarMacro'!J$342))*('2.2.3.7.WACC'!J$26*'2.2.3.5.StockCapDef'!I33+'2.2.3.1.TasasDeprec'!$E30*'2.2.3.5.StockCapDef'!J33-('2.2.3.5.StockCapDef'!J33-'2.2.3.5.StockCapDef'!I33))</f>
        <v>0.25368782716441607</v>
      </c>
      <c r="J31" s="128">
        <f>(1/(1-'6.VarMacro'!K$342))*('2.2.3.7.WACC'!K$26*'2.2.3.5.StockCapDef'!J33+'2.2.3.1.TasasDeprec'!$E30*'2.2.3.5.StockCapDef'!K33-('2.2.3.5.StockCapDef'!K33-'2.2.3.5.StockCapDef'!J33))</f>
        <v>0.25576933505498806</v>
      </c>
      <c r="K31" s="128">
        <f>(1/(1-'6.VarMacro'!L$342))*('2.2.3.7.WACC'!L$26*'2.2.3.5.StockCapDef'!K33+'2.2.3.1.TasasDeprec'!$E30*'2.2.3.5.StockCapDef'!L33-('2.2.3.5.StockCapDef'!L33-'2.2.3.5.StockCapDef'!K33))</f>
        <v>0.22275696095137826</v>
      </c>
      <c r="L31" s="128">
        <f>(1/(1-'6.VarMacro'!M$342))*('2.2.3.7.WACC'!M$26*'2.2.3.5.StockCapDef'!L33+'2.2.3.1.TasasDeprec'!$E30*'2.2.3.5.StockCapDef'!M33-('2.2.3.5.StockCapDef'!M33-'2.2.3.5.StockCapDef'!L33))</f>
        <v>0.15123534049076337</v>
      </c>
      <c r="M31" s="128">
        <f>(1/(1-'6.VarMacro'!N$342))*('2.2.3.7.WACC'!N$26*'2.2.3.5.StockCapDef'!M33+'2.2.3.1.TasasDeprec'!$E30*'2.2.3.5.StockCapDef'!N33-('2.2.3.5.StockCapDef'!N33-'2.2.3.5.StockCapDef'!M33))</f>
        <v>0.21041192007155646</v>
      </c>
    </row>
    <row r="32" spans="2:13" x14ac:dyDescent="0.3">
      <c r="B32" s="104" t="s">
        <v>348</v>
      </c>
      <c r="C32" s="105"/>
      <c r="D32" s="2"/>
      <c r="E32" s="128">
        <f>(1/(1-'6.VarMacro'!F$342))*('2.2.3.7.WACC'!F$26*'2.2.3.5.StockCapDef'!E34+'2.2.3.1.TasasDeprec'!$E31*'2.2.3.5.StockCapDef'!F34-('2.2.3.5.StockCapDef'!F34-'2.2.3.5.StockCapDef'!E34))</f>
        <v>0.33355426866913135</v>
      </c>
      <c r="F32" s="128">
        <f>(1/(1-'6.VarMacro'!G$342))*('2.2.3.7.WACC'!G$26*'2.2.3.5.StockCapDef'!F34+'2.2.3.1.TasasDeprec'!$E31*'2.2.3.5.StockCapDef'!G34-('2.2.3.5.StockCapDef'!G34-'2.2.3.5.StockCapDef'!F34))</f>
        <v>0.30023806182728174</v>
      </c>
      <c r="G32" s="128">
        <f>(1/(1-'6.VarMacro'!H$342))*('2.2.3.7.WACC'!H$26*'2.2.3.5.StockCapDef'!G34+'2.2.3.1.TasasDeprec'!$E31*'2.2.3.5.StockCapDef'!H34-('2.2.3.5.StockCapDef'!H34-'2.2.3.5.StockCapDef'!G34))</f>
        <v>0.26298653104033226</v>
      </c>
      <c r="H32" s="128">
        <f>(1/(1-'6.VarMacro'!I$342))*('2.2.3.7.WACC'!I$26*'2.2.3.5.StockCapDef'!H34+'2.2.3.1.TasasDeprec'!$E31*'2.2.3.5.StockCapDef'!I34-('2.2.3.5.StockCapDef'!I34-'2.2.3.5.StockCapDef'!H34))</f>
        <v>0.3005484524199315</v>
      </c>
      <c r="I32" s="128">
        <f>(1/(1-'6.VarMacro'!J$342))*('2.2.3.7.WACC'!J$26*'2.2.3.5.StockCapDef'!I34+'2.2.3.1.TasasDeprec'!$E31*'2.2.3.5.StockCapDef'!J34-('2.2.3.5.StockCapDef'!J34-'2.2.3.5.StockCapDef'!I34))</f>
        <v>0.25368782716441607</v>
      </c>
      <c r="J32" s="128">
        <f>(1/(1-'6.VarMacro'!K$342))*('2.2.3.7.WACC'!K$26*'2.2.3.5.StockCapDef'!J34+'2.2.3.1.TasasDeprec'!$E31*'2.2.3.5.StockCapDef'!K34-('2.2.3.5.StockCapDef'!K34-'2.2.3.5.StockCapDef'!J34))</f>
        <v>0.25576933505498806</v>
      </c>
      <c r="K32" s="128">
        <f>(1/(1-'6.VarMacro'!L$342))*('2.2.3.7.WACC'!L$26*'2.2.3.5.StockCapDef'!K34+'2.2.3.1.TasasDeprec'!$E31*'2.2.3.5.StockCapDef'!L34-('2.2.3.5.StockCapDef'!L34-'2.2.3.5.StockCapDef'!K34))</f>
        <v>0.22275696095137826</v>
      </c>
      <c r="L32" s="128">
        <f>(1/(1-'6.VarMacro'!M$342))*('2.2.3.7.WACC'!M$26*'2.2.3.5.StockCapDef'!L34+'2.2.3.1.TasasDeprec'!$E31*'2.2.3.5.StockCapDef'!M34-('2.2.3.5.StockCapDef'!M34-'2.2.3.5.StockCapDef'!L34))</f>
        <v>0.15123534049076337</v>
      </c>
      <c r="M32" s="128">
        <f>(1/(1-'6.VarMacro'!N$342))*('2.2.3.7.WACC'!N$26*'2.2.3.5.StockCapDef'!M34+'2.2.3.1.TasasDeprec'!$E31*'2.2.3.5.StockCapDef'!N34-('2.2.3.5.StockCapDef'!N34-'2.2.3.5.StockCapDef'!M34))</f>
        <v>0.21041192007155646</v>
      </c>
    </row>
    <row r="33" spans="2:13" x14ac:dyDescent="0.3">
      <c r="B33" s="104" t="s">
        <v>219</v>
      </c>
      <c r="C33" s="105"/>
      <c r="D33" s="2"/>
      <c r="E33" s="128">
        <f>(1/(1-'6.VarMacro'!F$342))*('2.2.3.7.WACC'!F$26*'2.2.3.5.StockCapDef'!E35+'2.2.3.1.TasasDeprec'!$E32*'2.2.3.5.StockCapDef'!F35-('2.2.3.5.StockCapDef'!F35-'2.2.3.5.StockCapDef'!E35))</f>
        <v>0.33355426866913135</v>
      </c>
      <c r="F33" s="128">
        <f>(1/(1-'6.VarMacro'!G$342))*('2.2.3.7.WACC'!G$26*'2.2.3.5.StockCapDef'!F35+'2.2.3.1.TasasDeprec'!$E32*'2.2.3.5.StockCapDef'!G35-('2.2.3.5.StockCapDef'!G35-'2.2.3.5.StockCapDef'!F35))</f>
        <v>0.30023806182728174</v>
      </c>
      <c r="G33" s="128">
        <f>(1/(1-'6.VarMacro'!H$342))*('2.2.3.7.WACC'!H$26*'2.2.3.5.StockCapDef'!G35+'2.2.3.1.TasasDeprec'!$E32*'2.2.3.5.StockCapDef'!H35-('2.2.3.5.StockCapDef'!H35-'2.2.3.5.StockCapDef'!G35))</f>
        <v>0.26298653104033226</v>
      </c>
      <c r="H33" s="128">
        <f>(1/(1-'6.VarMacro'!I$342))*('2.2.3.7.WACC'!I$26*'2.2.3.5.StockCapDef'!H35+'2.2.3.1.TasasDeprec'!$E32*'2.2.3.5.StockCapDef'!I35-('2.2.3.5.StockCapDef'!I35-'2.2.3.5.StockCapDef'!H35))</f>
        <v>0.3005484524199315</v>
      </c>
      <c r="I33" s="128">
        <f>(1/(1-'6.VarMacro'!J$342))*('2.2.3.7.WACC'!J$26*'2.2.3.5.StockCapDef'!I35+'2.2.3.1.TasasDeprec'!$E32*'2.2.3.5.StockCapDef'!J35-('2.2.3.5.StockCapDef'!J35-'2.2.3.5.StockCapDef'!I35))</f>
        <v>0.25368782716441607</v>
      </c>
      <c r="J33" s="128">
        <f>(1/(1-'6.VarMacro'!K$342))*('2.2.3.7.WACC'!K$26*'2.2.3.5.StockCapDef'!J35+'2.2.3.1.TasasDeprec'!$E32*'2.2.3.5.StockCapDef'!K35-('2.2.3.5.StockCapDef'!K35-'2.2.3.5.StockCapDef'!J35))</f>
        <v>0.25576933505498806</v>
      </c>
      <c r="K33" s="128">
        <f>(1/(1-'6.VarMacro'!L$342))*('2.2.3.7.WACC'!L$26*'2.2.3.5.StockCapDef'!K35+'2.2.3.1.TasasDeprec'!$E32*'2.2.3.5.StockCapDef'!L35-('2.2.3.5.StockCapDef'!L35-'2.2.3.5.StockCapDef'!K35))</f>
        <v>0.22275696095137826</v>
      </c>
      <c r="L33" s="128">
        <f>(1/(1-'6.VarMacro'!M$342))*('2.2.3.7.WACC'!M$26*'2.2.3.5.StockCapDef'!L35+'2.2.3.1.TasasDeprec'!$E32*'2.2.3.5.StockCapDef'!M35-('2.2.3.5.StockCapDef'!M35-'2.2.3.5.StockCapDef'!L35))</f>
        <v>0.15123534049076337</v>
      </c>
      <c r="M33" s="128">
        <f>(1/(1-'6.VarMacro'!N$342))*('2.2.3.7.WACC'!N$26*'2.2.3.5.StockCapDef'!M35+'2.2.3.1.TasasDeprec'!$E32*'2.2.3.5.StockCapDef'!N35-('2.2.3.5.StockCapDef'!N35-'2.2.3.5.StockCapDef'!M35))</f>
        <v>0.21041192007155646</v>
      </c>
    </row>
    <row r="34" spans="2:13" x14ac:dyDescent="0.3">
      <c r="B34" s="104" t="s">
        <v>220</v>
      </c>
      <c r="C34" s="105"/>
      <c r="D34" s="2"/>
      <c r="E34" s="128">
        <f>(1/(1-'6.VarMacro'!F$342))*('2.2.3.7.WACC'!F$26*'2.2.3.5.StockCapDef'!E36+'2.2.3.1.TasasDeprec'!$E33*'2.2.3.5.StockCapDef'!F36-('2.2.3.5.StockCapDef'!F36-'2.2.3.5.StockCapDef'!E36))</f>
        <v>0.33355426866913135</v>
      </c>
      <c r="F34" s="128">
        <f>(1/(1-'6.VarMacro'!G$342))*('2.2.3.7.WACC'!G$26*'2.2.3.5.StockCapDef'!F36+'2.2.3.1.TasasDeprec'!$E33*'2.2.3.5.StockCapDef'!G36-('2.2.3.5.StockCapDef'!G36-'2.2.3.5.StockCapDef'!F36))</f>
        <v>0.30023806182728174</v>
      </c>
      <c r="G34" s="128">
        <f>(1/(1-'6.VarMacro'!H$342))*('2.2.3.7.WACC'!H$26*'2.2.3.5.StockCapDef'!G36+'2.2.3.1.TasasDeprec'!$E33*'2.2.3.5.StockCapDef'!H36-('2.2.3.5.StockCapDef'!H36-'2.2.3.5.StockCapDef'!G36))</f>
        <v>0.26298653104033226</v>
      </c>
      <c r="H34" s="128">
        <f>(1/(1-'6.VarMacro'!I$342))*('2.2.3.7.WACC'!I$26*'2.2.3.5.StockCapDef'!H36+'2.2.3.1.TasasDeprec'!$E33*'2.2.3.5.StockCapDef'!I36-('2.2.3.5.StockCapDef'!I36-'2.2.3.5.StockCapDef'!H36))</f>
        <v>0.3005484524199315</v>
      </c>
      <c r="I34" s="128">
        <f>(1/(1-'6.VarMacro'!J$342))*('2.2.3.7.WACC'!J$26*'2.2.3.5.StockCapDef'!I36+'2.2.3.1.TasasDeprec'!$E33*'2.2.3.5.StockCapDef'!J36-('2.2.3.5.StockCapDef'!J36-'2.2.3.5.StockCapDef'!I36))</f>
        <v>0.25368782716441607</v>
      </c>
      <c r="J34" s="128">
        <f>(1/(1-'6.VarMacro'!K$342))*('2.2.3.7.WACC'!K$26*'2.2.3.5.StockCapDef'!J36+'2.2.3.1.TasasDeprec'!$E33*'2.2.3.5.StockCapDef'!K36-('2.2.3.5.StockCapDef'!K36-'2.2.3.5.StockCapDef'!J36))</f>
        <v>0.25576933505498806</v>
      </c>
      <c r="K34" s="128">
        <f>(1/(1-'6.VarMacro'!L$342))*('2.2.3.7.WACC'!L$26*'2.2.3.5.StockCapDef'!K36+'2.2.3.1.TasasDeprec'!$E33*'2.2.3.5.StockCapDef'!L36-('2.2.3.5.StockCapDef'!L36-'2.2.3.5.StockCapDef'!K36))</f>
        <v>0.22275696095137826</v>
      </c>
      <c r="L34" s="128">
        <f>(1/(1-'6.VarMacro'!M$342))*('2.2.3.7.WACC'!M$26*'2.2.3.5.StockCapDef'!L36+'2.2.3.1.TasasDeprec'!$E33*'2.2.3.5.StockCapDef'!M36-('2.2.3.5.StockCapDef'!M36-'2.2.3.5.StockCapDef'!L36))</f>
        <v>0.15123534049076337</v>
      </c>
      <c r="M34" s="128">
        <f>(1/(1-'6.VarMacro'!N$342))*('2.2.3.7.WACC'!N$26*'2.2.3.5.StockCapDef'!M36+'2.2.3.1.TasasDeprec'!$E33*'2.2.3.5.StockCapDef'!N36-('2.2.3.5.StockCapDef'!N36-'2.2.3.5.StockCapDef'!M36))</f>
        <v>0.21041192007155646</v>
      </c>
    </row>
    <row r="35" spans="2:13" x14ac:dyDescent="0.3">
      <c r="B35" s="104" t="s">
        <v>221</v>
      </c>
      <c r="C35" s="105"/>
      <c r="D35" s="2"/>
      <c r="E35" s="128">
        <f>(1/(1-'6.VarMacro'!F$342))*('2.2.3.7.WACC'!F$26*'2.2.3.5.StockCapDef'!E37+'2.2.3.1.TasasDeprec'!$E34*'2.2.3.5.StockCapDef'!F37-('2.2.3.5.StockCapDef'!F37-'2.2.3.5.StockCapDef'!E37))</f>
        <v>0.33355426866913135</v>
      </c>
      <c r="F35" s="128">
        <f>(1/(1-'6.VarMacro'!G$342))*('2.2.3.7.WACC'!G$26*'2.2.3.5.StockCapDef'!F37+'2.2.3.1.TasasDeprec'!$E34*'2.2.3.5.StockCapDef'!G37-('2.2.3.5.StockCapDef'!G37-'2.2.3.5.StockCapDef'!F37))</f>
        <v>0.30023806182728174</v>
      </c>
      <c r="G35" s="128">
        <f>(1/(1-'6.VarMacro'!H$342))*('2.2.3.7.WACC'!H$26*'2.2.3.5.StockCapDef'!G37+'2.2.3.1.TasasDeprec'!$E34*'2.2.3.5.StockCapDef'!H37-('2.2.3.5.StockCapDef'!H37-'2.2.3.5.StockCapDef'!G37))</f>
        <v>0.26298653104033226</v>
      </c>
      <c r="H35" s="128">
        <f>(1/(1-'6.VarMacro'!I$342))*('2.2.3.7.WACC'!I$26*'2.2.3.5.StockCapDef'!H37+'2.2.3.1.TasasDeprec'!$E34*'2.2.3.5.StockCapDef'!I37-('2.2.3.5.StockCapDef'!I37-'2.2.3.5.StockCapDef'!H37))</f>
        <v>0.3005484524199315</v>
      </c>
      <c r="I35" s="128">
        <f>(1/(1-'6.VarMacro'!J$342))*('2.2.3.7.WACC'!J$26*'2.2.3.5.StockCapDef'!I37+'2.2.3.1.TasasDeprec'!$E34*'2.2.3.5.StockCapDef'!J37-('2.2.3.5.StockCapDef'!J37-'2.2.3.5.StockCapDef'!I37))</f>
        <v>0.25368782716441607</v>
      </c>
      <c r="J35" s="128">
        <f>(1/(1-'6.VarMacro'!K$342))*('2.2.3.7.WACC'!K$26*'2.2.3.5.StockCapDef'!J37+'2.2.3.1.TasasDeprec'!$E34*'2.2.3.5.StockCapDef'!K37-('2.2.3.5.StockCapDef'!K37-'2.2.3.5.StockCapDef'!J37))</f>
        <v>0.25576933505498806</v>
      </c>
      <c r="K35" s="128">
        <f>(1/(1-'6.VarMacro'!L$342))*('2.2.3.7.WACC'!L$26*'2.2.3.5.StockCapDef'!K37+'2.2.3.1.TasasDeprec'!$E34*'2.2.3.5.StockCapDef'!L37-('2.2.3.5.StockCapDef'!L37-'2.2.3.5.StockCapDef'!K37))</f>
        <v>0.22275696095137826</v>
      </c>
      <c r="L35" s="128">
        <f>(1/(1-'6.VarMacro'!M$342))*('2.2.3.7.WACC'!M$26*'2.2.3.5.StockCapDef'!L37+'2.2.3.1.TasasDeprec'!$E34*'2.2.3.5.StockCapDef'!M37-('2.2.3.5.StockCapDef'!M37-'2.2.3.5.StockCapDef'!L37))</f>
        <v>0.15123534049076337</v>
      </c>
      <c r="M35" s="128">
        <f>(1/(1-'6.VarMacro'!N$342))*('2.2.3.7.WACC'!N$26*'2.2.3.5.StockCapDef'!M37+'2.2.3.1.TasasDeprec'!$E34*'2.2.3.5.StockCapDef'!N37-('2.2.3.5.StockCapDef'!N37-'2.2.3.5.StockCapDef'!M37))</f>
        <v>0.21041192007155646</v>
      </c>
    </row>
    <row r="36" spans="2:13" x14ac:dyDescent="0.3">
      <c r="B36" s="104" t="s">
        <v>222</v>
      </c>
      <c r="C36" s="105"/>
      <c r="D36" s="2"/>
      <c r="E36" s="128">
        <f>(1/(1-'6.VarMacro'!F$342))*('2.2.3.7.WACC'!F$26*'2.2.3.5.StockCapDef'!E38+'2.2.3.1.TasasDeprec'!$E35*'2.2.3.5.StockCapDef'!F38-('2.2.3.5.StockCapDef'!F38-'2.2.3.5.StockCapDef'!E38))</f>
        <v>0.33355426866913135</v>
      </c>
      <c r="F36" s="128">
        <f>(1/(1-'6.VarMacro'!G$342))*('2.2.3.7.WACC'!G$26*'2.2.3.5.StockCapDef'!F38+'2.2.3.1.TasasDeprec'!$E35*'2.2.3.5.StockCapDef'!G38-('2.2.3.5.StockCapDef'!G38-'2.2.3.5.StockCapDef'!F38))</f>
        <v>0.30023806182728174</v>
      </c>
      <c r="G36" s="128">
        <f>(1/(1-'6.VarMacro'!H$342))*('2.2.3.7.WACC'!H$26*'2.2.3.5.StockCapDef'!G38+'2.2.3.1.TasasDeprec'!$E35*'2.2.3.5.StockCapDef'!H38-('2.2.3.5.StockCapDef'!H38-'2.2.3.5.StockCapDef'!G38))</f>
        <v>0.26298653104033226</v>
      </c>
      <c r="H36" s="128">
        <f>(1/(1-'6.VarMacro'!I$342))*('2.2.3.7.WACC'!I$26*'2.2.3.5.StockCapDef'!H38+'2.2.3.1.TasasDeprec'!$E35*'2.2.3.5.StockCapDef'!I38-('2.2.3.5.StockCapDef'!I38-'2.2.3.5.StockCapDef'!H38))</f>
        <v>0.3005484524199315</v>
      </c>
      <c r="I36" s="128">
        <f>(1/(1-'6.VarMacro'!J$342))*('2.2.3.7.WACC'!J$26*'2.2.3.5.StockCapDef'!I38+'2.2.3.1.TasasDeprec'!$E35*'2.2.3.5.StockCapDef'!J38-('2.2.3.5.StockCapDef'!J38-'2.2.3.5.StockCapDef'!I38))</f>
        <v>0.25368782716441607</v>
      </c>
      <c r="J36" s="128">
        <f>(1/(1-'6.VarMacro'!K$342))*('2.2.3.7.WACC'!K$26*'2.2.3.5.StockCapDef'!J38+'2.2.3.1.TasasDeprec'!$E35*'2.2.3.5.StockCapDef'!K38-('2.2.3.5.StockCapDef'!K38-'2.2.3.5.StockCapDef'!J38))</f>
        <v>0.25576933505498806</v>
      </c>
      <c r="K36" s="128">
        <f>(1/(1-'6.VarMacro'!L$342))*('2.2.3.7.WACC'!L$26*'2.2.3.5.StockCapDef'!K38+'2.2.3.1.TasasDeprec'!$E35*'2.2.3.5.StockCapDef'!L38-('2.2.3.5.StockCapDef'!L38-'2.2.3.5.StockCapDef'!K38))</f>
        <v>0.22275696095137826</v>
      </c>
      <c r="L36" s="128">
        <f>(1/(1-'6.VarMacro'!M$342))*('2.2.3.7.WACC'!M$26*'2.2.3.5.StockCapDef'!L38+'2.2.3.1.TasasDeprec'!$E35*'2.2.3.5.StockCapDef'!M38-('2.2.3.5.StockCapDef'!M38-'2.2.3.5.StockCapDef'!L38))</f>
        <v>0.15123534049076337</v>
      </c>
      <c r="M36" s="128">
        <f>(1/(1-'6.VarMacro'!N$342))*('2.2.3.7.WACC'!N$26*'2.2.3.5.StockCapDef'!M38+'2.2.3.1.TasasDeprec'!$E35*'2.2.3.5.StockCapDef'!N38-('2.2.3.5.StockCapDef'!N38-'2.2.3.5.StockCapDef'!M38))</f>
        <v>0.21041192007155646</v>
      </c>
    </row>
    <row r="37" spans="2:13" x14ac:dyDescent="0.3">
      <c r="B37" s="104" t="s">
        <v>223</v>
      </c>
      <c r="C37" s="105"/>
      <c r="D37" s="2"/>
      <c r="E37" s="128">
        <f>(1/(1-'6.VarMacro'!F$342))*('2.2.3.7.WACC'!F$26*'2.2.3.5.StockCapDef'!E39+'2.2.3.1.TasasDeprec'!$E36*'2.2.3.5.StockCapDef'!F39-('2.2.3.5.StockCapDef'!F39-'2.2.3.5.StockCapDef'!E39))</f>
        <v>0.33355426866913135</v>
      </c>
      <c r="F37" s="128">
        <f>(1/(1-'6.VarMacro'!G$342))*('2.2.3.7.WACC'!G$26*'2.2.3.5.StockCapDef'!F39+'2.2.3.1.TasasDeprec'!$E36*'2.2.3.5.StockCapDef'!G39-('2.2.3.5.StockCapDef'!G39-'2.2.3.5.StockCapDef'!F39))</f>
        <v>0.30023806182728174</v>
      </c>
      <c r="G37" s="128">
        <f>(1/(1-'6.VarMacro'!H$342))*('2.2.3.7.WACC'!H$26*'2.2.3.5.StockCapDef'!G39+'2.2.3.1.TasasDeprec'!$E36*'2.2.3.5.StockCapDef'!H39-('2.2.3.5.StockCapDef'!H39-'2.2.3.5.StockCapDef'!G39))</f>
        <v>0.26298653104033226</v>
      </c>
      <c r="H37" s="128">
        <f>(1/(1-'6.VarMacro'!I$342))*('2.2.3.7.WACC'!I$26*'2.2.3.5.StockCapDef'!H39+'2.2.3.1.TasasDeprec'!$E36*'2.2.3.5.StockCapDef'!I39-('2.2.3.5.StockCapDef'!I39-'2.2.3.5.StockCapDef'!H39))</f>
        <v>0.3005484524199315</v>
      </c>
      <c r="I37" s="128">
        <f>(1/(1-'6.VarMacro'!J$342))*('2.2.3.7.WACC'!J$26*'2.2.3.5.StockCapDef'!I39+'2.2.3.1.TasasDeprec'!$E36*'2.2.3.5.StockCapDef'!J39-('2.2.3.5.StockCapDef'!J39-'2.2.3.5.StockCapDef'!I39))</f>
        <v>0.25368782716441607</v>
      </c>
      <c r="J37" s="128">
        <f>(1/(1-'6.VarMacro'!K$342))*('2.2.3.7.WACC'!K$26*'2.2.3.5.StockCapDef'!J39+'2.2.3.1.TasasDeprec'!$E36*'2.2.3.5.StockCapDef'!K39-('2.2.3.5.StockCapDef'!K39-'2.2.3.5.StockCapDef'!J39))</f>
        <v>0.25576933505498806</v>
      </c>
      <c r="K37" s="128">
        <f>(1/(1-'6.VarMacro'!L$342))*('2.2.3.7.WACC'!L$26*'2.2.3.5.StockCapDef'!K39+'2.2.3.1.TasasDeprec'!$E36*'2.2.3.5.StockCapDef'!L39-('2.2.3.5.StockCapDef'!L39-'2.2.3.5.StockCapDef'!K39))</f>
        <v>0.22275696095137826</v>
      </c>
      <c r="L37" s="128">
        <f>(1/(1-'6.VarMacro'!M$342))*('2.2.3.7.WACC'!M$26*'2.2.3.5.StockCapDef'!L39+'2.2.3.1.TasasDeprec'!$E36*'2.2.3.5.StockCapDef'!M39-('2.2.3.5.StockCapDef'!M39-'2.2.3.5.StockCapDef'!L39))</f>
        <v>0.15123534049076337</v>
      </c>
      <c r="M37" s="128">
        <f>(1/(1-'6.VarMacro'!N$342))*('2.2.3.7.WACC'!N$26*'2.2.3.5.StockCapDef'!M39+'2.2.3.1.TasasDeprec'!$E36*'2.2.3.5.StockCapDef'!N39-('2.2.3.5.StockCapDef'!N39-'2.2.3.5.StockCapDef'!M39))</f>
        <v>0.21041192007155646</v>
      </c>
    </row>
    <row r="38" spans="2:13" x14ac:dyDescent="0.3">
      <c r="B38" s="104" t="s">
        <v>349</v>
      </c>
      <c r="C38" s="105"/>
      <c r="D38" s="2"/>
      <c r="E38" s="128">
        <f>(1/(1-'6.VarMacro'!F$342))*('2.2.3.7.WACC'!F$26*'2.2.3.5.StockCapDef'!E40+'2.2.3.1.TasasDeprec'!$E37*'2.2.3.5.StockCapDef'!F40-('2.2.3.5.StockCapDef'!F40-'2.2.3.5.StockCapDef'!E40))</f>
        <v>0.33355426866913135</v>
      </c>
      <c r="F38" s="128">
        <f>(1/(1-'6.VarMacro'!G$342))*('2.2.3.7.WACC'!G$26*'2.2.3.5.StockCapDef'!F40+'2.2.3.1.TasasDeprec'!$E37*'2.2.3.5.StockCapDef'!G40-('2.2.3.5.StockCapDef'!G40-'2.2.3.5.StockCapDef'!F40))</f>
        <v>0.30023806182728174</v>
      </c>
      <c r="G38" s="128">
        <f>(1/(1-'6.VarMacro'!H$342))*('2.2.3.7.WACC'!H$26*'2.2.3.5.StockCapDef'!G40+'2.2.3.1.TasasDeprec'!$E37*'2.2.3.5.StockCapDef'!H40-('2.2.3.5.StockCapDef'!H40-'2.2.3.5.StockCapDef'!G40))</f>
        <v>0.26298653104033226</v>
      </c>
      <c r="H38" s="128">
        <f>(1/(1-'6.VarMacro'!I$342))*('2.2.3.7.WACC'!I$26*'2.2.3.5.StockCapDef'!H40+'2.2.3.1.TasasDeprec'!$E37*'2.2.3.5.StockCapDef'!I40-('2.2.3.5.StockCapDef'!I40-'2.2.3.5.StockCapDef'!H40))</f>
        <v>0.3005484524199315</v>
      </c>
      <c r="I38" s="128">
        <f>(1/(1-'6.VarMacro'!J$342))*('2.2.3.7.WACC'!J$26*'2.2.3.5.StockCapDef'!I40+'2.2.3.1.TasasDeprec'!$E37*'2.2.3.5.StockCapDef'!J40-('2.2.3.5.StockCapDef'!J40-'2.2.3.5.StockCapDef'!I40))</f>
        <v>0.25368782716441607</v>
      </c>
      <c r="J38" s="128">
        <f>(1/(1-'6.VarMacro'!K$342))*('2.2.3.7.WACC'!K$26*'2.2.3.5.StockCapDef'!J40+'2.2.3.1.TasasDeprec'!$E37*'2.2.3.5.StockCapDef'!K40-('2.2.3.5.StockCapDef'!K40-'2.2.3.5.StockCapDef'!J40))</f>
        <v>0.25576933505498806</v>
      </c>
      <c r="K38" s="128">
        <f>(1/(1-'6.VarMacro'!L$342))*('2.2.3.7.WACC'!L$26*'2.2.3.5.StockCapDef'!K40+'2.2.3.1.TasasDeprec'!$E37*'2.2.3.5.StockCapDef'!L40-('2.2.3.5.StockCapDef'!L40-'2.2.3.5.StockCapDef'!K40))</f>
        <v>0.22275696095137826</v>
      </c>
      <c r="L38" s="128">
        <f>(1/(1-'6.VarMacro'!M$342))*('2.2.3.7.WACC'!M$26*'2.2.3.5.StockCapDef'!L40+'2.2.3.1.TasasDeprec'!$E37*'2.2.3.5.StockCapDef'!M40-('2.2.3.5.StockCapDef'!M40-'2.2.3.5.StockCapDef'!L40))</f>
        <v>0.15123534049076337</v>
      </c>
      <c r="M38" s="128">
        <f>(1/(1-'6.VarMacro'!N$342))*('2.2.3.7.WACC'!N$26*'2.2.3.5.StockCapDef'!M40+'2.2.3.1.TasasDeprec'!$E37*'2.2.3.5.StockCapDef'!N40-('2.2.3.5.StockCapDef'!N40-'2.2.3.5.StockCapDef'!M40))</f>
        <v>0.21041192007155646</v>
      </c>
    </row>
    <row r="39" spans="2:13" x14ac:dyDescent="0.3">
      <c r="B39" s="104" t="s">
        <v>224</v>
      </c>
      <c r="C39" s="105"/>
      <c r="D39" s="2"/>
      <c r="E39" s="128">
        <f>(1/(1-'6.VarMacro'!F$342))*('2.2.3.7.WACC'!F$26*'2.2.3.5.StockCapDef'!E41+'2.2.3.1.TasasDeprec'!$E38*'2.2.3.5.StockCapDef'!F41-('2.2.3.5.StockCapDef'!F41-'2.2.3.5.StockCapDef'!E41))</f>
        <v>0.33355426866913135</v>
      </c>
      <c r="F39" s="128">
        <f>(1/(1-'6.VarMacro'!G$342))*('2.2.3.7.WACC'!G$26*'2.2.3.5.StockCapDef'!F41+'2.2.3.1.TasasDeprec'!$E38*'2.2.3.5.StockCapDef'!G41-('2.2.3.5.StockCapDef'!G41-'2.2.3.5.StockCapDef'!F41))</f>
        <v>0.30023806182728174</v>
      </c>
      <c r="G39" s="128">
        <f>(1/(1-'6.VarMacro'!H$342))*('2.2.3.7.WACC'!H$26*'2.2.3.5.StockCapDef'!G41+'2.2.3.1.TasasDeprec'!$E38*'2.2.3.5.StockCapDef'!H41-('2.2.3.5.StockCapDef'!H41-'2.2.3.5.StockCapDef'!G41))</f>
        <v>0.26298653104033226</v>
      </c>
      <c r="H39" s="128">
        <f>(1/(1-'6.VarMacro'!I$342))*('2.2.3.7.WACC'!I$26*'2.2.3.5.StockCapDef'!H41+'2.2.3.1.TasasDeprec'!$E38*'2.2.3.5.StockCapDef'!I41-('2.2.3.5.StockCapDef'!I41-'2.2.3.5.StockCapDef'!H41))</f>
        <v>0.3005484524199315</v>
      </c>
      <c r="I39" s="128">
        <f>(1/(1-'6.VarMacro'!J$342))*('2.2.3.7.WACC'!J$26*'2.2.3.5.StockCapDef'!I41+'2.2.3.1.TasasDeprec'!$E38*'2.2.3.5.StockCapDef'!J41-('2.2.3.5.StockCapDef'!J41-'2.2.3.5.StockCapDef'!I41))</f>
        <v>0.25368782716441607</v>
      </c>
      <c r="J39" s="128">
        <f>(1/(1-'6.VarMacro'!K$342))*('2.2.3.7.WACC'!K$26*'2.2.3.5.StockCapDef'!J41+'2.2.3.1.TasasDeprec'!$E38*'2.2.3.5.StockCapDef'!K41-('2.2.3.5.StockCapDef'!K41-'2.2.3.5.StockCapDef'!J41))</f>
        <v>0.25576933505498806</v>
      </c>
      <c r="K39" s="128">
        <f>(1/(1-'6.VarMacro'!L$342))*('2.2.3.7.WACC'!L$26*'2.2.3.5.StockCapDef'!K41+'2.2.3.1.TasasDeprec'!$E38*'2.2.3.5.StockCapDef'!L41-('2.2.3.5.StockCapDef'!L41-'2.2.3.5.StockCapDef'!K41))</f>
        <v>0.22275696095137826</v>
      </c>
      <c r="L39" s="128">
        <f>(1/(1-'6.VarMacro'!M$342))*('2.2.3.7.WACC'!M$26*'2.2.3.5.StockCapDef'!L41+'2.2.3.1.TasasDeprec'!$E38*'2.2.3.5.StockCapDef'!M41-('2.2.3.5.StockCapDef'!M41-'2.2.3.5.StockCapDef'!L41))</f>
        <v>0.15123534049076337</v>
      </c>
      <c r="M39" s="128">
        <f>(1/(1-'6.VarMacro'!N$342))*('2.2.3.7.WACC'!N$26*'2.2.3.5.StockCapDef'!M41+'2.2.3.1.TasasDeprec'!$E38*'2.2.3.5.StockCapDef'!N41-('2.2.3.5.StockCapDef'!N41-'2.2.3.5.StockCapDef'!M41))</f>
        <v>0.21041192007155646</v>
      </c>
    </row>
    <row r="40" spans="2:13" x14ac:dyDescent="0.3">
      <c r="B40" s="104" t="s">
        <v>350</v>
      </c>
      <c r="C40" s="105"/>
      <c r="D40" s="2"/>
      <c r="E40" s="128">
        <f>(1/(1-'6.VarMacro'!F$342))*('2.2.3.7.WACC'!F$26*'2.2.3.5.StockCapDef'!E42+'2.2.3.1.TasasDeprec'!$E39*'2.2.3.5.StockCapDef'!F42-('2.2.3.5.StockCapDef'!F42-'2.2.3.5.StockCapDef'!E42))</f>
        <v>0.33355426866913135</v>
      </c>
      <c r="F40" s="128">
        <f>(1/(1-'6.VarMacro'!G$342))*('2.2.3.7.WACC'!G$26*'2.2.3.5.StockCapDef'!F42+'2.2.3.1.TasasDeprec'!$E39*'2.2.3.5.StockCapDef'!G42-('2.2.3.5.StockCapDef'!G42-'2.2.3.5.StockCapDef'!F42))</f>
        <v>0.30023806182728174</v>
      </c>
      <c r="G40" s="128">
        <f>(1/(1-'6.VarMacro'!H$342))*('2.2.3.7.WACC'!H$26*'2.2.3.5.StockCapDef'!G42+'2.2.3.1.TasasDeprec'!$E39*'2.2.3.5.StockCapDef'!H42-('2.2.3.5.StockCapDef'!H42-'2.2.3.5.StockCapDef'!G42))</f>
        <v>0.26298653104033226</v>
      </c>
      <c r="H40" s="128">
        <f>(1/(1-'6.VarMacro'!I$342))*('2.2.3.7.WACC'!I$26*'2.2.3.5.StockCapDef'!H42+'2.2.3.1.TasasDeprec'!$E39*'2.2.3.5.StockCapDef'!I42-('2.2.3.5.StockCapDef'!I42-'2.2.3.5.StockCapDef'!H42))</f>
        <v>0.3005484524199315</v>
      </c>
      <c r="I40" s="128">
        <f>(1/(1-'6.VarMacro'!J$342))*('2.2.3.7.WACC'!J$26*'2.2.3.5.StockCapDef'!I42+'2.2.3.1.TasasDeprec'!$E39*'2.2.3.5.StockCapDef'!J42-('2.2.3.5.StockCapDef'!J42-'2.2.3.5.StockCapDef'!I42))</f>
        <v>0.25368782716441607</v>
      </c>
      <c r="J40" s="128">
        <f>(1/(1-'6.VarMacro'!K$342))*('2.2.3.7.WACC'!K$26*'2.2.3.5.StockCapDef'!J42+'2.2.3.1.TasasDeprec'!$E39*'2.2.3.5.StockCapDef'!K42-('2.2.3.5.StockCapDef'!K42-'2.2.3.5.StockCapDef'!J42))</f>
        <v>0.25576933505498806</v>
      </c>
      <c r="K40" s="128">
        <f>(1/(1-'6.VarMacro'!L$342))*('2.2.3.7.WACC'!L$26*'2.2.3.5.StockCapDef'!K42+'2.2.3.1.TasasDeprec'!$E39*'2.2.3.5.StockCapDef'!L42-('2.2.3.5.StockCapDef'!L42-'2.2.3.5.StockCapDef'!K42))</f>
        <v>0.22275696095137826</v>
      </c>
      <c r="L40" s="128">
        <f>(1/(1-'6.VarMacro'!M$342))*('2.2.3.7.WACC'!M$26*'2.2.3.5.StockCapDef'!L42+'2.2.3.1.TasasDeprec'!$E39*'2.2.3.5.StockCapDef'!M42-('2.2.3.5.StockCapDef'!M42-'2.2.3.5.StockCapDef'!L42))</f>
        <v>0.15123534049076337</v>
      </c>
      <c r="M40" s="128">
        <f>(1/(1-'6.VarMacro'!N$342))*('2.2.3.7.WACC'!N$26*'2.2.3.5.StockCapDef'!M42+'2.2.3.1.TasasDeprec'!$E39*'2.2.3.5.StockCapDef'!N42-('2.2.3.5.StockCapDef'!N42-'2.2.3.5.StockCapDef'!M42))</f>
        <v>0.21041192007155646</v>
      </c>
    </row>
    <row r="41" spans="2:13" x14ac:dyDescent="0.3">
      <c r="B41" s="104" t="s">
        <v>225</v>
      </c>
      <c r="C41" s="105"/>
      <c r="D41" s="2"/>
      <c r="E41" s="128">
        <f>(1/(1-'6.VarMacro'!F$342))*('2.2.3.7.WACC'!F$26*'2.2.3.5.StockCapDef'!E43+'2.2.3.1.TasasDeprec'!$E40*'2.2.3.5.StockCapDef'!F43-('2.2.3.5.StockCapDef'!F43-'2.2.3.5.StockCapDef'!E43))</f>
        <v>0.33355426866913135</v>
      </c>
      <c r="F41" s="128">
        <f>(1/(1-'6.VarMacro'!G$342))*('2.2.3.7.WACC'!G$26*'2.2.3.5.StockCapDef'!F43+'2.2.3.1.TasasDeprec'!$E40*'2.2.3.5.StockCapDef'!G43-('2.2.3.5.StockCapDef'!G43-'2.2.3.5.StockCapDef'!F43))</f>
        <v>0.30023806182728174</v>
      </c>
      <c r="G41" s="128">
        <f>(1/(1-'6.VarMacro'!H$342))*('2.2.3.7.WACC'!H$26*'2.2.3.5.StockCapDef'!G43+'2.2.3.1.TasasDeprec'!$E40*'2.2.3.5.StockCapDef'!H43-('2.2.3.5.StockCapDef'!H43-'2.2.3.5.StockCapDef'!G43))</f>
        <v>0.26298653104033226</v>
      </c>
      <c r="H41" s="128">
        <f>(1/(1-'6.VarMacro'!I$342))*('2.2.3.7.WACC'!I$26*'2.2.3.5.StockCapDef'!H43+'2.2.3.1.TasasDeprec'!$E40*'2.2.3.5.StockCapDef'!I43-('2.2.3.5.StockCapDef'!I43-'2.2.3.5.StockCapDef'!H43))</f>
        <v>0.3005484524199315</v>
      </c>
      <c r="I41" s="128">
        <f>(1/(1-'6.VarMacro'!J$342))*('2.2.3.7.WACC'!J$26*'2.2.3.5.StockCapDef'!I43+'2.2.3.1.TasasDeprec'!$E40*'2.2.3.5.StockCapDef'!J43-('2.2.3.5.StockCapDef'!J43-'2.2.3.5.StockCapDef'!I43))</f>
        <v>0.25368782716441607</v>
      </c>
      <c r="J41" s="128">
        <f>(1/(1-'6.VarMacro'!K$342))*('2.2.3.7.WACC'!K$26*'2.2.3.5.StockCapDef'!J43+'2.2.3.1.TasasDeprec'!$E40*'2.2.3.5.StockCapDef'!K43-('2.2.3.5.StockCapDef'!K43-'2.2.3.5.StockCapDef'!J43))</f>
        <v>0.25576933505498806</v>
      </c>
      <c r="K41" s="128">
        <f>(1/(1-'6.VarMacro'!L$342))*('2.2.3.7.WACC'!L$26*'2.2.3.5.StockCapDef'!K43+'2.2.3.1.TasasDeprec'!$E40*'2.2.3.5.StockCapDef'!L43-('2.2.3.5.StockCapDef'!L43-'2.2.3.5.StockCapDef'!K43))</f>
        <v>0.22275696095137826</v>
      </c>
      <c r="L41" s="128">
        <f>(1/(1-'6.VarMacro'!M$342))*('2.2.3.7.WACC'!M$26*'2.2.3.5.StockCapDef'!L43+'2.2.3.1.TasasDeprec'!$E40*'2.2.3.5.StockCapDef'!M43-('2.2.3.5.StockCapDef'!M43-'2.2.3.5.StockCapDef'!L43))</f>
        <v>0.15123534049076337</v>
      </c>
      <c r="M41" s="128">
        <f>(1/(1-'6.VarMacro'!N$342))*('2.2.3.7.WACC'!N$26*'2.2.3.5.StockCapDef'!M43+'2.2.3.1.TasasDeprec'!$E40*'2.2.3.5.StockCapDef'!N43-('2.2.3.5.StockCapDef'!N43-'2.2.3.5.StockCapDef'!M43))</f>
        <v>0.21041192007155646</v>
      </c>
    </row>
    <row r="42" spans="2:13" x14ac:dyDescent="0.3">
      <c r="B42" s="104" t="s">
        <v>226</v>
      </c>
      <c r="C42" s="105"/>
      <c r="D42" s="2"/>
      <c r="E42" s="128">
        <f>(1/(1-'6.VarMacro'!F$342))*('2.2.3.7.WACC'!F$26*'2.2.3.5.StockCapDef'!E44+'2.2.3.1.TasasDeprec'!$E41*'2.2.3.5.StockCapDef'!F44-('2.2.3.5.StockCapDef'!F44-'2.2.3.5.StockCapDef'!E44))</f>
        <v>0.33355426866913135</v>
      </c>
      <c r="F42" s="128">
        <f>(1/(1-'6.VarMacro'!G$342))*('2.2.3.7.WACC'!G$26*'2.2.3.5.StockCapDef'!F44+'2.2.3.1.TasasDeprec'!$E41*'2.2.3.5.StockCapDef'!G44-('2.2.3.5.StockCapDef'!G44-'2.2.3.5.StockCapDef'!F44))</f>
        <v>0.30023806182728174</v>
      </c>
      <c r="G42" s="128">
        <f>(1/(1-'6.VarMacro'!H$342))*('2.2.3.7.WACC'!H$26*'2.2.3.5.StockCapDef'!G44+'2.2.3.1.TasasDeprec'!$E41*'2.2.3.5.StockCapDef'!H44-('2.2.3.5.StockCapDef'!H44-'2.2.3.5.StockCapDef'!G44))</f>
        <v>0.26298653104033226</v>
      </c>
      <c r="H42" s="128">
        <f>(1/(1-'6.VarMacro'!I$342))*('2.2.3.7.WACC'!I$26*'2.2.3.5.StockCapDef'!H44+'2.2.3.1.TasasDeprec'!$E41*'2.2.3.5.StockCapDef'!I44-('2.2.3.5.StockCapDef'!I44-'2.2.3.5.StockCapDef'!H44))</f>
        <v>0.3005484524199315</v>
      </c>
      <c r="I42" s="128">
        <f>(1/(1-'6.VarMacro'!J$342))*('2.2.3.7.WACC'!J$26*'2.2.3.5.StockCapDef'!I44+'2.2.3.1.TasasDeprec'!$E41*'2.2.3.5.StockCapDef'!J44-('2.2.3.5.StockCapDef'!J44-'2.2.3.5.StockCapDef'!I44))</f>
        <v>0.25368782716441607</v>
      </c>
      <c r="J42" s="128">
        <f>(1/(1-'6.VarMacro'!K$342))*('2.2.3.7.WACC'!K$26*'2.2.3.5.StockCapDef'!J44+'2.2.3.1.TasasDeprec'!$E41*'2.2.3.5.StockCapDef'!K44-('2.2.3.5.StockCapDef'!K44-'2.2.3.5.StockCapDef'!J44))</f>
        <v>0.25576933505498806</v>
      </c>
      <c r="K42" s="128">
        <f>(1/(1-'6.VarMacro'!L$342))*('2.2.3.7.WACC'!L$26*'2.2.3.5.StockCapDef'!K44+'2.2.3.1.TasasDeprec'!$E41*'2.2.3.5.StockCapDef'!L44-('2.2.3.5.StockCapDef'!L44-'2.2.3.5.StockCapDef'!K44))</f>
        <v>0.22275696095137826</v>
      </c>
      <c r="L42" s="128">
        <f>(1/(1-'6.VarMacro'!M$342))*('2.2.3.7.WACC'!M$26*'2.2.3.5.StockCapDef'!L44+'2.2.3.1.TasasDeprec'!$E41*'2.2.3.5.StockCapDef'!M44-('2.2.3.5.StockCapDef'!M44-'2.2.3.5.StockCapDef'!L44))</f>
        <v>0.15123534049076337</v>
      </c>
      <c r="M42" s="128">
        <f>(1/(1-'6.VarMacro'!N$342))*('2.2.3.7.WACC'!N$26*'2.2.3.5.StockCapDef'!M44+'2.2.3.1.TasasDeprec'!$E41*'2.2.3.5.StockCapDef'!N44-('2.2.3.5.StockCapDef'!N44-'2.2.3.5.StockCapDef'!M44))</f>
        <v>0.21041192007155646</v>
      </c>
    </row>
    <row r="43" spans="2:13" x14ac:dyDescent="0.3">
      <c r="B43" s="104" t="s">
        <v>227</v>
      </c>
      <c r="C43" s="105"/>
      <c r="D43" s="2"/>
      <c r="E43" s="128">
        <f>(1/(1-'6.VarMacro'!F$342))*('2.2.3.7.WACC'!F$26*'2.2.3.5.StockCapDef'!E45+'2.2.3.1.TasasDeprec'!$E42*'2.2.3.5.StockCapDef'!F45-('2.2.3.5.StockCapDef'!F45-'2.2.3.5.StockCapDef'!E45))</f>
        <v>0.2525357501506128</v>
      </c>
      <c r="F43" s="128">
        <f>(1/(1-'6.VarMacro'!G$342))*('2.2.3.7.WACC'!G$26*'2.2.3.5.StockCapDef'!F45+'2.2.3.1.TasasDeprec'!$E42*'2.2.3.5.StockCapDef'!G45-('2.2.3.5.StockCapDef'!G45-'2.2.3.5.StockCapDef'!F45))</f>
        <v>0.22028092190942208</v>
      </c>
      <c r="G43" s="128">
        <f>(1/(1-'6.VarMacro'!H$342))*('2.2.3.7.WACC'!H$26*'2.2.3.5.StockCapDef'!G45+'2.2.3.1.TasasDeprec'!$E42*'2.2.3.5.StockCapDef'!H45-('2.2.3.5.StockCapDef'!H45-'2.2.3.5.StockCapDef'!G45))</f>
        <v>0.18044834045839631</v>
      </c>
      <c r="H43" s="128">
        <f>(1/(1-'6.VarMacro'!I$342))*('2.2.3.7.WACC'!I$26*'2.2.3.5.StockCapDef'!H45+'2.2.3.1.TasasDeprec'!$E42*'2.2.3.5.StockCapDef'!I45-('2.2.3.5.StockCapDef'!I45-'2.2.3.5.StockCapDef'!H45))</f>
        <v>0.21823299763934526</v>
      </c>
      <c r="I43" s="128">
        <f>(1/(1-'6.VarMacro'!J$342))*('2.2.3.7.WACC'!J$26*'2.2.3.5.StockCapDef'!I45+'2.2.3.1.TasasDeprec'!$E42*'2.2.3.5.StockCapDef'!J45-('2.2.3.5.StockCapDef'!J45-'2.2.3.5.StockCapDef'!I45))</f>
        <v>0.17135521001508233</v>
      </c>
      <c r="J43" s="128">
        <f>(1/(1-'6.VarMacro'!K$342))*('2.2.3.7.WACC'!K$26*'2.2.3.5.StockCapDef'!J45+'2.2.3.1.TasasDeprec'!$E42*'2.2.3.5.StockCapDef'!K45-('2.2.3.5.StockCapDef'!K45-'2.2.3.5.StockCapDef'!J45))</f>
        <v>0.17436063106911509</v>
      </c>
      <c r="K43" s="128">
        <f>(1/(1-'6.VarMacro'!L$342))*('2.2.3.7.WACC'!L$26*'2.2.3.5.StockCapDef'!K45+'2.2.3.1.TasasDeprec'!$E42*'2.2.3.5.StockCapDef'!L45-('2.2.3.5.StockCapDef'!L45-'2.2.3.5.StockCapDef'!K45))</f>
        <v>0.14245396770497498</v>
      </c>
      <c r="L43" s="128">
        <f>(1/(1-'6.VarMacro'!M$342))*('2.2.3.7.WACC'!M$26*'2.2.3.5.StockCapDef'!L45+'2.2.3.1.TasasDeprec'!$E42*'2.2.3.5.StockCapDef'!M45-('2.2.3.5.StockCapDef'!M45-'2.2.3.5.StockCapDef'!L45))</f>
        <v>6.6922005522910291E-2</v>
      </c>
      <c r="M43" s="128">
        <f>(1/(1-'6.VarMacro'!N$342))*('2.2.3.7.WACC'!N$26*'2.2.3.5.StockCapDef'!M45+'2.2.3.1.TasasDeprec'!$E42*'2.2.3.5.StockCapDef'!N45-('2.2.3.5.StockCapDef'!N45-'2.2.3.5.StockCapDef'!M45))</f>
        <v>0.12316998793850284</v>
      </c>
    </row>
    <row r="44" spans="2:13" x14ac:dyDescent="0.3">
      <c r="B44" s="104" t="s">
        <v>228</v>
      </c>
      <c r="C44" s="105"/>
      <c r="D44" s="2"/>
      <c r="E44" s="128">
        <f>(1/(1-'6.VarMacro'!F$342))*('2.2.3.7.WACC'!F$26*'2.2.3.5.StockCapDef'!E46+'2.2.3.1.TasasDeprec'!$E43*'2.2.3.5.StockCapDef'!F46-('2.2.3.5.StockCapDef'!F46-'2.2.3.5.StockCapDef'!E46))</f>
        <v>0.2525357501506128</v>
      </c>
      <c r="F44" s="128">
        <f>(1/(1-'6.VarMacro'!G$342))*('2.2.3.7.WACC'!G$26*'2.2.3.5.StockCapDef'!F46+'2.2.3.1.TasasDeprec'!$E43*'2.2.3.5.StockCapDef'!G46-('2.2.3.5.StockCapDef'!G46-'2.2.3.5.StockCapDef'!F46))</f>
        <v>0.22028092190942208</v>
      </c>
      <c r="G44" s="128">
        <f>(1/(1-'6.VarMacro'!H$342))*('2.2.3.7.WACC'!H$26*'2.2.3.5.StockCapDef'!G46+'2.2.3.1.TasasDeprec'!$E43*'2.2.3.5.StockCapDef'!H46-('2.2.3.5.StockCapDef'!H46-'2.2.3.5.StockCapDef'!G46))</f>
        <v>0.18044834045839631</v>
      </c>
      <c r="H44" s="128">
        <f>(1/(1-'6.VarMacro'!I$342))*('2.2.3.7.WACC'!I$26*'2.2.3.5.StockCapDef'!H46+'2.2.3.1.TasasDeprec'!$E43*'2.2.3.5.StockCapDef'!I46-('2.2.3.5.StockCapDef'!I46-'2.2.3.5.StockCapDef'!H46))</f>
        <v>0.21823299763934526</v>
      </c>
      <c r="I44" s="128">
        <f>(1/(1-'6.VarMacro'!J$342))*('2.2.3.7.WACC'!J$26*'2.2.3.5.StockCapDef'!I46+'2.2.3.1.TasasDeprec'!$E43*'2.2.3.5.StockCapDef'!J46-('2.2.3.5.StockCapDef'!J46-'2.2.3.5.StockCapDef'!I46))</f>
        <v>0.17135521001508233</v>
      </c>
      <c r="J44" s="128">
        <f>(1/(1-'6.VarMacro'!K$342))*('2.2.3.7.WACC'!K$26*'2.2.3.5.StockCapDef'!J46+'2.2.3.1.TasasDeprec'!$E43*'2.2.3.5.StockCapDef'!K46-('2.2.3.5.StockCapDef'!K46-'2.2.3.5.StockCapDef'!J46))</f>
        <v>0.17436063106911509</v>
      </c>
      <c r="K44" s="128">
        <f>(1/(1-'6.VarMacro'!L$342))*('2.2.3.7.WACC'!L$26*'2.2.3.5.StockCapDef'!K46+'2.2.3.1.TasasDeprec'!$E43*'2.2.3.5.StockCapDef'!L46-('2.2.3.5.StockCapDef'!L46-'2.2.3.5.StockCapDef'!K46))</f>
        <v>0.14245396770497498</v>
      </c>
      <c r="L44" s="128">
        <f>(1/(1-'6.VarMacro'!M$342))*('2.2.3.7.WACC'!M$26*'2.2.3.5.StockCapDef'!L46+'2.2.3.1.TasasDeprec'!$E43*'2.2.3.5.StockCapDef'!M46-('2.2.3.5.StockCapDef'!M46-'2.2.3.5.StockCapDef'!L46))</f>
        <v>6.6922005522910291E-2</v>
      </c>
      <c r="M44" s="128">
        <f>(1/(1-'6.VarMacro'!N$342))*('2.2.3.7.WACC'!N$26*'2.2.3.5.StockCapDef'!M46+'2.2.3.1.TasasDeprec'!$E43*'2.2.3.5.StockCapDef'!N46-('2.2.3.5.StockCapDef'!N46-'2.2.3.5.StockCapDef'!M46))</f>
        <v>0.12316998793850284</v>
      </c>
    </row>
    <row r="45" spans="2:13" x14ac:dyDescent="0.3">
      <c r="B45" s="104" t="s">
        <v>351</v>
      </c>
      <c r="C45" s="105"/>
      <c r="D45" s="2"/>
      <c r="E45" s="128">
        <f>(1/(1-'6.VarMacro'!F$342))*('2.2.3.7.WACC'!F$26*'2.2.3.5.StockCapDef'!E47+'2.2.3.1.TasasDeprec'!$E44*'2.2.3.5.StockCapDef'!F47-('2.2.3.5.StockCapDef'!F47-'2.2.3.5.StockCapDef'!E47))</f>
        <v>0.2525357501506128</v>
      </c>
      <c r="F45" s="128">
        <f>(1/(1-'6.VarMacro'!G$342))*('2.2.3.7.WACC'!G$26*'2.2.3.5.StockCapDef'!F47+'2.2.3.1.TasasDeprec'!$E44*'2.2.3.5.StockCapDef'!G47-('2.2.3.5.StockCapDef'!G47-'2.2.3.5.StockCapDef'!F47))</f>
        <v>0.22028092190942208</v>
      </c>
      <c r="G45" s="128">
        <f>(1/(1-'6.VarMacro'!H$342))*('2.2.3.7.WACC'!H$26*'2.2.3.5.StockCapDef'!G47+'2.2.3.1.TasasDeprec'!$E44*'2.2.3.5.StockCapDef'!H47-('2.2.3.5.StockCapDef'!H47-'2.2.3.5.StockCapDef'!G47))</f>
        <v>0.18044834045839631</v>
      </c>
      <c r="H45" s="128">
        <f>(1/(1-'6.VarMacro'!I$342))*('2.2.3.7.WACC'!I$26*'2.2.3.5.StockCapDef'!H47+'2.2.3.1.TasasDeprec'!$E44*'2.2.3.5.StockCapDef'!I47-('2.2.3.5.StockCapDef'!I47-'2.2.3.5.StockCapDef'!H47))</f>
        <v>0.21823299763934526</v>
      </c>
      <c r="I45" s="128">
        <f>(1/(1-'6.VarMacro'!J$342))*('2.2.3.7.WACC'!J$26*'2.2.3.5.StockCapDef'!I47+'2.2.3.1.TasasDeprec'!$E44*'2.2.3.5.StockCapDef'!J47-('2.2.3.5.StockCapDef'!J47-'2.2.3.5.StockCapDef'!I47))</f>
        <v>0.17135521001508233</v>
      </c>
      <c r="J45" s="128">
        <f>(1/(1-'6.VarMacro'!K$342))*('2.2.3.7.WACC'!K$26*'2.2.3.5.StockCapDef'!J47+'2.2.3.1.TasasDeprec'!$E44*'2.2.3.5.StockCapDef'!K47-('2.2.3.5.StockCapDef'!K47-'2.2.3.5.StockCapDef'!J47))</f>
        <v>0.17436063106911509</v>
      </c>
      <c r="K45" s="128">
        <f>(1/(1-'6.VarMacro'!L$342))*('2.2.3.7.WACC'!L$26*'2.2.3.5.StockCapDef'!K47+'2.2.3.1.TasasDeprec'!$E44*'2.2.3.5.StockCapDef'!L47-('2.2.3.5.StockCapDef'!L47-'2.2.3.5.StockCapDef'!K47))</f>
        <v>0.14245396770497498</v>
      </c>
      <c r="L45" s="128">
        <f>(1/(1-'6.VarMacro'!M$342))*('2.2.3.7.WACC'!M$26*'2.2.3.5.StockCapDef'!L47+'2.2.3.1.TasasDeprec'!$E44*'2.2.3.5.StockCapDef'!M47-('2.2.3.5.StockCapDef'!M47-'2.2.3.5.StockCapDef'!L47))</f>
        <v>6.6922005522910291E-2</v>
      </c>
      <c r="M45" s="128">
        <f>(1/(1-'6.VarMacro'!N$342))*('2.2.3.7.WACC'!N$26*'2.2.3.5.StockCapDef'!M47+'2.2.3.1.TasasDeprec'!$E44*'2.2.3.5.StockCapDef'!N47-('2.2.3.5.StockCapDef'!N47-'2.2.3.5.StockCapDef'!M47))</f>
        <v>0.12316998793850284</v>
      </c>
    </row>
    <row r="46" spans="2:13" x14ac:dyDescent="0.3">
      <c r="B46" s="104" t="s">
        <v>229</v>
      </c>
      <c r="C46" s="105"/>
      <c r="D46" s="2"/>
      <c r="E46" s="128">
        <f>(1/(1-'6.VarMacro'!F$342))*('2.2.3.7.WACC'!F$26*'2.2.3.5.StockCapDef'!E48+'2.2.3.1.TasasDeprec'!$E45*'2.2.3.5.StockCapDef'!F48-('2.2.3.5.StockCapDef'!F48-'2.2.3.5.StockCapDef'!E48))</f>
        <v>0.33355426866913135</v>
      </c>
      <c r="F46" s="128">
        <f>(1/(1-'6.VarMacro'!G$342))*('2.2.3.7.WACC'!G$26*'2.2.3.5.StockCapDef'!F48+'2.2.3.1.TasasDeprec'!$E45*'2.2.3.5.StockCapDef'!G48-('2.2.3.5.StockCapDef'!G48-'2.2.3.5.StockCapDef'!F48))</f>
        <v>0.30023806182728174</v>
      </c>
      <c r="G46" s="128">
        <f>(1/(1-'6.VarMacro'!H$342))*('2.2.3.7.WACC'!H$26*'2.2.3.5.StockCapDef'!G48+'2.2.3.1.TasasDeprec'!$E45*'2.2.3.5.StockCapDef'!H48-('2.2.3.5.StockCapDef'!H48-'2.2.3.5.StockCapDef'!G48))</f>
        <v>0.26298653104033226</v>
      </c>
      <c r="H46" s="128">
        <f>(1/(1-'6.VarMacro'!I$342))*('2.2.3.7.WACC'!I$26*'2.2.3.5.StockCapDef'!H48+'2.2.3.1.TasasDeprec'!$E45*'2.2.3.5.StockCapDef'!I48-('2.2.3.5.StockCapDef'!I48-'2.2.3.5.StockCapDef'!H48))</f>
        <v>0.3005484524199315</v>
      </c>
      <c r="I46" s="128">
        <f>(1/(1-'6.VarMacro'!J$342))*('2.2.3.7.WACC'!J$26*'2.2.3.5.StockCapDef'!I48+'2.2.3.1.TasasDeprec'!$E45*'2.2.3.5.StockCapDef'!J48-('2.2.3.5.StockCapDef'!J48-'2.2.3.5.StockCapDef'!I48))</f>
        <v>0.25368782716441607</v>
      </c>
      <c r="J46" s="128">
        <f>(1/(1-'6.VarMacro'!K$342))*('2.2.3.7.WACC'!K$26*'2.2.3.5.StockCapDef'!J48+'2.2.3.1.TasasDeprec'!$E45*'2.2.3.5.StockCapDef'!K48-('2.2.3.5.StockCapDef'!K48-'2.2.3.5.StockCapDef'!J48))</f>
        <v>0.25576933505498806</v>
      </c>
      <c r="K46" s="128">
        <f>(1/(1-'6.VarMacro'!L$342))*('2.2.3.7.WACC'!L$26*'2.2.3.5.StockCapDef'!K48+'2.2.3.1.TasasDeprec'!$E45*'2.2.3.5.StockCapDef'!L48-('2.2.3.5.StockCapDef'!L48-'2.2.3.5.StockCapDef'!K48))</f>
        <v>0.22275696095137826</v>
      </c>
      <c r="L46" s="128">
        <f>(1/(1-'6.VarMacro'!M$342))*('2.2.3.7.WACC'!M$26*'2.2.3.5.StockCapDef'!L48+'2.2.3.1.TasasDeprec'!$E45*'2.2.3.5.StockCapDef'!M48-('2.2.3.5.StockCapDef'!M48-'2.2.3.5.StockCapDef'!L48))</f>
        <v>0.15123534049076337</v>
      </c>
      <c r="M46" s="128">
        <f>(1/(1-'6.VarMacro'!N$342))*('2.2.3.7.WACC'!N$26*'2.2.3.5.StockCapDef'!M48+'2.2.3.1.TasasDeprec'!$E45*'2.2.3.5.StockCapDef'!N48-('2.2.3.5.StockCapDef'!N48-'2.2.3.5.StockCapDef'!M48))</f>
        <v>0.21041192007155646</v>
      </c>
    </row>
    <row r="47" spans="2:13" x14ac:dyDescent="0.3">
      <c r="B47" s="104" t="s">
        <v>230</v>
      </c>
      <c r="C47" s="105"/>
      <c r="D47" s="2"/>
      <c r="E47" s="128">
        <f>(1/(1-'6.VarMacro'!F$342))*('2.2.3.7.WACC'!F$26*'2.2.3.5.StockCapDef'!E49+'2.2.3.1.TasasDeprec'!$E46*'2.2.3.5.StockCapDef'!F49-('2.2.3.5.StockCapDef'!F49-'2.2.3.5.StockCapDef'!E49))</f>
        <v>0.33355426866913135</v>
      </c>
      <c r="F47" s="128">
        <f>(1/(1-'6.VarMacro'!G$342))*('2.2.3.7.WACC'!G$26*'2.2.3.5.StockCapDef'!F49+'2.2.3.1.TasasDeprec'!$E46*'2.2.3.5.StockCapDef'!G49-('2.2.3.5.StockCapDef'!G49-'2.2.3.5.StockCapDef'!F49))</f>
        <v>0.30023806182728174</v>
      </c>
      <c r="G47" s="128">
        <f>(1/(1-'6.VarMacro'!H$342))*('2.2.3.7.WACC'!H$26*'2.2.3.5.StockCapDef'!G49+'2.2.3.1.TasasDeprec'!$E46*'2.2.3.5.StockCapDef'!H49-('2.2.3.5.StockCapDef'!H49-'2.2.3.5.StockCapDef'!G49))</f>
        <v>0.26298653104033226</v>
      </c>
      <c r="H47" s="128">
        <f>(1/(1-'6.VarMacro'!I$342))*('2.2.3.7.WACC'!I$26*'2.2.3.5.StockCapDef'!H49+'2.2.3.1.TasasDeprec'!$E46*'2.2.3.5.StockCapDef'!I49-('2.2.3.5.StockCapDef'!I49-'2.2.3.5.StockCapDef'!H49))</f>
        <v>0.3005484524199315</v>
      </c>
      <c r="I47" s="128">
        <f>(1/(1-'6.VarMacro'!J$342))*('2.2.3.7.WACC'!J$26*'2.2.3.5.StockCapDef'!I49+'2.2.3.1.TasasDeprec'!$E46*'2.2.3.5.StockCapDef'!J49-('2.2.3.5.StockCapDef'!J49-'2.2.3.5.StockCapDef'!I49))</f>
        <v>0.25368782716441607</v>
      </c>
      <c r="J47" s="128">
        <f>(1/(1-'6.VarMacro'!K$342))*('2.2.3.7.WACC'!K$26*'2.2.3.5.StockCapDef'!J49+'2.2.3.1.TasasDeprec'!$E46*'2.2.3.5.StockCapDef'!K49-('2.2.3.5.StockCapDef'!K49-'2.2.3.5.StockCapDef'!J49))</f>
        <v>0.25576933505498806</v>
      </c>
      <c r="K47" s="128">
        <f>(1/(1-'6.VarMacro'!L$342))*('2.2.3.7.WACC'!L$26*'2.2.3.5.StockCapDef'!K49+'2.2.3.1.TasasDeprec'!$E46*'2.2.3.5.StockCapDef'!L49-('2.2.3.5.StockCapDef'!L49-'2.2.3.5.StockCapDef'!K49))</f>
        <v>0.22275696095137826</v>
      </c>
      <c r="L47" s="128">
        <f>(1/(1-'6.VarMacro'!M$342))*('2.2.3.7.WACC'!M$26*'2.2.3.5.StockCapDef'!L49+'2.2.3.1.TasasDeprec'!$E46*'2.2.3.5.StockCapDef'!M49-('2.2.3.5.StockCapDef'!M49-'2.2.3.5.StockCapDef'!L49))</f>
        <v>0.15123534049076337</v>
      </c>
      <c r="M47" s="128">
        <f>(1/(1-'6.VarMacro'!N$342))*('2.2.3.7.WACC'!N$26*'2.2.3.5.StockCapDef'!M49+'2.2.3.1.TasasDeprec'!$E46*'2.2.3.5.StockCapDef'!N49-('2.2.3.5.StockCapDef'!N49-'2.2.3.5.StockCapDef'!M49))</f>
        <v>0.21041192007155646</v>
      </c>
    </row>
    <row r="48" spans="2:13" x14ac:dyDescent="0.3">
      <c r="B48" s="104" t="s">
        <v>231</v>
      </c>
      <c r="C48" s="105"/>
      <c r="D48" s="2"/>
      <c r="E48" s="128">
        <f>(1/(1-'6.VarMacro'!F$342))*('2.2.3.7.WACC'!F$26*'2.2.3.5.StockCapDef'!E50+'2.2.3.1.TasasDeprec'!$E47*'2.2.3.5.StockCapDef'!F50-('2.2.3.5.StockCapDef'!F50-'2.2.3.5.StockCapDef'!E50))</f>
        <v>0.2525357501506128</v>
      </c>
      <c r="F48" s="128">
        <f>(1/(1-'6.VarMacro'!G$342))*('2.2.3.7.WACC'!G$26*'2.2.3.5.StockCapDef'!F50+'2.2.3.1.TasasDeprec'!$E47*'2.2.3.5.StockCapDef'!G50-('2.2.3.5.StockCapDef'!G50-'2.2.3.5.StockCapDef'!F50))</f>
        <v>0.22028092190942208</v>
      </c>
      <c r="G48" s="128">
        <f>(1/(1-'6.VarMacro'!H$342))*('2.2.3.7.WACC'!H$26*'2.2.3.5.StockCapDef'!G50+'2.2.3.1.TasasDeprec'!$E47*'2.2.3.5.StockCapDef'!H50-('2.2.3.5.StockCapDef'!H50-'2.2.3.5.StockCapDef'!G50))</f>
        <v>0.18044834045839631</v>
      </c>
      <c r="H48" s="128">
        <f>(1/(1-'6.VarMacro'!I$342))*('2.2.3.7.WACC'!I$26*'2.2.3.5.StockCapDef'!H50+'2.2.3.1.TasasDeprec'!$E47*'2.2.3.5.StockCapDef'!I50-('2.2.3.5.StockCapDef'!I50-'2.2.3.5.StockCapDef'!H50))</f>
        <v>0.21823299763934526</v>
      </c>
      <c r="I48" s="128">
        <f>(1/(1-'6.VarMacro'!J$342))*('2.2.3.7.WACC'!J$26*'2.2.3.5.StockCapDef'!I50+'2.2.3.1.TasasDeprec'!$E47*'2.2.3.5.StockCapDef'!J50-('2.2.3.5.StockCapDef'!J50-'2.2.3.5.StockCapDef'!I50))</f>
        <v>0.17135521001508233</v>
      </c>
      <c r="J48" s="128">
        <f>(1/(1-'6.VarMacro'!K$342))*('2.2.3.7.WACC'!K$26*'2.2.3.5.StockCapDef'!J50+'2.2.3.1.TasasDeprec'!$E47*'2.2.3.5.StockCapDef'!K50-('2.2.3.5.StockCapDef'!K50-'2.2.3.5.StockCapDef'!J50))</f>
        <v>0.17436063106911509</v>
      </c>
      <c r="K48" s="128">
        <f>(1/(1-'6.VarMacro'!L$342))*('2.2.3.7.WACC'!L$26*'2.2.3.5.StockCapDef'!K50+'2.2.3.1.TasasDeprec'!$E47*'2.2.3.5.StockCapDef'!L50-('2.2.3.5.StockCapDef'!L50-'2.2.3.5.StockCapDef'!K50))</f>
        <v>0.14245396770497498</v>
      </c>
      <c r="L48" s="128">
        <f>(1/(1-'6.VarMacro'!M$342))*('2.2.3.7.WACC'!M$26*'2.2.3.5.StockCapDef'!L50+'2.2.3.1.TasasDeprec'!$E47*'2.2.3.5.StockCapDef'!M50-('2.2.3.5.StockCapDef'!M50-'2.2.3.5.StockCapDef'!L50))</f>
        <v>6.6922005522910291E-2</v>
      </c>
      <c r="M48" s="128">
        <f>(1/(1-'6.VarMacro'!N$342))*('2.2.3.7.WACC'!N$26*'2.2.3.5.StockCapDef'!M50+'2.2.3.1.TasasDeprec'!$E47*'2.2.3.5.StockCapDef'!N50-('2.2.3.5.StockCapDef'!N50-'2.2.3.5.StockCapDef'!M50))</f>
        <v>0.12316998793850284</v>
      </c>
    </row>
    <row r="49" spans="2:13" x14ac:dyDescent="0.3">
      <c r="B49" s="104" t="s">
        <v>232</v>
      </c>
      <c r="C49" s="105"/>
      <c r="D49" s="2"/>
      <c r="E49" s="128">
        <f>(1/(1-'6.VarMacro'!F$342))*('2.2.3.7.WACC'!F$26*'2.2.3.5.StockCapDef'!E51+'2.2.3.1.TasasDeprec'!$E48*'2.2.3.5.StockCapDef'!F51-('2.2.3.5.StockCapDef'!F51-'2.2.3.5.StockCapDef'!E51))</f>
        <v>0.33355426866913135</v>
      </c>
      <c r="F49" s="128">
        <f>(1/(1-'6.VarMacro'!G$342))*('2.2.3.7.WACC'!G$26*'2.2.3.5.StockCapDef'!F51+'2.2.3.1.TasasDeprec'!$E48*'2.2.3.5.StockCapDef'!G51-('2.2.3.5.StockCapDef'!G51-'2.2.3.5.StockCapDef'!F51))</f>
        <v>0.30023806182728174</v>
      </c>
      <c r="G49" s="128">
        <f>(1/(1-'6.VarMacro'!H$342))*('2.2.3.7.WACC'!H$26*'2.2.3.5.StockCapDef'!G51+'2.2.3.1.TasasDeprec'!$E48*'2.2.3.5.StockCapDef'!H51-('2.2.3.5.StockCapDef'!H51-'2.2.3.5.StockCapDef'!G51))</f>
        <v>0.26298653104033226</v>
      </c>
      <c r="H49" s="128">
        <f>(1/(1-'6.VarMacro'!I$342))*('2.2.3.7.WACC'!I$26*'2.2.3.5.StockCapDef'!H51+'2.2.3.1.TasasDeprec'!$E48*'2.2.3.5.StockCapDef'!I51-('2.2.3.5.StockCapDef'!I51-'2.2.3.5.StockCapDef'!H51))</f>
        <v>0.3005484524199315</v>
      </c>
      <c r="I49" s="128">
        <f>(1/(1-'6.VarMacro'!J$342))*('2.2.3.7.WACC'!J$26*'2.2.3.5.StockCapDef'!I51+'2.2.3.1.TasasDeprec'!$E48*'2.2.3.5.StockCapDef'!J51-('2.2.3.5.StockCapDef'!J51-'2.2.3.5.StockCapDef'!I51))</f>
        <v>0.25368782716441607</v>
      </c>
      <c r="J49" s="128">
        <f>(1/(1-'6.VarMacro'!K$342))*('2.2.3.7.WACC'!K$26*'2.2.3.5.StockCapDef'!J51+'2.2.3.1.TasasDeprec'!$E48*'2.2.3.5.StockCapDef'!K51-('2.2.3.5.StockCapDef'!K51-'2.2.3.5.StockCapDef'!J51))</f>
        <v>0.25576933505498806</v>
      </c>
      <c r="K49" s="128">
        <f>(1/(1-'6.VarMacro'!L$342))*('2.2.3.7.WACC'!L$26*'2.2.3.5.StockCapDef'!K51+'2.2.3.1.TasasDeprec'!$E48*'2.2.3.5.StockCapDef'!L51-('2.2.3.5.StockCapDef'!L51-'2.2.3.5.StockCapDef'!K51))</f>
        <v>0.22275696095137826</v>
      </c>
      <c r="L49" s="128">
        <f>(1/(1-'6.VarMacro'!M$342))*('2.2.3.7.WACC'!M$26*'2.2.3.5.StockCapDef'!L51+'2.2.3.1.TasasDeprec'!$E48*'2.2.3.5.StockCapDef'!M51-('2.2.3.5.StockCapDef'!M51-'2.2.3.5.StockCapDef'!L51))</f>
        <v>0.15123534049076337</v>
      </c>
      <c r="M49" s="128">
        <f>(1/(1-'6.VarMacro'!N$342))*('2.2.3.7.WACC'!N$26*'2.2.3.5.StockCapDef'!M51+'2.2.3.1.TasasDeprec'!$E48*'2.2.3.5.StockCapDef'!N51-('2.2.3.5.StockCapDef'!N51-'2.2.3.5.StockCapDef'!M51))</f>
        <v>0.21041192007155646</v>
      </c>
    </row>
    <row r="50" spans="2:13" x14ac:dyDescent="0.3">
      <c r="B50" s="104" t="s">
        <v>233</v>
      </c>
      <c r="C50" s="105"/>
      <c r="D50" s="2"/>
      <c r="E50" s="128">
        <f>(1/(1-'6.VarMacro'!F$342))*('2.2.3.7.WACC'!F$26*'2.2.3.5.StockCapDef'!E52+'2.2.3.1.TasasDeprec'!$E49*'2.2.3.5.StockCapDef'!F52-('2.2.3.5.StockCapDef'!F52-'2.2.3.5.StockCapDef'!E52))</f>
        <v>0.33355426866913135</v>
      </c>
      <c r="F50" s="128">
        <f>(1/(1-'6.VarMacro'!G$342))*('2.2.3.7.WACC'!G$26*'2.2.3.5.StockCapDef'!F52+'2.2.3.1.TasasDeprec'!$E49*'2.2.3.5.StockCapDef'!G52-('2.2.3.5.StockCapDef'!G52-'2.2.3.5.StockCapDef'!F52))</f>
        <v>0.30023806182728174</v>
      </c>
      <c r="G50" s="128">
        <f>(1/(1-'6.VarMacro'!H$342))*('2.2.3.7.WACC'!H$26*'2.2.3.5.StockCapDef'!G52+'2.2.3.1.TasasDeprec'!$E49*'2.2.3.5.StockCapDef'!H52-('2.2.3.5.StockCapDef'!H52-'2.2.3.5.StockCapDef'!G52))</f>
        <v>0.26298653104033226</v>
      </c>
      <c r="H50" s="128">
        <f>(1/(1-'6.VarMacro'!I$342))*('2.2.3.7.WACC'!I$26*'2.2.3.5.StockCapDef'!H52+'2.2.3.1.TasasDeprec'!$E49*'2.2.3.5.StockCapDef'!I52-('2.2.3.5.StockCapDef'!I52-'2.2.3.5.StockCapDef'!H52))</f>
        <v>0.3005484524199315</v>
      </c>
      <c r="I50" s="128">
        <f>(1/(1-'6.VarMacro'!J$342))*('2.2.3.7.WACC'!J$26*'2.2.3.5.StockCapDef'!I52+'2.2.3.1.TasasDeprec'!$E49*'2.2.3.5.StockCapDef'!J52-('2.2.3.5.StockCapDef'!J52-'2.2.3.5.StockCapDef'!I52))</f>
        <v>0.25368782716441607</v>
      </c>
      <c r="J50" s="128">
        <f>(1/(1-'6.VarMacro'!K$342))*('2.2.3.7.WACC'!K$26*'2.2.3.5.StockCapDef'!J52+'2.2.3.1.TasasDeprec'!$E49*'2.2.3.5.StockCapDef'!K52-('2.2.3.5.StockCapDef'!K52-'2.2.3.5.StockCapDef'!J52))</f>
        <v>0.25576933505498806</v>
      </c>
      <c r="K50" s="128">
        <f>(1/(1-'6.VarMacro'!L$342))*('2.2.3.7.WACC'!L$26*'2.2.3.5.StockCapDef'!K52+'2.2.3.1.TasasDeprec'!$E49*'2.2.3.5.StockCapDef'!L52-('2.2.3.5.StockCapDef'!L52-'2.2.3.5.StockCapDef'!K52))</f>
        <v>0.22275696095137826</v>
      </c>
      <c r="L50" s="128">
        <f>(1/(1-'6.VarMacro'!M$342))*('2.2.3.7.WACC'!M$26*'2.2.3.5.StockCapDef'!L52+'2.2.3.1.TasasDeprec'!$E49*'2.2.3.5.StockCapDef'!M52-('2.2.3.5.StockCapDef'!M52-'2.2.3.5.StockCapDef'!L52))</f>
        <v>0.15123534049076337</v>
      </c>
      <c r="M50" s="128">
        <f>(1/(1-'6.VarMacro'!N$342))*('2.2.3.7.WACC'!N$26*'2.2.3.5.StockCapDef'!M52+'2.2.3.1.TasasDeprec'!$E49*'2.2.3.5.StockCapDef'!N52-('2.2.3.5.StockCapDef'!N52-'2.2.3.5.StockCapDef'!M52))</f>
        <v>0.21041192007155646</v>
      </c>
    </row>
    <row r="51" spans="2:13" x14ac:dyDescent="0.3">
      <c r="B51" s="104" t="s">
        <v>234</v>
      </c>
      <c r="C51" s="105"/>
      <c r="D51" s="2"/>
      <c r="E51" s="128">
        <f>(1/(1-'6.VarMacro'!F$342))*('2.2.3.7.WACC'!F$26*'2.2.3.5.StockCapDef'!E53+'2.2.3.1.TasasDeprec'!$E50*'2.2.3.5.StockCapDef'!F53-('2.2.3.5.StockCapDef'!F53-'2.2.3.5.StockCapDef'!E53))</f>
        <v>0.33355426866913135</v>
      </c>
      <c r="F51" s="128">
        <f>(1/(1-'6.VarMacro'!G$342))*('2.2.3.7.WACC'!G$26*'2.2.3.5.StockCapDef'!F53+'2.2.3.1.TasasDeprec'!$E50*'2.2.3.5.StockCapDef'!G53-('2.2.3.5.StockCapDef'!G53-'2.2.3.5.StockCapDef'!F53))</f>
        <v>0.30023806182728174</v>
      </c>
      <c r="G51" s="128">
        <f>(1/(1-'6.VarMacro'!H$342))*('2.2.3.7.WACC'!H$26*'2.2.3.5.StockCapDef'!G53+'2.2.3.1.TasasDeprec'!$E50*'2.2.3.5.StockCapDef'!H53-('2.2.3.5.StockCapDef'!H53-'2.2.3.5.StockCapDef'!G53))</f>
        <v>0.26298653104033226</v>
      </c>
      <c r="H51" s="128">
        <f>(1/(1-'6.VarMacro'!I$342))*('2.2.3.7.WACC'!I$26*'2.2.3.5.StockCapDef'!H53+'2.2.3.1.TasasDeprec'!$E50*'2.2.3.5.StockCapDef'!I53-('2.2.3.5.StockCapDef'!I53-'2.2.3.5.StockCapDef'!H53))</f>
        <v>0.3005484524199315</v>
      </c>
      <c r="I51" s="128">
        <f>(1/(1-'6.VarMacro'!J$342))*('2.2.3.7.WACC'!J$26*'2.2.3.5.StockCapDef'!I53+'2.2.3.1.TasasDeprec'!$E50*'2.2.3.5.StockCapDef'!J53-('2.2.3.5.StockCapDef'!J53-'2.2.3.5.StockCapDef'!I53))</f>
        <v>0.25368782716441607</v>
      </c>
      <c r="J51" s="128">
        <f>(1/(1-'6.VarMacro'!K$342))*('2.2.3.7.WACC'!K$26*'2.2.3.5.StockCapDef'!J53+'2.2.3.1.TasasDeprec'!$E50*'2.2.3.5.StockCapDef'!K53-('2.2.3.5.StockCapDef'!K53-'2.2.3.5.StockCapDef'!J53))</f>
        <v>0.25576933505498806</v>
      </c>
      <c r="K51" s="128">
        <f>(1/(1-'6.VarMacro'!L$342))*('2.2.3.7.WACC'!L$26*'2.2.3.5.StockCapDef'!K53+'2.2.3.1.TasasDeprec'!$E50*'2.2.3.5.StockCapDef'!L53-('2.2.3.5.StockCapDef'!L53-'2.2.3.5.StockCapDef'!K53))</f>
        <v>0.22275696095137826</v>
      </c>
      <c r="L51" s="128">
        <f>(1/(1-'6.VarMacro'!M$342))*('2.2.3.7.WACC'!M$26*'2.2.3.5.StockCapDef'!L53+'2.2.3.1.TasasDeprec'!$E50*'2.2.3.5.StockCapDef'!M53-('2.2.3.5.StockCapDef'!M53-'2.2.3.5.StockCapDef'!L53))</f>
        <v>0.15123534049076337</v>
      </c>
      <c r="M51" s="128">
        <f>(1/(1-'6.VarMacro'!N$342))*('2.2.3.7.WACC'!N$26*'2.2.3.5.StockCapDef'!M53+'2.2.3.1.TasasDeprec'!$E50*'2.2.3.5.StockCapDef'!N53-('2.2.3.5.StockCapDef'!N53-'2.2.3.5.StockCapDef'!M53))</f>
        <v>0.21041192007155646</v>
      </c>
    </row>
    <row r="52" spans="2:13" x14ac:dyDescent="0.3">
      <c r="B52" s="104" t="s">
        <v>235</v>
      </c>
      <c r="C52" s="105"/>
      <c r="D52" s="2"/>
      <c r="E52" s="128">
        <f>(1/(1-'6.VarMacro'!F$342))*('2.2.3.7.WACC'!F$26*'2.2.3.5.StockCapDef'!E54+'2.2.3.1.TasasDeprec'!$E51*'2.2.3.5.StockCapDef'!F54-('2.2.3.5.StockCapDef'!F54-'2.2.3.5.StockCapDef'!E54))</f>
        <v>0.33355426866913135</v>
      </c>
      <c r="F52" s="128">
        <f>(1/(1-'6.VarMacro'!G$342))*('2.2.3.7.WACC'!G$26*'2.2.3.5.StockCapDef'!F54+'2.2.3.1.TasasDeprec'!$E51*'2.2.3.5.StockCapDef'!G54-('2.2.3.5.StockCapDef'!G54-'2.2.3.5.StockCapDef'!F54))</f>
        <v>0.30023806182728174</v>
      </c>
      <c r="G52" s="128">
        <f>(1/(1-'6.VarMacro'!H$342))*('2.2.3.7.WACC'!H$26*'2.2.3.5.StockCapDef'!G54+'2.2.3.1.TasasDeprec'!$E51*'2.2.3.5.StockCapDef'!H54-('2.2.3.5.StockCapDef'!H54-'2.2.3.5.StockCapDef'!G54))</f>
        <v>0.26298653104033226</v>
      </c>
      <c r="H52" s="128">
        <f>(1/(1-'6.VarMacro'!I$342))*('2.2.3.7.WACC'!I$26*'2.2.3.5.StockCapDef'!H54+'2.2.3.1.TasasDeprec'!$E51*'2.2.3.5.StockCapDef'!I54-('2.2.3.5.StockCapDef'!I54-'2.2.3.5.StockCapDef'!H54))</f>
        <v>0.3005484524199315</v>
      </c>
      <c r="I52" s="128">
        <f>(1/(1-'6.VarMacro'!J$342))*('2.2.3.7.WACC'!J$26*'2.2.3.5.StockCapDef'!I54+'2.2.3.1.TasasDeprec'!$E51*'2.2.3.5.StockCapDef'!J54-('2.2.3.5.StockCapDef'!J54-'2.2.3.5.StockCapDef'!I54))</f>
        <v>0.25368782716441607</v>
      </c>
      <c r="J52" s="128">
        <f>(1/(1-'6.VarMacro'!K$342))*('2.2.3.7.WACC'!K$26*'2.2.3.5.StockCapDef'!J54+'2.2.3.1.TasasDeprec'!$E51*'2.2.3.5.StockCapDef'!K54-('2.2.3.5.StockCapDef'!K54-'2.2.3.5.StockCapDef'!J54))</f>
        <v>0.25576933505498806</v>
      </c>
      <c r="K52" s="128">
        <f>(1/(1-'6.VarMacro'!L$342))*('2.2.3.7.WACC'!L$26*'2.2.3.5.StockCapDef'!K54+'2.2.3.1.TasasDeprec'!$E51*'2.2.3.5.StockCapDef'!L54-('2.2.3.5.StockCapDef'!L54-'2.2.3.5.StockCapDef'!K54))</f>
        <v>0.22275696095137826</v>
      </c>
      <c r="L52" s="128">
        <f>(1/(1-'6.VarMacro'!M$342))*('2.2.3.7.WACC'!M$26*'2.2.3.5.StockCapDef'!L54+'2.2.3.1.TasasDeprec'!$E51*'2.2.3.5.StockCapDef'!M54-('2.2.3.5.StockCapDef'!M54-'2.2.3.5.StockCapDef'!L54))</f>
        <v>0.15123534049076337</v>
      </c>
      <c r="M52" s="128">
        <f>(1/(1-'6.VarMacro'!N$342))*('2.2.3.7.WACC'!N$26*'2.2.3.5.StockCapDef'!M54+'2.2.3.1.TasasDeprec'!$E51*'2.2.3.5.StockCapDef'!N54-('2.2.3.5.StockCapDef'!N54-'2.2.3.5.StockCapDef'!M54))</f>
        <v>0.21041192007155646</v>
      </c>
    </row>
    <row r="53" spans="2:13" x14ac:dyDescent="0.3">
      <c r="B53" s="104" t="s">
        <v>236</v>
      </c>
      <c r="C53" s="105"/>
      <c r="D53" s="2"/>
      <c r="E53" s="128">
        <f>(1/(1-'6.VarMacro'!F$342))*('2.2.3.7.WACC'!F$26*'2.2.3.5.StockCapDef'!E55+'2.2.3.1.TasasDeprec'!$E52*'2.2.3.5.StockCapDef'!F55-('2.2.3.5.StockCapDef'!F55-'2.2.3.5.StockCapDef'!E55))</f>
        <v>0.33355426866913135</v>
      </c>
      <c r="F53" s="128">
        <f>(1/(1-'6.VarMacro'!G$342))*('2.2.3.7.WACC'!G$26*'2.2.3.5.StockCapDef'!F55+'2.2.3.1.TasasDeprec'!$E52*'2.2.3.5.StockCapDef'!G55-('2.2.3.5.StockCapDef'!G55-'2.2.3.5.StockCapDef'!F55))</f>
        <v>0.30023806182728174</v>
      </c>
      <c r="G53" s="128">
        <f>(1/(1-'6.VarMacro'!H$342))*('2.2.3.7.WACC'!H$26*'2.2.3.5.StockCapDef'!G55+'2.2.3.1.TasasDeprec'!$E52*'2.2.3.5.StockCapDef'!H55-('2.2.3.5.StockCapDef'!H55-'2.2.3.5.StockCapDef'!G55))</f>
        <v>0.26298653104033226</v>
      </c>
      <c r="H53" s="128">
        <f>(1/(1-'6.VarMacro'!I$342))*('2.2.3.7.WACC'!I$26*'2.2.3.5.StockCapDef'!H55+'2.2.3.1.TasasDeprec'!$E52*'2.2.3.5.StockCapDef'!I55-('2.2.3.5.StockCapDef'!I55-'2.2.3.5.StockCapDef'!H55))</f>
        <v>0.3005484524199315</v>
      </c>
      <c r="I53" s="128">
        <f>(1/(1-'6.VarMacro'!J$342))*('2.2.3.7.WACC'!J$26*'2.2.3.5.StockCapDef'!I55+'2.2.3.1.TasasDeprec'!$E52*'2.2.3.5.StockCapDef'!J55-('2.2.3.5.StockCapDef'!J55-'2.2.3.5.StockCapDef'!I55))</f>
        <v>0.25368782716441607</v>
      </c>
      <c r="J53" s="128">
        <f>(1/(1-'6.VarMacro'!K$342))*('2.2.3.7.WACC'!K$26*'2.2.3.5.StockCapDef'!J55+'2.2.3.1.TasasDeprec'!$E52*'2.2.3.5.StockCapDef'!K55-('2.2.3.5.StockCapDef'!K55-'2.2.3.5.StockCapDef'!J55))</f>
        <v>0.25576933505498806</v>
      </c>
      <c r="K53" s="128">
        <f>(1/(1-'6.VarMacro'!L$342))*('2.2.3.7.WACC'!L$26*'2.2.3.5.StockCapDef'!K55+'2.2.3.1.TasasDeprec'!$E52*'2.2.3.5.StockCapDef'!L55-('2.2.3.5.StockCapDef'!L55-'2.2.3.5.StockCapDef'!K55))</f>
        <v>0.22275696095137826</v>
      </c>
      <c r="L53" s="128">
        <f>(1/(1-'6.VarMacro'!M$342))*('2.2.3.7.WACC'!M$26*'2.2.3.5.StockCapDef'!L55+'2.2.3.1.TasasDeprec'!$E52*'2.2.3.5.StockCapDef'!M55-('2.2.3.5.StockCapDef'!M55-'2.2.3.5.StockCapDef'!L55))</f>
        <v>0.15123534049076337</v>
      </c>
      <c r="M53" s="128">
        <f>(1/(1-'6.VarMacro'!N$342))*('2.2.3.7.WACC'!N$26*'2.2.3.5.StockCapDef'!M55+'2.2.3.1.TasasDeprec'!$E52*'2.2.3.5.StockCapDef'!N55-('2.2.3.5.StockCapDef'!N55-'2.2.3.5.StockCapDef'!M55))</f>
        <v>0.21041192007155646</v>
      </c>
    </row>
    <row r="54" spans="2:13" x14ac:dyDescent="0.3">
      <c r="B54" s="104" t="s">
        <v>341</v>
      </c>
      <c r="C54" s="105"/>
      <c r="D54" s="2"/>
      <c r="E54" s="128">
        <f>(1/(1-'6.VarMacro'!F$342))*('2.2.3.7.WACC'!F$26*'2.2.3.5.StockCapDef'!E56+'2.2.3.1.TasasDeprec'!$E53*'2.2.3.5.StockCapDef'!F56-('2.2.3.5.StockCapDef'!F56-'2.2.3.5.StockCapDef'!E56))</f>
        <v>0.25505185321019413</v>
      </c>
      <c r="F54" s="128">
        <f>(1/(1-'6.VarMacro'!G$342))*('2.2.3.7.WACC'!G$26*'2.2.3.5.StockCapDef'!F56+'2.2.3.1.TasasDeprec'!$E53*'2.2.3.5.StockCapDef'!G56-('2.2.3.5.StockCapDef'!G56-'2.2.3.5.StockCapDef'!F56))</f>
        <v>0.22276406290065992</v>
      </c>
      <c r="G54" s="128">
        <f>(1/(1-'6.VarMacro'!H$342))*('2.2.3.7.WACC'!H$26*'2.2.3.5.StockCapDef'!G56+'2.2.3.1.TasasDeprec'!$E53*'2.2.3.5.StockCapDef'!H56-('2.2.3.5.StockCapDef'!H56-'2.2.3.5.StockCapDef'!G56))</f>
        <v>0.18301163830255582</v>
      </c>
      <c r="H54" s="128">
        <f>(1/(1-'6.VarMacro'!I$342))*('2.2.3.7.WACC'!I$26*'2.2.3.5.StockCapDef'!H56+'2.2.3.1.TasasDeprec'!$E53*'2.2.3.5.StockCapDef'!I56-('2.2.3.5.StockCapDef'!I56-'2.2.3.5.StockCapDef'!H56))</f>
        <v>0.22078937822259329</v>
      </c>
      <c r="I54" s="128">
        <f>(1/(1-'6.VarMacro'!J$342))*('2.2.3.7.WACC'!J$26*'2.2.3.5.StockCapDef'!I56+'2.2.3.1.TasasDeprec'!$E53*'2.2.3.5.StockCapDef'!J56-('2.2.3.5.StockCapDef'!J56-'2.2.3.5.StockCapDef'!I56))</f>
        <v>0.17391212359114858</v>
      </c>
      <c r="J54" s="128">
        <f>(1/(1-'6.VarMacro'!K$342))*('2.2.3.7.WACC'!K$26*'2.2.3.5.StockCapDef'!J56+'2.2.3.1.TasasDeprec'!$E53*'2.2.3.5.StockCapDef'!K56-('2.2.3.5.StockCapDef'!K56-'2.2.3.5.StockCapDef'!J56))</f>
        <v>0.17688885168979437</v>
      </c>
      <c r="K54" s="128">
        <f>(1/(1-'6.VarMacro'!L$342))*('2.2.3.7.WACC'!L$26*'2.2.3.5.StockCapDef'!K56+'2.2.3.1.TasasDeprec'!$E53*'2.2.3.5.StockCapDef'!L56-('2.2.3.5.StockCapDef'!L56-'2.2.3.5.StockCapDef'!K56))</f>
        <v>0.14494784948281358</v>
      </c>
      <c r="L54" s="128">
        <f>(1/(1-'6.VarMacro'!M$342))*('2.2.3.7.WACC'!M$26*'2.2.3.5.StockCapDef'!L56+'2.2.3.1.TasasDeprec'!$E53*'2.2.3.5.StockCapDef'!M56-('2.2.3.5.StockCapDef'!M56-'2.2.3.5.StockCapDef'!L56))</f>
        <v>6.9540432074706962E-2</v>
      </c>
      <c r="M54" s="128">
        <f>(1/(1-'6.VarMacro'!N$342))*('2.2.3.7.WACC'!N$26*'2.2.3.5.StockCapDef'!M56+'2.2.3.1.TasasDeprec'!$E53*'2.2.3.5.StockCapDef'!N56-('2.2.3.5.StockCapDef'!N56-'2.2.3.5.StockCapDef'!M56))</f>
        <v>0.12587936471282127</v>
      </c>
    </row>
    <row r="55" spans="2:13" x14ac:dyDescent="0.3">
      <c r="B55" s="104" t="s">
        <v>342</v>
      </c>
      <c r="C55" s="105"/>
      <c r="D55" s="2"/>
      <c r="E55" s="128">
        <f>(1/(1-'6.VarMacro'!F$342))*('2.2.3.7.WACC'!F$26*'2.2.3.5.StockCapDef'!E57+'2.2.3.1.TasasDeprec'!$E54*'2.2.3.5.StockCapDef'!F57-('2.2.3.5.StockCapDef'!F57-'2.2.3.5.StockCapDef'!E57))</f>
        <v>0.33355426866913135</v>
      </c>
      <c r="F55" s="128">
        <f>(1/(1-'6.VarMacro'!G$342))*('2.2.3.7.WACC'!G$26*'2.2.3.5.StockCapDef'!F57+'2.2.3.1.TasasDeprec'!$E54*'2.2.3.5.StockCapDef'!G57-('2.2.3.5.StockCapDef'!G57-'2.2.3.5.StockCapDef'!F57))</f>
        <v>0.30023806182728174</v>
      </c>
      <c r="G55" s="128">
        <f>(1/(1-'6.VarMacro'!H$342))*('2.2.3.7.WACC'!H$26*'2.2.3.5.StockCapDef'!G57+'2.2.3.1.TasasDeprec'!$E54*'2.2.3.5.StockCapDef'!H57-('2.2.3.5.StockCapDef'!H57-'2.2.3.5.StockCapDef'!G57))</f>
        <v>0.26298653104033226</v>
      </c>
      <c r="H55" s="128">
        <f>(1/(1-'6.VarMacro'!I$342))*('2.2.3.7.WACC'!I$26*'2.2.3.5.StockCapDef'!H57+'2.2.3.1.TasasDeprec'!$E54*'2.2.3.5.StockCapDef'!I57-('2.2.3.5.StockCapDef'!I57-'2.2.3.5.StockCapDef'!H57))</f>
        <v>0.3005484524199315</v>
      </c>
      <c r="I55" s="128">
        <f>(1/(1-'6.VarMacro'!J$342))*('2.2.3.7.WACC'!J$26*'2.2.3.5.StockCapDef'!I57+'2.2.3.1.TasasDeprec'!$E54*'2.2.3.5.StockCapDef'!J57-('2.2.3.5.StockCapDef'!J57-'2.2.3.5.StockCapDef'!I57))</f>
        <v>0.25368782716441607</v>
      </c>
      <c r="J55" s="128">
        <f>(1/(1-'6.VarMacro'!K$342))*('2.2.3.7.WACC'!K$26*'2.2.3.5.StockCapDef'!J57+'2.2.3.1.TasasDeprec'!$E54*'2.2.3.5.StockCapDef'!K57-('2.2.3.5.StockCapDef'!K57-'2.2.3.5.StockCapDef'!J57))</f>
        <v>0.25576933505498806</v>
      </c>
      <c r="K55" s="128">
        <f>(1/(1-'6.VarMacro'!L$342))*('2.2.3.7.WACC'!L$26*'2.2.3.5.StockCapDef'!K57+'2.2.3.1.TasasDeprec'!$E54*'2.2.3.5.StockCapDef'!L57-('2.2.3.5.StockCapDef'!L57-'2.2.3.5.StockCapDef'!K57))</f>
        <v>0.22275696095137826</v>
      </c>
      <c r="L55" s="128">
        <f>(1/(1-'6.VarMacro'!M$342))*('2.2.3.7.WACC'!M$26*'2.2.3.5.StockCapDef'!L57+'2.2.3.1.TasasDeprec'!$E54*'2.2.3.5.StockCapDef'!M57-('2.2.3.5.StockCapDef'!M57-'2.2.3.5.StockCapDef'!L57))</f>
        <v>0.15123534049076337</v>
      </c>
      <c r="M55" s="128">
        <f>(1/(1-'6.VarMacro'!N$342))*('2.2.3.7.WACC'!N$26*'2.2.3.5.StockCapDef'!M57+'2.2.3.1.TasasDeprec'!$E54*'2.2.3.5.StockCapDef'!N57-('2.2.3.5.StockCapDef'!N57-'2.2.3.5.StockCapDef'!M57))</f>
        <v>0.21041192007155646</v>
      </c>
    </row>
    <row r="56" spans="2:13" x14ac:dyDescent="0.3">
      <c r="B56" s="104" t="s">
        <v>237</v>
      </c>
      <c r="C56" s="105"/>
      <c r="D56" s="2"/>
      <c r="E56" s="128">
        <f>(1/(1-'6.VarMacro'!F$342))*('2.2.3.7.WACC'!F$26*'2.2.3.5.StockCapDef'!E58+'2.2.3.1.TasasDeprec'!$E55*'2.2.3.5.StockCapDef'!F58-('2.2.3.5.StockCapDef'!F58-'2.2.3.5.StockCapDef'!E58))</f>
        <v>0.33355426866913135</v>
      </c>
      <c r="F56" s="128">
        <f>(1/(1-'6.VarMacro'!G$342))*('2.2.3.7.WACC'!G$26*'2.2.3.5.StockCapDef'!F58+'2.2.3.1.TasasDeprec'!$E55*'2.2.3.5.StockCapDef'!G58-('2.2.3.5.StockCapDef'!G58-'2.2.3.5.StockCapDef'!F58))</f>
        <v>0.30023806182728174</v>
      </c>
      <c r="G56" s="128">
        <f>(1/(1-'6.VarMacro'!H$342))*('2.2.3.7.WACC'!H$26*'2.2.3.5.StockCapDef'!G58+'2.2.3.1.TasasDeprec'!$E55*'2.2.3.5.StockCapDef'!H58-('2.2.3.5.StockCapDef'!H58-'2.2.3.5.StockCapDef'!G58))</f>
        <v>0.26298653104033226</v>
      </c>
      <c r="H56" s="128">
        <f>(1/(1-'6.VarMacro'!I$342))*('2.2.3.7.WACC'!I$26*'2.2.3.5.StockCapDef'!H58+'2.2.3.1.TasasDeprec'!$E55*'2.2.3.5.StockCapDef'!I58-('2.2.3.5.StockCapDef'!I58-'2.2.3.5.StockCapDef'!H58))</f>
        <v>0.3005484524199315</v>
      </c>
      <c r="I56" s="128">
        <f>(1/(1-'6.VarMacro'!J$342))*('2.2.3.7.WACC'!J$26*'2.2.3.5.StockCapDef'!I58+'2.2.3.1.TasasDeprec'!$E55*'2.2.3.5.StockCapDef'!J58-('2.2.3.5.StockCapDef'!J58-'2.2.3.5.StockCapDef'!I58))</f>
        <v>0.25368782716441607</v>
      </c>
      <c r="J56" s="128">
        <f>(1/(1-'6.VarMacro'!K$342))*('2.2.3.7.WACC'!K$26*'2.2.3.5.StockCapDef'!J58+'2.2.3.1.TasasDeprec'!$E55*'2.2.3.5.StockCapDef'!K58-('2.2.3.5.StockCapDef'!K58-'2.2.3.5.StockCapDef'!J58))</f>
        <v>0.25576933505498806</v>
      </c>
      <c r="K56" s="128">
        <f>(1/(1-'6.VarMacro'!L$342))*('2.2.3.7.WACC'!L$26*'2.2.3.5.StockCapDef'!K58+'2.2.3.1.TasasDeprec'!$E55*'2.2.3.5.StockCapDef'!L58-('2.2.3.5.StockCapDef'!L58-'2.2.3.5.StockCapDef'!K58))</f>
        <v>0.22275696095137826</v>
      </c>
      <c r="L56" s="128">
        <f>(1/(1-'6.VarMacro'!M$342))*('2.2.3.7.WACC'!M$26*'2.2.3.5.StockCapDef'!L58+'2.2.3.1.TasasDeprec'!$E55*'2.2.3.5.StockCapDef'!M58-('2.2.3.5.StockCapDef'!M58-'2.2.3.5.StockCapDef'!L58))</f>
        <v>0.15123534049076337</v>
      </c>
      <c r="M56" s="128">
        <f>(1/(1-'6.VarMacro'!N$342))*('2.2.3.7.WACC'!N$26*'2.2.3.5.StockCapDef'!M58+'2.2.3.1.TasasDeprec'!$E55*'2.2.3.5.StockCapDef'!N58-('2.2.3.5.StockCapDef'!N58-'2.2.3.5.StockCapDef'!M58))</f>
        <v>0.21041192007155646</v>
      </c>
    </row>
    <row r="57" spans="2:13" x14ac:dyDescent="0.3">
      <c r="B57" s="104" t="s">
        <v>238</v>
      </c>
      <c r="C57" s="105"/>
      <c r="D57" s="2"/>
      <c r="E57" s="128">
        <f>(1/(1-'6.VarMacro'!F$342))*('2.2.3.7.WACC'!F$26*'2.2.3.5.StockCapDef'!E59+'2.2.3.1.TasasDeprec'!$E56*'2.2.3.5.StockCapDef'!F59-('2.2.3.5.StockCapDef'!F59-'2.2.3.5.StockCapDef'!E59))</f>
        <v>0.25505185321019413</v>
      </c>
      <c r="F57" s="128">
        <f>(1/(1-'6.VarMacro'!G$342))*('2.2.3.7.WACC'!G$26*'2.2.3.5.StockCapDef'!F59+'2.2.3.1.TasasDeprec'!$E56*'2.2.3.5.StockCapDef'!G59-('2.2.3.5.StockCapDef'!G59-'2.2.3.5.StockCapDef'!F59))</f>
        <v>0.22276406290065992</v>
      </c>
      <c r="G57" s="128">
        <f>(1/(1-'6.VarMacro'!H$342))*('2.2.3.7.WACC'!H$26*'2.2.3.5.StockCapDef'!G59+'2.2.3.1.TasasDeprec'!$E56*'2.2.3.5.StockCapDef'!H59-('2.2.3.5.StockCapDef'!H59-'2.2.3.5.StockCapDef'!G59))</f>
        <v>0.18301163830255582</v>
      </c>
      <c r="H57" s="128">
        <f>(1/(1-'6.VarMacro'!I$342))*('2.2.3.7.WACC'!I$26*'2.2.3.5.StockCapDef'!H59+'2.2.3.1.TasasDeprec'!$E56*'2.2.3.5.StockCapDef'!I59-('2.2.3.5.StockCapDef'!I59-'2.2.3.5.StockCapDef'!H59))</f>
        <v>0.22078937822259329</v>
      </c>
      <c r="I57" s="128">
        <f>(1/(1-'6.VarMacro'!J$342))*('2.2.3.7.WACC'!J$26*'2.2.3.5.StockCapDef'!I59+'2.2.3.1.TasasDeprec'!$E56*'2.2.3.5.StockCapDef'!J59-('2.2.3.5.StockCapDef'!J59-'2.2.3.5.StockCapDef'!I59))</f>
        <v>0.17391212359114858</v>
      </c>
      <c r="J57" s="128">
        <f>(1/(1-'6.VarMacro'!K$342))*('2.2.3.7.WACC'!K$26*'2.2.3.5.StockCapDef'!J59+'2.2.3.1.TasasDeprec'!$E56*'2.2.3.5.StockCapDef'!K59-('2.2.3.5.StockCapDef'!K59-'2.2.3.5.StockCapDef'!J59))</f>
        <v>0.17688885168979437</v>
      </c>
      <c r="K57" s="128">
        <f>(1/(1-'6.VarMacro'!L$342))*('2.2.3.7.WACC'!L$26*'2.2.3.5.StockCapDef'!K59+'2.2.3.1.TasasDeprec'!$E56*'2.2.3.5.StockCapDef'!L59-('2.2.3.5.StockCapDef'!L59-'2.2.3.5.StockCapDef'!K59))</f>
        <v>0.14494784948281358</v>
      </c>
      <c r="L57" s="128">
        <f>(1/(1-'6.VarMacro'!M$342))*('2.2.3.7.WACC'!M$26*'2.2.3.5.StockCapDef'!L59+'2.2.3.1.TasasDeprec'!$E56*'2.2.3.5.StockCapDef'!M59-('2.2.3.5.StockCapDef'!M59-'2.2.3.5.StockCapDef'!L59))</f>
        <v>6.9540432074706962E-2</v>
      </c>
      <c r="M57" s="128">
        <f>(1/(1-'6.VarMacro'!N$342))*('2.2.3.7.WACC'!N$26*'2.2.3.5.StockCapDef'!M59+'2.2.3.1.TasasDeprec'!$E56*'2.2.3.5.StockCapDef'!N59-('2.2.3.5.StockCapDef'!N59-'2.2.3.5.StockCapDef'!M59))</f>
        <v>0.12587936471282127</v>
      </c>
    </row>
    <row r="58" spans="2:13" x14ac:dyDescent="0.3">
      <c r="B58" s="104" t="s">
        <v>239</v>
      </c>
      <c r="C58" s="105"/>
      <c r="D58" s="2"/>
      <c r="E58" s="128">
        <f>(1/(1-'6.VarMacro'!F$342))*('2.2.3.7.WACC'!F$26*'2.2.3.5.StockCapDef'!E60+'2.2.3.1.TasasDeprec'!$E57*'2.2.3.5.StockCapDef'!F60-('2.2.3.5.StockCapDef'!F60-'2.2.3.5.StockCapDef'!E60))</f>
        <v>0.6130471379947916</v>
      </c>
      <c r="F58" s="128">
        <f>(1/(1-'6.VarMacro'!G$342))*('2.2.3.7.WACC'!G$26*'2.2.3.5.StockCapDef'!F60+'2.2.3.1.TasasDeprec'!$E57*'2.2.3.5.StockCapDef'!G60-('2.2.3.5.StockCapDef'!G60-'2.2.3.5.StockCapDef'!F60))</f>
        <v>0.52075241024568231</v>
      </c>
      <c r="G58" s="128">
        <f>(1/(1-'6.VarMacro'!H$342))*('2.2.3.7.WACC'!H$26*'2.2.3.5.StockCapDef'!G60+'2.2.3.1.TasasDeprec'!$E57*'2.2.3.5.StockCapDef'!H60-('2.2.3.5.StockCapDef'!H60-'2.2.3.5.StockCapDef'!G60))</f>
        <v>0.4218216000422797</v>
      </c>
      <c r="H58" s="128">
        <f>(1/(1-'6.VarMacro'!I$342))*('2.2.3.7.WACC'!I$26*'2.2.3.5.StockCapDef'!H60+'2.2.3.1.TasasDeprec'!$E57*'2.2.3.5.StockCapDef'!I60-('2.2.3.5.StockCapDef'!I60-'2.2.3.5.StockCapDef'!H60))</f>
        <v>0.49149374260899165</v>
      </c>
      <c r="I58" s="128">
        <f>(1/(1-'6.VarMacro'!J$342))*('2.2.3.7.WACC'!J$26*'2.2.3.5.StockCapDef'!I60+'2.2.3.1.TasasDeprec'!$E57*'2.2.3.5.StockCapDef'!J60-('2.2.3.5.StockCapDef'!J60-'2.2.3.5.StockCapDef'!I60))</f>
        <v>0.50564904396288513</v>
      </c>
      <c r="J58" s="128">
        <f>(1/(1-'6.VarMacro'!K$342))*('2.2.3.7.WACC'!K$26*'2.2.3.5.StockCapDef'!J60+'2.2.3.1.TasasDeprec'!$E57*'2.2.3.5.StockCapDef'!K60-('2.2.3.5.StockCapDef'!K60-'2.2.3.5.StockCapDef'!J60))</f>
        <v>0.51240197262056453</v>
      </c>
      <c r="K58" s="128">
        <f>(1/(1-'6.VarMacro'!L$342))*('2.2.3.7.WACC'!L$26*'2.2.3.5.StockCapDef'!K60+'2.2.3.1.TasasDeprec'!$E57*'2.2.3.5.StockCapDef'!L60-('2.2.3.5.StockCapDef'!L60-'2.2.3.5.StockCapDef'!K60))</f>
        <v>0.42323408939720392</v>
      </c>
      <c r="L58" s="128">
        <f>(1/(1-'6.VarMacro'!M$342))*('2.2.3.7.WACC'!M$26*'2.2.3.5.StockCapDef'!L60+'2.2.3.1.TasasDeprec'!$E57*'2.2.3.5.StockCapDef'!M60-('2.2.3.5.StockCapDef'!M60-'2.2.3.5.StockCapDef'!L60))</f>
        <v>0.30157193854921838</v>
      </c>
      <c r="M58" s="128">
        <f>(1/(1-'6.VarMacro'!N$342))*('2.2.3.7.WACC'!N$26*'2.2.3.5.StockCapDef'!M60+'2.2.3.1.TasasDeprec'!$E57*'2.2.3.5.StockCapDef'!N60-('2.2.3.5.StockCapDef'!N60-'2.2.3.5.StockCapDef'!M60))</f>
        <v>0.49494537054683774</v>
      </c>
    </row>
    <row r="59" spans="2:13" x14ac:dyDescent="0.3">
      <c r="B59" s="104" t="s">
        <v>240</v>
      </c>
      <c r="C59" s="105"/>
      <c r="D59" s="2"/>
      <c r="E59" s="128">
        <f>(1/(1-'6.VarMacro'!F$342))*('2.2.3.7.WACC'!F$26*'2.2.3.5.StockCapDef'!E61+'2.2.3.1.TasasDeprec'!$E58*'2.2.3.5.StockCapDef'!F61-('2.2.3.5.StockCapDef'!F61-'2.2.3.5.StockCapDef'!E61))</f>
        <v>0.33355426866913135</v>
      </c>
      <c r="F59" s="128">
        <f>(1/(1-'6.VarMacro'!G$342))*('2.2.3.7.WACC'!G$26*'2.2.3.5.StockCapDef'!F61+'2.2.3.1.TasasDeprec'!$E58*'2.2.3.5.StockCapDef'!G61-('2.2.3.5.StockCapDef'!G61-'2.2.3.5.StockCapDef'!F61))</f>
        <v>0.30023806182728174</v>
      </c>
      <c r="G59" s="128">
        <f>(1/(1-'6.VarMacro'!H$342))*('2.2.3.7.WACC'!H$26*'2.2.3.5.StockCapDef'!G61+'2.2.3.1.TasasDeprec'!$E58*'2.2.3.5.StockCapDef'!H61-('2.2.3.5.StockCapDef'!H61-'2.2.3.5.StockCapDef'!G61))</f>
        <v>0.26298653104033226</v>
      </c>
      <c r="H59" s="128">
        <f>(1/(1-'6.VarMacro'!I$342))*('2.2.3.7.WACC'!I$26*'2.2.3.5.StockCapDef'!H61+'2.2.3.1.TasasDeprec'!$E58*'2.2.3.5.StockCapDef'!I61-('2.2.3.5.StockCapDef'!I61-'2.2.3.5.StockCapDef'!H61))</f>
        <v>0.3005484524199315</v>
      </c>
      <c r="I59" s="128">
        <f>(1/(1-'6.VarMacro'!J$342))*('2.2.3.7.WACC'!J$26*'2.2.3.5.StockCapDef'!I61+'2.2.3.1.TasasDeprec'!$E58*'2.2.3.5.StockCapDef'!J61-('2.2.3.5.StockCapDef'!J61-'2.2.3.5.StockCapDef'!I61))</f>
        <v>0.25368782716441607</v>
      </c>
      <c r="J59" s="128">
        <f>(1/(1-'6.VarMacro'!K$342))*('2.2.3.7.WACC'!K$26*'2.2.3.5.StockCapDef'!J61+'2.2.3.1.TasasDeprec'!$E58*'2.2.3.5.StockCapDef'!K61-('2.2.3.5.StockCapDef'!K61-'2.2.3.5.StockCapDef'!J61))</f>
        <v>0.25576933505498806</v>
      </c>
      <c r="K59" s="128">
        <f>(1/(1-'6.VarMacro'!L$342))*('2.2.3.7.WACC'!L$26*'2.2.3.5.StockCapDef'!K61+'2.2.3.1.TasasDeprec'!$E58*'2.2.3.5.StockCapDef'!L61-('2.2.3.5.StockCapDef'!L61-'2.2.3.5.StockCapDef'!K61))</f>
        <v>0.22275696095137826</v>
      </c>
      <c r="L59" s="128">
        <f>(1/(1-'6.VarMacro'!M$342))*('2.2.3.7.WACC'!M$26*'2.2.3.5.StockCapDef'!L61+'2.2.3.1.TasasDeprec'!$E58*'2.2.3.5.StockCapDef'!M61-('2.2.3.5.StockCapDef'!M61-'2.2.3.5.StockCapDef'!L61))</f>
        <v>0.15123534049076337</v>
      </c>
      <c r="M59" s="128">
        <f>(1/(1-'6.VarMacro'!N$342))*('2.2.3.7.WACC'!N$26*'2.2.3.5.StockCapDef'!M61+'2.2.3.1.TasasDeprec'!$E58*'2.2.3.5.StockCapDef'!N61-('2.2.3.5.StockCapDef'!N61-'2.2.3.5.StockCapDef'!M61))</f>
        <v>0.21041192007155646</v>
      </c>
    </row>
    <row r="60" spans="2:13" x14ac:dyDescent="0.3">
      <c r="B60" s="104" t="s">
        <v>352</v>
      </c>
      <c r="C60" s="105"/>
      <c r="D60" s="2"/>
      <c r="E60" s="128">
        <f>(1/(1-'6.VarMacro'!F$342))*('2.2.3.7.WACC'!F$26*'2.2.3.5.StockCapDef'!E62+'2.2.3.1.TasasDeprec'!$E59*'2.2.3.5.StockCapDef'!F62-('2.2.3.5.StockCapDef'!F62-'2.2.3.5.StockCapDef'!E62))</f>
        <v>0.54188760200246466</v>
      </c>
      <c r="F60" s="128">
        <f>(1/(1-'6.VarMacro'!G$342))*('2.2.3.7.WACC'!G$26*'2.2.3.5.StockCapDef'!F62+'2.2.3.1.TasasDeprec'!$E59*'2.2.3.5.StockCapDef'!G62-('2.2.3.5.StockCapDef'!G62-'2.2.3.5.StockCapDef'!F62))</f>
        <v>0.50584213590177807</v>
      </c>
      <c r="G60" s="128">
        <f>(1/(1-'6.VarMacro'!H$342))*('2.2.3.7.WACC'!H$26*'2.2.3.5.StockCapDef'!G62+'2.2.3.1.TasasDeprec'!$E59*'2.2.3.5.StockCapDef'!H62-('2.2.3.5.StockCapDef'!H62-'2.2.3.5.StockCapDef'!G62))</f>
        <v>0.47522759253673907</v>
      </c>
      <c r="H60" s="128">
        <f>(1/(1-'6.VarMacro'!I$342))*('2.2.3.7.WACC'!I$26*'2.2.3.5.StockCapDef'!H62+'2.2.3.1.TasasDeprec'!$E59*'2.2.3.5.StockCapDef'!I62-('2.2.3.5.StockCapDef'!I62-'2.2.3.5.StockCapDef'!H62))</f>
        <v>0.51221676471286748</v>
      </c>
      <c r="I60" s="128">
        <f>(1/(1-'6.VarMacro'!J$342))*('2.2.3.7.WACC'!J$26*'2.2.3.5.StockCapDef'!I62+'2.2.3.1.TasasDeprec'!$E59*'2.2.3.5.StockCapDef'!J62-('2.2.3.5.StockCapDef'!J62-'2.2.3.5.StockCapDef'!I62))</f>
        <v>0.46540027126270289</v>
      </c>
      <c r="J60" s="128">
        <f>(1/(1-'6.VarMacro'!K$342))*('2.2.3.7.WACC'!K$26*'2.2.3.5.StockCapDef'!J62+'2.2.3.1.TasasDeprec'!$E59*'2.2.3.5.StockCapDef'!K62-('2.2.3.5.StockCapDef'!K62-'2.2.3.5.StockCapDef'!J62))</f>
        <v>0.46510600244723282</v>
      </c>
      <c r="K60" s="128">
        <f>(1/(1-'6.VarMacro'!L$342))*('2.2.3.7.WACC'!L$26*'2.2.3.5.StockCapDef'!K62+'2.2.3.1.TasasDeprec'!$E59*'2.2.3.5.StockCapDef'!L62-('2.2.3.5.StockCapDef'!L62-'2.2.3.5.StockCapDef'!K62))</f>
        <v>0.42925037215641509</v>
      </c>
      <c r="L60" s="128">
        <f>(1/(1-'6.VarMacro'!M$342))*('2.2.3.7.WACC'!M$26*'2.2.3.5.StockCapDef'!L62+'2.2.3.1.TasasDeprec'!$E59*'2.2.3.5.StockCapDef'!M62-('2.2.3.5.StockCapDef'!M62-'2.2.3.5.StockCapDef'!L62))</f>
        <v>0.36804105897952849</v>
      </c>
      <c r="M60" s="128">
        <f>(1/(1-'6.VarMacro'!N$342))*('2.2.3.7.WACC'!N$26*'2.2.3.5.StockCapDef'!M62+'2.2.3.1.TasasDeprec'!$E59*'2.2.3.5.StockCapDef'!N62-('2.2.3.5.StockCapDef'!N62-'2.2.3.5.StockCapDef'!M62))</f>
        <v>0.43474831698512284</v>
      </c>
    </row>
    <row r="61" spans="2:13" x14ac:dyDescent="0.3">
      <c r="B61" s="104" t="s">
        <v>241</v>
      </c>
      <c r="C61" s="105"/>
      <c r="D61" s="2"/>
      <c r="E61" s="128">
        <f>(1/(1-'6.VarMacro'!F$342))*('2.2.3.7.WACC'!F$26*'2.2.3.5.StockCapDef'!E63+'2.2.3.1.TasasDeprec'!$E60*'2.2.3.5.StockCapDef'!F63-('2.2.3.5.StockCapDef'!F63-'2.2.3.5.StockCapDef'!E63))</f>
        <v>0.6130471379947916</v>
      </c>
      <c r="F61" s="128">
        <f>(1/(1-'6.VarMacro'!G$342))*('2.2.3.7.WACC'!G$26*'2.2.3.5.StockCapDef'!F63+'2.2.3.1.TasasDeprec'!$E60*'2.2.3.5.StockCapDef'!G63-('2.2.3.5.StockCapDef'!G63-'2.2.3.5.StockCapDef'!F63))</f>
        <v>0.52075241024568231</v>
      </c>
      <c r="G61" s="128">
        <f>(1/(1-'6.VarMacro'!H$342))*('2.2.3.7.WACC'!H$26*'2.2.3.5.StockCapDef'!G63+'2.2.3.1.TasasDeprec'!$E60*'2.2.3.5.StockCapDef'!H63-('2.2.3.5.StockCapDef'!H63-'2.2.3.5.StockCapDef'!G63))</f>
        <v>0.4218216000422797</v>
      </c>
      <c r="H61" s="128">
        <f>(1/(1-'6.VarMacro'!I$342))*('2.2.3.7.WACC'!I$26*'2.2.3.5.StockCapDef'!H63+'2.2.3.1.TasasDeprec'!$E60*'2.2.3.5.StockCapDef'!I63-('2.2.3.5.StockCapDef'!I63-'2.2.3.5.StockCapDef'!H63))</f>
        <v>0.49149374260899165</v>
      </c>
      <c r="I61" s="128">
        <f>(1/(1-'6.VarMacro'!J$342))*('2.2.3.7.WACC'!J$26*'2.2.3.5.StockCapDef'!I63+'2.2.3.1.TasasDeprec'!$E60*'2.2.3.5.StockCapDef'!J63-('2.2.3.5.StockCapDef'!J63-'2.2.3.5.StockCapDef'!I63))</f>
        <v>0.50564904396288513</v>
      </c>
      <c r="J61" s="128">
        <f>(1/(1-'6.VarMacro'!K$342))*('2.2.3.7.WACC'!K$26*'2.2.3.5.StockCapDef'!J63+'2.2.3.1.TasasDeprec'!$E60*'2.2.3.5.StockCapDef'!K63-('2.2.3.5.StockCapDef'!K63-'2.2.3.5.StockCapDef'!J63))</f>
        <v>0.51240197262056453</v>
      </c>
      <c r="K61" s="128">
        <f>(1/(1-'6.VarMacro'!L$342))*('2.2.3.7.WACC'!L$26*'2.2.3.5.StockCapDef'!K63+'2.2.3.1.TasasDeprec'!$E60*'2.2.3.5.StockCapDef'!L63-('2.2.3.5.StockCapDef'!L63-'2.2.3.5.StockCapDef'!K63))</f>
        <v>0.42323408939720392</v>
      </c>
      <c r="L61" s="128">
        <f>(1/(1-'6.VarMacro'!M$342))*('2.2.3.7.WACC'!M$26*'2.2.3.5.StockCapDef'!L63+'2.2.3.1.TasasDeprec'!$E60*'2.2.3.5.StockCapDef'!M63-('2.2.3.5.StockCapDef'!M63-'2.2.3.5.StockCapDef'!L63))</f>
        <v>0.30157193854921838</v>
      </c>
      <c r="M61" s="128">
        <f>(1/(1-'6.VarMacro'!N$342))*('2.2.3.7.WACC'!N$26*'2.2.3.5.StockCapDef'!M63+'2.2.3.1.TasasDeprec'!$E60*'2.2.3.5.StockCapDef'!N63-('2.2.3.5.StockCapDef'!N63-'2.2.3.5.StockCapDef'!M63))</f>
        <v>0.49494537054683774</v>
      </c>
    </row>
    <row r="62" spans="2:13" x14ac:dyDescent="0.3">
      <c r="B62" s="104" t="s">
        <v>242</v>
      </c>
      <c r="C62" s="105"/>
      <c r="D62" s="2"/>
      <c r="E62" s="128">
        <f>(1/(1-'6.VarMacro'!F$342))*('2.2.3.7.WACC'!F$26*'2.2.3.5.StockCapDef'!E64+'2.2.3.1.TasasDeprec'!$E61*'2.2.3.5.StockCapDef'!F64-('2.2.3.5.StockCapDef'!F64-'2.2.3.5.StockCapDef'!E64))</f>
        <v>0.2577966929115556</v>
      </c>
      <c r="F62" s="128">
        <f>(1/(1-'6.VarMacro'!G$342))*('2.2.3.7.WACC'!G$26*'2.2.3.5.StockCapDef'!F64+'2.2.3.1.TasasDeprec'!$E61*'2.2.3.5.StockCapDef'!G64-('2.2.3.5.StockCapDef'!G64-'2.2.3.5.StockCapDef'!F64))</f>
        <v>0.22547294398201034</v>
      </c>
      <c r="G62" s="128">
        <f>(1/(1-'6.VarMacro'!H$342))*('2.2.3.7.WACC'!H$26*'2.2.3.5.StockCapDef'!G64+'2.2.3.1.TasasDeprec'!$E61*'2.2.3.5.StockCapDef'!H64-('2.2.3.5.StockCapDef'!H64-'2.2.3.5.StockCapDef'!G64))</f>
        <v>0.18580796322345708</v>
      </c>
      <c r="H62" s="128">
        <f>(1/(1-'6.VarMacro'!I$342))*('2.2.3.7.WACC'!I$26*'2.2.3.5.StockCapDef'!H64+'2.2.3.1.TasasDeprec'!$E61*'2.2.3.5.StockCapDef'!I64-('2.2.3.5.StockCapDef'!I64-'2.2.3.5.StockCapDef'!H64))</f>
        <v>0.22357815704068204</v>
      </c>
      <c r="I62" s="128">
        <f>(1/(1-'6.VarMacro'!J$342))*('2.2.3.7.WACC'!J$26*'2.2.3.5.StockCapDef'!I64+'2.2.3.1.TasasDeprec'!$E61*'2.2.3.5.StockCapDef'!J64-('2.2.3.5.StockCapDef'!J64-'2.2.3.5.StockCapDef'!I64))</f>
        <v>0.17670148385594817</v>
      </c>
      <c r="J62" s="128">
        <f>(1/(1-'6.VarMacro'!K$342))*('2.2.3.7.WACC'!K$26*'2.2.3.5.StockCapDef'!J64+'2.2.3.1.TasasDeprec'!$E61*'2.2.3.5.StockCapDef'!K64-('2.2.3.5.StockCapDef'!K64-'2.2.3.5.StockCapDef'!J64))</f>
        <v>0.17964691054871723</v>
      </c>
      <c r="K62" s="128">
        <f>(1/(1-'6.VarMacro'!L$342))*('2.2.3.7.WACC'!L$26*'2.2.3.5.StockCapDef'!K64+'2.2.3.1.TasasDeprec'!$E61*'2.2.3.5.StockCapDef'!L64-('2.2.3.5.StockCapDef'!L64-'2.2.3.5.StockCapDef'!K64))</f>
        <v>0.14766844778591026</v>
      </c>
      <c r="L62" s="128">
        <f>(1/(1-'6.VarMacro'!M$342))*('2.2.3.7.WACC'!M$26*'2.2.3.5.StockCapDef'!L64+'2.2.3.1.TasasDeprec'!$E61*'2.2.3.5.StockCapDef'!M64-('2.2.3.5.StockCapDef'!M64-'2.2.3.5.StockCapDef'!L64))</f>
        <v>7.2396897403939703E-2</v>
      </c>
      <c r="M62" s="128">
        <f>(1/(1-'6.VarMacro'!N$342))*('2.2.3.7.WACC'!N$26*'2.2.3.5.StockCapDef'!M64+'2.2.3.1.TasasDeprec'!$E61*'2.2.3.5.StockCapDef'!N64-('2.2.3.5.StockCapDef'!N64-'2.2.3.5.StockCapDef'!M64))</f>
        <v>0.12883504846662322</v>
      </c>
    </row>
    <row r="63" spans="2:13" x14ac:dyDescent="0.3">
      <c r="B63" s="145" t="s">
        <v>243</v>
      </c>
      <c r="C63" s="146"/>
      <c r="D63" s="21"/>
      <c r="E63" s="163">
        <f>(1/(1-'6.VarMacro'!F$342))*('2.2.3.7.WACC'!F$26*'2.2.3.5.StockCapDef'!E65+'2.2.3.1.TasasDeprec'!$E62*'2.2.3.5.StockCapDef'!F65-('2.2.3.5.StockCapDef'!F65-'2.2.3.5.StockCapDef'!E65))</f>
        <v>0.36827649089135356</v>
      </c>
      <c r="F63" s="163">
        <f>(1/(1-'6.VarMacro'!G$342))*('2.2.3.7.WACC'!G$26*'2.2.3.5.StockCapDef'!F65+'2.2.3.1.TasasDeprec'!$E62*'2.2.3.5.StockCapDef'!G65-('2.2.3.5.StockCapDef'!G65-'2.2.3.5.StockCapDef'!F65))</f>
        <v>0.33450540750636448</v>
      </c>
      <c r="G63" s="163">
        <f>(1/(1-'6.VarMacro'!H$342))*('2.2.3.7.WACC'!H$26*'2.2.3.5.StockCapDef'!G65+'2.2.3.1.TasasDeprec'!$E62*'2.2.3.5.StockCapDef'!H65-('2.2.3.5.StockCapDef'!H65-'2.2.3.5.StockCapDef'!G65))</f>
        <v>0.29836004128973342</v>
      </c>
      <c r="H63" s="163">
        <f>(1/(1-'6.VarMacro'!I$342))*('2.2.3.7.WACC'!I$26*'2.2.3.5.StockCapDef'!H65+'2.2.3.1.TasasDeprec'!$E62*'2.2.3.5.StockCapDef'!I65-('2.2.3.5.StockCapDef'!I65-'2.2.3.5.StockCapDef'!H65))</f>
        <v>0.33582650446875417</v>
      </c>
      <c r="I63" s="163">
        <f>(1/(1-'6.VarMacro'!J$342))*('2.2.3.7.WACC'!J$26*'2.2.3.5.StockCapDef'!I65+'2.2.3.1.TasasDeprec'!$E62*'2.2.3.5.StockCapDef'!J65-('2.2.3.5.StockCapDef'!J65-'2.2.3.5.StockCapDef'!I65))</f>
        <v>0.28897323451413054</v>
      </c>
      <c r="J63" s="163">
        <f>(1/(1-'6.VarMacro'!K$342))*('2.2.3.7.WACC'!K$26*'2.2.3.5.StockCapDef'!J65+'2.2.3.1.TasasDeprec'!$E62*'2.2.3.5.StockCapDef'!K65-('2.2.3.5.StockCapDef'!K65-'2.2.3.5.StockCapDef'!J65))</f>
        <v>0.29065877962036213</v>
      </c>
      <c r="K63" s="163">
        <f>(1/(1-'6.VarMacro'!L$342))*('2.2.3.7.WACC'!L$26*'2.2.3.5.StockCapDef'!K65+'2.2.3.1.TasasDeprec'!$E62*'2.2.3.5.StockCapDef'!L65-('2.2.3.5.StockCapDef'!L65-'2.2.3.5.StockCapDef'!K65))</f>
        <v>0.25717252948555103</v>
      </c>
      <c r="L63" s="163">
        <f>(1/(1-'6.VarMacro'!M$342))*('2.2.3.7.WACC'!M$26*'2.2.3.5.StockCapDef'!L65+'2.2.3.1.TasasDeprec'!$E62*'2.2.3.5.StockCapDef'!M65-('2.2.3.5.StockCapDef'!M65-'2.2.3.5.StockCapDef'!L65))</f>
        <v>0.18736962690555758</v>
      </c>
      <c r="M63" s="163">
        <f>(1/(1-'6.VarMacro'!N$342))*('2.2.3.7.WACC'!N$26*'2.2.3.5.StockCapDef'!M65+'2.2.3.1.TasasDeprec'!$E62*'2.2.3.5.StockCapDef'!N65-('2.2.3.5.StockCapDef'!N65-'2.2.3.5.StockCapDef'!M65))</f>
        <v>0.24780131955715082</v>
      </c>
    </row>
    <row r="64" spans="2:13" x14ac:dyDescent="0.3"/>
  </sheetData>
  <mergeCells count="1">
    <mergeCell ref="B6:D6"/>
  </mergeCells>
  <conditionalFormatting sqref="E8:M13 E15:M63">
    <cfRule type="cellIs" dxfId="0" priority="1" operator="lessThan">
      <formula>0</formula>
    </cfRule>
  </conditionalFormatting>
  <hyperlinks>
    <hyperlink ref="B2" location="Índice!A1" display="Índice" xr:uid="{93EEC436-CF5D-415C-9E19-06B549A2CEE5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DF4C-6DF5-4C92-BAD9-67DC698D8CEA}">
  <sheetPr>
    <tabColor rgb="FFFFC000"/>
  </sheetPr>
  <dimension ref="A1:O226"/>
  <sheetViews>
    <sheetView topLeftCell="A96" zoomScale="90" zoomScaleNormal="90" workbookViewId="0">
      <selection activeCell="H21" sqref="H21"/>
    </sheetView>
  </sheetViews>
  <sheetFormatPr baseColWidth="10" defaultColWidth="0" defaultRowHeight="14.4" zeroHeight="1" x14ac:dyDescent="0.3"/>
  <cols>
    <col min="1" max="1" width="1.77734375" style="1" customWidth="1"/>
    <col min="2" max="3" width="10.77734375" style="1" customWidth="1"/>
    <col min="4" max="4" width="22.77734375" style="1" customWidth="1"/>
    <col min="5" max="5" width="12.77734375" style="1" customWidth="1"/>
    <col min="6" max="14" width="11.77734375" style="1" customWidth="1"/>
    <col min="15" max="15" width="11.5546875" style="1" customWidth="1"/>
    <col min="16" max="16384" width="11.5546875" style="1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x14ac:dyDescent="0.3"/>
    <row r="4" spans="2:14" x14ac:dyDescent="0.3">
      <c r="B4" s="16" t="s">
        <v>274</v>
      </c>
    </row>
    <row r="5" spans="2:14" x14ac:dyDescent="0.3"/>
    <row r="6" spans="2:14" x14ac:dyDescent="0.3">
      <c r="B6" s="89" t="s">
        <v>275</v>
      </c>
    </row>
    <row r="7" spans="2:14" x14ac:dyDescent="0.3"/>
    <row r="8" spans="2:14" x14ac:dyDescent="0.3">
      <c r="B8" s="8"/>
      <c r="C8" s="8"/>
      <c r="D8" s="8"/>
      <c r="E8" s="8"/>
      <c r="F8" s="135"/>
      <c r="G8" s="135">
        <v>2016</v>
      </c>
      <c r="H8" s="135">
        <v>2017</v>
      </c>
      <c r="I8" s="135">
        <v>2018</v>
      </c>
      <c r="J8" s="135">
        <v>2019</v>
      </c>
      <c r="K8" s="135">
        <v>2020</v>
      </c>
      <c r="L8" s="135">
        <v>2021</v>
      </c>
      <c r="M8" s="135">
        <v>2022</v>
      </c>
      <c r="N8" s="135">
        <v>2023</v>
      </c>
    </row>
    <row r="9" spans="2:14" x14ac:dyDescent="0.3">
      <c r="B9" s="2" t="s">
        <v>276</v>
      </c>
      <c r="C9" s="2"/>
      <c r="D9" s="2"/>
      <c r="E9" s="2"/>
      <c r="F9" s="130"/>
      <c r="G9" s="130">
        <f t="shared" ref="G9:N9" si="0">SUMPRODUCT(G23:G120,F128:F225)/SUMPRODUCT(F23:F120,F128:F225)</f>
        <v>0.96825990579217869</v>
      </c>
      <c r="H9" s="130">
        <f t="shared" si="0"/>
        <v>0.93708255693392217</v>
      </c>
      <c r="I9" s="130">
        <f t="shared" si="0"/>
        <v>1.0368964942497418</v>
      </c>
      <c r="J9" s="130">
        <f t="shared" si="0"/>
        <v>0.93543541016105769</v>
      </c>
      <c r="K9" s="130">
        <f t="shared" si="0"/>
        <v>0.99625740981663291</v>
      </c>
      <c r="L9" s="130">
        <f t="shared" si="0"/>
        <v>0.87993462696264513</v>
      </c>
      <c r="M9" s="130">
        <f t="shared" si="0"/>
        <v>0.6935271382567979</v>
      </c>
      <c r="N9" s="130">
        <f t="shared" si="0"/>
        <v>1.3058704451319043</v>
      </c>
    </row>
    <row r="10" spans="2:14" x14ac:dyDescent="0.3">
      <c r="B10" s="2" t="s">
        <v>277</v>
      </c>
      <c r="C10" s="2"/>
      <c r="D10" s="2"/>
      <c r="E10" s="2"/>
      <c r="F10" s="130"/>
      <c r="G10" s="130">
        <f t="shared" ref="G10:N10" si="1">SUMPRODUCT(G23:G120,G128:G225)/SUMPRODUCT(F23:F120,G128:G225)</f>
        <v>0.98068364790848328</v>
      </c>
      <c r="H10" s="130">
        <f t="shared" si="1"/>
        <v>0.95104207258101525</v>
      </c>
      <c r="I10" s="130">
        <f t="shared" si="1"/>
        <v>1.0348108897789432</v>
      </c>
      <c r="J10" s="130">
        <f t="shared" si="1"/>
        <v>0.87118843471997909</v>
      </c>
      <c r="K10" s="130">
        <f t="shared" si="1"/>
        <v>1.0009917231731134</v>
      </c>
      <c r="L10" s="130">
        <f t="shared" si="1"/>
        <v>0.87183098022407113</v>
      </c>
      <c r="M10" s="130">
        <f t="shared" si="1"/>
        <v>0.76413011828802424</v>
      </c>
      <c r="N10" s="130">
        <f t="shared" si="1"/>
        <v>1.2866062605940394</v>
      </c>
    </row>
    <row r="11" spans="2:14" x14ac:dyDescent="0.3">
      <c r="B11" s="2" t="s">
        <v>278</v>
      </c>
      <c r="C11" s="2"/>
      <c r="D11" s="2"/>
      <c r="E11" s="2"/>
      <c r="F11" s="130"/>
      <c r="G11" s="130">
        <f t="shared" ref="G11:N11" si="2">+SQRT(G9*G10)</f>
        <v>0.97445197754214552</v>
      </c>
      <c r="H11" s="130">
        <f t="shared" si="2"/>
        <v>0.94403651260211041</v>
      </c>
      <c r="I11" s="130">
        <f t="shared" si="2"/>
        <v>1.0358531671155145</v>
      </c>
      <c r="J11" s="130">
        <f t="shared" si="2"/>
        <v>0.90274055561930611</v>
      </c>
      <c r="K11" s="130">
        <f t="shared" si="2"/>
        <v>0.99862176091668164</v>
      </c>
      <c r="L11" s="130">
        <f t="shared" si="2"/>
        <v>0.87587343170000609</v>
      </c>
      <c r="M11" s="130">
        <f t="shared" si="2"/>
        <v>0.72797319606708177</v>
      </c>
      <c r="N11" s="130">
        <f t="shared" si="2"/>
        <v>1.2962025652772922</v>
      </c>
    </row>
    <row r="12" spans="2:14" x14ac:dyDescent="0.3">
      <c r="B12" s="2"/>
      <c r="C12" s="2"/>
      <c r="D12" s="2"/>
      <c r="E12" s="2"/>
      <c r="F12" s="7"/>
      <c r="G12" s="7"/>
      <c r="H12" s="7"/>
      <c r="I12" s="7"/>
      <c r="J12" s="7"/>
      <c r="K12" s="7"/>
      <c r="L12" s="7"/>
      <c r="M12" s="7"/>
      <c r="N12" s="7"/>
    </row>
    <row r="13" spans="2:14" x14ac:dyDescent="0.3">
      <c r="B13" s="6" t="s">
        <v>279</v>
      </c>
      <c r="C13" s="6"/>
      <c r="D13" s="6"/>
      <c r="E13" s="6"/>
      <c r="F13" s="131"/>
      <c r="G13" s="131">
        <f>+LN(G11)</f>
        <v>-2.588004032302282E-2</v>
      </c>
      <c r="H13" s="131">
        <f t="shared" ref="H13:N13" si="3">+LN(H11)</f>
        <v>-5.7590434980703757E-2</v>
      </c>
      <c r="I13" s="131">
        <f t="shared" si="3"/>
        <v>3.5225403209082802E-2</v>
      </c>
      <c r="J13" s="131">
        <f t="shared" si="3"/>
        <v>-0.10232008066904159</v>
      </c>
      <c r="K13" s="131">
        <f t="shared" si="3"/>
        <v>-1.3791897283815979E-3</v>
      </c>
      <c r="L13" s="131">
        <f t="shared" si="3"/>
        <v>-0.13253368284534001</v>
      </c>
      <c r="M13" s="131">
        <f t="shared" si="3"/>
        <v>-0.31749105005244538</v>
      </c>
      <c r="N13" s="131">
        <f t="shared" si="3"/>
        <v>0.25943888608473403</v>
      </c>
    </row>
    <row r="14" spans="2:14" x14ac:dyDescent="0.3">
      <c r="B14" s="27"/>
      <c r="C14" s="27"/>
      <c r="D14" s="27"/>
      <c r="E14" s="27"/>
      <c r="F14" s="2"/>
      <c r="G14" s="2"/>
      <c r="H14" s="2"/>
      <c r="I14" s="2"/>
      <c r="J14" s="2"/>
      <c r="K14" s="2"/>
      <c r="L14" s="2"/>
      <c r="M14" s="2"/>
    </row>
    <row r="15" spans="2:14" x14ac:dyDescent="0.3">
      <c r="B15" s="132" t="s">
        <v>37</v>
      </c>
      <c r="C15" s="132"/>
      <c r="D15" s="132"/>
      <c r="E15" s="132"/>
      <c r="F15" s="133">
        <f>+AVERAGE(G13:N13)</f>
        <v>-4.2816273663139788E-2</v>
      </c>
      <c r="G15" s="2"/>
      <c r="H15" s="2"/>
      <c r="I15" s="2"/>
      <c r="J15" s="2"/>
      <c r="K15" s="2"/>
      <c r="L15" s="2"/>
      <c r="M15" s="2"/>
    </row>
    <row r="16" spans="2:14" x14ac:dyDescent="0.3"/>
    <row r="17" spans="2:14" x14ac:dyDescent="0.3">
      <c r="B17" s="89" t="s">
        <v>280</v>
      </c>
    </row>
    <row r="18" spans="2:14" x14ac:dyDescent="0.3"/>
    <row r="19" spans="2:14" x14ac:dyDescent="0.3">
      <c r="B19" s="134" t="s">
        <v>281</v>
      </c>
    </row>
    <row r="20" spans="2:14" x14ac:dyDescent="0.3"/>
    <row r="21" spans="2:14" x14ac:dyDescent="0.3">
      <c r="B21" s="68" t="s">
        <v>108</v>
      </c>
      <c r="C21" s="32"/>
      <c r="D21" s="32"/>
      <c r="E21" s="32"/>
      <c r="F21" s="32">
        <v>2015</v>
      </c>
      <c r="G21" s="32">
        <v>2016</v>
      </c>
      <c r="H21" s="32">
        <v>2017</v>
      </c>
      <c r="I21" s="32">
        <v>2018</v>
      </c>
      <c r="J21" s="32">
        <v>2019</v>
      </c>
      <c r="K21" s="32">
        <v>2020</v>
      </c>
      <c r="L21" s="32">
        <v>2021</v>
      </c>
      <c r="M21" s="32">
        <v>2022</v>
      </c>
      <c r="N21" s="32">
        <v>2023</v>
      </c>
    </row>
    <row r="22" spans="2:14" x14ac:dyDescent="0.3">
      <c r="B22" s="69" t="s">
        <v>109</v>
      </c>
      <c r="C22" s="69"/>
      <c r="D22" s="69"/>
      <c r="E22" s="136"/>
      <c r="F22" s="70"/>
      <c r="G22" s="70"/>
      <c r="H22" s="70"/>
      <c r="I22" s="70"/>
      <c r="J22" s="70"/>
      <c r="K22" s="70"/>
      <c r="L22" s="70"/>
      <c r="M22" s="70"/>
      <c r="N22" s="70"/>
    </row>
    <row r="23" spans="2:14" x14ac:dyDescent="0.3">
      <c r="B23" s="42" t="s">
        <v>110</v>
      </c>
      <c r="C23" s="2"/>
      <c r="D23" s="2"/>
      <c r="E23" s="2"/>
      <c r="F23" s="66">
        <f>'2.2.1.ManoObra'!F48</f>
        <v>4.6243334915301562</v>
      </c>
      <c r="G23" s="66">
        <f>'2.2.1.ManoObra'!G48</f>
        <v>6.3983631266940755</v>
      </c>
      <c r="H23" s="66">
        <f>'2.2.1.ManoObra'!H48</f>
        <v>6.177625804773009</v>
      </c>
      <c r="I23" s="66">
        <f>'2.2.1.ManoObra'!I48</f>
        <v>5.4144837275606799</v>
      </c>
      <c r="J23" s="66">
        <f>'2.2.1.ManoObra'!J48</f>
        <v>6.2607982350614302</v>
      </c>
      <c r="K23" s="66">
        <f>'2.2.1.ManoObra'!K48</f>
        <v>6.9310491484748242</v>
      </c>
      <c r="L23" s="66">
        <f>'2.2.1.ManoObra'!L48</f>
        <v>8.6878195787929045</v>
      </c>
      <c r="M23" s="66">
        <f>'2.2.1.ManoObra'!M48</f>
        <v>7.5921239472637856</v>
      </c>
      <c r="N23" s="66">
        <f>'2.2.1.ManoObra'!N48</f>
        <v>9.0656244586472976</v>
      </c>
    </row>
    <row r="24" spans="2:14" x14ac:dyDescent="0.3">
      <c r="B24" s="42" t="s">
        <v>111</v>
      </c>
      <c r="C24" s="2"/>
      <c r="D24" s="2"/>
      <c r="E24" s="2"/>
      <c r="F24" s="66">
        <f>'2.2.1.ManoObra'!F49</f>
        <v>12.703122868642845</v>
      </c>
      <c r="G24" s="66">
        <f>'2.2.1.ManoObra'!G49</f>
        <v>21.971992555870486</v>
      </c>
      <c r="H24" s="66">
        <f>'2.2.1.ManoObra'!H49</f>
        <v>20.939982210065828</v>
      </c>
      <c r="I24" s="66">
        <f>'2.2.1.ManoObra'!I49</f>
        <v>20.441777825203502</v>
      </c>
      <c r="J24" s="66">
        <f>'2.2.1.ManoObra'!J49</f>
        <v>20.427473221179298</v>
      </c>
      <c r="K24" s="66">
        <f>'2.2.1.ManoObra'!K49</f>
        <v>19.765598284168906</v>
      </c>
      <c r="L24" s="66">
        <f>'2.2.1.ManoObra'!L49</f>
        <v>22.221684967961693</v>
      </c>
      <c r="M24" s="66">
        <f>'2.2.1.ManoObra'!M49</f>
        <v>26.114508047618887</v>
      </c>
      <c r="N24" s="66">
        <f>'2.2.1.ManoObra'!N49</f>
        <v>17.960187335798746</v>
      </c>
    </row>
    <row r="25" spans="2:14" x14ac:dyDescent="0.3">
      <c r="B25" s="72" t="s">
        <v>112</v>
      </c>
      <c r="C25" s="72"/>
      <c r="D25" s="72"/>
      <c r="E25" s="72"/>
      <c r="F25" s="137">
        <f>'2.2.1.ManoObra'!F50</f>
        <v>22.183299698841804</v>
      </c>
      <c r="G25" s="137">
        <f>'2.2.1.ManoObra'!G50</f>
        <v>15.942138357152514</v>
      </c>
      <c r="H25" s="137">
        <f>'2.2.1.ManoObra'!H50</f>
        <v>15.556734335386698</v>
      </c>
      <c r="I25" s="137">
        <f>'2.2.1.ManoObra'!I50</f>
        <v>13.059773017323629</v>
      </c>
      <c r="J25" s="137">
        <f>'2.2.1.ManoObra'!J50</f>
        <v>11.804018853236876</v>
      </c>
      <c r="K25" s="137">
        <f>'2.2.1.ManoObra'!K50</f>
        <v>8.1169378285470515</v>
      </c>
      <c r="L25" s="137">
        <f>'2.2.1.ManoObra'!L50</f>
        <v>6.9387414778659551</v>
      </c>
      <c r="M25" s="137">
        <f>'2.2.1.ManoObra'!M50</f>
        <v>8.0879026409944341</v>
      </c>
      <c r="N25" s="137">
        <f>'2.2.1.ManoObra'!N50</f>
        <v>9.0496326857095237</v>
      </c>
    </row>
    <row r="26" spans="2:14" x14ac:dyDescent="0.3"/>
    <row r="27" spans="2:14" x14ac:dyDescent="0.3">
      <c r="B27" s="134" t="s">
        <v>282</v>
      </c>
    </row>
    <row r="28" spans="2:14" x14ac:dyDescent="0.3"/>
    <row r="29" spans="2:14" x14ac:dyDescent="0.3">
      <c r="B29" s="178" t="s">
        <v>114</v>
      </c>
      <c r="C29" s="178"/>
      <c r="D29" s="178"/>
      <c r="E29" s="178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2:14" x14ac:dyDescent="0.3">
      <c r="B30" s="74" t="s">
        <v>115</v>
      </c>
      <c r="C30" s="75"/>
      <c r="D30" s="74"/>
      <c r="E30" s="74"/>
      <c r="F30" s="76"/>
      <c r="G30" s="76"/>
      <c r="H30" s="76"/>
      <c r="I30" s="76"/>
      <c r="J30" s="76"/>
      <c r="K30" s="76"/>
      <c r="L30" s="76"/>
      <c r="M30" s="76"/>
      <c r="N30" s="76"/>
    </row>
    <row r="31" spans="2:14" x14ac:dyDescent="0.3">
      <c r="B31" s="77" t="s">
        <v>116</v>
      </c>
      <c r="C31" s="2"/>
      <c r="D31" s="2"/>
      <c r="E31" s="2"/>
      <c r="F31" s="55"/>
      <c r="G31" s="55"/>
      <c r="H31" s="55"/>
      <c r="I31" s="55"/>
      <c r="J31" s="55"/>
      <c r="K31" s="55"/>
      <c r="L31" s="55"/>
      <c r="M31" s="55"/>
      <c r="N31" s="55"/>
    </row>
    <row r="32" spans="2:14" x14ac:dyDescent="0.3">
      <c r="B32" s="56" t="s">
        <v>117</v>
      </c>
      <c r="C32" s="2"/>
      <c r="D32" s="2"/>
      <c r="E32" s="2"/>
      <c r="F32" s="7">
        <f>'2.2.2.ProdIntermed'!F87</f>
        <v>1</v>
      </c>
      <c r="G32" s="7">
        <f>'2.2.2.ProdIntermed'!G87</f>
        <v>0.97732993088347631</v>
      </c>
      <c r="H32" s="7">
        <f>'2.2.2.ProdIntermed'!H87</f>
        <v>1.0401449211968838</v>
      </c>
      <c r="I32" s="7">
        <f>'2.2.2.ProdIntermed'!I87</f>
        <v>1.0455176220156652</v>
      </c>
      <c r="J32" s="7">
        <f>'2.2.2.ProdIntermed'!J87</f>
        <v>1.0516574220259967</v>
      </c>
      <c r="K32" s="7">
        <f>'2.2.2.ProdIntermed'!K87</f>
        <v>1.022357022421357</v>
      </c>
      <c r="L32" s="7">
        <f>'2.2.2.ProdIntermed'!L87</f>
        <v>0.95712773937684448</v>
      </c>
      <c r="M32" s="7">
        <f>'2.2.2.ProdIntermed'!M87</f>
        <v>1.0445691205513175</v>
      </c>
      <c r="N32" s="7">
        <f>'2.2.2.ProdIntermed'!N87</f>
        <v>1.137253834059669</v>
      </c>
    </row>
    <row r="33" spans="2:14" x14ac:dyDescent="0.3">
      <c r="B33" s="56" t="s">
        <v>118</v>
      </c>
      <c r="C33" s="2"/>
      <c r="D33" s="2"/>
      <c r="E33" s="2"/>
      <c r="F33" s="7">
        <f>'2.2.2.ProdIntermed'!F88</f>
        <v>1</v>
      </c>
      <c r="G33" s="7">
        <f>'2.2.2.ProdIntermed'!G88</f>
        <v>0.97732993088347631</v>
      </c>
      <c r="H33" s="7">
        <f>'2.2.2.ProdIntermed'!H88</f>
        <v>1.0401449211968838</v>
      </c>
      <c r="I33" s="7">
        <f>'2.2.2.ProdIntermed'!I88</f>
        <v>1.0455176220156652</v>
      </c>
      <c r="J33" s="7">
        <f>'2.2.2.ProdIntermed'!J88</f>
        <v>1.0516574220259967</v>
      </c>
      <c r="K33" s="7">
        <f>'2.2.2.ProdIntermed'!K88</f>
        <v>1.022357022421357</v>
      </c>
      <c r="L33" s="7">
        <f>'2.2.2.ProdIntermed'!L88</f>
        <v>0.95712773937684448</v>
      </c>
      <c r="M33" s="7">
        <f>'2.2.2.ProdIntermed'!M88</f>
        <v>1.0445691205513175</v>
      </c>
      <c r="N33" s="7">
        <f>'2.2.2.ProdIntermed'!N88</f>
        <v>1.137253834059669</v>
      </c>
    </row>
    <row r="34" spans="2:14" x14ac:dyDescent="0.3">
      <c r="B34" s="56" t="s">
        <v>119</v>
      </c>
      <c r="C34" s="2"/>
      <c r="D34" s="2"/>
      <c r="E34" s="2"/>
      <c r="F34" s="7">
        <f>'2.2.2.ProdIntermed'!F89</f>
        <v>1</v>
      </c>
      <c r="G34" s="7">
        <f>'2.2.2.ProdIntermed'!G89</f>
        <v>0.97732993088347631</v>
      </c>
      <c r="H34" s="7">
        <f>'2.2.2.ProdIntermed'!H89</f>
        <v>1.0401449211968838</v>
      </c>
      <c r="I34" s="7">
        <f>'2.2.2.ProdIntermed'!I89</f>
        <v>1.0455176220156652</v>
      </c>
      <c r="J34" s="7">
        <f>'2.2.2.ProdIntermed'!J89</f>
        <v>1.0516574220259967</v>
      </c>
      <c r="K34" s="7">
        <f>'2.2.2.ProdIntermed'!K89</f>
        <v>1.022357022421357</v>
      </c>
      <c r="L34" s="7">
        <f>'2.2.2.ProdIntermed'!L89</f>
        <v>0.95712773937684448</v>
      </c>
      <c r="M34" s="7">
        <f>'2.2.2.ProdIntermed'!M89</f>
        <v>1.0445691205513175</v>
      </c>
      <c r="N34" s="7">
        <f>'2.2.2.ProdIntermed'!N89</f>
        <v>1.137253834059669</v>
      </c>
    </row>
    <row r="35" spans="2:14" x14ac:dyDescent="0.3">
      <c r="B35" s="56" t="s">
        <v>120</v>
      </c>
      <c r="C35" s="2"/>
      <c r="D35" s="2"/>
      <c r="E35" s="2"/>
      <c r="F35" s="7">
        <f>'2.2.2.ProdIntermed'!F90</f>
        <v>1</v>
      </c>
      <c r="G35" s="7">
        <f>'2.2.2.ProdIntermed'!G90</f>
        <v>0.97732993088347631</v>
      </c>
      <c r="H35" s="7">
        <f>'2.2.2.ProdIntermed'!H90</f>
        <v>1.0401449211968838</v>
      </c>
      <c r="I35" s="7">
        <f>'2.2.2.ProdIntermed'!I90</f>
        <v>1.0455176220156652</v>
      </c>
      <c r="J35" s="7">
        <f>'2.2.2.ProdIntermed'!J90</f>
        <v>1.0516574220259967</v>
      </c>
      <c r="K35" s="7">
        <f>'2.2.2.ProdIntermed'!K90</f>
        <v>1.022357022421357</v>
      </c>
      <c r="L35" s="7">
        <f>'2.2.2.ProdIntermed'!L90</f>
        <v>0.95712773937684448</v>
      </c>
      <c r="M35" s="7">
        <f>'2.2.2.ProdIntermed'!M90</f>
        <v>1.0445691205513175</v>
      </c>
      <c r="N35" s="7">
        <f>'2.2.2.ProdIntermed'!N90</f>
        <v>1.137253834059669</v>
      </c>
    </row>
    <row r="36" spans="2:14" x14ac:dyDescent="0.3">
      <c r="B36" s="56" t="s">
        <v>121</v>
      </c>
      <c r="C36" s="2"/>
      <c r="D36" s="2"/>
      <c r="E36" s="2"/>
      <c r="F36" s="7">
        <f>'2.2.2.ProdIntermed'!F91</f>
        <v>1</v>
      </c>
      <c r="G36" s="7">
        <f>'2.2.2.ProdIntermed'!G91</f>
        <v>0.97732993088347631</v>
      </c>
      <c r="H36" s="7">
        <f>'2.2.2.ProdIntermed'!H91</f>
        <v>1.0401449211968838</v>
      </c>
      <c r="I36" s="7">
        <f>'2.2.2.ProdIntermed'!I91</f>
        <v>1.0455176220156652</v>
      </c>
      <c r="J36" s="7">
        <f>'2.2.2.ProdIntermed'!J91</f>
        <v>1.0516574220259967</v>
      </c>
      <c r="K36" s="7">
        <f>'2.2.2.ProdIntermed'!K91</f>
        <v>1.022357022421357</v>
      </c>
      <c r="L36" s="7">
        <f>'2.2.2.ProdIntermed'!L91</f>
        <v>0.95712773937684448</v>
      </c>
      <c r="M36" s="7">
        <f>'2.2.2.ProdIntermed'!M91</f>
        <v>1.0445691205513175</v>
      </c>
      <c r="N36" s="7">
        <f>'2.2.2.ProdIntermed'!N91</f>
        <v>1.137253834059669</v>
      </c>
    </row>
    <row r="37" spans="2:14" x14ac:dyDescent="0.3">
      <c r="B37" s="77" t="s">
        <v>122</v>
      </c>
      <c r="C37" s="2"/>
      <c r="D37" s="2"/>
      <c r="E37" s="2"/>
      <c r="F37" s="7"/>
      <c r="G37" s="7"/>
      <c r="H37" s="7"/>
      <c r="I37" s="7"/>
      <c r="J37" s="7"/>
      <c r="K37" s="7"/>
      <c r="L37" s="7"/>
      <c r="M37" s="7"/>
      <c r="N37" s="7"/>
    </row>
    <row r="38" spans="2:14" x14ac:dyDescent="0.3">
      <c r="B38" s="56" t="s">
        <v>123</v>
      </c>
      <c r="C38" s="2"/>
      <c r="D38" s="2"/>
      <c r="E38" s="2"/>
      <c r="F38" s="7">
        <f>'2.2.2.ProdIntermed'!F93</f>
        <v>1</v>
      </c>
      <c r="G38" s="7">
        <f>'2.2.2.ProdIntermed'!G93</f>
        <v>0.97732993088347631</v>
      </c>
      <c r="H38" s="7">
        <f>'2.2.2.ProdIntermed'!H93</f>
        <v>1.0401449211968838</v>
      </c>
      <c r="I38" s="7">
        <f>'2.2.2.ProdIntermed'!I93</f>
        <v>1.0455176220156652</v>
      </c>
      <c r="J38" s="7">
        <f>'2.2.2.ProdIntermed'!J93</f>
        <v>1.0516574220259967</v>
      </c>
      <c r="K38" s="7">
        <f>'2.2.2.ProdIntermed'!K93</f>
        <v>1.022357022421357</v>
      </c>
      <c r="L38" s="7">
        <f>'2.2.2.ProdIntermed'!L93</f>
        <v>0.95712773937684448</v>
      </c>
      <c r="M38" s="7">
        <f>'2.2.2.ProdIntermed'!M93</f>
        <v>1.0445691205513175</v>
      </c>
      <c r="N38" s="7">
        <f>'2.2.2.ProdIntermed'!N93</f>
        <v>1.137253834059669</v>
      </c>
    </row>
    <row r="39" spans="2:14" x14ac:dyDescent="0.3">
      <c r="B39" s="56" t="s">
        <v>124</v>
      </c>
      <c r="C39" s="2"/>
      <c r="D39" s="2"/>
      <c r="E39" s="2"/>
      <c r="F39" s="7">
        <f>'2.2.2.ProdIntermed'!F94</f>
        <v>1</v>
      </c>
      <c r="G39" s="7">
        <f>'2.2.2.ProdIntermed'!G94</f>
        <v>0.97732993088347631</v>
      </c>
      <c r="H39" s="7">
        <f>'2.2.2.ProdIntermed'!H94</f>
        <v>1.0401449211968838</v>
      </c>
      <c r="I39" s="7">
        <f>'2.2.2.ProdIntermed'!I94</f>
        <v>1.0455176220156652</v>
      </c>
      <c r="J39" s="7">
        <f>'2.2.2.ProdIntermed'!J94</f>
        <v>1.0516574220259967</v>
      </c>
      <c r="K39" s="7">
        <f>'2.2.2.ProdIntermed'!K94</f>
        <v>1.022357022421357</v>
      </c>
      <c r="L39" s="7">
        <f>'2.2.2.ProdIntermed'!L94</f>
        <v>0.95712773937684448</v>
      </c>
      <c r="M39" s="7">
        <f>'2.2.2.ProdIntermed'!M94</f>
        <v>1.0445691205513175</v>
      </c>
      <c r="N39" s="7">
        <f>'2.2.2.ProdIntermed'!N94</f>
        <v>1.137253834059669</v>
      </c>
    </row>
    <row r="40" spans="2:14" x14ac:dyDescent="0.3">
      <c r="B40" s="56" t="s">
        <v>125</v>
      </c>
      <c r="C40" s="2"/>
      <c r="D40" s="2"/>
      <c r="E40" s="2"/>
      <c r="F40" s="7">
        <f>'2.2.2.ProdIntermed'!F95</f>
        <v>1</v>
      </c>
      <c r="G40" s="7">
        <f>'2.2.2.ProdIntermed'!G95</f>
        <v>0.97732993088347631</v>
      </c>
      <c r="H40" s="7">
        <f>'2.2.2.ProdIntermed'!H95</f>
        <v>1.0401449211968838</v>
      </c>
      <c r="I40" s="7">
        <f>'2.2.2.ProdIntermed'!I95</f>
        <v>1.0455176220156652</v>
      </c>
      <c r="J40" s="7">
        <f>'2.2.2.ProdIntermed'!J95</f>
        <v>1.0516574220259967</v>
      </c>
      <c r="K40" s="7">
        <f>'2.2.2.ProdIntermed'!K95</f>
        <v>1.022357022421357</v>
      </c>
      <c r="L40" s="7">
        <f>'2.2.2.ProdIntermed'!L95</f>
        <v>0.95712773937684448</v>
      </c>
      <c r="M40" s="7">
        <f>'2.2.2.ProdIntermed'!M95</f>
        <v>1.0445691205513175</v>
      </c>
      <c r="N40" s="7">
        <f>'2.2.2.ProdIntermed'!N95</f>
        <v>1.137253834059669</v>
      </c>
    </row>
    <row r="41" spans="2:14" x14ac:dyDescent="0.3">
      <c r="B41" s="56" t="s">
        <v>126</v>
      </c>
      <c r="C41" s="2"/>
      <c r="D41" s="2"/>
      <c r="E41" s="2"/>
      <c r="F41" s="7">
        <f>'2.2.2.ProdIntermed'!F96</f>
        <v>1</v>
      </c>
      <c r="G41" s="7">
        <f>'2.2.2.ProdIntermed'!G96</f>
        <v>0.97732993088347631</v>
      </c>
      <c r="H41" s="7">
        <f>'2.2.2.ProdIntermed'!H96</f>
        <v>1.0401449211968838</v>
      </c>
      <c r="I41" s="7">
        <f>'2.2.2.ProdIntermed'!I96</f>
        <v>1.0455176220156652</v>
      </c>
      <c r="J41" s="7">
        <f>'2.2.2.ProdIntermed'!J96</f>
        <v>1.0516574220259967</v>
      </c>
      <c r="K41" s="7">
        <f>'2.2.2.ProdIntermed'!K96</f>
        <v>1.022357022421357</v>
      </c>
      <c r="L41" s="7">
        <f>'2.2.2.ProdIntermed'!L96</f>
        <v>0.95712773937684448</v>
      </c>
      <c r="M41" s="7">
        <f>'2.2.2.ProdIntermed'!M96</f>
        <v>1.0445691205513175</v>
      </c>
      <c r="N41" s="7">
        <f>'2.2.2.ProdIntermed'!N96</f>
        <v>1.137253834059669</v>
      </c>
    </row>
    <row r="42" spans="2:14" x14ac:dyDescent="0.3">
      <c r="B42" s="74" t="s">
        <v>127</v>
      </c>
      <c r="C42" s="74"/>
      <c r="D42" s="74"/>
      <c r="E42" s="74"/>
      <c r="F42" s="76"/>
      <c r="G42" s="76"/>
      <c r="H42" s="76"/>
      <c r="I42" s="76"/>
      <c r="J42" s="76"/>
      <c r="K42" s="76"/>
      <c r="L42" s="76"/>
      <c r="M42" s="76"/>
      <c r="N42" s="76"/>
    </row>
    <row r="43" spans="2:14" x14ac:dyDescent="0.3">
      <c r="B43" s="77" t="s">
        <v>128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3">
      <c r="B44" s="56" t="s">
        <v>117</v>
      </c>
      <c r="C44" s="2"/>
      <c r="D44" s="2"/>
      <c r="E44" s="2"/>
      <c r="F44" s="7">
        <f>'2.2.2.ProdIntermed'!F99</f>
        <v>1</v>
      </c>
      <c r="G44" s="7">
        <f>'2.2.2.ProdIntermed'!G99</f>
        <v>0.97732993088347631</v>
      </c>
      <c r="H44" s="7">
        <f>'2.2.2.ProdIntermed'!H99</f>
        <v>1.0401449211968838</v>
      </c>
      <c r="I44" s="7">
        <f>'2.2.2.ProdIntermed'!I99</f>
        <v>1.0455176220156652</v>
      </c>
      <c r="J44" s="7">
        <f>'2.2.2.ProdIntermed'!J99</f>
        <v>1.0516574220259967</v>
      </c>
      <c r="K44" s="7">
        <f>'2.2.2.ProdIntermed'!K99</f>
        <v>1.022357022421357</v>
      </c>
      <c r="L44" s="7">
        <f>'2.2.2.ProdIntermed'!L99</f>
        <v>0.95712773937684448</v>
      </c>
      <c r="M44" s="7">
        <f>'2.2.2.ProdIntermed'!M99</f>
        <v>1.0445691205513175</v>
      </c>
      <c r="N44" s="7">
        <f>'2.2.2.ProdIntermed'!N99</f>
        <v>1.137253834059669</v>
      </c>
    </row>
    <row r="45" spans="2:14" x14ac:dyDescent="0.3">
      <c r="B45" s="56" t="s">
        <v>118</v>
      </c>
      <c r="C45" s="2"/>
      <c r="D45" s="2"/>
      <c r="E45" s="2"/>
      <c r="F45" s="7">
        <f>'2.2.2.ProdIntermed'!F100</f>
        <v>1</v>
      </c>
      <c r="G45" s="7">
        <f>'2.2.2.ProdIntermed'!G100</f>
        <v>0.97732993088347631</v>
      </c>
      <c r="H45" s="7">
        <f>'2.2.2.ProdIntermed'!H100</f>
        <v>1.0401449211968838</v>
      </c>
      <c r="I45" s="7">
        <f>'2.2.2.ProdIntermed'!I100</f>
        <v>1.0455176220156652</v>
      </c>
      <c r="J45" s="7">
        <f>'2.2.2.ProdIntermed'!J100</f>
        <v>1.0516574220259967</v>
      </c>
      <c r="K45" s="7">
        <f>'2.2.2.ProdIntermed'!K100</f>
        <v>1.022357022421357</v>
      </c>
      <c r="L45" s="7">
        <f>'2.2.2.ProdIntermed'!L100</f>
        <v>0.95712773937684448</v>
      </c>
      <c r="M45" s="7">
        <f>'2.2.2.ProdIntermed'!M100</f>
        <v>1.0445691205513175</v>
      </c>
      <c r="N45" s="7">
        <f>'2.2.2.ProdIntermed'!N100</f>
        <v>1.137253834059669</v>
      </c>
    </row>
    <row r="46" spans="2:14" x14ac:dyDescent="0.3">
      <c r="B46" s="56" t="s">
        <v>119</v>
      </c>
      <c r="C46" s="2"/>
      <c r="D46" s="2"/>
      <c r="E46" s="2"/>
      <c r="F46" s="7">
        <f>'2.2.2.ProdIntermed'!F101</f>
        <v>1</v>
      </c>
      <c r="G46" s="7">
        <f>'2.2.2.ProdIntermed'!G101</f>
        <v>0.97732993088347631</v>
      </c>
      <c r="H46" s="7">
        <f>'2.2.2.ProdIntermed'!H101</f>
        <v>1.0401449211968838</v>
      </c>
      <c r="I46" s="7">
        <f>'2.2.2.ProdIntermed'!I101</f>
        <v>1.0455176220156652</v>
      </c>
      <c r="J46" s="7">
        <f>'2.2.2.ProdIntermed'!J101</f>
        <v>1.0516574220259967</v>
      </c>
      <c r="K46" s="7">
        <f>'2.2.2.ProdIntermed'!K101</f>
        <v>1.022357022421357</v>
      </c>
      <c r="L46" s="7">
        <f>'2.2.2.ProdIntermed'!L101</f>
        <v>0.95712773937684448</v>
      </c>
      <c r="M46" s="7">
        <f>'2.2.2.ProdIntermed'!M101</f>
        <v>1.0445691205513175</v>
      </c>
      <c r="N46" s="7">
        <f>'2.2.2.ProdIntermed'!N101</f>
        <v>1.137253834059669</v>
      </c>
    </row>
    <row r="47" spans="2:14" x14ac:dyDescent="0.3">
      <c r="B47" s="56" t="s">
        <v>120</v>
      </c>
      <c r="C47" s="2"/>
      <c r="D47" s="2"/>
      <c r="E47" s="2"/>
      <c r="F47" s="7">
        <f>'2.2.2.ProdIntermed'!F102</f>
        <v>1</v>
      </c>
      <c r="G47" s="7">
        <f>'2.2.2.ProdIntermed'!G102</f>
        <v>0.97732993088347631</v>
      </c>
      <c r="H47" s="7">
        <f>'2.2.2.ProdIntermed'!H102</f>
        <v>1.0401449211968838</v>
      </c>
      <c r="I47" s="7">
        <f>'2.2.2.ProdIntermed'!I102</f>
        <v>1.0455176220156652</v>
      </c>
      <c r="J47" s="7">
        <f>'2.2.2.ProdIntermed'!J102</f>
        <v>1.0516574220259967</v>
      </c>
      <c r="K47" s="7">
        <f>'2.2.2.ProdIntermed'!K102</f>
        <v>1.022357022421357</v>
      </c>
      <c r="L47" s="7">
        <f>'2.2.2.ProdIntermed'!L102</f>
        <v>0.95712773937684448</v>
      </c>
      <c r="M47" s="7">
        <f>'2.2.2.ProdIntermed'!M102</f>
        <v>1.0445691205513175</v>
      </c>
      <c r="N47" s="7">
        <f>'2.2.2.ProdIntermed'!N102</f>
        <v>1.137253834059669</v>
      </c>
    </row>
    <row r="48" spans="2:14" x14ac:dyDescent="0.3">
      <c r="B48" s="56" t="s">
        <v>129</v>
      </c>
      <c r="C48" s="2"/>
      <c r="D48" s="2"/>
      <c r="E48" s="2"/>
      <c r="F48" s="7">
        <f>'2.2.2.ProdIntermed'!F103</f>
        <v>1</v>
      </c>
      <c r="G48" s="7">
        <f>'2.2.2.ProdIntermed'!G103</f>
        <v>0.97732993088347631</v>
      </c>
      <c r="H48" s="7">
        <f>'2.2.2.ProdIntermed'!H103</f>
        <v>1.0401449211968838</v>
      </c>
      <c r="I48" s="7">
        <f>'2.2.2.ProdIntermed'!I103</f>
        <v>1.0455176220156652</v>
      </c>
      <c r="J48" s="7">
        <f>'2.2.2.ProdIntermed'!J103</f>
        <v>1.0516574220259967</v>
      </c>
      <c r="K48" s="7">
        <f>'2.2.2.ProdIntermed'!K103</f>
        <v>1.022357022421357</v>
      </c>
      <c r="L48" s="7">
        <f>'2.2.2.ProdIntermed'!L103</f>
        <v>0.95712773937684448</v>
      </c>
      <c r="M48" s="7">
        <f>'2.2.2.ProdIntermed'!M103</f>
        <v>1.0445691205513175</v>
      </c>
      <c r="N48" s="7">
        <f>'2.2.2.ProdIntermed'!N103</f>
        <v>1.137253834059669</v>
      </c>
    </row>
    <row r="49" spans="2:14" x14ac:dyDescent="0.3">
      <c r="B49" s="56" t="s">
        <v>130</v>
      </c>
      <c r="C49" s="2"/>
      <c r="D49" s="2"/>
      <c r="E49" s="2"/>
      <c r="F49" s="7">
        <f>'2.2.2.ProdIntermed'!F104</f>
        <v>1</v>
      </c>
      <c r="G49" s="7">
        <f>'2.2.2.ProdIntermed'!G104</f>
        <v>0.97732993088347631</v>
      </c>
      <c r="H49" s="7">
        <f>'2.2.2.ProdIntermed'!H104</f>
        <v>1.0401449211968838</v>
      </c>
      <c r="I49" s="7">
        <f>'2.2.2.ProdIntermed'!I104</f>
        <v>1.0455176220156652</v>
      </c>
      <c r="J49" s="7">
        <f>'2.2.2.ProdIntermed'!J104</f>
        <v>1.0516574220259967</v>
      </c>
      <c r="K49" s="7">
        <f>'2.2.2.ProdIntermed'!K104</f>
        <v>1.022357022421357</v>
      </c>
      <c r="L49" s="7">
        <f>'2.2.2.ProdIntermed'!L104</f>
        <v>0.95712773937684448</v>
      </c>
      <c r="M49" s="7">
        <f>'2.2.2.ProdIntermed'!M104</f>
        <v>1.0445691205513175</v>
      </c>
      <c r="N49" s="7">
        <f>'2.2.2.ProdIntermed'!N104</f>
        <v>1.137253834059669</v>
      </c>
    </row>
    <row r="50" spans="2:14" x14ac:dyDescent="0.3">
      <c r="B50" s="56" t="s">
        <v>121</v>
      </c>
      <c r="C50" s="2"/>
      <c r="D50" s="2"/>
      <c r="E50" s="2"/>
      <c r="F50" s="7">
        <f>'2.2.2.ProdIntermed'!F105</f>
        <v>1</v>
      </c>
      <c r="G50" s="7">
        <f>'2.2.2.ProdIntermed'!G105</f>
        <v>0.97732993088347631</v>
      </c>
      <c r="H50" s="7">
        <f>'2.2.2.ProdIntermed'!H105</f>
        <v>1.0401449211968838</v>
      </c>
      <c r="I50" s="7">
        <f>'2.2.2.ProdIntermed'!I105</f>
        <v>1.0455176220156652</v>
      </c>
      <c r="J50" s="7">
        <f>'2.2.2.ProdIntermed'!J105</f>
        <v>1.0516574220259967</v>
      </c>
      <c r="K50" s="7">
        <f>'2.2.2.ProdIntermed'!K105</f>
        <v>1.022357022421357</v>
      </c>
      <c r="L50" s="7">
        <f>'2.2.2.ProdIntermed'!L105</f>
        <v>0.95712773937684448</v>
      </c>
      <c r="M50" s="7">
        <f>'2.2.2.ProdIntermed'!M105</f>
        <v>1.0445691205513175</v>
      </c>
      <c r="N50" s="7">
        <f>'2.2.2.ProdIntermed'!N105</f>
        <v>1.137253834059669</v>
      </c>
    </row>
    <row r="51" spans="2:14" x14ac:dyDescent="0.3">
      <c r="B51" s="77" t="s">
        <v>131</v>
      </c>
      <c r="C51" s="2"/>
      <c r="D51" s="2"/>
      <c r="E51" s="2"/>
      <c r="F51" s="7"/>
      <c r="G51" s="7"/>
      <c r="H51" s="7"/>
      <c r="I51" s="7"/>
      <c r="J51" s="7"/>
      <c r="K51" s="7"/>
      <c r="L51" s="7"/>
      <c r="M51" s="7"/>
      <c r="N51" s="7"/>
    </row>
    <row r="52" spans="2:14" x14ac:dyDescent="0.3">
      <c r="B52" s="56" t="s">
        <v>123</v>
      </c>
      <c r="C52" s="2"/>
      <c r="D52" s="2"/>
      <c r="E52" s="2"/>
      <c r="F52" s="7">
        <f>'2.2.2.ProdIntermed'!F107</f>
        <v>1</v>
      </c>
      <c r="G52" s="7">
        <f>'2.2.2.ProdIntermed'!G107</f>
        <v>0.97732993088347631</v>
      </c>
      <c r="H52" s="7">
        <f>'2.2.2.ProdIntermed'!H107</f>
        <v>1.0401449211968838</v>
      </c>
      <c r="I52" s="7">
        <f>'2.2.2.ProdIntermed'!I107</f>
        <v>1.0455176220156652</v>
      </c>
      <c r="J52" s="7">
        <f>'2.2.2.ProdIntermed'!J107</f>
        <v>1.0516574220259967</v>
      </c>
      <c r="K52" s="7">
        <f>'2.2.2.ProdIntermed'!K107</f>
        <v>1.022357022421357</v>
      </c>
      <c r="L52" s="7">
        <f>'2.2.2.ProdIntermed'!L107</f>
        <v>0.95712773937684448</v>
      </c>
      <c r="M52" s="7">
        <f>'2.2.2.ProdIntermed'!M107</f>
        <v>1.0445691205513175</v>
      </c>
      <c r="N52" s="7">
        <f>'2.2.2.ProdIntermed'!N107</f>
        <v>1.137253834059669</v>
      </c>
    </row>
    <row r="53" spans="2:14" x14ac:dyDescent="0.3">
      <c r="B53" s="56" t="s">
        <v>124</v>
      </c>
      <c r="C53" s="2"/>
      <c r="D53" s="2"/>
      <c r="E53" s="2"/>
      <c r="F53" s="7">
        <f>'2.2.2.ProdIntermed'!F108</f>
        <v>1</v>
      </c>
      <c r="G53" s="7">
        <f>'2.2.2.ProdIntermed'!G108</f>
        <v>0.97732993088347631</v>
      </c>
      <c r="H53" s="7">
        <f>'2.2.2.ProdIntermed'!H108</f>
        <v>1.0401449211968838</v>
      </c>
      <c r="I53" s="7">
        <f>'2.2.2.ProdIntermed'!I108</f>
        <v>1.0455176220156652</v>
      </c>
      <c r="J53" s="7">
        <f>'2.2.2.ProdIntermed'!J108</f>
        <v>1.0516574220259967</v>
      </c>
      <c r="K53" s="7">
        <f>'2.2.2.ProdIntermed'!K108</f>
        <v>1.022357022421357</v>
      </c>
      <c r="L53" s="7">
        <f>'2.2.2.ProdIntermed'!L108</f>
        <v>0.95712773937684448</v>
      </c>
      <c r="M53" s="7">
        <f>'2.2.2.ProdIntermed'!M108</f>
        <v>1.0445691205513175</v>
      </c>
      <c r="N53" s="7">
        <f>'2.2.2.ProdIntermed'!N108</f>
        <v>1.137253834059669</v>
      </c>
    </row>
    <row r="54" spans="2:14" x14ac:dyDescent="0.3">
      <c r="B54" s="56" t="s">
        <v>125</v>
      </c>
      <c r="C54" s="2"/>
      <c r="D54" s="2"/>
      <c r="E54" s="2"/>
      <c r="F54" s="7">
        <f>'2.2.2.ProdIntermed'!F109</f>
        <v>1</v>
      </c>
      <c r="G54" s="7">
        <f>'2.2.2.ProdIntermed'!G109</f>
        <v>0.97732993088347631</v>
      </c>
      <c r="H54" s="7">
        <f>'2.2.2.ProdIntermed'!H109</f>
        <v>1.0401449211968838</v>
      </c>
      <c r="I54" s="7">
        <f>'2.2.2.ProdIntermed'!I109</f>
        <v>1.0455176220156652</v>
      </c>
      <c r="J54" s="7">
        <f>'2.2.2.ProdIntermed'!J109</f>
        <v>1.0516574220259967</v>
      </c>
      <c r="K54" s="7">
        <f>'2.2.2.ProdIntermed'!K109</f>
        <v>1.022357022421357</v>
      </c>
      <c r="L54" s="7">
        <f>'2.2.2.ProdIntermed'!L109</f>
        <v>0.95712773937684448</v>
      </c>
      <c r="M54" s="7">
        <f>'2.2.2.ProdIntermed'!M109</f>
        <v>1.0445691205513175</v>
      </c>
      <c r="N54" s="7">
        <f>'2.2.2.ProdIntermed'!N109</f>
        <v>1.137253834059669</v>
      </c>
    </row>
    <row r="55" spans="2:14" x14ac:dyDescent="0.3">
      <c r="B55" s="56" t="s">
        <v>126</v>
      </c>
      <c r="C55" s="2"/>
      <c r="D55" s="2"/>
      <c r="E55" s="2"/>
      <c r="F55" s="7">
        <f>'2.2.2.ProdIntermed'!F110</f>
        <v>1</v>
      </c>
      <c r="G55" s="7">
        <f>'2.2.2.ProdIntermed'!G110</f>
        <v>0.97732993088347631</v>
      </c>
      <c r="H55" s="7">
        <f>'2.2.2.ProdIntermed'!H110</f>
        <v>1.0401449211968838</v>
      </c>
      <c r="I55" s="7">
        <f>'2.2.2.ProdIntermed'!I110</f>
        <v>1.0455176220156652</v>
      </c>
      <c r="J55" s="7">
        <f>'2.2.2.ProdIntermed'!J110</f>
        <v>1.0516574220259967</v>
      </c>
      <c r="K55" s="7">
        <f>'2.2.2.ProdIntermed'!K110</f>
        <v>1.022357022421357</v>
      </c>
      <c r="L55" s="7">
        <f>'2.2.2.ProdIntermed'!L110</f>
        <v>0.95712773937684448</v>
      </c>
      <c r="M55" s="7">
        <f>'2.2.2.ProdIntermed'!M110</f>
        <v>1.0445691205513175</v>
      </c>
      <c r="N55" s="7">
        <f>'2.2.2.ProdIntermed'!N110</f>
        <v>1.137253834059669</v>
      </c>
    </row>
    <row r="56" spans="2:14" x14ac:dyDescent="0.3">
      <c r="B56" s="74" t="s">
        <v>132</v>
      </c>
      <c r="C56" s="74"/>
      <c r="D56" s="74"/>
      <c r="E56" s="74"/>
      <c r="F56" s="76"/>
      <c r="G56" s="76"/>
      <c r="H56" s="76"/>
      <c r="I56" s="76"/>
      <c r="J56" s="76"/>
      <c r="K56" s="76"/>
      <c r="L56" s="76"/>
      <c r="M56" s="76"/>
      <c r="N56" s="76"/>
    </row>
    <row r="57" spans="2:14" x14ac:dyDescent="0.3">
      <c r="B57" s="56" t="s">
        <v>133</v>
      </c>
      <c r="C57" s="2"/>
      <c r="D57" s="2"/>
      <c r="E57" s="2"/>
      <c r="F57" s="14">
        <f>'2.2.2.ProdIntermed'!F112</f>
        <v>1</v>
      </c>
      <c r="G57" s="14">
        <f>'2.2.2.ProdIntermed'!G112</f>
        <v>0.97732993088347631</v>
      </c>
      <c r="H57" s="14">
        <f>'2.2.2.ProdIntermed'!H112</f>
        <v>1.0401449211968838</v>
      </c>
      <c r="I57" s="14">
        <f>'2.2.2.ProdIntermed'!I112</f>
        <v>1.0455176220156652</v>
      </c>
      <c r="J57" s="14">
        <f>'2.2.2.ProdIntermed'!J112</f>
        <v>1.0516574220259967</v>
      </c>
      <c r="K57" s="14">
        <f>'2.2.2.ProdIntermed'!K112</f>
        <v>1.022357022421357</v>
      </c>
      <c r="L57" s="14">
        <f>'2.2.2.ProdIntermed'!L112</f>
        <v>0.95712773937684448</v>
      </c>
      <c r="M57" s="14">
        <f>'2.2.2.ProdIntermed'!M112</f>
        <v>1.0445691205513175</v>
      </c>
      <c r="N57" s="14">
        <f>'2.2.2.ProdIntermed'!N112</f>
        <v>1.137253834059669</v>
      </c>
    </row>
    <row r="58" spans="2:14" x14ac:dyDescent="0.3">
      <c r="B58" s="56" t="s">
        <v>134</v>
      </c>
      <c r="C58" s="2"/>
      <c r="D58" s="2"/>
      <c r="E58" s="2"/>
      <c r="F58" s="14">
        <f>'2.2.2.ProdIntermed'!F113</f>
        <v>1</v>
      </c>
      <c r="G58" s="14">
        <f>'2.2.2.ProdIntermed'!G113</f>
        <v>0.97732993088347631</v>
      </c>
      <c r="H58" s="14">
        <f>'2.2.2.ProdIntermed'!H113</f>
        <v>1.0401449211968838</v>
      </c>
      <c r="I58" s="14">
        <f>'2.2.2.ProdIntermed'!I113</f>
        <v>1.0455176220156652</v>
      </c>
      <c r="J58" s="14">
        <f>'2.2.2.ProdIntermed'!J113</f>
        <v>1.0516574220259967</v>
      </c>
      <c r="K58" s="14">
        <f>'2.2.2.ProdIntermed'!K113</f>
        <v>1.022357022421357</v>
      </c>
      <c r="L58" s="14">
        <f>'2.2.2.ProdIntermed'!L113</f>
        <v>0.95712773937684448</v>
      </c>
      <c r="M58" s="14">
        <f>'2.2.2.ProdIntermed'!M113</f>
        <v>1.0445691205513175</v>
      </c>
      <c r="N58" s="14">
        <f>'2.2.2.ProdIntermed'!N113</f>
        <v>1.137253834059669</v>
      </c>
    </row>
    <row r="59" spans="2:14" x14ac:dyDescent="0.3">
      <c r="B59" s="82" t="s">
        <v>135</v>
      </c>
      <c r="C59" s="21"/>
      <c r="D59" s="21"/>
      <c r="E59" s="21"/>
      <c r="F59" s="22">
        <f>'2.2.2.ProdIntermed'!F114</f>
        <v>1</v>
      </c>
      <c r="G59" s="22">
        <f>'2.2.2.ProdIntermed'!G114</f>
        <v>0.97732993088347631</v>
      </c>
      <c r="H59" s="22">
        <f>'2.2.2.ProdIntermed'!H114</f>
        <v>1.0401449211968838</v>
      </c>
      <c r="I59" s="22">
        <f>'2.2.2.ProdIntermed'!I114</f>
        <v>1.0455176220156652</v>
      </c>
      <c r="J59" s="22">
        <f>'2.2.2.ProdIntermed'!J114</f>
        <v>1.0516574220259967</v>
      </c>
      <c r="K59" s="22">
        <f>'2.2.2.ProdIntermed'!K114</f>
        <v>1.022357022421357</v>
      </c>
      <c r="L59" s="22">
        <f>'2.2.2.ProdIntermed'!L114</f>
        <v>0.95712773937684448</v>
      </c>
      <c r="M59" s="22">
        <f>'2.2.2.ProdIntermed'!M114</f>
        <v>1.0445691205513175</v>
      </c>
      <c r="N59" s="22">
        <f>'2.2.2.ProdIntermed'!N114</f>
        <v>1.137253834059669</v>
      </c>
    </row>
    <row r="60" spans="2:14" x14ac:dyDescent="0.3"/>
    <row r="61" spans="2:14" x14ac:dyDescent="0.3">
      <c r="B61" s="134" t="s">
        <v>283</v>
      </c>
    </row>
    <row r="62" spans="2:14" x14ac:dyDescent="0.3">
      <c r="B62" s="140"/>
    </row>
    <row r="63" spans="2:14" x14ac:dyDescent="0.3">
      <c r="B63" s="178" t="s">
        <v>196</v>
      </c>
      <c r="C63" s="178"/>
      <c r="D63" s="178"/>
      <c r="E63" s="178"/>
      <c r="F63" s="139"/>
      <c r="G63" s="139"/>
      <c r="H63" s="139"/>
      <c r="I63" s="139"/>
      <c r="J63" s="139"/>
      <c r="K63" s="139"/>
      <c r="L63" s="139"/>
      <c r="M63" s="139"/>
      <c r="N63" s="139"/>
    </row>
    <row r="64" spans="2:14" x14ac:dyDescent="0.3">
      <c r="B64" s="74" t="s">
        <v>197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  <row r="65" spans="2:14" x14ac:dyDescent="0.3">
      <c r="B65" s="104" t="s">
        <v>198</v>
      </c>
      <c r="C65" s="105"/>
      <c r="D65" s="2"/>
      <c r="F65" s="138">
        <f>'2.2.3.8.PrecioCapital'!E8</f>
        <v>0.26410982422468687</v>
      </c>
      <c r="G65" s="138">
        <f>'2.2.3.8.PrecioCapital'!F8</f>
        <v>0.23170337046911632</v>
      </c>
      <c r="H65" s="138">
        <f>'2.2.3.8.PrecioCapital'!G8</f>
        <v>0.19223951054153002</v>
      </c>
      <c r="I65" s="138">
        <f>'2.2.3.8.PrecioCapital'!H8</f>
        <v>0.22999234832228618</v>
      </c>
      <c r="J65" s="138">
        <f>'2.2.3.8.PrecioCapital'!I8</f>
        <v>0.18311701246498716</v>
      </c>
      <c r="K65" s="138">
        <f>'2.2.3.8.PrecioCapital'!J8</f>
        <v>0.1859904459242398</v>
      </c>
      <c r="L65" s="138">
        <f>'2.2.3.8.PrecioCapital'!K8</f>
        <v>0.15392582388303261</v>
      </c>
      <c r="M65" s="138">
        <f>'2.2.3.8.PrecioCapital'!L8</f>
        <v>7.8966767661175025E-2</v>
      </c>
      <c r="N65" s="138">
        <f>'2.2.3.8.PrecioCapital'!M8</f>
        <v>0.13563312110036763</v>
      </c>
    </row>
    <row r="66" spans="2:14" x14ac:dyDescent="0.3">
      <c r="B66" s="104" t="s">
        <v>199</v>
      </c>
      <c r="C66" s="105"/>
      <c r="D66" s="2"/>
      <c r="F66" s="138">
        <f>'2.2.3.8.PrecioCapital'!E9</f>
        <v>0.33355426866913135</v>
      </c>
      <c r="G66" s="138">
        <f>'2.2.3.8.PrecioCapital'!F9</f>
        <v>0.30023806182728174</v>
      </c>
      <c r="H66" s="138">
        <f>'2.2.3.8.PrecioCapital'!G9</f>
        <v>0.26298653104033226</v>
      </c>
      <c r="I66" s="138">
        <f>'2.2.3.8.PrecioCapital'!H9</f>
        <v>0.3005484524199315</v>
      </c>
      <c r="J66" s="138">
        <f>'2.2.3.8.PrecioCapital'!I9</f>
        <v>0.25368782716441607</v>
      </c>
      <c r="K66" s="138">
        <f>'2.2.3.8.PrecioCapital'!J9</f>
        <v>0.25576933505498806</v>
      </c>
      <c r="L66" s="138">
        <f>'2.2.3.8.PrecioCapital'!K9</f>
        <v>0.22275696095137826</v>
      </c>
      <c r="M66" s="138">
        <f>'2.2.3.8.PrecioCapital'!L9</f>
        <v>0.15123534049076337</v>
      </c>
      <c r="N66" s="138">
        <f>'2.2.3.8.PrecioCapital'!M9</f>
        <v>0.21041192007155646</v>
      </c>
    </row>
    <row r="67" spans="2:14" x14ac:dyDescent="0.3">
      <c r="B67" s="104" t="s">
        <v>200</v>
      </c>
      <c r="C67" s="105"/>
      <c r="D67" s="2"/>
      <c r="F67" s="138">
        <f>'2.2.3.8.PrecioCapital'!E10</f>
        <v>0.47244315755802024</v>
      </c>
      <c r="G67" s="138">
        <f>'2.2.3.8.PrecioCapital'!F10</f>
        <v>0.4373074445436127</v>
      </c>
      <c r="H67" s="138">
        <f>'2.2.3.8.PrecioCapital'!G10</f>
        <v>0.4044805720379368</v>
      </c>
      <c r="I67" s="138">
        <f>'2.2.3.8.PrecioCapital'!H10</f>
        <v>0.44166066061522219</v>
      </c>
      <c r="J67" s="138">
        <f>'2.2.3.8.PrecioCapital'!I10</f>
        <v>0.3948294565632739</v>
      </c>
      <c r="K67" s="138">
        <f>'2.2.3.8.PrecioCapital'!J10</f>
        <v>0.39532711331648451</v>
      </c>
      <c r="L67" s="138">
        <f>'2.2.3.8.PrecioCapital'!K10</f>
        <v>0.36041923508806956</v>
      </c>
      <c r="M67" s="138">
        <f>'2.2.3.8.PrecioCapital'!L10</f>
        <v>0.29577248614994012</v>
      </c>
      <c r="N67" s="138">
        <f>'2.2.3.8.PrecioCapital'!M10</f>
        <v>0.35996951801393406</v>
      </c>
    </row>
    <row r="68" spans="2:14" x14ac:dyDescent="0.3">
      <c r="B68" s="104" t="s">
        <v>201</v>
      </c>
      <c r="C68" s="105"/>
      <c r="D68" s="2"/>
      <c r="F68" s="138">
        <f>'2.2.3.8.PrecioCapital'!E11</f>
        <v>0.33355426866913135</v>
      </c>
      <c r="G68" s="138">
        <f>'2.2.3.8.PrecioCapital'!F11</f>
        <v>0.30023806182728174</v>
      </c>
      <c r="H68" s="138">
        <f>'2.2.3.8.PrecioCapital'!G11</f>
        <v>0.26298653104033226</v>
      </c>
      <c r="I68" s="138">
        <f>'2.2.3.8.PrecioCapital'!H11</f>
        <v>0.3005484524199315</v>
      </c>
      <c r="J68" s="138">
        <f>'2.2.3.8.PrecioCapital'!I11</f>
        <v>0.25368782716441607</v>
      </c>
      <c r="K68" s="138">
        <f>'2.2.3.8.PrecioCapital'!J11</f>
        <v>0.25576933505498806</v>
      </c>
      <c r="L68" s="138">
        <f>'2.2.3.8.PrecioCapital'!K11</f>
        <v>0.22275696095137826</v>
      </c>
      <c r="M68" s="138">
        <f>'2.2.3.8.PrecioCapital'!L11</f>
        <v>0.15123534049076337</v>
      </c>
      <c r="N68" s="138">
        <f>'2.2.3.8.PrecioCapital'!M11</f>
        <v>0.21041192007155646</v>
      </c>
    </row>
    <row r="69" spans="2:14" x14ac:dyDescent="0.3">
      <c r="B69" s="104" t="s">
        <v>202</v>
      </c>
      <c r="C69" s="105"/>
      <c r="D69" s="2"/>
      <c r="F69" s="138">
        <f>'2.2.3.8.PrecioCapital'!E12</f>
        <v>0.33355426866913135</v>
      </c>
      <c r="G69" s="138">
        <f>'2.2.3.8.PrecioCapital'!F12</f>
        <v>0.30023806182728174</v>
      </c>
      <c r="H69" s="138">
        <f>'2.2.3.8.PrecioCapital'!G12</f>
        <v>0.26298653104033226</v>
      </c>
      <c r="I69" s="138">
        <f>'2.2.3.8.PrecioCapital'!H12</f>
        <v>0.3005484524199315</v>
      </c>
      <c r="J69" s="138">
        <f>'2.2.3.8.PrecioCapital'!I12</f>
        <v>0.25368782716441607</v>
      </c>
      <c r="K69" s="138">
        <f>'2.2.3.8.PrecioCapital'!J12</f>
        <v>0.25576933505498806</v>
      </c>
      <c r="L69" s="138">
        <f>'2.2.3.8.PrecioCapital'!K12</f>
        <v>0.22275696095137826</v>
      </c>
      <c r="M69" s="138">
        <f>'2.2.3.8.PrecioCapital'!L12</f>
        <v>0.15123534049076337</v>
      </c>
      <c r="N69" s="138">
        <f>'2.2.3.8.PrecioCapital'!M12</f>
        <v>0.21041192007155646</v>
      </c>
    </row>
    <row r="70" spans="2:14" x14ac:dyDescent="0.3">
      <c r="B70" s="104" t="s">
        <v>203</v>
      </c>
      <c r="C70" s="105"/>
      <c r="D70" s="2"/>
      <c r="F70" s="138">
        <f>'2.2.3.8.PrecioCapital'!E13</f>
        <v>0.54188760200246466</v>
      </c>
      <c r="G70" s="138">
        <f>'2.2.3.8.PrecioCapital'!F13</f>
        <v>0.50584213590177807</v>
      </c>
      <c r="H70" s="138">
        <f>'2.2.3.8.PrecioCapital'!G13</f>
        <v>0.47522759253673907</v>
      </c>
      <c r="I70" s="138">
        <f>'2.2.3.8.PrecioCapital'!H13</f>
        <v>0.51221676471286748</v>
      </c>
      <c r="J70" s="138">
        <f>'2.2.3.8.PrecioCapital'!I13</f>
        <v>0.46540027126270289</v>
      </c>
      <c r="K70" s="138">
        <f>'2.2.3.8.PrecioCapital'!J13</f>
        <v>0.46510600244723282</v>
      </c>
      <c r="L70" s="138">
        <f>'2.2.3.8.PrecioCapital'!K13</f>
        <v>0.42925037215641509</v>
      </c>
      <c r="M70" s="138">
        <f>'2.2.3.8.PrecioCapital'!L13</f>
        <v>0.36804105897952849</v>
      </c>
      <c r="N70" s="138">
        <f>'2.2.3.8.PrecioCapital'!M13</f>
        <v>0.43474831698512284</v>
      </c>
    </row>
    <row r="71" spans="2:14" x14ac:dyDescent="0.3">
      <c r="B71" s="74" t="s">
        <v>204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</row>
    <row r="72" spans="2:14" x14ac:dyDescent="0.3">
      <c r="B72" s="104" t="s">
        <v>267</v>
      </c>
      <c r="C72" s="105"/>
      <c r="D72" s="2"/>
      <c r="F72" s="138">
        <f>'2.2.3.8.PrecioCapital'!E15</f>
        <v>0.24096167607190913</v>
      </c>
      <c r="G72" s="138">
        <f>'2.2.3.8.PrecioCapital'!F15</f>
        <v>0.20885847334515886</v>
      </c>
      <c r="H72" s="138">
        <f>'2.2.3.8.PrecioCapital'!G15</f>
        <v>0.16865717037054612</v>
      </c>
      <c r="I72" s="138">
        <f>'2.2.3.8.PrecioCapital'!H15</f>
        <v>0.20647364695170067</v>
      </c>
      <c r="J72" s="138">
        <f>'2.2.3.8.PrecioCapital'!I15</f>
        <v>0.15959340756047277</v>
      </c>
      <c r="K72" s="138">
        <f>'2.2.3.8.PrecioCapital'!J15</f>
        <v>0.16273081620933846</v>
      </c>
      <c r="L72" s="138">
        <f>'2.2.3.8.PrecioCapital'!K15</f>
        <v>0.13098211152232864</v>
      </c>
      <c r="M72" s="138">
        <f>'2.2.3.8.PrecioCapital'!L15</f>
        <v>5.4877243379827655E-2</v>
      </c>
      <c r="N72" s="138">
        <f>'2.2.3.8.PrecioCapital'!M15</f>
        <v>0.11070685477165279</v>
      </c>
    </row>
    <row r="73" spans="2:14" x14ac:dyDescent="0.3">
      <c r="B73" s="104" t="s">
        <v>343</v>
      </c>
      <c r="C73" s="105"/>
      <c r="D73" s="2"/>
      <c r="F73" s="138">
        <f>'2.2.3.8.PrecioCapital'!E16</f>
        <v>0.2525357501506128</v>
      </c>
      <c r="G73" s="138">
        <f>'2.2.3.8.PrecioCapital'!F16</f>
        <v>0.22028092190942208</v>
      </c>
      <c r="H73" s="138">
        <f>'2.2.3.8.PrecioCapital'!G16</f>
        <v>0.18044834045839631</v>
      </c>
      <c r="I73" s="138">
        <f>'2.2.3.8.PrecioCapital'!H16</f>
        <v>0.21823299763934526</v>
      </c>
      <c r="J73" s="138">
        <f>'2.2.3.8.PrecioCapital'!I16</f>
        <v>0.17135521001508233</v>
      </c>
      <c r="K73" s="138">
        <f>'2.2.3.8.PrecioCapital'!J16</f>
        <v>0.17436063106911509</v>
      </c>
      <c r="L73" s="138">
        <f>'2.2.3.8.PrecioCapital'!K16</f>
        <v>0.14245396770497498</v>
      </c>
      <c r="M73" s="138">
        <f>'2.2.3.8.PrecioCapital'!L16</f>
        <v>6.6922005522910291E-2</v>
      </c>
      <c r="N73" s="138">
        <f>'2.2.3.8.PrecioCapital'!M16</f>
        <v>0.12316998793850284</v>
      </c>
    </row>
    <row r="74" spans="2:14" x14ac:dyDescent="0.3">
      <c r="B74" s="104" t="s">
        <v>205</v>
      </c>
      <c r="C74" s="105"/>
      <c r="D74" s="2"/>
      <c r="F74" s="138">
        <f>'2.2.3.8.PrecioCapital'!E17</f>
        <v>0.33355426866913135</v>
      </c>
      <c r="G74" s="138">
        <f>'2.2.3.8.PrecioCapital'!F17</f>
        <v>0.30023806182728174</v>
      </c>
      <c r="H74" s="138">
        <f>'2.2.3.8.PrecioCapital'!G17</f>
        <v>0.26298653104033226</v>
      </c>
      <c r="I74" s="138">
        <f>'2.2.3.8.PrecioCapital'!H17</f>
        <v>0.3005484524199315</v>
      </c>
      <c r="J74" s="138">
        <f>'2.2.3.8.PrecioCapital'!I17</f>
        <v>0.25368782716441607</v>
      </c>
      <c r="K74" s="138">
        <f>'2.2.3.8.PrecioCapital'!J17</f>
        <v>0.25576933505498806</v>
      </c>
      <c r="L74" s="138">
        <f>'2.2.3.8.PrecioCapital'!K17</f>
        <v>0.22275696095137826</v>
      </c>
      <c r="M74" s="138">
        <f>'2.2.3.8.PrecioCapital'!L17</f>
        <v>0.15123534049076337</v>
      </c>
      <c r="N74" s="138">
        <f>'2.2.3.8.PrecioCapital'!M17</f>
        <v>0.21041192007155646</v>
      </c>
    </row>
    <row r="75" spans="2:14" x14ac:dyDescent="0.3">
      <c r="B75" s="104" t="s">
        <v>206</v>
      </c>
      <c r="C75" s="105"/>
      <c r="D75" s="2"/>
      <c r="F75" s="138">
        <f>'2.2.3.8.PrecioCapital'!E18</f>
        <v>0.28725797237283501</v>
      </c>
      <c r="G75" s="138">
        <f>'2.2.3.8.PrecioCapital'!F18</f>
        <v>0.2545482675885048</v>
      </c>
      <c r="H75" s="138">
        <f>'2.2.3.8.PrecioCapital'!G18</f>
        <v>0.21582185070779744</v>
      </c>
      <c r="I75" s="138">
        <f>'2.2.3.8.PrecioCapital'!H18</f>
        <v>0.25351104968816796</v>
      </c>
      <c r="J75" s="138">
        <f>'2.2.3.8.PrecioCapital'!I18</f>
        <v>0.20664061736479677</v>
      </c>
      <c r="K75" s="138">
        <f>'2.2.3.8.PrecioCapital'!J18</f>
        <v>0.20925007563448922</v>
      </c>
      <c r="L75" s="138">
        <f>'2.2.3.8.PrecioCapital'!K18</f>
        <v>0.17686953623914781</v>
      </c>
      <c r="M75" s="138">
        <f>'2.2.3.8.PrecioCapital'!L18</f>
        <v>0.10305629193770449</v>
      </c>
      <c r="N75" s="138">
        <f>'2.2.3.8.PrecioCapital'!M18</f>
        <v>0.16055938742409726</v>
      </c>
    </row>
    <row r="76" spans="2:14" x14ac:dyDescent="0.3">
      <c r="B76" s="104" t="s">
        <v>207</v>
      </c>
      <c r="C76" s="105"/>
      <c r="D76" s="2"/>
      <c r="F76" s="138">
        <f>'2.2.3.8.PrecioCapital'!E19</f>
        <v>0.33355426866913135</v>
      </c>
      <c r="G76" s="138">
        <f>'2.2.3.8.PrecioCapital'!F19</f>
        <v>0.30023806182728174</v>
      </c>
      <c r="H76" s="138">
        <f>'2.2.3.8.PrecioCapital'!G19</f>
        <v>0.26298653104033226</v>
      </c>
      <c r="I76" s="138">
        <f>'2.2.3.8.PrecioCapital'!H19</f>
        <v>0.3005484524199315</v>
      </c>
      <c r="J76" s="138">
        <f>'2.2.3.8.PrecioCapital'!I19</f>
        <v>0.25368782716441607</v>
      </c>
      <c r="K76" s="138">
        <f>'2.2.3.8.PrecioCapital'!J19</f>
        <v>0.25576933505498806</v>
      </c>
      <c r="L76" s="138">
        <f>'2.2.3.8.PrecioCapital'!K19</f>
        <v>0.22275696095137826</v>
      </c>
      <c r="M76" s="138">
        <f>'2.2.3.8.PrecioCapital'!L19</f>
        <v>0.15123534049076337</v>
      </c>
      <c r="N76" s="138">
        <f>'2.2.3.8.PrecioCapital'!M19</f>
        <v>0.21041192007155646</v>
      </c>
    </row>
    <row r="77" spans="2:14" x14ac:dyDescent="0.3">
      <c r="B77" s="104" t="s">
        <v>208</v>
      </c>
      <c r="C77" s="105"/>
      <c r="D77" s="2"/>
      <c r="F77" s="138">
        <f>'2.2.3.8.PrecioCapital'!E20</f>
        <v>0.25505185321019413</v>
      </c>
      <c r="G77" s="138">
        <f>'2.2.3.8.PrecioCapital'!F20</f>
        <v>0.22276406290065992</v>
      </c>
      <c r="H77" s="138">
        <f>'2.2.3.8.PrecioCapital'!G20</f>
        <v>0.18301163830255582</v>
      </c>
      <c r="I77" s="138">
        <f>'2.2.3.8.PrecioCapital'!H20</f>
        <v>0.22078937822259329</v>
      </c>
      <c r="J77" s="138">
        <f>'2.2.3.8.PrecioCapital'!I20</f>
        <v>0.17391212359114858</v>
      </c>
      <c r="K77" s="138">
        <f>'2.2.3.8.PrecioCapital'!J20</f>
        <v>0.17688885168979437</v>
      </c>
      <c r="L77" s="138">
        <f>'2.2.3.8.PrecioCapital'!K20</f>
        <v>0.14494784948281358</v>
      </c>
      <c r="M77" s="138">
        <f>'2.2.3.8.PrecioCapital'!L20</f>
        <v>6.9540432074706962E-2</v>
      </c>
      <c r="N77" s="138">
        <f>'2.2.3.8.PrecioCapital'!M20</f>
        <v>0.12587936471282127</v>
      </c>
    </row>
    <row r="78" spans="2:14" x14ac:dyDescent="0.3">
      <c r="B78" s="104" t="s">
        <v>209</v>
      </c>
      <c r="C78" s="105"/>
      <c r="D78" s="2"/>
      <c r="F78" s="138">
        <f>'2.2.3.8.PrecioCapital'!E21</f>
        <v>0.33355426866913135</v>
      </c>
      <c r="G78" s="138">
        <f>'2.2.3.8.PrecioCapital'!F21</f>
        <v>0.30023806182728174</v>
      </c>
      <c r="H78" s="138">
        <f>'2.2.3.8.PrecioCapital'!G21</f>
        <v>0.26298653104033226</v>
      </c>
      <c r="I78" s="138">
        <f>'2.2.3.8.PrecioCapital'!H21</f>
        <v>0.3005484524199315</v>
      </c>
      <c r="J78" s="138">
        <f>'2.2.3.8.PrecioCapital'!I21</f>
        <v>0.25368782716441607</v>
      </c>
      <c r="K78" s="138">
        <f>'2.2.3.8.PrecioCapital'!J21</f>
        <v>0.25576933505498806</v>
      </c>
      <c r="L78" s="138">
        <f>'2.2.3.8.PrecioCapital'!K21</f>
        <v>0.22275696095137826</v>
      </c>
      <c r="M78" s="138">
        <f>'2.2.3.8.PrecioCapital'!L21</f>
        <v>0.15123534049076337</v>
      </c>
      <c r="N78" s="138">
        <f>'2.2.3.8.PrecioCapital'!M21</f>
        <v>0.21041192007155646</v>
      </c>
    </row>
    <row r="79" spans="2:14" x14ac:dyDescent="0.3">
      <c r="B79" s="104" t="s">
        <v>303</v>
      </c>
      <c r="C79" s="105"/>
      <c r="D79" s="2"/>
      <c r="F79" s="138">
        <f>'2.2.3.8.PrecioCapital'!E22</f>
        <v>0.2525357501506128</v>
      </c>
      <c r="G79" s="138">
        <f>'2.2.3.8.PrecioCapital'!F22</f>
        <v>0.22028092190942208</v>
      </c>
      <c r="H79" s="138">
        <f>'2.2.3.8.PrecioCapital'!G22</f>
        <v>0.18044834045839631</v>
      </c>
      <c r="I79" s="138">
        <f>'2.2.3.8.PrecioCapital'!H22</f>
        <v>0.21823299763934526</v>
      </c>
      <c r="J79" s="138">
        <f>'2.2.3.8.PrecioCapital'!I22</f>
        <v>0.17135521001508233</v>
      </c>
      <c r="K79" s="138">
        <f>'2.2.3.8.PrecioCapital'!J22</f>
        <v>0.17436063106911509</v>
      </c>
      <c r="L79" s="138">
        <f>'2.2.3.8.PrecioCapital'!K22</f>
        <v>0.14245396770497498</v>
      </c>
      <c r="M79" s="138">
        <f>'2.2.3.8.PrecioCapital'!L22</f>
        <v>6.6922005522910291E-2</v>
      </c>
      <c r="N79" s="138">
        <f>'2.2.3.8.PrecioCapital'!M22</f>
        <v>0.12316998793850284</v>
      </c>
    </row>
    <row r="80" spans="2:14" x14ac:dyDescent="0.3">
      <c r="B80" s="104" t="s">
        <v>210</v>
      </c>
      <c r="C80" s="105"/>
      <c r="D80" s="2"/>
      <c r="F80" s="138">
        <f>'2.2.3.8.PrecioCapital'!E23</f>
        <v>0.33355426866913135</v>
      </c>
      <c r="G80" s="138">
        <f>'2.2.3.8.PrecioCapital'!F23</f>
        <v>0.30023806182728174</v>
      </c>
      <c r="H80" s="138">
        <f>'2.2.3.8.PrecioCapital'!G23</f>
        <v>0.26298653104033226</v>
      </c>
      <c r="I80" s="138">
        <f>'2.2.3.8.PrecioCapital'!H23</f>
        <v>0.3005484524199315</v>
      </c>
      <c r="J80" s="138">
        <f>'2.2.3.8.PrecioCapital'!I23</f>
        <v>0.25368782716441607</v>
      </c>
      <c r="K80" s="138">
        <f>'2.2.3.8.PrecioCapital'!J23</f>
        <v>0.25576933505498806</v>
      </c>
      <c r="L80" s="138">
        <f>'2.2.3.8.PrecioCapital'!K23</f>
        <v>0.22275696095137826</v>
      </c>
      <c r="M80" s="138">
        <f>'2.2.3.8.PrecioCapital'!L23</f>
        <v>0.15123534049076337</v>
      </c>
      <c r="N80" s="138">
        <f>'2.2.3.8.PrecioCapital'!M23</f>
        <v>0.21041192007155646</v>
      </c>
    </row>
    <row r="81" spans="2:14" x14ac:dyDescent="0.3">
      <c r="B81" s="104" t="s">
        <v>211</v>
      </c>
      <c r="C81" s="105"/>
      <c r="D81" s="2"/>
      <c r="F81" s="138">
        <f>'2.2.3.8.PrecioCapital'!E24</f>
        <v>0.2525357501506128</v>
      </c>
      <c r="G81" s="138">
        <f>'2.2.3.8.PrecioCapital'!F24</f>
        <v>0.22028092190942208</v>
      </c>
      <c r="H81" s="138">
        <f>'2.2.3.8.PrecioCapital'!G24</f>
        <v>0.18044834045839631</v>
      </c>
      <c r="I81" s="138">
        <f>'2.2.3.8.PrecioCapital'!H24</f>
        <v>0.21823299763934526</v>
      </c>
      <c r="J81" s="138">
        <f>'2.2.3.8.PrecioCapital'!I24</f>
        <v>0.17135521001508233</v>
      </c>
      <c r="K81" s="138">
        <f>'2.2.3.8.PrecioCapital'!J24</f>
        <v>0.17436063106911509</v>
      </c>
      <c r="L81" s="138">
        <f>'2.2.3.8.PrecioCapital'!K24</f>
        <v>0.14245396770497498</v>
      </c>
      <c r="M81" s="138">
        <f>'2.2.3.8.PrecioCapital'!L24</f>
        <v>6.6922005522910291E-2</v>
      </c>
      <c r="N81" s="138">
        <f>'2.2.3.8.PrecioCapital'!M24</f>
        <v>0.12316998793850284</v>
      </c>
    </row>
    <row r="82" spans="2:14" x14ac:dyDescent="0.3">
      <c r="B82" s="104" t="s">
        <v>212</v>
      </c>
      <c r="C82" s="105"/>
      <c r="D82" s="2"/>
      <c r="F82" s="138">
        <f>'2.2.3.8.PrecioCapital'!E25</f>
        <v>0.2525357501506128</v>
      </c>
      <c r="G82" s="138">
        <f>'2.2.3.8.PrecioCapital'!F25</f>
        <v>0.22028092190942208</v>
      </c>
      <c r="H82" s="138">
        <f>'2.2.3.8.PrecioCapital'!G25</f>
        <v>0.18044834045839631</v>
      </c>
      <c r="I82" s="138">
        <f>'2.2.3.8.PrecioCapital'!H25</f>
        <v>0.21823299763934526</v>
      </c>
      <c r="J82" s="138">
        <f>'2.2.3.8.PrecioCapital'!I25</f>
        <v>0.17135521001508233</v>
      </c>
      <c r="K82" s="138">
        <f>'2.2.3.8.PrecioCapital'!J25</f>
        <v>0.17436063106911509</v>
      </c>
      <c r="L82" s="138">
        <f>'2.2.3.8.PrecioCapital'!K25</f>
        <v>0.14245396770497498</v>
      </c>
      <c r="M82" s="138">
        <f>'2.2.3.8.PrecioCapital'!L25</f>
        <v>6.6922005522910291E-2</v>
      </c>
      <c r="N82" s="138">
        <f>'2.2.3.8.PrecioCapital'!M25</f>
        <v>0.12316998793850284</v>
      </c>
    </row>
    <row r="83" spans="2:14" x14ac:dyDescent="0.3">
      <c r="B83" s="104" t="s">
        <v>213</v>
      </c>
      <c r="C83" s="105"/>
      <c r="D83" s="2"/>
      <c r="F83" s="138">
        <f>'2.2.3.8.PrecioCapital'!E26</f>
        <v>0.33355426866913135</v>
      </c>
      <c r="G83" s="138">
        <f>'2.2.3.8.PrecioCapital'!F26</f>
        <v>0.30023806182728174</v>
      </c>
      <c r="H83" s="138">
        <f>'2.2.3.8.PrecioCapital'!G26</f>
        <v>0.26298653104033226</v>
      </c>
      <c r="I83" s="138">
        <f>'2.2.3.8.PrecioCapital'!H26</f>
        <v>0.3005484524199315</v>
      </c>
      <c r="J83" s="138">
        <f>'2.2.3.8.PrecioCapital'!I26</f>
        <v>0.25368782716441607</v>
      </c>
      <c r="K83" s="138">
        <f>'2.2.3.8.PrecioCapital'!J26</f>
        <v>0.25576933505498806</v>
      </c>
      <c r="L83" s="138">
        <f>'2.2.3.8.PrecioCapital'!K26</f>
        <v>0.22275696095137826</v>
      </c>
      <c r="M83" s="138">
        <f>'2.2.3.8.PrecioCapital'!L26</f>
        <v>0.15123534049076337</v>
      </c>
      <c r="N83" s="138">
        <f>'2.2.3.8.PrecioCapital'!M26</f>
        <v>0.21041192007155646</v>
      </c>
    </row>
    <row r="84" spans="2:14" x14ac:dyDescent="0.3">
      <c r="B84" s="104" t="s">
        <v>214</v>
      </c>
      <c r="C84" s="105"/>
      <c r="D84" s="2"/>
      <c r="F84" s="138">
        <f>'2.2.3.8.PrecioCapital'!E27</f>
        <v>0.33355426866913135</v>
      </c>
      <c r="G84" s="138">
        <f>'2.2.3.8.PrecioCapital'!F27</f>
        <v>0.30023806182728174</v>
      </c>
      <c r="H84" s="138">
        <f>'2.2.3.8.PrecioCapital'!G27</f>
        <v>0.26298653104033226</v>
      </c>
      <c r="I84" s="138">
        <f>'2.2.3.8.PrecioCapital'!H27</f>
        <v>0.3005484524199315</v>
      </c>
      <c r="J84" s="138">
        <f>'2.2.3.8.PrecioCapital'!I27</f>
        <v>0.25368782716441607</v>
      </c>
      <c r="K84" s="138">
        <f>'2.2.3.8.PrecioCapital'!J27</f>
        <v>0.25576933505498806</v>
      </c>
      <c r="L84" s="138">
        <f>'2.2.3.8.PrecioCapital'!K27</f>
        <v>0.22275696095137826</v>
      </c>
      <c r="M84" s="138">
        <f>'2.2.3.8.PrecioCapital'!L27</f>
        <v>0.15123534049076337</v>
      </c>
      <c r="N84" s="138">
        <f>'2.2.3.8.PrecioCapital'!M27</f>
        <v>0.21041192007155646</v>
      </c>
    </row>
    <row r="85" spans="2:14" x14ac:dyDescent="0.3">
      <c r="B85" s="104" t="s">
        <v>215</v>
      </c>
      <c r="C85" s="105"/>
      <c r="D85" s="2"/>
      <c r="F85" s="138">
        <f>'2.2.3.8.PrecioCapital'!E28</f>
        <v>0.33355426866913135</v>
      </c>
      <c r="G85" s="138">
        <f>'2.2.3.8.PrecioCapital'!F28</f>
        <v>0.30023806182728174</v>
      </c>
      <c r="H85" s="138">
        <f>'2.2.3.8.PrecioCapital'!G28</f>
        <v>0.26298653104033226</v>
      </c>
      <c r="I85" s="138">
        <f>'2.2.3.8.PrecioCapital'!H28</f>
        <v>0.3005484524199315</v>
      </c>
      <c r="J85" s="138">
        <f>'2.2.3.8.PrecioCapital'!I28</f>
        <v>0.25368782716441607</v>
      </c>
      <c r="K85" s="138">
        <f>'2.2.3.8.PrecioCapital'!J28</f>
        <v>0.25576933505498806</v>
      </c>
      <c r="L85" s="138">
        <f>'2.2.3.8.PrecioCapital'!K28</f>
        <v>0.22275696095137826</v>
      </c>
      <c r="M85" s="138">
        <f>'2.2.3.8.PrecioCapital'!L28</f>
        <v>0.15123534049076337</v>
      </c>
      <c r="N85" s="138">
        <f>'2.2.3.8.PrecioCapital'!M28</f>
        <v>0.21041192007155646</v>
      </c>
    </row>
    <row r="86" spans="2:14" x14ac:dyDescent="0.3">
      <c r="B86" s="104" t="s">
        <v>216</v>
      </c>
      <c r="C86" s="105"/>
      <c r="D86" s="2"/>
      <c r="F86" s="138">
        <f>'2.2.3.8.PrecioCapital'!E29</f>
        <v>0.33355426866913135</v>
      </c>
      <c r="G86" s="138">
        <f>'2.2.3.8.PrecioCapital'!F29</f>
        <v>0.30023806182728174</v>
      </c>
      <c r="H86" s="138">
        <f>'2.2.3.8.PrecioCapital'!G29</f>
        <v>0.26298653104033226</v>
      </c>
      <c r="I86" s="138">
        <f>'2.2.3.8.PrecioCapital'!H29</f>
        <v>0.3005484524199315</v>
      </c>
      <c r="J86" s="138">
        <f>'2.2.3.8.PrecioCapital'!I29</f>
        <v>0.25368782716441607</v>
      </c>
      <c r="K86" s="138">
        <f>'2.2.3.8.PrecioCapital'!J29</f>
        <v>0.25576933505498806</v>
      </c>
      <c r="L86" s="138">
        <f>'2.2.3.8.PrecioCapital'!K29</f>
        <v>0.22275696095137826</v>
      </c>
      <c r="M86" s="138">
        <f>'2.2.3.8.PrecioCapital'!L29</f>
        <v>0.15123534049076337</v>
      </c>
      <c r="N86" s="138">
        <f>'2.2.3.8.PrecioCapital'!M29</f>
        <v>0.21041192007155646</v>
      </c>
    </row>
    <row r="87" spans="2:14" x14ac:dyDescent="0.3">
      <c r="B87" s="104" t="s">
        <v>217</v>
      </c>
      <c r="C87" s="105"/>
      <c r="D87" s="2"/>
      <c r="F87" s="138">
        <f>'2.2.3.8.PrecioCapital'!E30</f>
        <v>0.33355426866913135</v>
      </c>
      <c r="G87" s="138">
        <f>'2.2.3.8.PrecioCapital'!F30</f>
        <v>0.30023806182728174</v>
      </c>
      <c r="H87" s="138">
        <f>'2.2.3.8.PrecioCapital'!G30</f>
        <v>0.26298653104033226</v>
      </c>
      <c r="I87" s="138">
        <f>'2.2.3.8.PrecioCapital'!H30</f>
        <v>0.3005484524199315</v>
      </c>
      <c r="J87" s="138">
        <f>'2.2.3.8.PrecioCapital'!I30</f>
        <v>0.25368782716441607</v>
      </c>
      <c r="K87" s="138">
        <f>'2.2.3.8.PrecioCapital'!J30</f>
        <v>0.25576933505498806</v>
      </c>
      <c r="L87" s="138">
        <f>'2.2.3.8.PrecioCapital'!K30</f>
        <v>0.22275696095137826</v>
      </c>
      <c r="M87" s="138">
        <f>'2.2.3.8.PrecioCapital'!L30</f>
        <v>0.15123534049076337</v>
      </c>
      <c r="N87" s="138">
        <f>'2.2.3.8.PrecioCapital'!M30</f>
        <v>0.21041192007155646</v>
      </c>
    </row>
    <row r="88" spans="2:14" x14ac:dyDescent="0.3">
      <c r="B88" s="104" t="s">
        <v>218</v>
      </c>
      <c r="C88" s="105"/>
      <c r="D88" s="2"/>
      <c r="F88" s="138">
        <f>'2.2.3.8.PrecioCapital'!E31</f>
        <v>0.33355426866913135</v>
      </c>
      <c r="G88" s="138">
        <f>'2.2.3.8.PrecioCapital'!F31</f>
        <v>0.30023806182728174</v>
      </c>
      <c r="H88" s="138">
        <f>'2.2.3.8.PrecioCapital'!G31</f>
        <v>0.26298653104033226</v>
      </c>
      <c r="I88" s="138">
        <f>'2.2.3.8.PrecioCapital'!H31</f>
        <v>0.3005484524199315</v>
      </c>
      <c r="J88" s="138">
        <f>'2.2.3.8.PrecioCapital'!I31</f>
        <v>0.25368782716441607</v>
      </c>
      <c r="K88" s="138">
        <f>'2.2.3.8.PrecioCapital'!J31</f>
        <v>0.25576933505498806</v>
      </c>
      <c r="L88" s="138">
        <f>'2.2.3.8.PrecioCapital'!K31</f>
        <v>0.22275696095137826</v>
      </c>
      <c r="M88" s="138">
        <f>'2.2.3.8.PrecioCapital'!L31</f>
        <v>0.15123534049076337</v>
      </c>
      <c r="N88" s="138">
        <f>'2.2.3.8.PrecioCapital'!M31</f>
        <v>0.21041192007155646</v>
      </c>
    </row>
    <row r="89" spans="2:14" x14ac:dyDescent="0.3">
      <c r="B89" s="104" t="s">
        <v>348</v>
      </c>
      <c r="C89" s="105"/>
      <c r="D89" s="2"/>
      <c r="F89" s="138">
        <f>'2.2.3.8.PrecioCapital'!E32</f>
        <v>0.33355426866913135</v>
      </c>
      <c r="G89" s="138">
        <f>'2.2.3.8.PrecioCapital'!F32</f>
        <v>0.30023806182728174</v>
      </c>
      <c r="H89" s="138">
        <f>'2.2.3.8.PrecioCapital'!G32</f>
        <v>0.26298653104033226</v>
      </c>
      <c r="I89" s="138">
        <f>'2.2.3.8.PrecioCapital'!H32</f>
        <v>0.3005484524199315</v>
      </c>
      <c r="J89" s="138">
        <f>'2.2.3.8.PrecioCapital'!I32</f>
        <v>0.25368782716441607</v>
      </c>
      <c r="K89" s="138">
        <f>'2.2.3.8.PrecioCapital'!J32</f>
        <v>0.25576933505498806</v>
      </c>
      <c r="L89" s="138">
        <f>'2.2.3.8.PrecioCapital'!K32</f>
        <v>0.22275696095137826</v>
      </c>
      <c r="M89" s="138">
        <f>'2.2.3.8.PrecioCapital'!L32</f>
        <v>0.15123534049076337</v>
      </c>
      <c r="N89" s="138">
        <f>'2.2.3.8.PrecioCapital'!M32</f>
        <v>0.21041192007155646</v>
      </c>
    </row>
    <row r="90" spans="2:14" x14ac:dyDescent="0.3">
      <c r="B90" s="104" t="s">
        <v>219</v>
      </c>
      <c r="C90" s="105"/>
      <c r="D90" s="2"/>
      <c r="F90" s="138">
        <f>'2.2.3.8.PrecioCapital'!E33</f>
        <v>0.33355426866913135</v>
      </c>
      <c r="G90" s="138">
        <f>'2.2.3.8.PrecioCapital'!F33</f>
        <v>0.30023806182728174</v>
      </c>
      <c r="H90" s="138">
        <f>'2.2.3.8.PrecioCapital'!G33</f>
        <v>0.26298653104033226</v>
      </c>
      <c r="I90" s="138">
        <f>'2.2.3.8.PrecioCapital'!H33</f>
        <v>0.3005484524199315</v>
      </c>
      <c r="J90" s="138">
        <f>'2.2.3.8.PrecioCapital'!I33</f>
        <v>0.25368782716441607</v>
      </c>
      <c r="K90" s="138">
        <f>'2.2.3.8.PrecioCapital'!J33</f>
        <v>0.25576933505498806</v>
      </c>
      <c r="L90" s="138">
        <f>'2.2.3.8.PrecioCapital'!K33</f>
        <v>0.22275696095137826</v>
      </c>
      <c r="M90" s="138">
        <f>'2.2.3.8.PrecioCapital'!L33</f>
        <v>0.15123534049076337</v>
      </c>
      <c r="N90" s="138">
        <f>'2.2.3.8.PrecioCapital'!M33</f>
        <v>0.21041192007155646</v>
      </c>
    </row>
    <row r="91" spans="2:14" x14ac:dyDescent="0.3">
      <c r="B91" s="104" t="s">
        <v>220</v>
      </c>
      <c r="C91" s="105"/>
      <c r="D91" s="2"/>
      <c r="F91" s="138">
        <f>'2.2.3.8.PrecioCapital'!E34</f>
        <v>0.33355426866913135</v>
      </c>
      <c r="G91" s="138">
        <f>'2.2.3.8.PrecioCapital'!F34</f>
        <v>0.30023806182728174</v>
      </c>
      <c r="H91" s="138">
        <f>'2.2.3.8.PrecioCapital'!G34</f>
        <v>0.26298653104033226</v>
      </c>
      <c r="I91" s="138">
        <f>'2.2.3.8.PrecioCapital'!H34</f>
        <v>0.3005484524199315</v>
      </c>
      <c r="J91" s="138">
        <f>'2.2.3.8.PrecioCapital'!I34</f>
        <v>0.25368782716441607</v>
      </c>
      <c r="K91" s="138">
        <f>'2.2.3.8.PrecioCapital'!J34</f>
        <v>0.25576933505498806</v>
      </c>
      <c r="L91" s="138">
        <f>'2.2.3.8.PrecioCapital'!K34</f>
        <v>0.22275696095137826</v>
      </c>
      <c r="M91" s="138">
        <f>'2.2.3.8.PrecioCapital'!L34</f>
        <v>0.15123534049076337</v>
      </c>
      <c r="N91" s="138">
        <f>'2.2.3.8.PrecioCapital'!M34</f>
        <v>0.21041192007155646</v>
      </c>
    </row>
    <row r="92" spans="2:14" x14ac:dyDescent="0.3">
      <c r="B92" s="104" t="s">
        <v>221</v>
      </c>
      <c r="C92" s="105"/>
      <c r="D92" s="2"/>
      <c r="F92" s="138">
        <f>'2.2.3.8.PrecioCapital'!E35</f>
        <v>0.33355426866913135</v>
      </c>
      <c r="G92" s="138">
        <f>'2.2.3.8.PrecioCapital'!F35</f>
        <v>0.30023806182728174</v>
      </c>
      <c r="H92" s="138">
        <f>'2.2.3.8.PrecioCapital'!G35</f>
        <v>0.26298653104033226</v>
      </c>
      <c r="I92" s="138">
        <f>'2.2.3.8.PrecioCapital'!H35</f>
        <v>0.3005484524199315</v>
      </c>
      <c r="J92" s="138">
        <f>'2.2.3.8.PrecioCapital'!I35</f>
        <v>0.25368782716441607</v>
      </c>
      <c r="K92" s="138">
        <f>'2.2.3.8.PrecioCapital'!J35</f>
        <v>0.25576933505498806</v>
      </c>
      <c r="L92" s="138">
        <f>'2.2.3.8.PrecioCapital'!K35</f>
        <v>0.22275696095137826</v>
      </c>
      <c r="M92" s="138">
        <f>'2.2.3.8.PrecioCapital'!L35</f>
        <v>0.15123534049076337</v>
      </c>
      <c r="N92" s="138">
        <f>'2.2.3.8.PrecioCapital'!M35</f>
        <v>0.21041192007155646</v>
      </c>
    </row>
    <row r="93" spans="2:14" x14ac:dyDescent="0.3">
      <c r="B93" s="104" t="s">
        <v>222</v>
      </c>
      <c r="C93" s="105"/>
      <c r="D93" s="2"/>
      <c r="F93" s="138">
        <f>'2.2.3.8.PrecioCapital'!E36</f>
        <v>0.33355426866913135</v>
      </c>
      <c r="G93" s="138">
        <f>'2.2.3.8.PrecioCapital'!F36</f>
        <v>0.30023806182728174</v>
      </c>
      <c r="H93" s="138">
        <f>'2.2.3.8.PrecioCapital'!G36</f>
        <v>0.26298653104033226</v>
      </c>
      <c r="I93" s="138">
        <f>'2.2.3.8.PrecioCapital'!H36</f>
        <v>0.3005484524199315</v>
      </c>
      <c r="J93" s="138">
        <f>'2.2.3.8.PrecioCapital'!I36</f>
        <v>0.25368782716441607</v>
      </c>
      <c r="K93" s="138">
        <f>'2.2.3.8.PrecioCapital'!J36</f>
        <v>0.25576933505498806</v>
      </c>
      <c r="L93" s="138">
        <f>'2.2.3.8.PrecioCapital'!K36</f>
        <v>0.22275696095137826</v>
      </c>
      <c r="M93" s="138">
        <f>'2.2.3.8.PrecioCapital'!L36</f>
        <v>0.15123534049076337</v>
      </c>
      <c r="N93" s="138">
        <f>'2.2.3.8.PrecioCapital'!M36</f>
        <v>0.21041192007155646</v>
      </c>
    </row>
    <row r="94" spans="2:14" x14ac:dyDescent="0.3">
      <c r="B94" s="104" t="s">
        <v>223</v>
      </c>
      <c r="C94" s="105"/>
      <c r="D94" s="2"/>
      <c r="F94" s="138">
        <f>'2.2.3.8.PrecioCapital'!E37</f>
        <v>0.33355426866913135</v>
      </c>
      <c r="G94" s="138">
        <f>'2.2.3.8.PrecioCapital'!F37</f>
        <v>0.30023806182728174</v>
      </c>
      <c r="H94" s="138">
        <f>'2.2.3.8.PrecioCapital'!G37</f>
        <v>0.26298653104033226</v>
      </c>
      <c r="I94" s="138">
        <f>'2.2.3.8.PrecioCapital'!H37</f>
        <v>0.3005484524199315</v>
      </c>
      <c r="J94" s="138">
        <f>'2.2.3.8.PrecioCapital'!I37</f>
        <v>0.25368782716441607</v>
      </c>
      <c r="K94" s="138">
        <f>'2.2.3.8.PrecioCapital'!J37</f>
        <v>0.25576933505498806</v>
      </c>
      <c r="L94" s="138">
        <f>'2.2.3.8.PrecioCapital'!K37</f>
        <v>0.22275696095137826</v>
      </c>
      <c r="M94" s="138">
        <f>'2.2.3.8.PrecioCapital'!L37</f>
        <v>0.15123534049076337</v>
      </c>
      <c r="N94" s="138">
        <f>'2.2.3.8.PrecioCapital'!M37</f>
        <v>0.21041192007155646</v>
      </c>
    </row>
    <row r="95" spans="2:14" x14ac:dyDescent="0.3">
      <c r="B95" s="104" t="s">
        <v>349</v>
      </c>
      <c r="C95" s="105"/>
      <c r="D95" s="2"/>
      <c r="F95" s="138">
        <f>'2.2.3.8.PrecioCapital'!E38</f>
        <v>0.33355426866913135</v>
      </c>
      <c r="G95" s="138">
        <f>'2.2.3.8.PrecioCapital'!F38</f>
        <v>0.30023806182728174</v>
      </c>
      <c r="H95" s="138">
        <f>'2.2.3.8.PrecioCapital'!G38</f>
        <v>0.26298653104033226</v>
      </c>
      <c r="I95" s="138">
        <f>'2.2.3.8.PrecioCapital'!H38</f>
        <v>0.3005484524199315</v>
      </c>
      <c r="J95" s="138">
        <f>'2.2.3.8.PrecioCapital'!I38</f>
        <v>0.25368782716441607</v>
      </c>
      <c r="K95" s="138">
        <f>'2.2.3.8.PrecioCapital'!J38</f>
        <v>0.25576933505498806</v>
      </c>
      <c r="L95" s="138">
        <f>'2.2.3.8.PrecioCapital'!K38</f>
        <v>0.22275696095137826</v>
      </c>
      <c r="M95" s="138">
        <f>'2.2.3.8.PrecioCapital'!L38</f>
        <v>0.15123534049076337</v>
      </c>
      <c r="N95" s="138">
        <f>'2.2.3.8.PrecioCapital'!M38</f>
        <v>0.21041192007155646</v>
      </c>
    </row>
    <row r="96" spans="2:14" x14ac:dyDescent="0.3">
      <c r="B96" s="104" t="s">
        <v>224</v>
      </c>
      <c r="C96" s="105"/>
      <c r="D96" s="2"/>
      <c r="F96" s="138">
        <f>'2.2.3.8.PrecioCapital'!E39</f>
        <v>0.33355426866913135</v>
      </c>
      <c r="G96" s="138">
        <f>'2.2.3.8.PrecioCapital'!F39</f>
        <v>0.30023806182728174</v>
      </c>
      <c r="H96" s="138">
        <f>'2.2.3.8.PrecioCapital'!G39</f>
        <v>0.26298653104033226</v>
      </c>
      <c r="I96" s="138">
        <f>'2.2.3.8.PrecioCapital'!H39</f>
        <v>0.3005484524199315</v>
      </c>
      <c r="J96" s="138">
        <f>'2.2.3.8.PrecioCapital'!I39</f>
        <v>0.25368782716441607</v>
      </c>
      <c r="K96" s="138">
        <f>'2.2.3.8.PrecioCapital'!J39</f>
        <v>0.25576933505498806</v>
      </c>
      <c r="L96" s="138">
        <f>'2.2.3.8.PrecioCapital'!K39</f>
        <v>0.22275696095137826</v>
      </c>
      <c r="M96" s="138">
        <f>'2.2.3.8.PrecioCapital'!L39</f>
        <v>0.15123534049076337</v>
      </c>
      <c r="N96" s="138">
        <f>'2.2.3.8.PrecioCapital'!M39</f>
        <v>0.21041192007155646</v>
      </c>
    </row>
    <row r="97" spans="2:14" x14ac:dyDescent="0.3">
      <c r="B97" s="104" t="s">
        <v>350</v>
      </c>
      <c r="C97" s="105"/>
      <c r="D97" s="2"/>
      <c r="F97" s="138">
        <f>'2.2.3.8.PrecioCapital'!E40</f>
        <v>0.33355426866913135</v>
      </c>
      <c r="G97" s="138">
        <f>'2.2.3.8.PrecioCapital'!F40</f>
        <v>0.30023806182728174</v>
      </c>
      <c r="H97" s="138">
        <f>'2.2.3.8.PrecioCapital'!G40</f>
        <v>0.26298653104033226</v>
      </c>
      <c r="I97" s="138">
        <f>'2.2.3.8.PrecioCapital'!H40</f>
        <v>0.3005484524199315</v>
      </c>
      <c r="J97" s="138">
        <f>'2.2.3.8.PrecioCapital'!I40</f>
        <v>0.25368782716441607</v>
      </c>
      <c r="K97" s="138">
        <f>'2.2.3.8.PrecioCapital'!J40</f>
        <v>0.25576933505498806</v>
      </c>
      <c r="L97" s="138">
        <f>'2.2.3.8.PrecioCapital'!K40</f>
        <v>0.22275696095137826</v>
      </c>
      <c r="M97" s="138">
        <f>'2.2.3.8.PrecioCapital'!L40</f>
        <v>0.15123534049076337</v>
      </c>
      <c r="N97" s="138">
        <f>'2.2.3.8.PrecioCapital'!M40</f>
        <v>0.21041192007155646</v>
      </c>
    </row>
    <row r="98" spans="2:14" x14ac:dyDescent="0.3">
      <c r="B98" s="104" t="s">
        <v>225</v>
      </c>
      <c r="C98" s="105"/>
      <c r="D98" s="2"/>
      <c r="F98" s="138">
        <f>'2.2.3.8.PrecioCapital'!E41</f>
        <v>0.33355426866913135</v>
      </c>
      <c r="G98" s="138">
        <f>'2.2.3.8.PrecioCapital'!F41</f>
        <v>0.30023806182728174</v>
      </c>
      <c r="H98" s="138">
        <f>'2.2.3.8.PrecioCapital'!G41</f>
        <v>0.26298653104033226</v>
      </c>
      <c r="I98" s="138">
        <f>'2.2.3.8.PrecioCapital'!H41</f>
        <v>0.3005484524199315</v>
      </c>
      <c r="J98" s="138">
        <f>'2.2.3.8.PrecioCapital'!I41</f>
        <v>0.25368782716441607</v>
      </c>
      <c r="K98" s="138">
        <f>'2.2.3.8.PrecioCapital'!J41</f>
        <v>0.25576933505498806</v>
      </c>
      <c r="L98" s="138">
        <f>'2.2.3.8.PrecioCapital'!K41</f>
        <v>0.22275696095137826</v>
      </c>
      <c r="M98" s="138">
        <f>'2.2.3.8.PrecioCapital'!L41</f>
        <v>0.15123534049076337</v>
      </c>
      <c r="N98" s="138">
        <f>'2.2.3.8.PrecioCapital'!M41</f>
        <v>0.21041192007155646</v>
      </c>
    </row>
    <row r="99" spans="2:14" x14ac:dyDescent="0.3">
      <c r="B99" s="104" t="s">
        <v>226</v>
      </c>
      <c r="C99" s="105"/>
      <c r="D99" s="2"/>
      <c r="F99" s="138">
        <f>'2.2.3.8.PrecioCapital'!E42</f>
        <v>0.33355426866913135</v>
      </c>
      <c r="G99" s="138">
        <f>'2.2.3.8.PrecioCapital'!F42</f>
        <v>0.30023806182728174</v>
      </c>
      <c r="H99" s="138">
        <f>'2.2.3.8.PrecioCapital'!G42</f>
        <v>0.26298653104033226</v>
      </c>
      <c r="I99" s="138">
        <f>'2.2.3.8.PrecioCapital'!H42</f>
        <v>0.3005484524199315</v>
      </c>
      <c r="J99" s="138">
        <f>'2.2.3.8.PrecioCapital'!I42</f>
        <v>0.25368782716441607</v>
      </c>
      <c r="K99" s="138">
        <f>'2.2.3.8.PrecioCapital'!J42</f>
        <v>0.25576933505498806</v>
      </c>
      <c r="L99" s="138">
        <f>'2.2.3.8.PrecioCapital'!K42</f>
        <v>0.22275696095137826</v>
      </c>
      <c r="M99" s="138">
        <f>'2.2.3.8.PrecioCapital'!L42</f>
        <v>0.15123534049076337</v>
      </c>
      <c r="N99" s="138">
        <f>'2.2.3.8.PrecioCapital'!M42</f>
        <v>0.21041192007155646</v>
      </c>
    </row>
    <row r="100" spans="2:14" x14ac:dyDescent="0.3">
      <c r="B100" s="104" t="s">
        <v>227</v>
      </c>
      <c r="C100" s="105"/>
      <c r="D100" s="2"/>
      <c r="F100" s="138">
        <f>'2.2.3.8.PrecioCapital'!E43</f>
        <v>0.2525357501506128</v>
      </c>
      <c r="G100" s="138">
        <f>'2.2.3.8.PrecioCapital'!F43</f>
        <v>0.22028092190942208</v>
      </c>
      <c r="H100" s="138">
        <f>'2.2.3.8.PrecioCapital'!G43</f>
        <v>0.18044834045839631</v>
      </c>
      <c r="I100" s="138">
        <f>'2.2.3.8.PrecioCapital'!H43</f>
        <v>0.21823299763934526</v>
      </c>
      <c r="J100" s="138">
        <f>'2.2.3.8.PrecioCapital'!I43</f>
        <v>0.17135521001508233</v>
      </c>
      <c r="K100" s="138">
        <f>'2.2.3.8.PrecioCapital'!J43</f>
        <v>0.17436063106911509</v>
      </c>
      <c r="L100" s="138">
        <f>'2.2.3.8.PrecioCapital'!K43</f>
        <v>0.14245396770497498</v>
      </c>
      <c r="M100" s="138">
        <f>'2.2.3.8.PrecioCapital'!L43</f>
        <v>6.6922005522910291E-2</v>
      </c>
      <c r="N100" s="138">
        <f>'2.2.3.8.PrecioCapital'!M43</f>
        <v>0.12316998793850284</v>
      </c>
    </row>
    <row r="101" spans="2:14" x14ac:dyDescent="0.3">
      <c r="B101" s="104" t="s">
        <v>228</v>
      </c>
      <c r="C101" s="105"/>
      <c r="D101" s="2"/>
      <c r="F101" s="138">
        <f>'2.2.3.8.PrecioCapital'!E44</f>
        <v>0.2525357501506128</v>
      </c>
      <c r="G101" s="138">
        <f>'2.2.3.8.PrecioCapital'!F44</f>
        <v>0.22028092190942208</v>
      </c>
      <c r="H101" s="138">
        <f>'2.2.3.8.PrecioCapital'!G44</f>
        <v>0.18044834045839631</v>
      </c>
      <c r="I101" s="138">
        <f>'2.2.3.8.PrecioCapital'!H44</f>
        <v>0.21823299763934526</v>
      </c>
      <c r="J101" s="138">
        <f>'2.2.3.8.PrecioCapital'!I44</f>
        <v>0.17135521001508233</v>
      </c>
      <c r="K101" s="138">
        <f>'2.2.3.8.PrecioCapital'!J44</f>
        <v>0.17436063106911509</v>
      </c>
      <c r="L101" s="138">
        <f>'2.2.3.8.PrecioCapital'!K44</f>
        <v>0.14245396770497498</v>
      </c>
      <c r="M101" s="138">
        <f>'2.2.3.8.PrecioCapital'!L44</f>
        <v>6.6922005522910291E-2</v>
      </c>
      <c r="N101" s="138">
        <f>'2.2.3.8.PrecioCapital'!M44</f>
        <v>0.12316998793850284</v>
      </c>
    </row>
    <row r="102" spans="2:14" x14ac:dyDescent="0.3">
      <c r="B102" s="104" t="s">
        <v>351</v>
      </c>
      <c r="C102" s="105"/>
      <c r="D102" s="2"/>
      <c r="F102" s="138">
        <f>'2.2.3.8.PrecioCapital'!E45</f>
        <v>0.2525357501506128</v>
      </c>
      <c r="G102" s="138">
        <f>'2.2.3.8.PrecioCapital'!F45</f>
        <v>0.22028092190942208</v>
      </c>
      <c r="H102" s="138">
        <f>'2.2.3.8.PrecioCapital'!G45</f>
        <v>0.18044834045839631</v>
      </c>
      <c r="I102" s="138">
        <f>'2.2.3.8.PrecioCapital'!H45</f>
        <v>0.21823299763934526</v>
      </c>
      <c r="J102" s="138">
        <f>'2.2.3.8.PrecioCapital'!I45</f>
        <v>0.17135521001508233</v>
      </c>
      <c r="K102" s="138">
        <f>'2.2.3.8.PrecioCapital'!J45</f>
        <v>0.17436063106911509</v>
      </c>
      <c r="L102" s="138">
        <f>'2.2.3.8.PrecioCapital'!K45</f>
        <v>0.14245396770497498</v>
      </c>
      <c r="M102" s="138">
        <f>'2.2.3.8.PrecioCapital'!L45</f>
        <v>6.6922005522910291E-2</v>
      </c>
      <c r="N102" s="138">
        <f>'2.2.3.8.PrecioCapital'!M45</f>
        <v>0.12316998793850284</v>
      </c>
    </row>
    <row r="103" spans="2:14" x14ac:dyDescent="0.3">
      <c r="B103" s="104" t="s">
        <v>229</v>
      </c>
      <c r="C103" s="105"/>
      <c r="D103" s="2"/>
      <c r="F103" s="138">
        <f>'2.2.3.8.PrecioCapital'!E46</f>
        <v>0.33355426866913135</v>
      </c>
      <c r="G103" s="138">
        <f>'2.2.3.8.PrecioCapital'!F46</f>
        <v>0.30023806182728174</v>
      </c>
      <c r="H103" s="138">
        <f>'2.2.3.8.PrecioCapital'!G46</f>
        <v>0.26298653104033226</v>
      </c>
      <c r="I103" s="138">
        <f>'2.2.3.8.PrecioCapital'!H46</f>
        <v>0.3005484524199315</v>
      </c>
      <c r="J103" s="138">
        <f>'2.2.3.8.PrecioCapital'!I46</f>
        <v>0.25368782716441607</v>
      </c>
      <c r="K103" s="138">
        <f>'2.2.3.8.PrecioCapital'!J46</f>
        <v>0.25576933505498806</v>
      </c>
      <c r="L103" s="138">
        <f>'2.2.3.8.PrecioCapital'!K46</f>
        <v>0.22275696095137826</v>
      </c>
      <c r="M103" s="138">
        <f>'2.2.3.8.PrecioCapital'!L46</f>
        <v>0.15123534049076337</v>
      </c>
      <c r="N103" s="138">
        <f>'2.2.3.8.PrecioCapital'!M46</f>
        <v>0.21041192007155646</v>
      </c>
    </row>
    <row r="104" spans="2:14" x14ac:dyDescent="0.3">
      <c r="B104" s="104" t="s">
        <v>230</v>
      </c>
      <c r="C104" s="105"/>
      <c r="D104" s="2"/>
      <c r="F104" s="138">
        <f>'2.2.3.8.PrecioCapital'!E47</f>
        <v>0.33355426866913135</v>
      </c>
      <c r="G104" s="138">
        <f>'2.2.3.8.PrecioCapital'!F47</f>
        <v>0.30023806182728174</v>
      </c>
      <c r="H104" s="138">
        <f>'2.2.3.8.PrecioCapital'!G47</f>
        <v>0.26298653104033226</v>
      </c>
      <c r="I104" s="138">
        <f>'2.2.3.8.PrecioCapital'!H47</f>
        <v>0.3005484524199315</v>
      </c>
      <c r="J104" s="138">
        <f>'2.2.3.8.PrecioCapital'!I47</f>
        <v>0.25368782716441607</v>
      </c>
      <c r="K104" s="138">
        <f>'2.2.3.8.PrecioCapital'!J47</f>
        <v>0.25576933505498806</v>
      </c>
      <c r="L104" s="138">
        <f>'2.2.3.8.PrecioCapital'!K47</f>
        <v>0.22275696095137826</v>
      </c>
      <c r="M104" s="138">
        <f>'2.2.3.8.PrecioCapital'!L47</f>
        <v>0.15123534049076337</v>
      </c>
      <c r="N104" s="138">
        <f>'2.2.3.8.PrecioCapital'!M47</f>
        <v>0.21041192007155646</v>
      </c>
    </row>
    <row r="105" spans="2:14" x14ac:dyDescent="0.3">
      <c r="B105" s="104" t="s">
        <v>231</v>
      </c>
      <c r="C105" s="105"/>
      <c r="D105" s="2"/>
      <c r="F105" s="138">
        <f>'2.2.3.8.PrecioCapital'!E48</f>
        <v>0.2525357501506128</v>
      </c>
      <c r="G105" s="138">
        <f>'2.2.3.8.PrecioCapital'!F48</f>
        <v>0.22028092190942208</v>
      </c>
      <c r="H105" s="138">
        <f>'2.2.3.8.PrecioCapital'!G48</f>
        <v>0.18044834045839631</v>
      </c>
      <c r="I105" s="138">
        <f>'2.2.3.8.PrecioCapital'!H48</f>
        <v>0.21823299763934526</v>
      </c>
      <c r="J105" s="138">
        <f>'2.2.3.8.PrecioCapital'!I48</f>
        <v>0.17135521001508233</v>
      </c>
      <c r="K105" s="138">
        <f>'2.2.3.8.PrecioCapital'!J48</f>
        <v>0.17436063106911509</v>
      </c>
      <c r="L105" s="138">
        <f>'2.2.3.8.PrecioCapital'!K48</f>
        <v>0.14245396770497498</v>
      </c>
      <c r="M105" s="138">
        <f>'2.2.3.8.PrecioCapital'!L48</f>
        <v>6.6922005522910291E-2</v>
      </c>
      <c r="N105" s="138">
        <f>'2.2.3.8.PrecioCapital'!M48</f>
        <v>0.12316998793850284</v>
      </c>
    </row>
    <row r="106" spans="2:14" x14ac:dyDescent="0.3">
      <c r="B106" s="104" t="s">
        <v>232</v>
      </c>
      <c r="C106" s="105"/>
      <c r="D106" s="2"/>
      <c r="F106" s="138">
        <f>'2.2.3.8.PrecioCapital'!E49</f>
        <v>0.33355426866913135</v>
      </c>
      <c r="G106" s="138">
        <f>'2.2.3.8.PrecioCapital'!F49</f>
        <v>0.30023806182728174</v>
      </c>
      <c r="H106" s="138">
        <f>'2.2.3.8.PrecioCapital'!G49</f>
        <v>0.26298653104033226</v>
      </c>
      <c r="I106" s="138">
        <f>'2.2.3.8.PrecioCapital'!H49</f>
        <v>0.3005484524199315</v>
      </c>
      <c r="J106" s="138">
        <f>'2.2.3.8.PrecioCapital'!I49</f>
        <v>0.25368782716441607</v>
      </c>
      <c r="K106" s="138">
        <f>'2.2.3.8.PrecioCapital'!J49</f>
        <v>0.25576933505498806</v>
      </c>
      <c r="L106" s="138">
        <f>'2.2.3.8.PrecioCapital'!K49</f>
        <v>0.22275696095137826</v>
      </c>
      <c r="M106" s="138">
        <f>'2.2.3.8.PrecioCapital'!L49</f>
        <v>0.15123534049076337</v>
      </c>
      <c r="N106" s="138">
        <f>'2.2.3.8.PrecioCapital'!M49</f>
        <v>0.21041192007155646</v>
      </c>
    </row>
    <row r="107" spans="2:14" x14ac:dyDescent="0.3">
      <c r="B107" s="104" t="s">
        <v>233</v>
      </c>
      <c r="C107" s="105"/>
      <c r="D107" s="2"/>
      <c r="F107" s="138">
        <f>'2.2.3.8.PrecioCapital'!E50</f>
        <v>0.33355426866913135</v>
      </c>
      <c r="G107" s="138">
        <f>'2.2.3.8.PrecioCapital'!F50</f>
        <v>0.30023806182728174</v>
      </c>
      <c r="H107" s="138">
        <f>'2.2.3.8.PrecioCapital'!G50</f>
        <v>0.26298653104033226</v>
      </c>
      <c r="I107" s="138">
        <f>'2.2.3.8.PrecioCapital'!H50</f>
        <v>0.3005484524199315</v>
      </c>
      <c r="J107" s="138">
        <f>'2.2.3.8.PrecioCapital'!I50</f>
        <v>0.25368782716441607</v>
      </c>
      <c r="K107" s="138">
        <f>'2.2.3.8.PrecioCapital'!J50</f>
        <v>0.25576933505498806</v>
      </c>
      <c r="L107" s="138">
        <f>'2.2.3.8.PrecioCapital'!K50</f>
        <v>0.22275696095137826</v>
      </c>
      <c r="M107" s="138">
        <f>'2.2.3.8.PrecioCapital'!L50</f>
        <v>0.15123534049076337</v>
      </c>
      <c r="N107" s="138">
        <f>'2.2.3.8.PrecioCapital'!M50</f>
        <v>0.21041192007155646</v>
      </c>
    </row>
    <row r="108" spans="2:14" x14ac:dyDescent="0.3">
      <c r="B108" s="104" t="s">
        <v>234</v>
      </c>
      <c r="C108" s="105"/>
      <c r="D108" s="2"/>
      <c r="F108" s="138">
        <f>'2.2.3.8.PrecioCapital'!E51</f>
        <v>0.33355426866913135</v>
      </c>
      <c r="G108" s="138">
        <f>'2.2.3.8.PrecioCapital'!F51</f>
        <v>0.30023806182728174</v>
      </c>
      <c r="H108" s="138">
        <f>'2.2.3.8.PrecioCapital'!G51</f>
        <v>0.26298653104033226</v>
      </c>
      <c r="I108" s="138">
        <f>'2.2.3.8.PrecioCapital'!H51</f>
        <v>0.3005484524199315</v>
      </c>
      <c r="J108" s="138">
        <f>'2.2.3.8.PrecioCapital'!I51</f>
        <v>0.25368782716441607</v>
      </c>
      <c r="K108" s="138">
        <f>'2.2.3.8.PrecioCapital'!J51</f>
        <v>0.25576933505498806</v>
      </c>
      <c r="L108" s="138">
        <f>'2.2.3.8.PrecioCapital'!K51</f>
        <v>0.22275696095137826</v>
      </c>
      <c r="M108" s="138">
        <f>'2.2.3.8.PrecioCapital'!L51</f>
        <v>0.15123534049076337</v>
      </c>
      <c r="N108" s="138">
        <f>'2.2.3.8.PrecioCapital'!M51</f>
        <v>0.21041192007155646</v>
      </c>
    </row>
    <row r="109" spans="2:14" x14ac:dyDescent="0.3">
      <c r="B109" s="104" t="s">
        <v>235</v>
      </c>
      <c r="C109" s="105"/>
      <c r="D109" s="2"/>
      <c r="F109" s="138">
        <f>'2.2.3.8.PrecioCapital'!E52</f>
        <v>0.33355426866913135</v>
      </c>
      <c r="G109" s="138">
        <f>'2.2.3.8.PrecioCapital'!F52</f>
        <v>0.30023806182728174</v>
      </c>
      <c r="H109" s="138">
        <f>'2.2.3.8.PrecioCapital'!G52</f>
        <v>0.26298653104033226</v>
      </c>
      <c r="I109" s="138">
        <f>'2.2.3.8.PrecioCapital'!H52</f>
        <v>0.3005484524199315</v>
      </c>
      <c r="J109" s="138">
        <f>'2.2.3.8.PrecioCapital'!I52</f>
        <v>0.25368782716441607</v>
      </c>
      <c r="K109" s="138">
        <f>'2.2.3.8.PrecioCapital'!J52</f>
        <v>0.25576933505498806</v>
      </c>
      <c r="L109" s="138">
        <f>'2.2.3.8.PrecioCapital'!K52</f>
        <v>0.22275696095137826</v>
      </c>
      <c r="M109" s="138">
        <f>'2.2.3.8.PrecioCapital'!L52</f>
        <v>0.15123534049076337</v>
      </c>
      <c r="N109" s="138">
        <f>'2.2.3.8.PrecioCapital'!M52</f>
        <v>0.21041192007155646</v>
      </c>
    </row>
    <row r="110" spans="2:14" x14ac:dyDescent="0.3">
      <c r="B110" s="104" t="s">
        <v>236</v>
      </c>
      <c r="C110" s="105"/>
      <c r="D110" s="2"/>
      <c r="F110" s="138">
        <f>'2.2.3.8.PrecioCapital'!E53</f>
        <v>0.33355426866913135</v>
      </c>
      <c r="G110" s="138">
        <f>'2.2.3.8.PrecioCapital'!F53</f>
        <v>0.30023806182728174</v>
      </c>
      <c r="H110" s="138">
        <f>'2.2.3.8.PrecioCapital'!G53</f>
        <v>0.26298653104033226</v>
      </c>
      <c r="I110" s="138">
        <f>'2.2.3.8.PrecioCapital'!H53</f>
        <v>0.3005484524199315</v>
      </c>
      <c r="J110" s="138">
        <f>'2.2.3.8.PrecioCapital'!I53</f>
        <v>0.25368782716441607</v>
      </c>
      <c r="K110" s="138">
        <f>'2.2.3.8.PrecioCapital'!J53</f>
        <v>0.25576933505498806</v>
      </c>
      <c r="L110" s="138">
        <f>'2.2.3.8.PrecioCapital'!K53</f>
        <v>0.22275696095137826</v>
      </c>
      <c r="M110" s="138">
        <f>'2.2.3.8.PrecioCapital'!L53</f>
        <v>0.15123534049076337</v>
      </c>
      <c r="N110" s="138">
        <f>'2.2.3.8.PrecioCapital'!M53</f>
        <v>0.21041192007155646</v>
      </c>
    </row>
    <row r="111" spans="2:14" x14ac:dyDescent="0.3">
      <c r="B111" s="104" t="s">
        <v>341</v>
      </c>
      <c r="C111" s="105"/>
      <c r="D111" s="2"/>
      <c r="F111" s="138">
        <f>'2.2.3.8.PrecioCapital'!E54</f>
        <v>0.25505185321019413</v>
      </c>
      <c r="G111" s="138">
        <f>'2.2.3.8.PrecioCapital'!F54</f>
        <v>0.22276406290065992</v>
      </c>
      <c r="H111" s="138">
        <f>'2.2.3.8.PrecioCapital'!G54</f>
        <v>0.18301163830255582</v>
      </c>
      <c r="I111" s="138">
        <f>'2.2.3.8.PrecioCapital'!H54</f>
        <v>0.22078937822259329</v>
      </c>
      <c r="J111" s="138">
        <f>'2.2.3.8.PrecioCapital'!I54</f>
        <v>0.17391212359114858</v>
      </c>
      <c r="K111" s="138">
        <f>'2.2.3.8.PrecioCapital'!J54</f>
        <v>0.17688885168979437</v>
      </c>
      <c r="L111" s="138">
        <f>'2.2.3.8.PrecioCapital'!K54</f>
        <v>0.14494784948281358</v>
      </c>
      <c r="M111" s="138">
        <f>'2.2.3.8.PrecioCapital'!L54</f>
        <v>6.9540432074706962E-2</v>
      </c>
      <c r="N111" s="138">
        <f>'2.2.3.8.PrecioCapital'!M54</f>
        <v>0.12587936471282127</v>
      </c>
    </row>
    <row r="112" spans="2:14" x14ac:dyDescent="0.3">
      <c r="B112" s="104" t="s">
        <v>342</v>
      </c>
      <c r="C112" s="105"/>
      <c r="D112" s="2"/>
      <c r="F112" s="138">
        <f>'2.2.3.8.PrecioCapital'!E55</f>
        <v>0.33355426866913135</v>
      </c>
      <c r="G112" s="138">
        <f>'2.2.3.8.PrecioCapital'!F55</f>
        <v>0.30023806182728174</v>
      </c>
      <c r="H112" s="138">
        <f>'2.2.3.8.PrecioCapital'!G55</f>
        <v>0.26298653104033226</v>
      </c>
      <c r="I112" s="138">
        <f>'2.2.3.8.PrecioCapital'!H55</f>
        <v>0.3005484524199315</v>
      </c>
      <c r="J112" s="138">
        <f>'2.2.3.8.PrecioCapital'!I55</f>
        <v>0.25368782716441607</v>
      </c>
      <c r="K112" s="138">
        <f>'2.2.3.8.PrecioCapital'!J55</f>
        <v>0.25576933505498806</v>
      </c>
      <c r="L112" s="138">
        <f>'2.2.3.8.PrecioCapital'!K55</f>
        <v>0.22275696095137826</v>
      </c>
      <c r="M112" s="138">
        <f>'2.2.3.8.PrecioCapital'!L55</f>
        <v>0.15123534049076337</v>
      </c>
      <c r="N112" s="138">
        <f>'2.2.3.8.PrecioCapital'!M55</f>
        <v>0.21041192007155646</v>
      </c>
    </row>
    <row r="113" spans="2:14" x14ac:dyDescent="0.3">
      <c r="B113" s="104" t="s">
        <v>237</v>
      </c>
      <c r="C113" s="105"/>
      <c r="D113" s="2"/>
      <c r="F113" s="138">
        <f>'2.2.3.8.PrecioCapital'!E56</f>
        <v>0.33355426866913135</v>
      </c>
      <c r="G113" s="138">
        <f>'2.2.3.8.PrecioCapital'!F56</f>
        <v>0.30023806182728174</v>
      </c>
      <c r="H113" s="138">
        <f>'2.2.3.8.PrecioCapital'!G56</f>
        <v>0.26298653104033226</v>
      </c>
      <c r="I113" s="138">
        <f>'2.2.3.8.PrecioCapital'!H56</f>
        <v>0.3005484524199315</v>
      </c>
      <c r="J113" s="138">
        <f>'2.2.3.8.PrecioCapital'!I56</f>
        <v>0.25368782716441607</v>
      </c>
      <c r="K113" s="138">
        <f>'2.2.3.8.PrecioCapital'!J56</f>
        <v>0.25576933505498806</v>
      </c>
      <c r="L113" s="138">
        <f>'2.2.3.8.PrecioCapital'!K56</f>
        <v>0.22275696095137826</v>
      </c>
      <c r="M113" s="138">
        <f>'2.2.3.8.PrecioCapital'!L56</f>
        <v>0.15123534049076337</v>
      </c>
      <c r="N113" s="138">
        <f>'2.2.3.8.PrecioCapital'!M56</f>
        <v>0.21041192007155646</v>
      </c>
    </row>
    <row r="114" spans="2:14" x14ac:dyDescent="0.3">
      <c r="B114" s="104" t="s">
        <v>238</v>
      </c>
      <c r="C114" s="105"/>
      <c r="D114" s="2"/>
      <c r="F114" s="138">
        <f>'2.2.3.8.PrecioCapital'!E57</f>
        <v>0.25505185321019413</v>
      </c>
      <c r="G114" s="138">
        <f>'2.2.3.8.PrecioCapital'!F57</f>
        <v>0.22276406290065992</v>
      </c>
      <c r="H114" s="138">
        <f>'2.2.3.8.PrecioCapital'!G57</f>
        <v>0.18301163830255582</v>
      </c>
      <c r="I114" s="138">
        <f>'2.2.3.8.PrecioCapital'!H57</f>
        <v>0.22078937822259329</v>
      </c>
      <c r="J114" s="138">
        <f>'2.2.3.8.PrecioCapital'!I57</f>
        <v>0.17391212359114858</v>
      </c>
      <c r="K114" s="138">
        <f>'2.2.3.8.PrecioCapital'!J57</f>
        <v>0.17688885168979437</v>
      </c>
      <c r="L114" s="138">
        <f>'2.2.3.8.PrecioCapital'!K57</f>
        <v>0.14494784948281358</v>
      </c>
      <c r="M114" s="138">
        <f>'2.2.3.8.PrecioCapital'!L57</f>
        <v>6.9540432074706962E-2</v>
      </c>
      <c r="N114" s="138">
        <f>'2.2.3.8.PrecioCapital'!M57</f>
        <v>0.12587936471282127</v>
      </c>
    </row>
    <row r="115" spans="2:14" x14ac:dyDescent="0.3">
      <c r="B115" s="104" t="s">
        <v>239</v>
      </c>
      <c r="C115" s="105"/>
      <c r="D115" s="2"/>
      <c r="F115" s="138">
        <f>'2.2.3.8.PrecioCapital'!E58</f>
        <v>0.6130471379947916</v>
      </c>
      <c r="G115" s="138">
        <f>'2.2.3.8.PrecioCapital'!F58</f>
        <v>0.52075241024568231</v>
      </c>
      <c r="H115" s="138">
        <f>'2.2.3.8.PrecioCapital'!G58</f>
        <v>0.4218216000422797</v>
      </c>
      <c r="I115" s="138">
        <f>'2.2.3.8.PrecioCapital'!H58</f>
        <v>0.49149374260899165</v>
      </c>
      <c r="J115" s="138">
        <f>'2.2.3.8.PrecioCapital'!I58</f>
        <v>0.50564904396288513</v>
      </c>
      <c r="K115" s="138">
        <f>'2.2.3.8.PrecioCapital'!J58</f>
        <v>0.51240197262056453</v>
      </c>
      <c r="L115" s="138">
        <f>'2.2.3.8.PrecioCapital'!K58</f>
        <v>0.42323408939720392</v>
      </c>
      <c r="M115" s="138">
        <f>'2.2.3.8.PrecioCapital'!L58</f>
        <v>0.30157193854921838</v>
      </c>
      <c r="N115" s="138">
        <f>'2.2.3.8.PrecioCapital'!M58</f>
        <v>0.49494537054683774</v>
      </c>
    </row>
    <row r="116" spans="2:14" x14ac:dyDescent="0.3">
      <c r="B116" s="104" t="s">
        <v>240</v>
      </c>
      <c r="C116" s="105"/>
      <c r="D116" s="2"/>
      <c r="F116" s="138">
        <f>'2.2.3.8.PrecioCapital'!E59</f>
        <v>0.33355426866913135</v>
      </c>
      <c r="G116" s="138">
        <f>'2.2.3.8.PrecioCapital'!F59</f>
        <v>0.30023806182728174</v>
      </c>
      <c r="H116" s="138">
        <f>'2.2.3.8.PrecioCapital'!G59</f>
        <v>0.26298653104033226</v>
      </c>
      <c r="I116" s="138">
        <f>'2.2.3.8.PrecioCapital'!H59</f>
        <v>0.3005484524199315</v>
      </c>
      <c r="J116" s="138">
        <f>'2.2.3.8.PrecioCapital'!I59</f>
        <v>0.25368782716441607</v>
      </c>
      <c r="K116" s="138">
        <f>'2.2.3.8.PrecioCapital'!J59</f>
        <v>0.25576933505498806</v>
      </c>
      <c r="L116" s="138">
        <f>'2.2.3.8.PrecioCapital'!K59</f>
        <v>0.22275696095137826</v>
      </c>
      <c r="M116" s="138">
        <f>'2.2.3.8.PrecioCapital'!L59</f>
        <v>0.15123534049076337</v>
      </c>
      <c r="N116" s="138">
        <f>'2.2.3.8.PrecioCapital'!M59</f>
        <v>0.21041192007155646</v>
      </c>
    </row>
    <row r="117" spans="2:14" x14ac:dyDescent="0.3">
      <c r="B117" s="104" t="s">
        <v>352</v>
      </c>
      <c r="C117" s="105"/>
      <c r="D117" s="2"/>
      <c r="F117" s="138">
        <f>'2.2.3.8.PrecioCapital'!E60</f>
        <v>0.54188760200246466</v>
      </c>
      <c r="G117" s="138">
        <f>'2.2.3.8.PrecioCapital'!F60</f>
        <v>0.50584213590177807</v>
      </c>
      <c r="H117" s="138">
        <f>'2.2.3.8.PrecioCapital'!G60</f>
        <v>0.47522759253673907</v>
      </c>
      <c r="I117" s="138">
        <f>'2.2.3.8.PrecioCapital'!H60</f>
        <v>0.51221676471286748</v>
      </c>
      <c r="J117" s="138">
        <f>'2.2.3.8.PrecioCapital'!I60</f>
        <v>0.46540027126270289</v>
      </c>
      <c r="K117" s="138">
        <f>'2.2.3.8.PrecioCapital'!J60</f>
        <v>0.46510600244723282</v>
      </c>
      <c r="L117" s="138">
        <f>'2.2.3.8.PrecioCapital'!K60</f>
        <v>0.42925037215641509</v>
      </c>
      <c r="M117" s="138">
        <f>'2.2.3.8.PrecioCapital'!L60</f>
        <v>0.36804105897952849</v>
      </c>
      <c r="N117" s="138">
        <f>'2.2.3.8.PrecioCapital'!M60</f>
        <v>0.43474831698512284</v>
      </c>
    </row>
    <row r="118" spans="2:14" x14ac:dyDescent="0.3">
      <c r="B118" s="104" t="s">
        <v>241</v>
      </c>
      <c r="C118" s="105"/>
      <c r="D118" s="2"/>
      <c r="F118" s="138">
        <f>'2.2.3.8.PrecioCapital'!E61</f>
        <v>0.6130471379947916</v>
      </c>
      <c r="G118" s="138">
        <f>'2.2.3.8.PrecioCapital'!F61</f>
        <v>0.52075241024568231</v>
      </c>
      <c r="H118" s="138">
        <f>'2.2.3.8.PrecioCapital'!G61</f>
        <v>0.4218216000422797</v>
      </c>
      <c r="I118" s="138">
        <f>'2.2.3.8.PrecioCapital'!H61</f>
        <v>0.49149374260899165</v>
      </c>
      <c r="J118" s="138">
        <f>'2.2.3.8.PrecioCapital'!I61</f>
        <v>0.50564904396288513</v>
      </c>
      <c r="K118" s="138">
        <f>'2.2.3.8.PrecioCapital'!J61</f>
        <v>0.51240197262056453</v>
      </c>
      <c r="L118" s="138">
        <f>'2.2.3.8.PrecioCapital'!K61</f>
        <v>0.42323408939720392</v>
      </c>
      <c r="M118" s="138">
        <f>'2.2.3.8.PrecioCapital'!L61</f>
        <v>0.30157193854921838</v>
      </c>
      <c r="N118" s="138">
        <f>'2.2.3.8.PrecioCapital'!M61</f>
        <v>0.49494537054683774</v>
      </c>
    </row>
    <row r="119" spans="2:14" x14ac:dyDescent="0.3">
      <c r="B119" s="104" t="s">
        <v>242</v>
      </c>
      <c r="C119" s="105"/>
      <c r="D119" s="2"/>
      <c r="F119" s="138">
        <f>'2.2.3.8.PrecioCapital'!E62</f>
        <v>0.2577966929115556</v>
      </c>
      <c r="G119" s="138">
        <f>'2.2.3.8.PrecioCapital'!F62</f>
        <v>0.22547294398201034</v>
      </c>
      <c r="H119" s="138">
        <f>'2.2.3.8.PrecioCapital'!G62</f>
        <v>0.18580796322345708</v>
      </c>
      <c r="I119" s="138">
        <f>'2.2.3.8.PrecioCapital'!H62</f>
        <v>0.22357815704068204</v>
      </c>
      <c r="J119" s="138">
        <f>'2.2.3.8.PrecioCapital'!I62</f>
        <v>0.17670148385594817</v>
      </c>
      <c r="K119" s="138">
        <f>'2.2.3.8.PrecioCapital'!J62</f>
        <v>0.17964691054871723</v>
      </c>
      <c r="L119" s="138">
        <f>'2.2.3.8.PrecioCapital'!K62</f>
        <v>0.14766844778591026</v>
      </c>
      <c r="M119" s="138">
        <f>'2.2.3.8.PrecioCapital'!L62</f>
        <v>7.2396897403939703E-2</v>
      </c>
      <c r="N119" s="138">
        <f>'2.2.3.8.PrecioCapital'!M62</f>
        <v>0.12883504846662322</v>
      </c>
    </row>
    <row r="120" spans="2:14" x14ac:dyDescent="0.3">
      <c r="B120" s="104" t="s">
        <v>243</v>
      </c>
      <c r="C120" s="105"/>
      <c r="D120" s="2"/>
      <c r="F120" s="138">
        <f>'2.2.3.8.PrecioCapital'!E63</f>
        <v>0.36827649089135356</v>
      </c>
      <c r="G120" s="138">
        <f>'2.2.3.8.PrecioCapital'!F63</f>
        <v>0.33450540750636448</v>
      </c>
      <c r="H120" s="138">
        <f>'2.2.3.8.PrecioCapital'!G63</f>
        <v>0.29836004128973342</v>
      </c>
      <c r="I120" s="138">
        <f>'2.2.3.8.PrecioCapital'!H63</f>
        <v>0.33582650446875417</v>
      </c>
      <c r="J120" s="138">
        <f>'2.2.3.8.PrecioCapital'!I63</f>
        <v>0.28897323451413054</v>
      </c>
      <c r="K120" s="138">
        <f>'2.2.3.8.PrecioCapital'!J63</f>
        <v>0.29065877962036213</v>
      </c>
      <c r="L120" s="138">
        <f>'2.2.3.8.PrecioCapital'!K63</f>
        <v>0.25717252948555103</v>
      </c>
      <c r="M120" s="138">
        <f>'2.2.3.8.PrecioCapital'!L63</f>
        <v>0.18736962690555758</v>
      </c>
      <c r="N120" s="138">
        <f>'2.2.3.8.PrecioCapital'!M63</f>
        <v>0.24780131955715082</v>
      </c>
    </row>
    <row r="121" spans="2:14" x14ac:dyDescent="0.3"/>
    <row r="122" spans="2:14" x14ac:dyDescent="0.3">
      <c r="B122" s="89" t="s">
        <v>284</v>
      </c>
    </row>
    <row r="123" spans="2:14" x14ac:dyDescent="0.3"/>
    <row r="124" spans="2:14" x14ac:dyDescent="0.3">
      <c r="B124" s="134" t="s">
        <v>285</v>
      </c>
    </row>
    <row r="125" spans="2:14" x14ac:dyDescent="0.3"/>
    <row r="126" spans="2:14" x14ac:dyDescent="0.3">
      <c r="B126" s="68" t="s">
        <v>108</v>
      </c>
      <c r="C126" s="32"/>
      <c r="D126" s="32"/>
      <c r="E126" s="32"/>
      <c r="F126" s="32">
        <v>2015</v>
      </c>
      <c r="G126" s="32">
        <v>2016</v>
      </c>
      <c r="H126" s="32">
        <v>2017</v>
      </c>
      <c r="I126" s="32">
        <v>2018</v>
      </c>
      <c r="J126" s="32">
        <v>2019</v>
      </c>
      <c r="K126" s="32">
        <v>2020</v>
      </c>
      <c r="L126" s="32">
        <v>2021</v>
      </c>
      <c r="M126" s="32">
        <v>2022</v>
      </c>
      <c r="N126" s="32">
        <v>2023</v>
      </c>
    </row>
    <row r="127" spans="2:14" x14ac:dyDescent="0.3">
      <c r="B127" s="69" t="s">
        <v>109</v>
      </c>
      <c r="C127" s="69"/>
      <c r="D127" s="69"/>
      <c r="E127" s="136"/>
      <c r="F127" s="70"/>
      <c r="G127" s="70"/>
      <c r="H127" s="70"/>
      <c r="I127" s="70"/>
      <c r="J127" s="70"/>
      <c r="K127" s="70"/>
      <c r="L127" s="70"/>
      <c r="M127" s="70"/>
      <c r="N127" s="70"/>
    </row>
    <row r="128" spans="2:14" x14ac:dyDescent="0.3">
      <c r="B128" s="42" t="s">
        <v>110</v>
      </c>
      <c r="C128" s="2"/>
      <c r="D128" s="2"/>
      <c r="E128" s="2"/>
      <c r="F128" s="55">
        <f>'2.2.1.ManoObra'!F10</f>
        <v>113395.10062058426</v>
      </c>
      <c r="G128" s="55">
        <f>'2.2.1.ManoObra'!G10</f>
        <v>158827.99226179693</v>
      </c>
      <c r="H128" s="55">
        <f>'2.2.1.ManoObra'!H10</f>
        <v>210266.77381176566</v>
      </c>
      <c r="I128" s="55">
        <f>'2.2.1.ManoObra'!I10</f>
        <v>220894.26235109149</v>
      </c>
      <c r="J128" s="55">
        <f>'2.2.1.ManoObra'!J10</f>
        <v>256277.80551749849</v>
      </c>
      <c r="K128" s="55">
        <f>'2.2.1.ManoObra'!K10</f>
        <v>221572.85333333327</v>
      </c>
      <c r="L128" s="55">
        <f>'2.2.1.ManoObra'!L10</f>
        <v>174736.89999999994</v>
      </c>
      <c r="M128" s="55">
        <f>'2.2.1.ManoObra'!M10</f>
        <v>254069.45000000004</v>
      </c>
      <c r="N128" s="55">
        <f>'2.2.1.ManoObra'!N10</f>
        <v>284815.73136363633</v>
      </c>
    </row>
    <row r="129" spans="2:14" x14ac:dyDescent="0.3">
      <c r="B129" s="42" t="s">
        <v>111</v>
      </c>
      <c r="C129" s="2"/>
      <c r="D129" s="2"/>
      <c r="E129" s="2"/>
      <c r="F129" s="55">
        <f>'2.2.1.ManoObra'!F11</f>
        <v>47390.180548482313</v>
      </c>
      <c r="G129" s="55">
        <f>'2.2.1.ManoObra'!G11</f>
        <v>58370.314347598003</v>
      </c>
      <c r="H129" s="55">
        <f>'2.2.1.ManoObra'!H11</f>
        <v>64140.518114636398</v>
      </c>
      <c r="I129" s="55">
        <f>'2.2.1.ManoObra'!I11</f>
        <v>83679.106316375255</v>
      </c>
      <c r="J129" s="55">
        <f>'2.2.1.ManoObra'!J11</f>
        <v>97082.346175947794</v>
      </c>
      <c r="K129" s="55">
        <f>'2.2.1.ManoObra'!K11</f>
        <v>85972.48000000001</v>
      </c>
      <c r="L129" s="55">
        <f>'2.2.1.ManoObra'!L11</f>
        <v>73134</v>
      </c>
      <c r="M129" s="55">
        <f>'2.2.1.ManoObra'!M11</f>
        <v>81335</v>
      </c>
      <c r="N129" s="55">
        <f>'2.2.1.ManoObra'!N11</f>
        <v>97637.178181818192</v>
      </c>
    </row>
    <row r="130" spans="2:14" x14ac:dyDescent="0.3">
      <c r="B130" s="72" t="s">
        <v>112</v>
      </c>
      <c r="C130" s="72"/>
      <c r="D130" s="72"/>
      <c r="E130" s="72"/>
      <c r="F130" s="141">
        <f>'2.2.1.ManoObra'!F12</f>
        <v>49117.766614791159</v>
      </c>
      <c r="G130" s="141">
        <f>'2.2.1.ManoObra'!G12</f>
        <v>47275.943390605098</v>
      </c>
      <c r="H130" s="141">
        <f>'2.2.1.ManoObra'!H12</f>
        <v>59728.198629154009</v>
      </c>
      <c r="I130" s="141">
        <f>'2.2.1.ManoObra'!I12</f>
        <v>66294.224665866874</v>
      </c>
      <c r="J130" s="141">
        <f>'2.2.1.ManoObra'!J12</f>
        <v>76913.281639887369</v>
      </c>
      <c r="K130" s="141">
        <f>'2.2.1.ManoObra'!K12</f>
        <v>78692.070000000007</v>
      </c>
      <c r="L130" s="141">
        <f>'2.2.1.ManoObra'!L12</f>
        <v>143600.18333333332</v>
      </c>
      <c r="M130" s="141">
        <f>'2.2.1.ManoObra'!M12</f>
        <v>223867</v>
      </c>
      <c r="N130" s="141">
        <f>'2.2.1.ManoObra'!N12</f>
        <v>206798.10076516084</v>
      </c>
    </row>
    <row r="131" spans="2:14" x14ac:dyDescent="0.3"/>
    <row r="132" spans="2:14" x14ac:dyDescent="0.3">
      <c r="B132" s="134" t="s">
        <v>282</v>
      </c>
    </row>
    <row r="133" spans="2:14" x14ac:dyDescent="0.3"/>
    <row r="134" spans="2:14" x14ac:dyDescent="0.3">
      <c r="B134" s="178" t="s">
        <v>114</v>
      </c>
      <c r="C134" s="178"/>
      <c r="D134" s="178"/>
      <c r="E134" s="178"/>
      <c r="F134" s="139"/>
      <c r="G134" s="139"/>
      <c r="H134" s="139"/>
      <c r="I134" s="139"/>
      <c r="J134" s="139"/>
      <c r="K134" s="139"/>
      <c r="L134" s="139"/>
      <c r="M134" s="139"/>
      <c r="N134" s="139"/>
    </row>
    <row r="135" spans="2:14" x14ac:dyDescent="0.3">
      <c r="B135" s="74" t="s">
        <v>115</v>
      </c>
      <c r="C135" s="75"/>
      <c r="D135" s="74"/>
      <c r="E135" s="74"/>
      <c r="F135" s="76"/>
      <c r="G135" s="76"/>
      <c r="H135" s="76"/>
      <c r="I135" s="76"/>
      <c r="J135" s="76"/>
      <c r="K135" s="76"/>
      <c r="L135" s="76"/>
      <c r="M135" s="76"/>
      <c r="N135" s="76"/>
    </row>
    <row r="136" spans="2:14" x14ac:dyDescent="0.3">
      <c r="B136" s="77" t="s">
        <v>116</v>
      </c>
      <c r="C136" s="2"/>
      <c r="D136" s="2"/>
      <c r="E136" s="2"/>
      <c r="F136" s="55"/>
      <c r="G136" s="55"/>
      <c r="H136" s="55"/>
      <c r="I136" s="55"/>
      <c r="J136" s="55"/>
      <c r="K136" s="55"/>
      <c r="L136" s="55"/>
      <c r="M136" s="55"/>
      <c r="N136" s="55"/>
    </row>
    <row r="137" spans="2:14" x14ac:dyDescent="0.3">
      <c r="B137" s="56" t="s">
        <v>117</v>
      </c>
      <c r="C137" s="2"/>
      <c r="D137" s="2"/>
      <c r="E137" s="2"/>
      <c r="F137" s="103">
        <f>'2.2.2.ProdIntermed'!F53</f>
        <v>2448120.179703176</v>
      </c>
      <c r="G137" s="103">
        <f>'2.2.2.ProdIntermed'!G53</f>
        <v>1182209.1971240584</v>
      </c>
      <c r="H137" s="103">
        <f>'2.2.2.ProdIntermed'!H53</f>
        <v>1232507.3322327449</v>
      </c>
      <c r="I137" s="103">
        <f>'2.2.2.ProdIntermed'!I53</f>
        <v>765113.07970875129</v>
      </c>
      <c r="J137" s="103">
        <f>'2.2.2.ProdIntermed'!J53</f>
        <v>534403.44546832039</v>
      </c>
      <c r="K137" s="103">
        <f>'2.2.2.ProdIntermed'!K53</f>
        <v>294511.39183515526</v>
      </c>
      <c r="L137" s="103">
        <f>'2.2.2.ProdIntermed'!L53</f>
        <v>528073.06392529828</v>
      </c>
      <c r="M137" s="103">
        <f>'2.2.2.ProdIntermed'!M53</f>
        <v>2959544.5018210202</v>
      </c>
      <c r="N137" s="103">
        <f>'2.2.2.ProdIntermed'!N53</f>
        <v>2774147.2722048271</v>
      </c>
    </row>
    <row r="138" spans="2:14" x14ac:dyDescent="0.3">
      <c r="B138" s="56" t="s">
        <v>118</v>
      </c>
      <c r="C138" s="2"/>
      <c r="D138" s="2"/>
      <c r="E138" s="2"/>
      <c r="F138" s="103">
        <f>'2.2.2.ProdIntermed'!F54</f>
        <v>167357.24590367227</v>
      </c>
      <c r="G138" s="103">
        <f>'2.2.2.ProdIntermed'!G54</f>
        <v>140401.79500233242</v>
      </c>
      <c r="H138" s="103">
        <f>'2.2.2.ProdIntermed'!H54</f>
        <v>199040.01604388608</v>
      </c>
      <c r="I138" s="103">
        <f>'2.2.2.ProdIntermed'!I54</f>
        <v>225285.72555429451</v>
      </c>
      <c r="J138" s="103">
        <f>'2.2.2.ProdIntermed'!J54</f>
        <v>237725.43963027163</v>
      </c>
      <c r="K138" s="103">
        <f>'2.2.2.ProdIntermed'!K54</f>
        <v>296711.46725130727</v>
      </c>
      <c r="L138" s="103">
        <f>'2.2.2.ProdIntermed'!L54</f>
        <v>670096.23648018646</v>
      </c>
      <c r="M138" s="103">
        <f>'2.2.2.ProdIntermed'!M54</f>
        <v>839029.83925386623</v>
      </c>
      <c r="N138" s="103">
        <f>'2.2.2.ProdIntermed'!N54</f>
        <v>1029475.3634188614</v>
      </c>
    </row>
    <row r="139" spans="2:14" x14ac:dyDescent="0.3">
      <c r="B139" s="56" t="s">
        <v>119</v>
      </c>
      <c r="C139" s="2"/>
      <c r="D139" s="2"/>
      <c r="E139" s="2"/>
      <c r="F139" s="103">
        <f>'2.2.2.ProdIntermed'!F55</f>
        <v>23992.331657327602</v>
      </c>
      <c r="G139" s="103">
        <f>'2.2.2.ProdIntermed'!G55</f>
        <v>34844.690687671115</v>
      </c>
      <c r="H139" s="103">
        <f>'2.2.2.ProdIntermed'!H55</f>
        <v>28445.547299866266</v>
      </c>
      <c r="I139" s="103">
        <f>'2.2.2.ProdIntermed'!I55</f>
        <v>28954.569126809387</v>
      </c>
      <c r="J139" s="103">
        <f>'2.2.2.ProdIntermed'!J55</f>
        <v>191359.17611346475</v>
      </c>
      <c r="K139" s="103">
        <f>'2.2.2.ProdIntermed'!K55</f>
        <v>210775.66545344194</v>
      </c>
      <c r="L139" s="103">
        <f>'2.2.2.ProdIntermed'!L55</f>
        <v>399166.37098181987</v>
      </c>
      <c r="M139" s="103">
        <f>'2.2.2.ProdIntermed'!M55</f>
        <v>405598.26009192422</v>
      </c>
      <c r="N139" s="103">
        <f>'2.2.2.ProdIntermed'!N55</f>
        <v>462951.73846367456</v>
      </c>
    </row>
    <row r="140" spans="2:14" x14ac:dyDescent="0.3">
      <c r="B140" s="56" t="s">
        <v>120</v>
      </c>
      <c r="C140" s="2"/>
      <c r="D140" s="2"/>
      <c r="E140" s="2"/>
      <c r="F140" s="103">
        <f>'2.2.2.ProdIntermed'!F56</f>
        <v>64241.20377156623</v>
      </c>
      <c r="G140" s="103">
        <f>'2.2.2.ProdIntermed'!G56</f>
        <v>63157.911169787607</v>
      </c>
      <c r="H140" s="103">
        <f>'2.2.2.ProdIntermed'!H56</f>
        <v>198314.18949756538</v>
      </c>
      <c r="I140" s="103">
        <f>'2.2.2.ProdIntermed'!I56</f>
        <v>103828.91352375987</v>
      </c>
      <c r="J140" s="103">
        <f>'2.2.2.ProdIntermed'!J56</f>
        <v>107588.66731627514</v>
      </c>
      <c r="K140" s="103">
        <f>'2.2.2.ProdIntermed'!K56</f>
        <v>90194.6216692421</v>
      </c>
      <c r="L140" s="103">
        <f>'2.2.2.ProdIntermed'!L56</f>
        <v>256470.78321145204</v>
      </c>
      <c r="M140" s="103">
        <f>'2.2.2.ProdIntermed'!M56</f>
        <v>602196.64105751982</v>
      </c>
      <c r="N140" s="103">
        <f>'2.2.2.ProdIntermed'!N56</f>
        <v>530813.164550449</v>
      </c>
    </row>
    <row r="141" spans="2:14" x14ac:dyDescent="0.3">
      <c r="B141" s="56" t="s">
        <v>121</v>
      </c>
      <c r="C141" s="2"/>
      <c r="D141" s="2"/>
      <c r="E141" s="2"/>
      <c r="F141" s="103">
        <f>'2.2.2.ProdIntermed'!F57</f>
        <v>0</v>
      </c>
      <c r="G141" s="103">
        <f>'2.2.2.ProdIntermed'!G57</f>
        <v>179080.58933599363</v>
      </c>
      <c r="H141" s="103">
        <f>'2.2.2.ProdIntermed'!H57</f>
        <v>561719.95186461159</v>
      </c>
      <c r="I141" s="103">
        <f>'2.2.2.ProdIntermed'!I57</f>
        <v>162711.52275930991</v>
      </c>
      <c r="J141" s="103">
        <f>'2.2.2.ProdIntermed'!J57</f>
        <v>244300.82190587703</v>
      </c>
      <c r="K141" s="103">
        <f>'2.2.2.ProdIntermed'!K57</f>
        <v>95536.699621096399</v>
      </c>
      <c r="L141" s="103">
        <f>'2.2.2.ProdIntermed'!L57</f>
        <v>217061.38579798507</v>
      </c>
      <c r="M141" s="103">
        <f>'2.2.2.ProdIntermed'!M57</f>
        <v>187761.22225764944</v>
      </c>
      <c r="N141" s="103">
        <f>'2.2.2.ProdIntermed'!N57</f>
        <v>223192.71885043959</v>
      </c>
    </row>
    <row r="142" spans="2:14" x14ac:dyDescent="0.3">
      <c r="B142" s="77" t="s">
        <v>122</v>
      </c>
      <c r="C142" s="2"/>
      <c r="D142" s="2"/>
      <c r="E142" s="2"/>
      <c r="F142" s="103"/>
      <c r="G142" s="103"/>
      <c r="H142" s="103"/>
      <c r="I142" s="103"/>
      <c r="J142" s="103"/>
      <c r="K142" s="103"/>
      <c r="L142" s="103"/>
      <c r="M142" s="103"/>
      <c r="N142" s="103"/>
    </row>
    <row r="143" spans="2:14" x14ac:dyDescent="0.3">
      <c r="B143" s="56" t="s">
        <v>123</v>
      </c>
      <c r="C143" s="2"/>
      <c r="D143" s="2"/>
      <c r="E143" s="2"/>
      <c r="F143" s="103">
        <f>'2.2.2.ProdIntermed'!F59</f>
        <v>87486.142111540437</v>
      </c>
      <c r="G143" s="103">
        <f>'2.2.2.ProdIntermed'!G59</f>
        <v>101877.04374638919</v>
      </c>
      <c r="H143" s="103">
        <f>'2.2.2.ProdIntermed'!H59</f>
        <v>396860.96472496801</v>
      </c>
      <c r="I143" s="103">
        <f>'2.2.2.ProdIntermed'!I59</f>
        <v>433683.15007941436</v>
      </c>
      <c r="J143" s="103">
        <f>'2.2.2.ProdIntermed'!J59</f>
        <v>646643.46589543426</v>
      </c>
      <c r="K143" s="103">
        <f>'2.2.2.ProdIntermed'!K59</f>
        <v>468132.73227402981</v>
      </c>
      <c r="L143" s="103">
        <f>'2.2.2.ProdIntermed'!L59</f>
        <v>1011256.6118594616</v>
      </c>
      <c r="M143" s="103">
        <f>'2.2.2.ProdIntermed'!M59</f>
        <v>1333995.9846060583</v>
      </c>
      <c r="N143" s="103">
        <f>'2.2.2.ProdIntermed'!N59</f>
        <v>1706201.9824568774</v>
      </c>
    </row>
    <row r="144" spans="2:14" x14ac:dyDescent="0.3">
      <c r="B144" s="56" t="s">
        <v>124</v>
      </c>
      <c r="C144" s="2"/>
      <c r="D144" s="2"/>
      <c r="E144" s="2"/>
      <c r="F144" s="103">
        <f>'2.2.2.ProdIntermed'!F60</f>
        <v>242045.52245029705</v>
      </c>
      <c r="G144" s="103">
        <f>'2.2.2.ProdIntermed'!G60</f>
        <v>116949.49616371292</v>
      </c>
      <c r="H144" s="103">
        <f>'2.2.2.ProdIntermed'!H60</f>
        <v>280214.31564724958</v>
      </c>
      <c r="I144" s="103">
        <f>'2.2.2.ProdIntermed'!I60</f>
        <v>226966.00931316114</v>
      </c>
      <c r="J144" s="103">
        <f>'2.2.2.ProdIntermed'!J60</f>
        <v>452012.33463311079</v>
      </c>
      <c r="K144" s="103">
        <f>'2.2.2.ProdIntermed'!K60</f>
        <v>427167.76986555604</v>
      </c>
      <c r="L144" s="103">
        <f>'2.2.2.ProdIntermed'!L60</f>
        <v>641539.05265157577</v>
      </c>
      <c r="M144" s="103">
        <f>'2.2.2.ProdIntermed'!M60</f>
        <v>1136188.5720297107</v>
      </c>
      <c r="N144" s="103">
        <f>'2.2.2.ProdIntermed'!N60</f>
        <v>999526.63566828158</v>
      </c>
    </row>
    <row r="145" spans="2:14" x14ac:dyDescent="0.3">
      <c r="B145" s="56" t="s">
        <v>125</v>
      </c>
      <c r="C145" s="2"/>
      <c r="D145" s="2"/>
      <c r="E145" s="2"/>
      <c r="F145" s="103">
        <f>'2.2.2.ProdIntermed'!F61</f>
        <v>407022.8457662182</v>
      </c>
      <c r="G145" s="103">
        <f>'2.2.2.ProdIntermed'!G61</f>
        <v>357674.91027875477</v>
      </c>
      <c r="H145" s="103">
        <f>'2.2.2.ProdIntermed'!H61</f>
        <v>321479.34146581404</v>
      </c>
      <c r="I145" s="103">
        <f>'2.2.2.ProdIntermed'!I61</f>
        <v>584111.28849424666</v>
      </c>
      <c r="J145" s="103">
        <f>'2.2.2.ProdIntermed'!J61</f>
        <v>513859.60473289195</v>
      </c>
      <c r="K145" s="103">
        <f>'2.2.2.ProdIntermed'!K61</f>
        <v>952788.40166021453</v>
      </c>
      <c r="L145" s="103">
        <f>'2.2.2.ProdIntermed'!L61</f>
        <v>1393059.4170616739</v>
      </c>
      <c r="M145" s="103">
        <f>'2.2.2.ProdIntermed'!M61</f>
        <v>1256604.650869922</v>
      </c>
      <c r="N145" s="103">
        <f>'2.2.2.ProdIntermed'!N61</f>
        <v>773664.82540939364</v>
      </c>
    </row>
    <row r="146" spans="2:14" x14ac:dyDescent="0.3">
      <c r="B146" s="56" t="s">
        <v>126</v>
      </c>
      <c r="C146" s="2"/>
      <c r="D146" s="2"/>
      <c r="E146" s="2"/>
      <c r="F146" s="103">
        <f>'2.2.2.ProdIntermed'!F62</f>
        <v>3579.2777372466294</v>
      </c>
      <c r="G146" s="103">
        <f>'2.2.2.ProdIntermed'!G62</f>
        <v>682.14990637154119</v>
      </c>
      <c r="H146" s="103">
        <f>'2.2.2.ProdIntermed'!H62</f>
        <v>4.6677783097731433</v>
      </c>
      <c r="I146" s="103">
        <f>'2.2.2.ProdIntermed'!I62</f>
        <v>20616.616744895568</v>
      </c>
      <c r="J146" s="103">
        <f>'2.2.2.ProdIntermed'!J62</f>
        <v>2183.2350069684817</v>
      </c>
      <c r="K146" s="103">
        <f>'2.2.2.ProdIntermed'!K62</f>
        <v>31747.949612405519</v>
      </c>
      <c r="L146" s="103">
        <f>'2.2.2.ProdIntermed'!L62</f>
        <v>27839.36623090988</v>
      </c>
      <c r="M146" s="103">
        <f>'2.2.2.ProdIntermed'!M62</f>
        <v>0</v>
      </c>
      <c r="N146" s="103">
        <f>'2.2.2.ProdIntermed'!N62</f>
        <v>22655.870414691708</v>
      </c>
    </row>
    <row r="147" spans="2:14" x14ac:dyDescent="0.3">
      <c r="B147" s="74" t="s">
        <v>127</v>
      </c>
      <c r="C147" s="74"/>
      <c r="D147" s="74"/>
      <c r="E147" s="74"/>
      <c r="F147" s="76"/>
      <c r="G147" s="76"/>
      <c r="H147" s="76"/>
      <c r="I147" s="76"/>
      <c r="J147" s="76"/>
      <c r="K147" s="76"/>
      <c r="L147" s="76"/>
      <c r="M147" s="76"/>
      <c r="N147" s="76"/>
    </row>
    <row r="148" spans="2:14" x14ac:dyDescent="0.3">
      <c r="B148" s="77" t="s">
        <v>128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 x14ac:dyDescent="0.3">
      <c r="B149" s="56" t="s">
        <v>117</v>
      </c>
      <c r="C149" s="2"/>
      <c r="D149" s="2"/>
      <c r="E149" s="2"/>
      <c r="F149" s="103">
        <f>'2.2.2.ProdIntermed'!F65</f>
        <v>163703.18783338991</v>
      </c>
      <c r="G149" s="103">
        <f>'2.2.2.ProdIntermed'!G65</f>
        <v>46282.399522674452</v>
      </c>
      <c r="H149" s="103">
        <f>'2.2.2.ProdIntermed'!H65</f>
        <v>32830.55482487593</v>
      </c>
      <c r="I149" s="103">
        <f>'2.2.2.ProdIntermed'!I65</f>
        <v>42619.970525282399</v>
      </c>
      <c r="J149" s="103">
        <f>'2.2.2.ProdIntermed'!J65</f>
        <v>13537.486367242625</v>
      </c>
      <c r="K149" s="103">
        <f>'2.2.2.ProdIntermed'!K65</f>
        <v>37440.053385325351</v>
      </c>
      <c r="L149" s="103">
        <f>'2.2.2.ProdIntermed'!L65</f>
        <v>34614.463879411371</v>
      </c>
      <c r="M149" s="103">
        <f>'2.2.2.ProdIntermed'!M65</f>
        <v>155262.60136122676</v>
      </c>
      <c r="N149" s="103">
        <f>'2.2.2.ProdIntermed'!N65</f>
        <v>139792.17274707192</v>
      </c>
    </row>
    <row r="150" spans="2:14" x14ac:dyDescent="0.3">
      <c r="B150" s="56" t="s">
        <v>118</v>
      </c>
      <c r="C150" s="2"/>
      <c r="D150" s="2"/>
      <c r="E150" s="2"/>
      <c r="F150" s="103">
        <f>'2.2.2.ProdIntermed'!F66</f>
        <v>44298.457661286833</v>
      </c>
      <c r="G150" s="103">
        <f>'2.2.2.ProdIntermed'!G66</f>
        <v>30808.18071305714</v>
      </c>
      <c r="H150" s="103">
        <f>'2.2.2.ProdIntermed'!H66</f>
        <v>44351.910555248105</v>
      </c>
      <c r="I150" s="103">
        <f>'2.2.2.ProdIntermed'!I66</f>
        <v>77236.476624121366</v>
      </c>
      <c r="J150" s="103">
        <f>'2.2.2.ProdIntermed'!J66</f>
        <v>71774.327009936183</v>
      </c>
      <c r="K150" s="103">
        <f>'2.2.2.ProdIntermed'!K66</f>
        <v>80512.724492799985</v>
      </c>
      <c r="L150" s="103">
        <f>'2.2.2.ProdIntermed'!L66</f>
        <v>172416.4381552788</v>
      </c>
      <c r="M150" s="103">
        <f>'2.2.2.ProdIntermed'!M66</f>
        <v>491381.02140813478</v>
      </c>
      <c r="N150" s="103">
        <f>'2.2.2.ProdIntermed'!N66</f>
        <v>697158.75492402073</v>
      </c>
    </row>
    <row r="151" spans="2:14" x14ac:dyDescent="0.3">
      <c r="B151" s="56" t="s">
        <v>119</v>
      </c>
      <c r="C151" s="2"/>
      <c r="D151" s="2"/>
      <c r="E151" s="2"/>
      <c r="F151" s="103">
        <f>'2.2.2.ProdIntermed'!F67</f>
        <v>58852.765356729287</v>
      </c>
      <c r="G151" s="103">
        <f>'2.2.2.ProdIntermed'!G67</f>
        <v>36241.067263444005</v>
      </c>
      <c r="H151" s="103">
        <f>'2.2.2.ProdIntermed'!H67</f>
        <v>47722.246847927483</v>
      </c>
      <c r="I151" s="103">
        <f>'2.2.2.ProdIntermed'!I67</f>
        <v>46882.877790009756</v>
      </c>
      <c r="J151" s="103">
        <f>'2.2.2.ProdIntermed'!J67</f>
        <v>72426.693909273366</v>
      </c>
      <c r="K151" s="103">
        <f>'2.2.2.ProdIntermed'!K67</f>
        <v>86585.558103304764</v>
      </c>
      <c r="L151" s="103">
        <f>'2.2.2.ProdIntermed'!L67</f>
        <v>44046.66282881474</v>
      </c>
      <c r="M151" s="103">
        <f>'2.2.2.ProdIntermed'!M67</f>
        <v>40461.456387036793</v>
      </c>
      <c r="N151" s="103">
        <f>'2.2.2.ProdIntermed'!N67</f>
        <v>40335.75007806105</v>
      </c>
    </row>
    <row r="152" spans="2:14" x14ac:dyDescent="0.3">
      <c r="B152" s="56" t="s">
        <v>120</v>
      </c>
      <c r="C152" s="2"/>
      <c r="D152" s="2"/>
      <c r="E152" s="2"/>
      <c r="F152" s="103">
        <f>'2.2.2.ProdIntermed'!F68</f>
        <v>173734.92117191179</v>
      </c>
      <c r="G152" s="103">
        <f>'2.2.2.ProdIntermed'!G68</f>
        <v>129480.96684208042</v>
      </c>
      <c r="H152" s="103">
        <f>'2.2.2.ProdIntermed'!H68</f>
        <v>166573.04639016604</v>
      </c>
      <c r="I152" s="103">
        <f>'2.2.2.ProdIntermed'!I68</f>
        <v>196841.81382180401</v>
      </c>
      <c r="J152" s="103">
        <f>'2.2.2.ProdIntermed'!J68</f>
        <v>300191.22045214067</v>
      </c>
      <c r="K152" s="103">
        <f>'2.2.2.ProdIntermed'!K68</f>
        <v>167727.3508046589</v>
      </c>
      <c r="L152" s="103">
        <f>'2.2.2.ProdIntermed'!L68</f>
        <v>165867.07347932595</v>
      </c>
      <c r="M152" s="103">
        <f>'2.2.2.ProdIntermed'!M68</f>
        <v>317202.53528537456</v>
      </c>
      <c r="N152" s="103">
        <f>'2.2.2.ProdIntermed'!N68</f>
        <v>347975.52569610451</v>
      </c>
    </row>
    <row r="153" spans="2:14" x14ac:dyDescent="0.3">
      <c r="B153" s="56" t="s">
        <v>129</v>
      </c>
      <c r="C153" s="2"/>
      <c r="D153" s="2"/>
      <c r="E153" s="2"/>
      <c r="F153" s="103">
        <f>'2.2.2.ProdIntermed'!F69</f>
        <v>520584.64608467487</v>
      </c>
      <c r="G153" s="103">
        <f>'2.2.2.ProdIntermed'!G69</f>
        <v>442800.55373562925</v>
      </c>
      <c r="H153" s="103">
        <f>'2.2.2.ProdIntermed'!H69</f>
        <v>494300.2879722105</v>
      </c>
      <c r="I153" s="103">
        <f>'2.2.2.ProdIntermed'!I69</f>
        <v>699085.4690094972</v>
      </c>
      <c r="J153" s="103">
        <f>'2.2.2.ProdIntermed'!J69</f>
        <v>633168.28035787994</v>
      </c>
      <c r="K153" s="103">
        <f>'2.2.2.ProdIntermed'!K69</f>
        <v>240989.00515988879</v>
      </c>
      <c r="L153" s="103">
        <f>'2.2.2.ProdIntermed'!L69</f>
        <v>1026987.7788837668</v>
      </c>
      <c r="M153" s="103">
        <f>'2.2.2.ProdIntermed'!M69</f>
        <v>1228182.8178184759</v>
      </c>
      <c r="N153" s="103">
        <f>'2.2.2.ProdIntermed'!N69</f>
        <v>1225542.1960480621</v>
      </c>
    </row>
    <row r="154" spans="2:14" x14ac:dyDescent="0.3">
      <c r="B154" s="56" t="s">
        <v>130</v>
      </c>
      <c r="C154" s="2"/>
      <c r="D154" s="2"/>
      <c r="E154" s="2"/>
      <c r="F154" s="103">
        <f>'2.2.2.ProdIntermed'!F70</f>
        <v>95707.980861701129</v>
      </c>
      <c r="G154" s="103">
        <f>'2.2.2.ProdIntermed'!G70</f>
        <v>64928.721510370873</v>
      </c>
      <c r="H154" s="103">
        <f>'2.2.2.ProdIntermed'!H70</f>
        <v>72304.70386383342</v>
      </c>
      <c r="I154" s="103">
        <f>'2.2.2.ProdIntermed'!I70</f>
        <v>118922.73208734029</v>
      </c>
      <c r="J154" s="103">
        <f>'2.2.2.ProdIntermed'!J70</f>
        <v>84942.60641551482</v>
      </c>
      <c r="K154" s="103">
        <f>'2.2.2.ProdIntermed'!K70</f>
        <v>37654.671995900666</v>
      </c>
      <c r="L154" s="103">
        <f>'2.2.2.ProdIntermed'!L70</f>
        <v>60277.412042520613</v>
      </c>
      <c r="M154" s="103">
        <f>'2.2.2.ProdIntermed'!M70</f>
        <v>44520.797847182788</v>
      </c>
      <c r="N154" s="103">
        <f>'2.2.2.ProdIntermed'!N70</f>
        <v>40174.084976343685</v>
      </c>
    </row>
    <row r="155" spans="2:14" x14ac:dyDescent="0.3">
      <c r="B155" s="56" t="s">
        <v>121</v>
      </c>
      <c r="C155" s="2"/>
      <c r="D155" s="2"/>
      <c r="E155" s="2"/>
      <c r="F155" s="103">
        <f>'2.2.2.ProdIntermed'!F71</f>
        <v>186398.04684000008</v>
      </c>
      <c r="G155" s="103">
        <f>'2.2.2.ProdIntermed'!G71</f>
        <v>43778.551055201555</v>
      </c>
      <c r="H155" s="103">
        <f>'2.2.2.ProdIntermed'!H71</f>
        <v>140132.65833945491</v>
      </c>
      <c r="I155" s="103">
        <f>'2.2.2.ProdIntermed'!I71</f>
        <v>57537.153385833291</v>
      </c>
      <c r="J155" s="103">
        <f>'2.2.2.ProdIntermed'!J71</f>
        <v>92367.904116587335</v>
      </c>
      <c r="K155" s="103">
        <f>'2.2.2.ProdIntermed'!K71</f>
        <v>113552.95521102023</v>
      </c>
      <c r="L155" s="103">
        <f>'2.2.2.ProdIntermed'!L71</f>
        <v>200283.74709888277</v>
      </c>
      <c r="M155" s="103">
        <f>'2.2.2.ProdIntermed'!M71</f>
        <v>648118.46973043529</v>
      </c>
      <c r="N155" s="103">
        <f>'2.2.2.ProdIntermed'!N71</f>
        <v>813070.66004803905</v>
      </c>
    </row>
    <row r="156" spans="2:14" x14ac:dyDescent="0.3">
      <c r="B156" s="77" t="s">
        <v>131</v>
      </c>
      <c r="C156" s="2"/>
      <c r="D156" s="2"/>
      <c r="E156" s="2"/>
      <c r="F156" s="103"/>
      <c r="G156" s="103"/>
      <c r="H156" s="103"/>
      <c r="I156" s="103"/>
      <c r="J156" s="103"/>
      <c r="K156" s="103"/>
      <c r="L156" s="103"/>
      <c r="M156" s="103"/>
      <c r="N156" s="103"/>
    </row>
    <row r="157" spans="2:14" x14ac:dyDescent="0.3">
      <c r="B157" s="56" t="s">
        <v>123</v>
      </c>
      <c r="C157" s="2"/>
      <c r="D157" s="2"/>
      <c r="E157" s="2"/>
      <c r="F157" s="103">
        <f>'2.2.2.ProdIntermed'!F73</f>
        <v>27693.434307531446</v>
      </c>
      <c r="G157" s="103">
        <f>'2.2.2.ProdIntermed'!G73</f>
        <v>43275.86511420444</v>
      </c>
      <c r="H157" s="103">
        <f>'2.2.2.ProdIntermed'!H73</f>
        <v>73210.35015492652</v>
      </c>
      <c r="I157" s="103">
        <f>'2.2.2.ProdIntermed'!I73</f>
        <v>92876.004129125824</v>
      </c>
      <c r="J157" s="103">
        <f>'2.2.2.ProdIntermed'!J73</f>
        <v>122646.53887091248</v>
      </c>
      <c r="K157" s="103">
        <f>'2.2.2.ProdIntermed'!K73</f>
        <v>58820.126379363304</v>
      </c>
      <c r="L157" s="103">
        <f>'2.2.2.ProdIntermed'!L73</f>
        <v>57278.638599851482</v>
      </c>
      <c r="M157" s="103">
        <f>'2.2.2.ProdIntermed'!M73</f>
        <v>737852.05791201419</v>
      </c>
      <c r="N157" s="103">
        <f>'2.2.2.ProdIntermed'!N73</f>
        <v>125839.55560121295</v>
      </c>
    </row>
    <row r="158" spans="2:14" x14ac:dyDescent="0.3">
      <c r="B158" s="56" t="s">
        <v>124</v>
      </c>
      <c r="C158" s="2"/>
      <c r="D158" s="2"/>
      <c r="E158" s="2"/>
      <c r="F158" s="103">
        <f>'2.2.2.ProdIntermed'!F74</f>
        <v>13085.361698224344</v>
      </c>
      <c r="G158" s="103">
        <f>'2.2.2.ProdIntermed'!G74</f>
        <v>143058.94292218125</v>
      </c>
      <c r="H158" s="103">
        <f>'2.2.2.ProdIntermed'!H74</f>
        <v>206900.21815559021</v>
      </c>
      <c r="I158" s="103">
        <f>'2.2.2.ProdIntermed'!I74</f>
        <v>214509.58798404655</v>
      </c>
      <c r="J158" s="103">
        <f>'2.2.2.ProdIntermed'!J74</f>
        <v>288195.29398167034</v>
      </c>
      <c r="K158" s="103">
        <f>'2.2.2.ProdIntermed'!K74</f>
        <v>69085.057166918545</v>
      </c>
      <c r="L158" s="103">
        <f>'2.2.2.ProdIntermed'!L74</f>
        <v>47685.165816243338</v>
      </c>
      <c r="M158" s="103">
        <f>'2.2.2.ProdIntermed'!M74</f>
        <v>98542.747047691577</v>
      </c>
      <c r="N158" s="103">
        <f>'2.2.2.ProdIntermed'!N74</f>
        <v>66073.431309882289</v>
      </c>
    </row>
    <row r="159" spans="2:14" x14ac:dyDescent="0.3">
      <c r="B159" s="56" t="s">
        <v>125</v>
      </c>
      <c r="C159" s="2"/>
      <c r="D159" s="2"/>
      <c r="E159" s="2"/>
      <c r="F159" s="103">
        <f>'2.2.2.ProdIntermed'!F75</f>
        <v>8884.5853927877324</v>
      </c>
      <c r="G159" s="103">
        <f>'2.2.2.ProdIntermed'!G75</f>
        <v>16098.792004356048</v>
      </c>
      <c r="H159" s="103">
        <f>'2.2.2.ProdIntermed'!H75</f>
        <v>11342.208869217702</v>
      </c>
      <c r="I159" s="103">
        <f>'2.2.2.ProdIntermed'!I75</f>
        <v>11651.245819276834</v>
      </c>
      <c r="J159" s="103">
        <f>'2.2.2.ProdIntermed'!J75</f>
        <v>13510.042227310434</v>
      </c>
      <c r="K159" s="103">
        <f>'2.2.2.ProdIntermed'!K75</f>
        <v>16973.91231231796</v>
      </c>
      <c r="L159" s="103">
        <f>'2.2.2.ProdIntermed'!L75</f>
        <v>16307.538627789143</v>
      </c>
      <c r="M159" s="103">
        <f>'2.2.2.ProdIntermed'!M75</f>
        <v>14065.077941863783</v>
      </c>
      <c r="N159" s="103">
        <f>'2.2.2.ProdIntermed'!N75</f>
        <v>16489.552125014048</v>
      </c>
    </row>
    <row r="160" spans="2:14" x14ac:dyDescent="0.3">
      <c r="B160" s="56" t="s">
        <v>126</v>
      </c>
      <c r="C160" s="2"/>
      <c r="D160" s="2"/>
      <c r="E160" s="2"/>
      <c r="F160" s="103">
        <f>'2.2.2.ProdIntermed'!F76</f>
        <v>36784.445079324789</v>
      </c>
      <c r="G160" s="103">
        <f>'2.2.2.ProdIntermed'!G76</f>
        <v>49538.891013566164</v>
      </c>
      <c r="H160" s="103">
        <f>'2.2.2.ProdIntermed'!H76</f>
        <v>36144.065083709371</v>
      </c>
      <c r="I160" s="103">
        <f>'2.2.2.ProdIntermed'!I76</f>
        <v>48678.456419148264</v>
      </c>
      <c r="J160" s="103">
        <f>'2.2.2.ProdIntermed'!J76</f>
        <v>115652.33731347506</v>
      </c>
      <c r="K160" s="103">
        <f>'2.2.2.ProdIntermed'!K76</f>
        <v>62779.203421296792</v>
      </c>
      <c r="L160" s="103">
        <f>'2.2.2.ProdIntermed'!L76</f>
        <v>29710.337199795729</v>
      </c>
      <c r="M160" s="103">
        <f>'2.2.2.ProdIntermed'!M76</f>
        <v>93462.386032895185</v>
      </c>
      <c r="N160" s="103">
        <f>'2.2.2.ProdIntermed'!N76</f>
        <v>121793.43193431922</v>
      </c>
    </row>
    <row r="161" spans="2:14" x14ac:dyDescent="0.3">
      <c r="B161" s="74" t="s">
        <v>132</v>
      </c>
      <c r="C161" s="74"/>
      <c r="D161" s="74"/>
      <c r="E161" s="74"/>
      <c r="F161" s="76"/>
      <c r="G161" s="76"/>
      <c r="H161" s="76"/>
      <c r="I161" s="76"/>
      <c r="J161" s="76"/>
      <c r="K161" s="76"/>
      <c r="L161" s="76"/>
      <c r="M161" s="76"/>
      <c r="N161" s="76"/>
    </row>
    <row r="162" spans="2:14" x14ac:dyDescent="0.3">
      <c r="B162" s="56" t="s">
        <v>133</v>
      </c>
      <c r="C162" s="2"/>
      <c r="D162" s="2"/>
      <c r="E162" s="2"/>
      <c r="F162" s="142">
        <f>'2.2.2.ProdIntermed'!F78</f>
        <v>41000</v>
      </c>
      <c r="G162" s="142">
        <f>'2.2.2.ProdIntermed'!G78</f>
        <v>26603.093979222347</v>
      </c>
      <c r="H162" s="142">
        <f>'2.2.2.ProdIntermed'!H78</f>
        <v>29803.539264825351</v>
      </c>
      <c r="I162" s="142">
        <f>'2.2.2.ProdIntermed'!I78</f>
        <v>39215.025301013709</v>
      </c>
      <c r="J162" s="142">
        <f>'2.2.2.ProdIntermed'!J78</f>
        <v>21870.239793193268</v>
      </c>
      <c r="K162" s="142">
        <f>'2.2.2.ProdIntermed'!K78</f>
        <v>29343.956506453887</v>
      </c>
      <c r="L162" s="142">
        <f>'2.2.2.ProdIntermed'!L78</f>
        <v>18806.267188243055</v>
      </c>
      <c r="M162" s="142">
        <f>'2.2.2.ProdIntermed'!M78</f>
        <v>77543.935012408445</v>
      </c>
      <c r="N162" s="142">
        <f>'2.2.2.ProdIntermed'!N78</f>
        <v>23741.401603912618</v>
      </c>
    </row>
    <row r="163" spans="2:14" x14ac:dyDescent="0.3">
      <c r="B163" s="56" t="s">
        <v>134</v>
      </c>
      <c r="C163" s="2"/>
      <c r="D163" s="2"/>
      <c r="E163" s="2"/>
      <c r="F163" s="142">
        <f>'2.2.2.ProdIntermed'!F79</f>
        <v>0</v>
      </c>
      <c r="G163" s="142">
        <f>'2.2.2.ProdIntermed'!G79</f>
        <v>0</v>
      </c>
      <c r="H163" s="142">
        <f>'2.2.2.ProdIntermed'!H79</f>
        <v>0</v>
      </c>
      <c r="I163" s="142">
        <f>'2.2.2.ProdIntermed'!I79</f>
        <v>0</v>
      </c>
      <c r="J163" s="142">
        <f>'2.2.2.ProdIntermed'!J79</f>
        <v>0</v>
      </c>
      <c r="K163" s="142">
        <f>'2.2.2.ProdIntermed'!K79</f>
        <v>33510.798330370337</v>
      </c>
      <c r="L163" s="142">
        <f>'2.2.2.ProdIntermed'!L79</f>
        <v>50134.373945991276</v>
      </c>
      <c r="M163" s="142">
        <f>'2.2.2.ProdIntermed'!M79</f>
        <v>39429.654955013168</v>
      </c>
      <c r="N163" s="142">
        <f>'2.2.2.ProdIntermed'!N79</f>
        <v>41003.159192298124</v>
      </c>
    </row>
    <row r="164" spans="2:14" x14ac:dyDescent="0.3">
      <c r="B164" s="82" t="s">
        <v>135</v>
      </c>
      <c r="C164" s="21"/>
      <c r="D164" s="21"/>
      <c r="E164" s="21"/>
      <c r="F164" s="143">
        <f>'2.2.2.ProdIntermed'!F80</f>
        <v>265809.95799749932</v>
      </c>
      <c r="G164" s="143">
        <f>'2.2.2.ProdIntermed'!G80</f>
        <v>306613.60703418794</v>
      </c>
      <c r="H164" s="143">
        <f>'2.2.2.ProdIntermed'!H80</f>
        <v>267600.293172081</v>
      </c>
      <c r="I164" s="143">
        <f>'2.2.2.ProdIntermed'!I80</f>
        <v>296817.46338422678</v>
      </c>
      <c r="J164" s="143">
        <f>'2.2.2.ProdIntermed'!J80</f>
        <v>310256.53290802403</v>
      </c>
      <c r="K164" s="143">
        <f>'2.2.2.ProdIntermed'!K80</f>
        <v>322866.97598275892</v>
      </c>
      <c r="L164" s="143">
        <f>'2.2.2.ProdIntermed'!L80</f>
        <v>328910.89098733407</v>
      </c>
      <c r="M164" s="143">
        <f>'2.2.2.ProdIntermed'!M80</f>
        <v>401607.39501343743</v>
      </c>
      <c r="N164" s="143">
        <f>'2.2.2.ProdIntermed'!N80</f>
        <v>442524.0132777922</v>
      </c>
    </row>
    <row r="165" spans="2:14" x14ac:dyDescent="0.3"/>
    <row r="166" spans="2:14" x14ac:dyDescent="0.3">
      <c r="B166" s="134" t="s">
        <v>283</v>
      </c>
    </row>
    <row r="167" spans="2:14" x14ac:dyDescent="0.3">
      <c r="B167" s="140"/>
    </row>
    <row r="168" spans="2:14" x14ac:dyDescent="0.3">
      <c r="B168" s="178" t="s">
        <v>196</v>
      </c>
      <c r="C168" s="178"/>
      <c r="D168" s="178"/>
      <c r="E168" s="178"/>
      <c r="F168" s="139"/>
      <c r="G168" s="139"/>
      <c r="H168" s="139"/>
      <c r="I168" s="139"/>
      <c r="J168" s="139"/>
      <c r="K168" s="139"/>
      <c r="L168" s="139"/>
      <c r="M168" s="139"/>
      <c r="N168" s="139"/>
    </row>
    <row r="169" spans="2:14" x14ac:dyDescent="0.3">
      <c r="B169" s="74" t="s">
        <v>197</v>
      </c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</row>
    <row r="170" spans="2:14" x14ac:dyDescent="0.3">
      <c r="B170" s="104" t="s">
        <v>198</v>
      </c>
      <c r="C170" s="105"/>
      <c r="D170" s="2"/>
      <c r="F170" s="144">
        <f>'2.2.3.6.CantidadCapital'!F8</f>
        <v>105550</v>
      </c>
      <c r="G170" s="144">
        <f>'2.2.3.6.CantidadCapital'!G8</f>
        <v>127757.30147463303</v>
      </c>
      <c r="H170" s="144">
        <f>'2.2.3.6.CantidadCapital'!H8</f>
        <v>155706.448831455</v>
      </c>
      <c r="I170" s="144">
        <f>'2.2.3.6.CantidadCapital'!I8</f>
        <v>263693.07163613086</v>
      </c>
      <c r="J170" s="144">
        <f>'2.2.3.6.CantidadCapital'!J8</f>
        <v>364593.23938911507</v>
      </c>
      <c r="K170" s="144">
        <f>'2.2.3.6.CantidadCapital'!K8</f>
        <v>378802.36451162829</v>
      </c>
      <c r="L170" s="144">
        <f>'2.2.3.6.CantidadCapital'!L8</f>
        <v>429115.79861029831</v>
      </c>
      <c r="M170" s="144">
        <f>'2.2.3.6.CantidadCapital'!M8</f>
        <v>458707.10732192005</v>
      </c>
      <c r="N170" s="144">
        <f>'2.2.3.6.CantidadCapital'!N8</f>
        <v>529387.65280994296</v>
      </c>
    </row>
    <row r="171" spans="2:14" x14ac:dyDescent="0.3">
      <c r="B171" s="104" t="s">
        <v>199</v>
      </c>
      <c r="C171" s="105"/>
      <c r="D171" s="2"/>
      <c r="F171" s="144">
        <f>'2.2.3.6.CantidadCapital'!F9</f>
        <v>352000</v>
      </c>
      <c r="G171" s="144">
        <f>'2.2.3.6.CantidadCapital'!G9</f>
        <v>346635.3995720027</v>
      </c>
      <c r="H171" s="144">
        <f>'2.2.3.6.CantidadCapital'!H9</f>
        <v>603503.28940343054</v>
      </c>
      <c r="I171" s="144">
        <f>'2.2.3.6.CantidadCapital'!I9</f>
        <v>1082217.8422249649</v>
      </c>
      <c r="J171" s="144">
        <f>'2.2.3.6.CantidadCapital'!J9</f>
        <v>1449411.4671752034</v>
      </c>
      <c r="K171" s="144">
        <f>'2.2.3.6.CantidadCapital'!K9</f>
        <v>1536328.4167748622</v>
      </c>
      <c r="L171" s="144">
        <f>'2.2.3.6.CantidadCapital'!L9</f>
        <v>1508894.7173818047</v>
      </c>
      <c r="M171" s="144">
        <f>'2.2.3.6.CantidadCapital'!M9</f>
        <v>1554777.240538083</v>
      </c>
      <c r="N171" s="144">
        <f>'2.2.3.6.CantidadCapital'!N9</f>
        <v>1400000.04986164</v>
      </c>
    </row>
    <row r="172" spans="2:14" x14ac:dyDescent="0.3">
      <c r="B172" s="104" t="s">
        <v>200</v>
      </c>
      <c r="C172" s="105"/>
      <c r="D172" s="2"/>
      <c r="F172" s="144">
        <f>'2.2.3.6.CantidadCapital'!F10</f>
        <v>93200</v>
      </c>
      <c r="G172" s="144">
        <f>'2.2.3.6.CantidadCapital'!G10</f>
        <v>83685.840999615786</v>
      </c>
      <c r="H172" s="144">
        <f>'2.2.3.6.CantidadCapital'!H10</f>
        <v>63751.625783117372</v>
      </c>
      <c r="I172" s="144">
        <f>'2.2.3.6.CantidadCapital'!I10</f>
        <v>97129.301289363706</v>
      </c>
      <c r="J172" s="144">
        <f>'2.2.3.6.CantidadCapital'!J10</f>
        <v>136188.95686099463</v>
      </c>
      <c r="K172" s="144">
        <f>'2.2.3.6.CantidadCapital'!K10</f>
        <v>111360.97859297691</v>
      </c>
      <c r="L172" s="144">
        <f>'2.2.3.6.CantidadCapital'!L10</f>
        <v>77577.209608180972</v>
      </c>
      <c r="M172" s="144">
        <f>'2.2.3.6.CantidadCapital'!M10</f>
        <v>63443.549095930197</v>
      </c>
      <c r="N172" s="144">
        <f>'2.2.3.6.CantidadCapital'!N10</f>
        <v>45917.918090356732</v>
      </c>
    </row>
    <row r="173" spans="2:14" x14ac:dyDescent="0.3">
      <c r="B173" s="104" t="s">
        <v>201</v>
      </c>
      <c r="C173" s="105"/>
      <c r="D173" s="2"/>
      <c r="F173" s="144">
        <f>'2.2.3.6.CantidadCapital'!F11</f>
        <v>99000</v>
      </c>
      <c r="G173" s="144">
        <f>'2.2.3.6.CantidadCapital'!G11</f>
        <v>97579.867634747789</v>
      </c>
      <c r="H173" s="144">
        <f>'2.2.3.6.CantidadCapital'!H11</f>
        <v>95797.587773645355</v>
      </c>
      <c r="I173" s="144">
        <f>'2.2.3.6.CantidadCapital'!I11</f>
        <v>102198.78425612619</v>
      </c>
      <c r="J173" s="144">
        <f>'2.2.3.6.CantidadCapital'!J11</f>
        <v>117342.32243853656</v>
      </c>
      <c r="K173" s="144">
        <f>'2.2.3.6.CantidadCapital'!K11</f>
        <v>117593.41275578279</v>
      </c>
      <c r="L173" s="144">
        <f>'2.2.3.6.CantidadCapital'!L11</f>
        <v>103829.59446016961</v>
      </c>
      <c r="M173" s="144">
        <f>'2.2.3.6.CantidadCapital'!M11</f>
        <v>88057.706247067559</v>
      </c>
      <c r="N173" s="144">
        <f>'2.2.3.6.CantidadCapital'!N11</f>
        <v>68029.452877951029</v>
      </c>
    </row>
    <row r="174" spans="2:14" x14ac:dyDescent="0.3">
      <c r="B174" s="104" t="s">
        <v>202</v>
      </c>
      <c r="C174" s="105"/>
      <c r="D174" s="2"/>
      <c r="F174" s="144">
        <f>'2.2.3.6.CantidadCapital'!F12</f>
        <v>191600</v>
      </c>
      <c r="G174" s="144">
        <f>'2.2.3.6.CantidadCapital'!G12</f>
        <v>252046.90388362718</v>
      </c>
      <c r="H174" s="144">
        <f>'2.2.3.6.CantidadCapital'!H12</f>
        <v>387116.46161446976</v>
      </c>
      <c r="I174" s="144">
        <f>'2.2.3.6.CantidadCapital'!I12</f>
        <v>493876.39216392138</v>
      </c>
      <c r="J174" s="144">
        <f>'2.2.3.6.CantidadCapital'!J12</f>
        <v>622587.3016970912</v>
      </c>
      <c r="K174" s="144">
        <f>'2.2.3.6.CantidadCapital'!K12</f>
        <v>739910.49863598077</v>
      </c>
      <c r="L174" s="144">
        <f>'2.2.3.6.CantidadCapital'!L12</f>
        <v>758529.72416171141</v>
      </c>
      <c r="M174" s="144">
        <f>'2.2.3.6.CantidadCapital'!M12</f>
        <v>704602.32617081609</v>
      </c>
      <c r="N174" s="144">
        <f>'2.2.3.6.CantidadCapital'!N12</f>
        <v>743851.32854886749</v>
      </c>
    </row>
    <row r="175" spans="2:14" x14ac:dyDescent="0.3">
      <c r="B175" s="104" t="s">
        <v>203</v>
      </c>
      <c r="C175" s="105"/>
      <c r="D175" s="2"/>
      <c r="F175" s="144">
        <f>'2.2.3.6.CantidadCapital'!F13</f>
        <v>55500</v>
      </c>
      <c r="G175" s="144">
        <f>'2.2.3.6.CantidadCapital'!G13</f>
        <v>53841.814364483784</v>
      </c>
      <c r="H175" s="144">
        <f>'2.2.3.6.CantidadCapital'!H13</f>
        <v>65062.95659977039</v>
      </c>
      <c r="I175" s="144">
        <f>'2.2.3.6.CantidadCapital'!I13</f>
        <v>77168.198258435834</v>
      </c>
      <c r="J175" s="144">
        <f>'2.2.3.6.CantidadCapital'!J13</f>
        <v>66838.876361395043</v>
      </c>
      <c r="K175" s="144">
        <f>'2.2.3.6.CantidadCapital'!K13</f>
        <v>45666.213778867066</v>
      </c>
      <c r="L175" s="144">
        <f>'2.2.3.6.CantidadCapital'!L13</f>
        <v>25138.608345182547</v>
      </c>
      <c r="M175" s="144">
        <f>'2.2.3.6.CantidadCapital'!M13</f>
        <v>15106.454119354285</v>
      </c>
      <c r="N175" s="144">
        <f>'2.2.3.6.CantidadCapital'!N13</f>
        <v>9007.6395947351884</v>
      </c>
    </row>
    <row r="176" spans="2:14" x14ac:dyDescent="0.3">
      <c r="B176" s="74" t="s">
        <v>204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</row>
    <row r="177" spans="2:14" x14ac:dyDescent="0.3">
      <c r="B177" s="104" t="s">
        <v>267</v>
      </c>
      <c r="C177" s="105"/>
      <c r="D177" s="2"/>
      <c r="F177" s="144">
        <f>'2.2.3.6.CantidadCapital'!F15</f>
        <v>16567182.666814277</v>
      </c>
      <c r="G177" s="144">
        <f>'2.2.3.6.CantidadCapital'!G15</f>
        <v>16387709.131348245</v>
      </c>
      <c r="H177" s="144">
        <f>'2.2.3.6.CantidadCapital'!H15</f>
        <v>15835500.376092218</v>
      </c>
      <c r="I177" s="144">
        <f>'2.2.3.6.CantidadCapital'!I15</f>
        <v>15196563.030246276</v>
      </c>
      <c r="J177" s="144">
        <f>'2.2.3.6.CantidadCapital'!J15</f>
        <v>14641742.301182412</v>
      </c>
      <c r="K177" s="144">
        <f>'2.2.3.6.CantidadCapital'!K15</f>
        <v>7176561.8490872476</v>
      </c>
      <c r="L177" s="144">
        <f>'2.2.3.6.CantidadCapital'!L15</f>
        <v>0</v>
      </c>
      <c r="M177" s="144">
        <f>'2.2.3.6.CantidadCapital'!M15</f>
        <v>0</v>
      </c>
      <c r="N177" s="144">
        <f>'2.2.3.6.CantidadCapital'!N15</f>
        <v>0</v>
      </c>
    </row>
    <row r="178" spans="2:14" x14ac:dyDescent="0.3">
      <c r="B178" s="104" t="s">
        <v>343</v>
      </c>
      <c r="C178" s="105"/>
      <c r="D178" s="2"/>
      <c r="F178" s="144">
        <f>'2.2.3.6.CantidadCapital'!F16</f>
        <v>0</v>
      </c>
      <c r="G178" s="144">
        <f>'2.2.3.6.CantidadCapital'!G16</f>
        <v>0</v>
      </c>
      <c r="H178" s="144">
        <f>'2.2.3.6.CantidadCapital'!H16</f>
        <v>0</v>
      </c>
      <c r="I178" s="144">
        <f>'2.2.3.6.CantidadCapital'!I16</f>
        <v>0</v>
      </c>
      <c r="J178" s="144">
        <f>'2.2.3.6.CantidadCapital'!J16</f>
        <v>35191091.766265266</v>
      </c>
      <c r="K178" s="144">
        <f>'2.2.3.6.CantidadCapital'!K16</f>
        <v>62884086.847725347</v>
      </c>
      <c r="L178" s="144">
        <f>'2.2.3.6.CantidadCapital'!L16</f>
        <v>89256345.164910048</v>
      </c>
      <c r="M178" s="144">
        <f>'2.2.3.6.CantidadCapital'!M16</f>
        <v>83992447.318307877</v>
      </c>
      <c r="N178" s="144">
        <f>'2.2.3.6.CantidadCapital'!N16</f>
        <v>76916031.489422262</v>
      </c>
    </row>
    <row r="179" spans="2:14" x14ac:dyDescent="0.3">
      <c r="B179" s="104" t="s">
        <v>205</v>
      </c>
      <c r="C179" s="105"/>
      <c r="D179" s="2"/>
      <c r="F179" s="144">
        <f>'2.2.3.6.CantidadCapital'!F17</f>
        <v>1029544.0338983053</v>
      </c>
      <c r="G179" s="144">
        <f>'2.2.3.6.CantidadCapital'!G17</f>
        <v>984216.76707114768</v>
      </c>
      <c r="H179" s="144">
        <f>'2.2.3.6.CantidadCapital'!H17</f>
        <v>882280.83482981857</v>
      </c>
      <c r="I179" s="144">
        <f>'2.2.3.6.CantidadCapital'!I17</f>
        <v>775045.10837596608</v>
      </c>
      <c r="J179" s="144">
        <f>'2.2.3.6.CantidadCapital'!J17</f>
        <v>1705948.052434813</v>
      </c>
      <c r="K179" s="144">
        <f>'2.2.3.6.CantidadCapital'!K17</f>
        <v>2545901.1310979486</v>
      </c>
      <c r="L179" s="144">
        <f>'2.2.3.6.CantidadCapital'!L17</f>
        <v>2261890.5510362862</v>
      </c>
      <c r="M179" s="144">
        <f>'2.2.3.6.CantidadCapital'!M17</f>
        <v>1917626.8370752018</v>
      </c>
      <c r="N179" s="144">
        <f>'2.2.3.6.CantidadCapital'!N17</f>
        <v>1540657.0166849808</v>
      </c>
    </row>
    <row r="180" spans="2:14" x14ac:dyDescent="0.3">
      <c r="B180" s="104" t="s">
        <v>206</v>
      </c>
      <c r="C180" s="105"/>
      <c r="D180" s="2"/>
      <c r="F180" s="144">
        <f>'2.2.3.6.CantidadCapital'!F18</f>
        <v>0</v>
      </c>
      <c r="G180" s="144">
        <f>'2.2.3.6.CantidadCapital'!G18</f>
        <v>0</v>
      </c>
      <c r="H180" s="144">
        <f>'2.2.3.6.CantidadCapital'!H18</f>
        <v>0</v>
      </c>
      <c r="I180" s="144">
        <f>'2.2.3.6.CantidadCapital'!I18</f>
        <v>0</v>
      </c>
      <c r="J180" s="144">
        <f>'2.2.3.6.CantidadCapital'!J18</f>
        <v>9081859.7984229121</v>
      </c>
      <c r="K180" s="144">
        <f>'2.2.3.6.CantidadCapital'!K18</f>
        <v>8827230.7853514645</v>
      </c>
      <c r="L180" s="144">
        <f>'2.2.3.6.CantidadCapital'!L18</f>
        <v>8321240.85631462</v>
      </c>
      <c r="M180" s="144">
        <f>'2.2.3.6.CantidadCapital'!M18</f>
        <v>7582342.2218946945</v>
      </c>
      <c r="N180" s="144">
        <f>'2.2.3.6.CantidadCapital'!N18</f>
        <v>6690029.4809895027</v>
      </c>
    </row>
    <row r="181" spans="2:14" x14ac:dyDescent="0.3">
      <c r="B181" s="104" t="s">
        <v>207</v>
      </c>
      <c r="C181" s="105"/>
      <c r="D181" s="2"/>
      <c r="F181" s="144">
        <f>'2.2.3.6.CantidadCapital'!F19</f>
        <v>0</v>
      </c>
      <c r="G181" s="144">
        <f>'2.2.3.6.CantidadCapital'!G19</f>
        <v>94887.406175943906</v>
      </c>
      <c r="H181" s="144">
        <f>'2.2.3.6.CantidadCapital'!H19</f>
        <v>89687.8724594714</v>
      </c>
      <c r="I181" s="144">
        <f>'2.2.3.6.CantidadCapital'!I19</f>
        <v>79896.14897556651</v>
      </c>
      <c r="J181" s="144">
        <f>'2.2.3.6.CantidadCapital'!J19</f>
        <v>208701.76700863166</v>
      </c>
      <c r="K181" s="144">
        <f>'2.2.3.6.CantidadCapital'!K19</f>
        <v>325314.05075200798</v>
      </c>
      <c r="L181" s="144">
        <f>'2.2.3.6.CantidadCapital'!L19</f>
        <v>291667.99383093708</v>
      </c>
      <c r="M181" s="144">
        <f>'2.2.3.6.CantidadCapital'!M19</f>
        <v>250190.2539351891</v>
      </c>
      <c r="N181" s="144">
        <f>'2.2.3.6.CantidadCapital'!N19</f>
        <v>204312.29353735124</v>
      </c>
    </row>
    <row r="182" spans="2:14" x14ac:dyDescent="0.3">
      <c r="B182" s="104" t="s">
        <v>208</v>
      </c>
      <c r="C182" s="105"/>
      <c r="D182" s="2"/>
      <c r="F182" s="144">
        <f>'2.2.3.6.CantidadCapital'!F20</f>
        <v>0</v>
      </c>
      <c r="G182" s="144">
        <f>'2.2.3.6.CantidadCapital'!G20</f>
        <v>0</v>
      </c>
      <c r="H182" s="144">
        <f>'2.2.3.6.CantidadCapital'!H20</f>
        <v>0</v>
      </c>
      <c r="I182" s="144">
        <f>'2.2.3.6.CantidadCapital'!I20</f>
        <v>0</v>
      </c>
      <c r="J182" s="144">
        <f>'2.2.3.6.CantidadCapital'!J20</f>
        <v>0</v>
      </c>
      <c r="K182" s="144">
        <f>'2.2.3.6.CantidadCapital'!K20</f>
        <v>2451887.4418938751</v>
      </c>
      <c r="L182" s="144">
        <f>'2.2.3.6.CantidadCapital'!L20</f>
        <v>2414731.9211060666</v>
      </c>
      <c r="M182" s="144">
        <f>'2.2.3.6.CantidadCapital'!M20</f>
        <v>2269566.3732725475</v>
      </c>
      <c r="N182" s="144">
        <f>'2.2.3.6.CantidadCapital'!N20</f>
        <v>2075538.0476445449</v>
      </c>
    </row>
    <row r="183" spans="2:14" x14ac:dyDescent="0.3">
      <c r="B183" s="104" t="s">
        <v>209</v>
      </c>
      <c r="C183" s="105"/>
      <c r="D183" s="2"/>
      <c r="F183" s="144">
        <f>'2.2.3.6.CantidadCapital'!F21</f>
        <v>0</v>
      </c>
      <c r="G183" s="144">
        <f>'2.2.3.6.CantidadCapital'!G21</f>
        <v>469348.67625743267</v>
      </c>
      <c r="H183" s="144">
        <f>'2.2.3.6.CantidadCapital'!H21</f>
        <v>443629.83362770383</v>
      </c>
      <c r="I183" s="144">
        <f>'2.2.3.6.CantidadCapital'!I21</f>
        <v>611311.2214186237</v>
      </c>
      <c r="J183" s="144">
        <f>'2.2.3.6.CantidadCapital'!J21</f>
        <v>806422.86782489298</v>
      </c>
      <c r="K183" s="144">
        <f>'2.2.3.6.CantidadCapital'!K21</f>
        <v>762607.73695460556</v>
      </c>
      <c r="L183" s="144">
        <f>'2.2.3.6.CantidadCapital'!L21</f>
        <v>671215.6775886406</v>
      </c>
      <c r="M183" s="144">
        <f>'2.2.3.6.CantidadCapital'!M21</f>
        <v>562091.91466518817</v>
      </c>
      <c r="N183" s="144">
        <f>'2.2.3.6.CantidadCapital'!N21</f>
        <v>443699.37919261691</v>
      </c>
    </row>
    <row r="184" spans="2:14" x14ac:dyDescent="0.3">
      <c r="B184" s="104" t="s">
        <v>303</v>
      </c>
      <c r="C184" s="105"/>
      <c r="D184" s="2"/>
      <c r="F184" s="144">
        <f>'2.2.3.6.CantidadCapital'!F22</f>
        <v>0</v>
      </c>
      <c r="G184" s="144">
        <f>'2.2.3.6.CantidadCapital'!G22</f>
        <v>0</v>
      </c>
      <c r="H184" s="144">
        <f>'2.2.3.6.CantidadCapital'!H22</f>
        <v>0</v>
      </c>
      <c r="I184" s="144">
        <f>'2.2.3.6.CantidadCapital'!I22</f>
        <v>0</v>
      </c>
      <c r="J184" s="144">
        <f>'2.2.3.6.CantidadCapital'!J22</f>
        <v>0</v>
      </c>
      <c r="K184" s="144">
        <f>'2.2.3.6.CantidadCapital'!K22</f>
        <v>5254889.0490924288</v>
      </c>
      <c r="L184" s="144">
        <f>'2.2.3.6.CantidadCapital'!L22</f>
        <v>5180082.681030456</v>
      </c>
      <c r="M184" s="144">
        <f>'2.2.3.6.CantidadCapital'!M22</f>
        <v>4878155.4168085214</v>
      </c>
      <c r="N184" s="144">
        <f>'2.2.3.6.CantidadCapital'!N22</f>
        <v>4470813.0174194518</v>
      </c>
    </row>
    <row r="185" spans="2:14" x14ac:dyDescent="0.3">
      <c r="B185" s="104" t="s">
        <v>210</v>
      </c>
      <c r="C185" s="105"/>
      <c r="D185" s="2"/>
      <c r="F185" s="144">
        <f>'2.2.3.6.CantidadCapital'!F23</f>
        <v>0</v>
      </c>
      <c r="G185" s="144">
        <f>'2.2.3.6.CantidadCapital'!G23</f>
        <v>0</v>
      </c>
      <c r="H185" s="144">
        <f>'2.2.3.6.CantidadCapital'!H23</f>
        <v>0</v>
      </c>
      <c r="I185" s="144">
        <f>'2.2.3.6.CantidadCapital'!I23</f>
        <v>0</v>
      </c>
      <c r="J185" s="144">
        <f>'2.2.3.6.CantidadCapital'!J23</f>
        <v>0</v>
      </c>
      <c r="K185" s="144">
        <f>'2.2.3.6.CantidadCapital'!K23</f>
        <v>175061.58365448378</v>
      </c>
      <c r="L185" s="144">
        <f>'2.2.3.6.CantidadCapital'!L23</f>
        <v>167393.21326504985</v>
      </c>
      <c r="M185" s="144">
        <f>'2.2.3.6.CantidadCapital'!M23</f>
        <v>147474.67588586092</v>
      </c>
      <c r="N185" s="144">
        <f>'2.2.3.6.CantidadCapital'!N23</f>
        <v>124787.02927366996</v>
      </c>
    </row>
    <row r="186" spans="2:14" x14ac:dyDescent="0.3">
      <c r="B186" s="104" t="s">
        <v>211</v>
      </c>
      <c r="C186" s="105"/>
      <c r="D186" s="2"/>
      <c r="F186" s="144">
        <f>'2.2.3.6.CantidadCapital'!F24</f>
        <v>0</v>
      </c>
      <c r="G186" s="144">
        <f>'2.2.3.6.CantidadCapital'!G24</f>
        <v>0</v>
      </c>
      <c r="H186" s="144">
        <f>'2.2.3.6.CantidadCapital'!H24</f>
        <v>0</v>
      </c>
      <c r="I186" s="144">
        <f>'2.2.3.6.CantidadCapital'!I24</f>
        <v>0</v>
      </c>
      <c r="J186" s="144">
        <f>'2.2.3.6.CantidadCapital'!J24</f>
        <v>0</v>
      </c>
      <c r="K186" s="144">
        <f>'2.2.3.6.CantidadCapital'!K24</f>
        <v>4236466.0863190321</v>
      </c>
      <c r="L186" s="144">
        <f>'2.2.3.6.CantidadCapital'!L24</f>
        <v>8044057.3336291295</v>
      </c>
      <c r="M186" s="144">
        <f>'2.2.3.6.CantidadCapital'!M24</f>
        <v>11331072.334874567</v>
      </c>
      <c r="N186" s="144">
        <f>'2.2.3.6.CantidadCapital'!N24</f>
        <v>10398346.423555844</v>
      </c>
    </row>
    <row r="187" spans="2:14" x14ac:dyDescent="0.3">
      <c r="B187" s="104" t="s">
        <v>212</v>
      </c>
      <c r="C187" s="105"/>
      <c r="D187" s="2"/>
      <c r="F187" s="144">
        <f>'2.2.3.6.CantidadCapital'!F25</f>
        <v>0</v>
      </c>
      <c r="G187" s="144">
        <f>'2.2.3.6.CantidadCapital'!G25</f>
        <v>0</v>
      </c>
      <c r="H187" s="144">
        <f>'2.2.3.6.CantidadCapital'!H25</f>
        <v>0</v>
      </c>
      <c r="I187" s="144">
        <f>'2.2.3.6.CantidadCapital'!I25</f>
        <v>0</v>
      </c>
      <c r="J187" s="144">
        <f>'2.2.3.6.CantidadCapital'!J25</f>
        <v>7905634.0255459696</v>
      </c>
      <c r="K187" s="144">
        <f>'2.2.3.6.CantidadCapital'!K25</f>
        <v>13723922.498681543</v>
      </c>
      <c r="L187" s="144">
        <f>'2.2.3.6.CantidadCapital'!L25</f>
        <v>19256980.381520554</v>
      </c>
      <c r="M187" s="144">
        <f>'2.2.3.6.CantidadCapital'!M25</f>
        <v>18120751.709791239</v>
      </c>
      <c r="N187" s="144">
        <f>'2.2.3.6.CantidadCapital'!N25</f>
        <v>16593508.149196044</v>
      </c>
    </row>
    <row r="188" spans="2:14" x14ac:dyDescent="0.3">
      <c r="B188" s="104" t="s">
        <v>213</v>
      </c>
      <c r="C188" s="105"/>
      <c r="D188" s="2"/>
      <c r="F188" s="144">
        <f>'2.2.3.6.CantidadCapital'!F26</f>
        <v>46783</v>
      </c>
      <c r="G188" s="144">
        <f>'2.2.3.6.CantidadCapital'!G26</f>
        <v>44723.30614120933</v>
      </c>
      <c r="H188" s="144">
        <f>'2.2.3.6.CantidadCapital'!H26</f>
        <v>40091.285983713897</v>
      </c>
      <c r="I188" s="144">
        <f>'2.2.3.6.CantidadCapital'!I26</f>
        <v>35218.440505026847</v>
      </c>
      <c r="J188" s="144">
        <f>'2.2.3.6.CantidadCapital'!J26</f>
        <v>30563.700461302848</v>
      </c>
      <c r="K188" s="144">
        <f>'2.2.3.6.CantidadCapital'!K26</f>
        <v>25992.086042550472</v>
      </c>
      <c r="L188" s="144">
        <f>'2.2.3.6.CantidadCapital'!L26</f>
        <v>21528.166964534132</v>
      </c>
      <c r="M188" s="144">
        <f>'2.2.3.6.CantidadCapital'!M26</f>
        <v>16527.513924672858</v>
      </c>
      <c r="N188" s="144">
        <f>'2.2.3.6.CantidadCapital'!N26</f>
        <v>11323.703838018577</v>
      </c>
    </row>
    <row r="189" spans="2:14" x14ac:dyDescent="0.3">
      <c r="B189" s="104" t="s">
        <v>214</v>
      </c>
      <c r="C189" s="105"/>
      <c r="D189" s="2"/>
      <c r="F189" s="144">
        <f>'2.2.3.6.CantidadCapital'!F27</f>
        <v>26500</v>
      </c>
      <c r="G189" s="144">
        <f>'2.2.3.6.CantidadCapital'!G27</f>
        <v>25333.296555202687</v>
      </c>
      <c r="H189" s="144">
        <f>'2.2.3.6.CantidadCapital'!H27</f>
        <v>22709.511544116849</v>
      </c>
      <c r="I189" s="144">
        <f>'2.2.3.6.CantidadCapital'!I27</f>
        <v>19949.312215617032</v>
      </c>
      <c r="J189" s="144">
        <f>'2.2.3.6.CantidadCapital'!J27</f>
        <v>17312.657636845124</v>
      </c>
      <c r="K189" s="144">
        <f>'2.2.3.6.CantidadCapital'!K27</f>
        <v>14723.089159044686</v>
      </c>
      <c r="L189" s="144">
        <f>'2.2.3.6.CantidadCapital'!L27</f>
        <v>12194.524176734169</v>
      </c>
      <c r="M189" s="144">
        <f>'2.2.3.6.CantidadCapital'!M27</f>
        <v>9361.9288845057144</v>
      </c>
      <c r="N189" s="144">
        <f>'2.2.3.6.CantidadCapital'!N27</f>
        <v>6414.2562834254386</v>
      </c>
    </row>
    <row r="190" spans="2:14" x14ac:dyDescent="0.3">
      <c r="B190" s="104" t="s">
        <v>215</v>
      </c>
      <c r="C190" s="105"/>
      <c r="D190" s="2"/>
      <c r="F190" s="144">
        <f>'2.2.3.6.CantidadCapital'!F28</f>
        <v>0</v>
      </c>
      <c r="G190" s="144">
        <f>'2.2.3.6.CantidadCapital'!G28</f>
        <v>15337.852686991921</v>
      </c>
      <c r="H190" s="144">
        <f>'2.2.3.6.CantidadCapital'!H28</f>
        <v>14497.386228920257</v>
      </c>
      <c r="I190" s="144">
        <f>'2.2.3.6.CantidadCapital'!I28</f>
        <v>12914.626003928803</v>
      </c>
      <c r="J190" s="144">
        <f>'2.2.3.6.CantidadCapital'!J28</f>
        <v>11410.451384821699</v>
      </c>
      <c r="K190" s="144">
        <f>'2.2.3.6.CantidadCapital'!K28</f>
        <v>9939.7518017060029</v>
      </c>
      <c r="L190" s="144">
        <f>'2.2.3.6.CantidadCapital'!L28</f>
        <v>8514.6481821555444</v>
      </c>
      <c r="M190" s="144">
        <f>'2.2.3.6.CantidadCapital'!M28</f>
        <v>6870.156120175413</v>
      </c>
      <c r="N190" s="144">
        <f>'2.2.3.6.CantidadCapital'!N28</f>
        <v>5124.4065429960792</v>
      </c>
    </row>
    <row r="191" spans="2:14" x14ac:dyDescent="0.3">
      <c r="B191" s="104" t="s">
        <v>216</v>
      </c>
      <c r="C191" s="105"/>
      <c r="D191" s="2"/>
      <c r="F191" s="144">
        <f>'2.2.3.6.CantidadCapital'!F29</f>
        <v>0</v>
      </c>
      <c r="G191" s="144">
        <f>'2.2.3.6.CantidadCapital'!G29</f>
        <v>22572.631504949753</v>
      </c>
      <c r="H191" s="144">
        <f>'2.2.3.6.CantidadCapital'!H29</f>
        <v>21335.721747274758</v>
      </c>
      <c r="I191" s="144">
        <f>'2.2.3.6.CantidadCapital'!I29</f>
        <v>19006.382429149497</v>
      </c>
      <c r="J191" s="144">
        <f>'2.2.3.6.CantidadCapital'!J29</f>
        <v>16792.697105062467</v>
      </c>
      <c r="K191" s="144">
        <f>'2.2.3.6.CantidadCapital'!K29</f>
        <v>14628.276803105286</v>
      </c>
      <c r="L191" s="144">
        <f>'2.2.3.6.CantidadCapital'!L29</f>
        <v>12530.959824193065</v>
      </c>
      <c r="M191" s="144">
        <f>'2.2.3.6.CantidadCapital'!M29</f>
        <v>10110.770108889923</v>
      </c>
      <c r="N191" s="144">
        <f>'2.2.3.6.CantidadCapital'!N29</f>
        <v>7541.560278167568</v>
      </c>
    </row>
    <row r="192" spans="2:14" x14ac:dyDescent="0.3">
      <c r="B192" s="104" t="s">
        <v>217</v>
      </c>
      <c r="C192" s="105"/>
      <c r="D192" s="2"/>
      <c r="F192" s="144">
        <f>'2.2.3.6.CantidadCapital'!F30</f>
        <v>0</v>
      </c>
      <c r="G192" s="144">
        <f>'2.2.3.6.CantidadCapital'!G30</f>
        <v>46989.799117100716</v>
      </c>
      <c r="H192" s="144">
        <f>'2.2.3.6.CantidadCapital'!H30</f>
        <v>44414.904779841694</v>
      </c>
      <c r="I192" s="144">
        <f>'2.2.3.6.CantidadCapital'!I30</f>
        <v>39565.882785650683</v>
      </c>
      <c r="J192" s="144">
        <f>'2.2.3.6.CantidadCapital'!J30</f>
        <v>34957.619514949882</v>
      </c>
      <c r="K192" s="144">
        <f>'2.2.3.6.CantidadCapital'!K30</f>
        <v>30451.912009307918</v>
      </c>
      <c r="L192" s="144">
        <f>'2.2.3.6.CantidadCapital'!L30</f>
        <v>26085.894538001608</v>
      </c>
      <c r="M192" s="144">
        <f>'2.2.3.6.CantidadCapital'!M30</f>
        <v>21047.74785481891</v>
      </c>
      <c r="N192" s="144">
        <f>'2.2.3.6.CantidadCapital'!N30</f>
        <v>15699.383672784983</v>
      </c>
    </row>
    <row r="193" spans="2:14" x14ac:dyDescent="0.3">
      <c r="B193" s="104" t="s">
        <v>218</v>
      </c>
      <c r="C193" s="105"/>
      <c r="D193" s="2"/>
      <c r="F193" s="144">
        <f>'2.2.3.6.CantidadCapital'!F31</f>
        <v>0</v>
      </c>
      <c r="G193" s="144">
        <f>'2.2.3.6.CantidadCapital'!G31</f>
        <v>1608522.5638722135</v>
      </c>
      <c r="H193" s="144">
        <f>'2.2.3.6.CantidadCapital'!H31</f>
        <v>1520380.5475433837</v>
      </c>
      <c r="I193" s="144">
        <f>'2.2.3.6.CantidadCapital'!I31</f>
        <v>1354392.1535319188</v>
      </c>
      <c r="J193" s="144">
        <f>'2.2.3.6.CantidadCapital'!J31</f>
        <v>1196645.2469594197</v>
      </c>
      <c r="K193" s="144">
        <f>'2.2.3.6.CantidadCapital'!K31</f>
        <v>1042408.9589733332</v>
      </c>
      <c r="L193" s="144">
        <f>'2.2.3.6.CantidadCapital'!L31</f>
        <v>892954.4444018777</v>
      </c>
      <c r="M193" s="144">
        <f>'2.2.3.6.CantidadCapital'!M31</f>
        <v>720492.06379450695</v>
      </c>
      <c r="N193" s="144">
        <f>'2.2.3.6.CantidadCapital'!N31</f>
        <v>537410.53060538764</v>
      </c>
    </row>
    <row r="194" spans="2:14" x14ac:dyDescent="0.3">
      <c r="B194" s="104" t="s">
        <v>348</v>
      </c>
      <c r="C194" s="105"/>
      <c r="D194" s="2"/>
      <c r="F194" s="144">
        <f>'2.2.3.6.CantidadCapital'!F32</f>
        <v>0</v>
      </c>
      <c r="G194" s="144">
        <f>'2.2.3.6.CantidadCapital'!G32</f>
        <v>0</v>
      </c>
      <c r="H194" s="144">
        <f>'2.2.3.6.CantidadCapital'!H32</f>
        <v>41816.084467787914</v>
      </c>
      <c r="I194" s="144">
        <f>'2.2.3.6.CantidadCapital'!I32</f>
        <v>39776.197445774989</v>
      </c>
      <c r="J194" s="144">
        <f>'2.2.3.6.CantidadCapital'!J32</f>
        <v>35636.352646598629</v>
      </c>
      <c r="K194" s="144">
        <f>'2.2.3.6.CantidadCapital'!K32</f>
        <v>31606.885720764272</v>
      </c>
      <c r="L194" s="144">
        <f>'2.2.3.6.CantidadCapital'!L32</f>
        <v>27732.693140643551</v>
      </c>
      <c r="M194" s="144">
        <f>'2.2.3.6.CantidadCapital'!M32</f>
        <v>23127.925593554031</v>
      </c>
      <c r="N194" s="144">
        <f>'2.2.3.6.CantidadCapital'!N32</f>
        <v>18146.225899573747</v>
      </c>
    </row>
    <row r="195" spans="2:14" x14ac:dyDescent="0.3">
      <c r="B195" s="104" t="s">
        <v>219</v>
      </c>
      <c r="C195" s="105"/>
      <c r="D195" s="2"/>
      <c r="F195" s="144">
        <f>'2.2.3.6.CantidadCapital'!F33</f>
        <v>0</v>
      </c>
      <c r="G195" s="144">
        <f>'2.2.3.6.CantidadCapital'!G33</f>
        <v>0</v>
      </c>
      <c r="H195" s="144">
        <f>'2.2.3.6.CantidadCapital'!H33</f>
        <v>21822.522843858933</v>
      </c>
      <c r="I195" s="144">
        <f>'2.2.3.6.CantidadCapital'!I33</f>
        <v>20757.968816303819</v>
      </c>
      <c r="J195" s="144">
        <f>'2.2.3.6.CantidadCapital'!J33</f>
        <v>18597.511689581457</v>
      </c>
      <c r="K195" s="144">
        <f>'2.2.3.6.CantidadCapital'!K33</f>
        <v>16494.657365539435</v>
      </c>
      <c r="L195" s="144">
        <f>'2.2.3.6.CantidadCapital'!L33</f>
        <v>14472.835926319789</v>
      </c>
      <c r="M195" s="144">
        <f>'2.2.3.6.CantidadCapital'!M33</f>
        <v>12069.749978269589</v>
      </c>
      <c r="N195" s="144">
        <f>'2.2.3.6.CantidadCapital'!N33</f>
        <v>9469.95478565956</v>
      </c>
    </row>
    <row r="196" spans="2:14" x14ac:dyDescent="0.3">
      <c r="B196" s="104" t="s">
        <v>220</v>
      </c>
      <c r="C196" s="105"/>
      <c r="D196" s="2"/>
      <c r="F196" s="144">
        <f>'2.2.3.6.CantidadCapital'!F34</f>
        <v>0</v>
      </c>
      <c r="G196" s="144">
        <f>'2.2.3.6.CantidadCapital'!G34</f>
        <v>0</v>
      </c>
      <c r="H196" s="144">
        <f>'2.2.3.6.CantidadCapital'!H34</f>
        <v>33268.786325125926</v>
      </c>
      <c r="I196" s="144">
        <f>'2.2.3.6.CantidadCapital'!I34</f>
        <v>31645.856624115215</v>
      </c>
      <c r="J196" s="144">
        <f>'2.2.3.6.CantidadCapital'!J34</f>
        <v>28352.205059271131</v>
      </c>
      <c r="K196" s="144">
        <f>'2.2.3.6.CantidadCapital'!K34</f>
        <v>25146.369891633374</v>
      </c>
      <c r="L196" s="144">
        <f>'2.2.3.6.CantidadCapital'!L34</f>
        <v>22064.070657478347</v>
      </c>
      <c r="M196" s="144">
        <f>'2.2.3.6.CantidadCapital'!M34</f>
        <v>18400.52756034772</v>
      </c>
      <c r="N196" s="144">
        <f>'2.2.3.6.CantidadCapital'!N34</f>
        <v>14437.098062718749</v>
      </c>
    </row>
    <row r="197" spans="2:14" x14ac:dyDescent="0.3">
      <c r="B197" s="104" t="s">
        <v>221</v>
      </c>
      <c r="C197" s="105"/>
      <c r="D197" s="2"/>
      <c r="F197" s="144">
        <f>'2.2.3.6.CantidadCapital'!F35</f>
        <v>0</v>
      </c>
      <c r="G197" s="144">
        <f>'2.2.3.6.CantidadCapital'!G35</f>
        <v>0</v>
      </c>
      <c r="H197" s="144">
        <f>'2.2.3.6.CantidadCapital'!H35</f>
        <v>82013.429725480135</v>
      </c>
      <c r="I197" s="144">
        <f>'2.2.3.6.CantidadCapital'!I35</f>
        <v>78012.621590116556</v>
      </c>
      <c r="J197" s="144">
        <f>'2.2.3.6.CantidadCapital'!J35</f>
        <v>69893.189203442758</v>
      </c>
      <c r="K197" s="144">
        <f>'2.2.3.6.CantidadCapital'!K35</f>
        <v>61990.239734139068</v>
      </c>
      <c r="L197" s="144">
        <f>'2.2.3.6.CantidadCapital'!L35</f>
        <v>54391.828143080886</v>
      </c>
      <c r="M197" s="144">
        <f>'2.2.3.6.CantidadCapital'!M35</f>
        <v>45360.547849099414</v>
      </c>
      <c r="N197" s="144">
        <f>'2.2.3.6.CantidadCapital'!N35</f>
        <v>35589.994652507608</v>
      </c>
    </row>
    <row r="198" spans="2:14" x14ac:dyDescent="0.3">
      <c r="B198" s="104" t="s">
        <v>222</v>
      </c>
      <c r="C198" s="105"/>
      <c r="D198" s="2"/>
      <c r="F198" s="144">
        <f>'2.2.3.6.CantidadCapital'!F36</f>
        <v>0</v>
      </c>
      <c r="G198" s="144">
        <f>'2.2.3.6.CantidadCapital'!G36</f>
        <v>0</v>
      </c>
      <c r="H198" s="144">
        <f>'2.2.3.6.CantidadCapital'!H36</f>
        <v>71698.941396774011</v>
      </c>
      <c r="I198" s="144">
        <f>'2.2.3.6.CantidadCapital'!I36</f>
        <v>68201.298279087772</v>
      </c>
      <c r="J198" s="144">
        <f>'2.2.3.6.CantidadCapital'!J36</f>
        <v>61103.013171199782</v>
      </c>
      <c r="K198" s="144">
        <f>'2.2.3.6.CantidadCapital'!K36</f>
        <v>54193.984823550665</v>
      </c>
      <c r="L198" s="144">
        <f>'2.2.3.6.CantidadCapital'!L36</f>
        <v>47551.193890414143</v>
      </c>
      <c r="M198" s="144">
        <f>'2.2.3.6.CantidadCapital'!M36</f>
        <v>39655.740198214262</v>
      </c>
      <c r="N198" s="144">
        <f>'2.2.3.6.CantidadCapital'!N36</f>
        <v>31113.988885028368</v>
      </c>
    </row>
    <row r="199" spans="2:14" x14ac:dyDescent="0.3">
      <c r="B199" s="104" t="s">
        <v>223</v>
      </c>
      <c r="C199" s="105"/>
      <c r="D199" s="2"/>
      <c r="F199" s="144">
        <f>'2.2.3.6.CantidadCapital'!F37</f>
        <v>0</v>
      </c>
      <c r="G199" s="144">
        <f>'2.2.3.6.CantidadCapital'!G37</f>
        <v>0</v>
      </c>
      <c r="H199" s="144">
        <f>'2.2.3.6.CantidadCapital'!H37</f>
        <v>71613.136494800856</v>
      </c>
      <c r="I199" s="144">
        <f>'2.2.3.6.CantidadCapital'!I37</f>
        <v>68119.679142190129</v>
      </c>
      <c r="J199" s="144">
        <f>'2.2.3.6.CantidadCapital'!J37</f>
        <v>61029.888827195784</v>
      </c>
      <c r="K199" s="144">
        <f>'2.2.3.6.CantidadCapital'!K37</f>
        <v>54129.128781540399</v>
      </c>
      <c r="L199" s="144">
        <f>'2.2.3.6.CantidadCapital'!L37</f>
        <v>47494.287533765222</v>
      </c>
      <c r="M199" s="144">
        <f>'2.2.3.6.CantidadCapital'!M37</f>
        <v>39608.282636999327</v>
      </c>
      <c r="N199" s="144">
        <f>'2.2.3.6.CantidadCapital'!N37</f>
        <v>31076.753568658743</v>
      </c>
    </row>
    <row r="200" spans="2:14" x14ac:dyDescent="0.3">
      <c r="B200" s="104" t="s">
        <v>349</v>
      </c>
      <c r="C200" s="105"/>
      <c r="D200" s="2"/>
      <c r="F200" s="144">
        <f>'2.2.3.6.CantidadCapital'!F38</f>
        <v>0</v>
      </c>
      <c r="G200" s="144">
        <f>'2.2.3.6.CantidadCapital'!G38</f>
        <v>0</v>
      </c>
      <c r="H200" s="144">
        <f>'2.2.3.6.CantidadCapital'!H38</f>
        <v>12454.666476753186</v>
      </c>
      <c r="I200" s="144">
        <f>'2.2.3.6.CantidadCapital'!I38</f>
        <v>11847.098531719992</v>
      </c>
      <c r="J200" s="144">
        <f>'2.2.3.6.CantidadCapital'!J38</f>
        <v>10614.07093251995</v>
      </c>
      <c r="K200" s="144">
        <f>'2.2.3.6.CantidadCapital'!K38</f>
        <v>9413.9187116912799</v>
      </c>
      <c r="L200" s="144">
        <f>'2.2.3.6.CantidadCapital'!L38</f>
        <v>8260.0140105161809</v>
      </c>
      <c r="M200" s="144">
        <f>'2.2.3.6.CantidadCapital'!M38</f>
        <v>6888.511998027283</v>
      </c>
      <c r="N200" s="144">
        <f>'2.2.3.6.CantidadCapital'!N38</f>
        <v>5404.743037696644</v>
      </c>
    </row>
    <row r="201" spans="2:14" x14ac:dyDescent="0.3">
      <c r="B201" s="104" t="s">
        <v>224</v>
      </c>
      <c r="C201" s="105"/>
      <c r="D201" s="2"/>
      <c r="F201" s="144">
        <f>'2.2.3.6.CantidadCapital'!F39</f>
        <v>0</v>
      </c>
      <c r="G201" s="144">
        <f>'2.2.3.6.CantidadCapital'!G39</f>
        <v>0</v>
      </c>
      <c r="H201" s="144">
        <f>'2.2.3.6.CantidadCapital'!H39</f>
        <v>0</v>
      </c>
      <c r="I201" s="144">
        <f>'2.2.3.6.CantidadCapital'!I39</f>
        <v>12936.629022833968</v>
      </c>
      <c r="J201" s="144">
        <f>'2.2.3.6.CantidadCapital'!J39</f>
        <v>12288.584074023942</v>
      </c>
      <c r="K201" s="144">
        <f>'2.2.3.6.CantidadCapital'!K39</f>
        <v>11052.557753938934</v>
      </c>
      <c r="L201" s="144">
        <f>'2.2.3.6.CantidadCapital'!L39</f>
        <v>9873.5793861219263</v>
      </c>
      <c r="M201" s="144">
        <f>'2.2.3.6.CantidadCapital'!M39</f>
        <v>8430.3163890192845</v>
      </c>
      <c r="N201" s="144">
        <f>'2.2.3.6.CantidadCapital'!N39</f>
        <v>6840.5523535494722</v>
      </c>
    </row>
    <row r="202" spans="2:14" x14ac:dyDescent="0.3">
      <c r="B202" s="104" t="s">
        <v>350</v>
      </c>
      <c r="C202" s="105"/>
      <c r="D202" s="2"/>
      <c r="F202" s="144">
        <f>'2.2.3.6.CantidadCapital'!F40</f>
        <v>0</v>
      </c>
      <c r="G202" s="144">
        <f>'2.2.3.6.CantidadCapital'!G40</f>
        <v>0</v>
      </c>
      <c r="H202" s="144">
        <f>'2.2.3.6.CantidadCapital'!H40</f>
        <v>0</v>
      </c>
      <c r="I202" s="144">
        <f>'2.2.3.6.CantidadCapital'!I40</f>
        <v>379492.77751841169</v>
      </c>
      <c r="J202" s="144">
        <f>'2.2.3.6.CantidadCapital'!J40</f>
        <v>360482.54099183169</v>
      </c>
      <c r="K202" s="144">
        <f>'2.2.3.6.CantidadCapital'!K40</f>
        <v>324224.0179664751</v>
      </c>
      <c r="L202" s="144">
        <f>'2.2.3.6.CantidadCapital'!L40</f>
        <v>289638.98235578497</v>
      </c>
      <c r="M202" s="144">
        <f>'2.2.3.6.CantidadCapital'!M40</f>
        <v>247301.22323064588</v>
      </c>
      <c r="N202" s="144">
        <f>'2.2.3.6.CantidadCapital'!N40</f>
        <v>200665.89277829631</v>
      </c>
    </row>
    <row r="203" spans="2:14" x14ac:dyDescent="0.3">
      <c r="B203" s="104" t="s">
        <v>225</v>
      </c>
      <c r="C203" s="105"/>
      <c r="D203" s="2"/>
      <c r="F203" s="144">
        <f>'2.2.3.6.CantidadCapital'!F41</f>
        <v>0</v>
      </c>
      <c r="G203" s="144">
        <f>'2.2.3.6.CantidadCapital'!G41</f>
        <v>0</v>
      </c>
      <c r="H203" s="144">
        <f>'2.2.3.6.CantidadCapital'!H41</f>
        <v>0</v>
      </c>
      <c r="I203" s="144">
        <f>'2.2.3.6.CantidadCapital'!I41</f>
        <v>311985.40988933138</v>
      </c>
      <c r="J203" s="144">
        <f>'2.2.3.6.CantidadCapital'!J41</f>
        <v>296356.87415375875</v>
      </c>
      <c r="K203" s="144">
        <f>'2.2.3.6.CantidadCapital'!K41</f>
        <v>266548.3222176187</v>
      </c>
      <c r="L203" s="144">
        <f>'2.2.3.6.CantidadCapital'!L41</f>
        <v>238115.56367713556</v>
      </c>
      <c r="M203" s="144">
        <f>'2.2.3.6.CantidadCapital'!M41</f>
        <v>203309.20129831147</v>
      </c>
      <c r="N203" s="144">
        <f>'2.2.3.6.CantidadCapital'!N41</f>
        <v>164969.75573193358</v>
      </c>
    </row>
    <row r="204" spans="2:14" x14ac:dyDescent="0.3">
      <c r="B204" s="104" t="s">
        <v>226</v>
      </c>
      <c r="C204" s="105"/>
      <c r="D204" s="2"/>
      <c r="F204" s="144">
        <f>'2.2.3.6.CantidadCapital'!F42</f>
        <v>0</v>
      </c>
      <c r="G204" s="144">
        <f>'2.2.3.6.CantidadCapital'!G42</f>
        <v>0</v>
      </c>
      <c r="H204" s="144">
        <f>'2.2.3.6.CantidadCapital'!H42</f>
        <v>0</v>
      </c>
      <c r="I204" s="144">
        <f>'2.2.3.6.CantidadCapital'!I42</f>
        <v>30014.461215192863</v>
      </c>
      <c r="J204" s="144">
        <f>'2.2.3.6.CantidadCapital'!J42</f>
        <v>28510.922700837356</v>
      </c>
      <c r="K204" s="144">
        <f>'2.2.3.6.CantidadCapital'!K42</f>
        <v>25643.200052250344</v>
      </c>
      <c r="L204" s="144">
        <f>'2.2.3.6.CantidadCapital'!L42</f>
        <v>22907.835187729936</v>
      </c>
      <c r="M204" s="144">
        <f>'2.2.3.6.CantidadCapital'!M42</f>
        <v>19559.29970963901</v>
      </c>
      <c r="N204" s="144">
        <f>'2.2.3.6.CantidadCapital'!N42</f>
        <v>15870.865040940111</v>
      </c>
    </row>
    <row r="205" spans="2:14" x14ac:dyDescent="0.3">
      <c r="B205" s="104" t="s">
        <v>227</v>
      </c>
      <c r="C205" s="105"/>
      <c r="D205" s="2"/>
      <c r="F205" s="144">
        <f>'2.2.3.6.CantidadCapital'!F43</f>
        <v>0</v>
      </c>
      <c r="G205" s="144">
        <f>'2.2.3.6.CantidadCapital'!G43</f>
        <v>0</v>
      </c>
      <c r="H205" s="144">
        <f>'2.2.3.6.CantidadCapital'!H43</f>
        <v>0</v>
      </c>
      <c r="I205" s="144">
        <f>'2.2.3.6.CantidadCapital'!I43</f>
        <v>0</v>
      </c>
      <c r="J205" s="144">
        <f>'2.2.3.6.CantidadCapital'!J43</f>
        <v>438533.53148585919</v>
      </c>
      <c r="K205" s="144">
        <f>'2.2.3.6.CantidadCapital'!K43</f>
        <v>431782.20392333518</v>
      </c>
      <c r="L205" s="144">
        <f>'2.2.3.6.CantidadCapital'!L43</f>
        <v>418590.02459402429</v>
      </c>
      <c r="M205" s="144">
        <f>'2.2.3.6.CantidadCapital'!M43</f>
        <v>393425.80255069095</v>
      </c>
      <c r="N205" s="144">
        <f>'2.2.3.6.CantidadCapital'!N43</f>
        <v>359791.29393850471</v>
      </c>
    </row>
    <row r="206" spans="2:14" x14ac:dyDescent="0.3">
      <c r="B206" s="104" t="s">
        <v>228</v>
      </c>
      <c r="C206" s="105"/>
      <c r="D206" s="2"/>
      <c r="F206" s="144">
        <f>'2.2.3.6.CantidadCapital'!F44</f>
        <v>0</v>
      </c>
      <c r="G206" s="144">
        <f>'2.2.3.6.CantidadCapital'!G44</f>
        <v>0</v>
      </c>
      <c r="H206" s="144">
        <f>'2.2.3.6.CantidadCapital'!H44</f>
        <v>0</v>
      </c>
      <c r="I206" s="144">
        <f>'2.2.3.6.CantidadCapital'!I44</f>
        <v>0</v>
      </c>
      <c r="J206" s="144">
        <f>'2.2.3.6.CantidadCapital'!J44</f>
        <v>1032384.0236606662</v>
      </c>
      <c r="K206" s="144">
        <f>'2.2.3.6.CantidadCapital'!K44</f>
        <v>1016490.2271465575</v>
      </c>
      <c r="L206" s="144">
        <f>'2.2.3.6.CantidadCapital'!L44</f>
        <v>985433.54801257851</v>
      </c>
      <c r="M206" s="144">
        <f>'2.2.3.6.CantidadCapital'!M44</f>
        <v>926192.60304455471</v>
      </c>
      <c r="N206" s="144">
        <f>'2.2.3.6.CantidadCapital'!N44</f>
        <v>847011.13380263466</v>
      </c>
    </row>
    <row r="207" spans="2:14" x14ac:dyDescent="0.3">
      <c r="B207" s="104" t="s">
        <v>351</v>
      </c>
      <c r="C207" s="105"/>
      <c r="D207" s="2"/>
      <c r="F207" s="144">
        <f>'2.2.3.6.CantidadCapital'!F45</f>
        <v>0</v>
      </c>
      <c r="G207" s="144">
        <f>'2.2.3.6.CantidadCapital'!G45</f>
        <v>0</v>
      </c>
      <c r="H207" s="144">
        <f>'2.2.3.6.CantidadCapital'!H45</f>
        <v>0</v>
      </c>
      <c r="I207" s="144">
        <f>'2.2.3.6.CantidadCapital'!I45</f>
        <v>0</v>
      </c>
      <c r="J207" s="144">
        <f>'2.2.3.6.CantidadCapital'!J45</f>
        <v>1000842.7704725447</v>
      </c>
      <c r="K207" s="144">
        <f>'2.2.3.6.CantidadCapital'!K45</f>
        <v>985434.55902027618</v>
      </c>
      <c r="L207" s="144">
        <f>'2.2.3.6.CantidadCapital'!L45</f>
        <v>955326.71923027863</v>
      </c>
      <c r="M207" s="144">
        <f>'2.2.3.6.CantidadCapital'!M45</f>
        <v>897895.69537834742</v>
      </c>
      <c r="N207" s="144">
        <f>'2.2.3.6.CantidadCapital'!N45</f>
        <v>821133.36737837642</v>
      </c>
    </row>
    <row r="208" spans="2:14" x14ac:dyDescent="0.3">
      <c r="B208" s="104" t="s">
        <v>229</v>
      </c>
      <c r="C208" s="105"/>
      <c r="D208" s="2"/>
      <c r="F208" s="144">
        <f>'2.2.3.6.CantidadCapital'!F46</f>
        <v>0</v>
      </c>
      <c r="G208" s="144">
        <f>'2.2.3.6.CantidadCapital'!G46</f>
        <v>0</v>
      </c>
      <c r="H208" s="144">
        <f>'2.2.3.6.CantidadCapital'!H46</f>
        <v>0</v>
      </c>
      <c r="I208" s="144">
        <f>'2.2.3.6.CantidadCapital'!I46</f>
        <v>0</v>
      </c>
      <c r="J208" s="144">
        <f>'2.2.3.6.CantidadCapital'!J46</f>
        <v>401394.28859397129</v>
      </c>
      <c r="K208" s="144">
        <f>'2.2.3.6.CantidadCapital'!K46</f>
        <v>383374.52769461565</v>
      </c>
      <c r="L208" s="144">
        <f>'2.2.3.6.CantidadCapital'!L46</f>
        <v>347293.12661074783</v>
      </c>
      <c r="M208" s="144">
        <f>'2.2.3.6.CantidadCapital'!M46</f>
        <v>301803.35185732553</v>
      </c>
      <c r="N208" s="144">
        <f>'2.2.3.6.CantidadCapital'!N46</f>
        <v>250829.6663590747</v>
      </c>
    </row>
    <row r="209" spans="2:14" x14ac:dyDescent="0.3">
      <c r="B209" s="104" t="s">
        <v>230</v>
      </c>
      <c r="C209" s="105"/>
      <c r="D209" s="2"/>
      <c r="F209" s="144">
        <f>'2.2.3.6.CantidadCapital'!F47</f>
        <v>0</v>
      </c>
      <c r="G209" s="144">
        <f>'2.2.3.6.CantidadCapital'!G47</f>
        <v>0</v>
      </c>
      <c r="H209" s="144">
        <f>'2.2.3.6.CantidadCapital'!H47</f>
        <v>0</v>
      </c>
      <c r="I209" s="144">
        <f>'2.2.3.6.CantidadCapital'!I47</f>
        <v>0</v>
      </c>
      <c r="J209" s="144">
        <f>'2.2.3.6.CantidadCapital'!J47</f>
        <v>31498.337299722971</v>
      </c>
      <c r="K209" s="144">
        <f>'2.2.3.6.CantidadCapital'!K47</f>
        <v>30084.285024947305</v>
      </c>
      <c r="L209" s="144">
        <f>'2.2.3.6.CantidadCapital'!L47</f>
        <v>27252.894111122208</v>
      </c>
      <c r="M209" s="144">
        <f>'2.2.3.6.CantidadCapital'!M47</f>
        <v>23683.206376175098</v>
      </c>
      <c r="N209" s="144">
        <f>'2.2.3.6.CantidadCapital'!N47</f>
        <v>19683.183493791672</v>
      </c>
    </row>
    <row r="210" spans="2:14" x14ac:dyDescent="0.3">
      <c r="B210" s="104" t="s">
        <v>231</v>
      </c>
      <c r="C210" s="105"/>
      <c r="D210" s="2"/>
      <c r="F210" s="144">
        <f>'2.2.3.6.CantidadCapital'!F48</f>
        <v>0</v>
      </c>
      <c r="G210" s="144">
        <f>'2.2.3.6.CantidadCapital'!G48</f>
        <v>0</v>
      </c>
      <c r="H210" s="144">
        <f>'2.2.3.6.CantidadCapital'!H48</f>
        <v>0</v>
      </c>
      <c r="I210" s="144">
        <f>'2.2.3.6.CantidadCapital'!I48</f>
        <v>0</v>
      </c>
      <c r="J210" s="144">
        <f>'2.2.3.6.CantidadCapital'!J48</f>
        <v>2090845.8498588796</v>
      </c>
      <c r="K210" s="144">
        <f>'2.2.3.6.CantidadCapital'!K48</f>
        <v>2058656.7828853396</v>
      </c>
      <c r="L210" s="144">
        <f>'2.2.3.6.CantidadCapital'!L48</f>
        <v>1995758.9394574352</v>
      </c>
      <c r="M210" s="144">
        <f>'2.2.3.6.CantidadCapital'!M48</f>
        <v>1875780.6357551846</v>
      </c>
      <c r="N210" s="144">
        <f>'2.2.3.6.CantidadCapital'!N48</f>
        <v>1715417.5900707296</v>
      </c>
    </row>
    <row r="211" spans="2:14" x14ac:dyDescent="0.3">
      <c r="B211" s="104" t="s">
        <v>232</v>
      </c>
      <c r="C211" s="105"/>
      <c r="D211" s="2"/>
      <c r="F211" s="144">
        <f>'2.2.3.6.CantidadCapital'!F49</f>
        <v>0</v>
      </c>
      <c r="G211" s="144">
        <f>'2.2.3.6.CantidadCapital'!G49</f>
        <v>0</v>
      </c>
      <c r="H211" s="144">
        <f>'2.2.3.6.CantidadCapital'!H49</f>
        <v>0</v>
      </c>
      <c r="I211" s="144">
        <f>'2.2.3.6.CantidadCapital'!I49</f>
        <v>0</v>
      </c>
      <c r="J211" s="144">
        <f>'2.2.3.6.CantidadCapital'!J49</f>
        <v>30306.512233914531</v>
      </c>
      <c r="K211" s="144">
        <f>'2.2.3.6.CantidadCapital'!K49</f>
        <v>28945.964464135577</v>
      </c>
      <c r="L211" s="144">
        <f>'2.2.3.6.CantidadCapital'!L49</f>
        <v>26221.706908814096</v>
      </c>
      <c r="M211" s="144">
        <f>'2.2.3.6.CantidadCapital'!M49</f>
        <v>22787.087996044353</v>
      </c>
      <c r="N211" s="144">
        <f>'2.2.3.6.CantidadCapital'!N49</f>
        <v>18938.41683390153</v>
      </c>
    </row>
    <row r="212" spans="2:14" x14ac:dyDescent="0.3">
      <c r="B212" s="104" t="s">
        <v>233</v>
      </c>
      <c r="C212" s="105"/>
      <c r="D212" s="2"/>
      <c r="F212" s="144">
        <f>'2.2.3.6.CantidadCapital'!F50</f>
        <v>0</v>
      </c>
      <c r="G212" s="144">
        <f>'2.2.3.6.CantidadCapital'!G50</f>
        <v>0</v>
      </c>
      <c r="H212" s="144">
        <f>'2.2.3.6.CantidadCapital'!H50</f>
        <v>0</v>
      </c>
      <c r="I212" s="144">
        <f>'2.2.3.6.CantidadCapital'!I50</f>
        <v>0</v>
      </c>
      <c r="J212" s="144">
        <f>'2.2.3.6.CantidadCapital'!J50</f>
        <v>362429.51503832435</v>
      </c>
      <c r="K212" s="144">
        <f>'2.2.3.6.CantidadCapital'!K50</f>
        <v>346158.99652462837</v>
      </c>
      <c r="L212" s="144">
        <f>'2.2.3.6.CantidadCapital'!L50</f>
        <v>313580.14558348444</v>
      </c>
      <c r="M212" s="144">
        <f>'2.2.3.6.CantidadCapital'!M50</f>
        <v>272506.22532209614</v>
      </c>
      <c r="N212" s="144">
        <f>'2.2.3.6.CantidadCapital'!N50</f>
        <v>226480.73706823913</v>
      </c>
    </row>
    <row r="213" spans="2:14" x14ac:dyDescent="0.3">
      <c r="B213" s="104" t="s">
        <v>234</v>
      </c>
      <c r="C213" s="105"/>
      <c r="D213" s="2"/>
      <c r="F213" s="144">
        <f>'2.2.3.6.CantidadCapital'!F51</f>
        <v>0</v>
      </c>
      <c r="G213" s="144">
        <f>'2.2.3.6.CantidadCapital'!G51</f>
        <v>0</v>
      </c>
      <c r="H213" s="144">
        <f>'2.2.3.6.CantidadCapital'!H51</f>
        <v>0</v>
      </c>
      <c r="I213" s="144">
        <f>'2.2.3.6.CantidadCapital'!I51</f>
        <v>0</v>
      </c>
      <c r="J213" s="144">
        <f>'2.2.3.6.CantidadCapital'!J51</f>
        <v>36671.579794476842</v>
      </c>
      <c r="K213" s="144">
        <f>'2.2.3.6.CantidadCapital'!K51</f>
        <v>35025.285568385953</v>
      </c>
      <c r="L213" s="144">
        <f>'2.2.3.6.CantidadCapital'!L51</f>
        <v>31728.871004096967</v>
      </c>
      <c r="M213" s="144">
        <f>'2.2.3.6.CantidadCapital'!M51</f>
        <v>27572.902790034143</v>
      </c>
      <c r="N213" s="144">
        <f>'2.2.3.6.CantidadCapital'!N51</f>
        <v>22915.921790838758</v>
      </c>
    </row>
    <row r="214" spans="2:14" x14ac:dyDescent="0.3">
      <c r="B214" s="104" t="s">
        <v>235</v>
      </c>
      <c r="C214" s="105"/>
      <c r="D214" s="2"/>
      <c r="F214" s="144">
        <f>'2.2.3.6.CantidadCapital'!F52</f>
        <v>0</v>
      </c>
      <c r="G214" s="144">
        <f>'2.2.3.6.CantidadCapital'!G52</f>
        <v>0</v>
      </c>
      <c r="H214" s="144">
        <f>'2.2.3.6.CantidadCapital'!H52</f>
        <v>0</v>
      </c>
      <c r="I214" s="144">
        <f>'2.2.3.6.CantidadCapital'!I52</f>
        <v>0</v>
      </c>
      <c r="J214" s="144">
        <f>'2.2.3.6.CantidadCapital'!J52</f>
        <v>588477.7959808259</v>
      </c>
      <c r="K214" s="144">
        <f>'2.2.3.6.CantidadCapital'!K52</f>
        <v>562059.31051781774</v>
      </c>
      <c r="L214" s="144">
        <f>'2.2.3.6.CantidadCapital'!L52</f>
        <v>509160.94103649969</v>
      </c>
      <c r="M214" s="144">
        <f>'2.2.3.6.CantidadCapital'!M52</f>
        <v>442469.10423850029</v>
      </c>
      <c r="N214" s="144">
        <f>'2.2.3.6.CantidadCapital'!N52</f>
        <v>367737.39293262851</v>
      </c>
    </row>
    <row r="215" spans="2:14" x14ac:dyDescent="0.3">
      <c r="B215" s="104" t="s">
        <v>236</v>
      </c>
      <c r="C215" s="105"/>
      <c r="D215" s="2"/>
      <c r="F215" s="144">
        <f>'2.2.3.6.CantidadCapital'!F53</f>
        <v>0</v>
      </c>
      <c r="G215" s="144">
        <f>'2.2.3.6.CantidadCapital'!G53</f>
        <v>0</v>
      </c>
      <c r="H215" s="144">
        <f>'2.2.3.6.CantidadCapital'!H53</f>
        <v>0</v>
      </c>
      <c r="I215" s="144">
        <f>'2.2.3.6.CantidadCapital'!I53</f>
        <v>0</v>
      </c>
      <c r="J215" s="144">
        <f>'2.2.3.6.CantidadCapital'!J53</f>
        <v>253346.44816523037</v>
      </c>
      <c r="K215" s="144">
        <f>'2.2.3.6.CantidadCapital'!K53</f>
        <v>241972.98683216088</v>
      </c>
      <c r="L215" s="144">
        <f>'2.2.3.6.CantidadCapital'!L53</f>
        <v>219199.63138297648</v>
      </c>
      <c r="M215" s="144">
        <f>'2.2.3.6.CantidadCapital'!M53</f>
        <v>190488.02987517911</v>
      </c>
      <c r="N215" s="144">
        <f>'2.2.3.6.CantidadCapital'!N53</f>
        <v>158315.17007662711</v>
      </c>
    </row>
    <row r="216" spans="2:14" x14ac:dyDescent="0.3">
      <c r="B216" s="104" t="s">
        <v>341</v>
      </c>
      <c r="C216" s="105"/>
      <c r="D216" s="2"/>
      <c r="F216" s="144">
        <f>'2.2.3.6.CantidadCapital'!F54</f>
        <v>0</v>
      </c>
      <c r="G216" s="144">
        <f>'2.2.3.6.CantidadCapital'!G54</f>
        <v>0</v>
      </c>
      <c r="H216" s="144">
        <f>'2.2.3.6.CantidadCapital'!H54</f>
        <v>0</v>
      </c>
      <c r="I216" s="144">
        <f>'2.2.3.6.CantidadCapital'!I54</f>
        <v>0</v>
      </c>
      <c r="J216" s="144">
        <f>'2.2.3.6.CantidadCapital'!J54</f>
        <v>0</v>
      </c>
      <c r="K216" s="144">
        <f>'2.2.3.6.CantidadCapital'!K54</f>
        <v>1787595.9719322384</v>
      </c>
      <c r="L216" s="144">
        <f>'2.2.3.6.CantidadCapital'!L54</f>
        <v>1760507.020718382</v>
      </c>
      <c r="M216" s="144">
        <f>'2.2.3.6.CantidadCapital'!M54</f>
        <v>1654671.2698039368</v>
      </c>
      <c r="N216" s="144">
        <f>'2.2.3.6.CantidadCapital'!N54</f>
        <v>1513211.1654748954</v>
      </c>
    </row>
    <row r="217" spans="2:14" x14ac:dyDescent="0.3">
      <c r="B217" s="104" t="s">
        <v>342</v>
      </c>
      <c r="C217" s="105"/>
      <c r="D217" s="2"/>
      <c r="F217" s="144">
        <f>'2.2.3.6.CantidadCapital'!F55</f>
        <v>0</v>
      </c>
      <c r="G217" s="144">
        <f>'2.2.3.6.CantidadCapital'!G55</f>
        <v>0</v>
      </c>
      <c r="H217" s="144">
        <f>'2.2.3.6.CantidadCapital'!H55</f>
        <v>0</v>
      </c>
      <c r="I217" s="144">
        <f>'2.2.3.6.CantidadCapital'!I55</f>
        <v>0</v>
      </c>
      <c r="J217" s="144">
        <f>'2.2.3.6.CantidadCapital'!J55</f>
        <v>0</v>
      </c>
      <c r="K217" s="144">
        <f>'2.2.3.6.CantidadCapital'!K55</f>
        <v>145493.35322347656</v>
      </c>
      <c r="L217" s="144">
        <f>'2.2.3.6.CantidadCapital'!L55</f>
        <v>139120.18500216998</v>
      </c>
      <c r="M217" s="144">
        <f>'2.2.3.6.CantidadCapital'!M55</f>
        <v>122565.92601451497</v>
      </c>
      <c r="N217" s="144">
        <f>'2.2.3.6.CantidadCapital'!N55</f>
        <v>103710.26554664303</v>
      </c>
    </row>
    <row r="218" spans="2:14" x14ac:dyDescent="0.3">
      <c r="B218" s="104" t="s">
        <v>237</v>
      </c>
      <c r="C218" s="105"/>
      <c r="D218" s="2"/>
      <c r="F218" s="144">
        <f>'2.2.3.6.CantidadCapital'!F56</f>
        <v>0</v>
      </c>
      <c r="G218" s="144">
        <f>'2.2.3.6.CantidadCapital'!G56</f>
        <v>0</v>
      </c>
      <c r="H218" s="144">
        <f>'2.2.3.6.CantidadCapital'!H56</f>
        <v>0</v>
      </c>
      <c r="I218" s="144">
        <f>'2.2.3.6.CantidadCapital'!I56</f>
        <v>0</v>
      </c>
      <c r="J218" s="144">
        <f>'2.2.3.6.CantidadCapital'!J56</f>
        <v>0</v>
      </c>
      <c r="K218" s="144">
        <f>'2.2.3.6.CantidadCapital'!K56</f>
        <v>23320.791925364036</v>
      </c>
      <c r="L218" s="144">
        <f>'2.2.3.6.CantidadCapital'!L56</f>
        <v>22299.251582100776</v>
      </c>
      <c r="M218" s="144">
        <f>'2.2.3.6.CantidadCapital'!M56</f>
        <v>19645.807828304634</v>
      </c>
      <c r="N218" s="144">
        <f>'2.2.3.6.CantidadCapital'!N56</f>
        <v>16623.477772366379</v>
      </c>
    </row>
    <row r="219" spans="2:14" x14ac:dyDescent="0.3">
      <c r="B219" s="104" t="s">
        <v>238</v>
      </c>
      <c r="C219" s="105"/>
      <c r="D219" s="2"/>
      <c r="F219" s="144">
        <f>'2.2.3.6.CantidadCapital'!F57</f>
        <v>0</v>
      </c>
      <c r="G219" s="144">
        <f>'2.2.3.6.CantidadCapital'!G57</f>
        <v>0</v>
      </c>
      <c r="H219" s="144">
        <f>'2.2.3.6.CantidadCapital'!H57</f>
        <v>0</v>
      </c>
      <c r="I219" s="144">
        <f>'2.2.3.6.CantidadCapital'!I57</f>
        <v>0</v>
      </c>
      <c r="J219" s="144">
        <f>'2.2.3.6.CantidadCapital'!J57</f>
        <v>0</v>
      </c>
      <c r="K219" s="144">
        <f>'2.2.3.6.CantidadCapital'!K57</f>
        <v>34028.976051536731</v>
      </c>
      <c r="L219" s="144">
        <f>'2.2.3.6.CantidadCapital'!L57</f>
        <v>33513.306243262785</v>
      </c>
      <c r="M219" s="144">
        <f>'2.2.3.6.CantidadCapital'!M57</f>
        <v>31498.599178684221</v>
      </c>
      <c r="N219" s="144">
        <f>'2.2.3.6.CantidadCapital'!N57</f>
        <v>28805.740961255146</v>
      </c>
    </row>
    <row r="220" spans="2:14" x14ac:dyDescent="0.3">
      <c r="B220" s="104" t="s">
        <v>239</v>
      </c>
      <c r="C220" s="105"/>
      <c r="D220" s="2"/>
      <c r="F220" s="144">
        <f>'2.2.3.6.CantidadCapital'!F58</f>
        <v>0</v>
      </c>
      <c r="G220" s="144">
        <f>'2.2.3.6.CantidadCapital'!G58</f>
        <v>0</v>
      </c>
      <c r="H220" s="144">
        <f>'2.2.3.6.CantidadCapital'!H58</f>
        <v>0</v>
      </c>
      <c r="I220" s="144">
        <f>'2.2.3.6.CantidadCapital'!I58</f>
        <v>0</v>
      </c>
      <c r="J220" s="144">
        <f>'2.2.3.6.CantidadCapital'!J58</f>
        <v>0</v>
      </c>
      <c r="K220" s="144">
        <f>'2.2.3.6.CantidadCapital'!K58</f>
        <v>0</v>
      </c>
      <c r="L220" s="144">
        <f>'2.2.3.6.CantidadCapital'!L58</f>
        <v>13229.417492151168</v>
      </c>
      <c r="M220" s="144">
        <f>'2.2.3.6.CantidadCapital'!M58</f>
        <v>11012.035010287624</v>
      </c>
      <c r="N220" s="144">
        <f>'2.2.3.6.CantidadCapital'!N58</f>
        <v>7240.5794762283758</v>
      </c>
    </row>
    <row r="221" spans="2:14" x14ac:dyDescent="0.3">
      <c r="B221" s="104" t="s">
        <v>240</v>
      </c>
      <c r="C221" s="105"/>
      <c r="D221" s="2"/>
      <c r="F221" s="144">
        <f>'2.2.3.6.CantidadCapital'!F59</f>
        <v>0</v>
      </c>
      <c r="G221" s="144">
        <f>'2.2.3.6.CantidadCapital'!G59</f>
        <v>0</v>
      </c>
      <c r="H221" s="144">
        <f>'2.2.3.6.CantidadCapital'!H59</f>
        <v>0</v>
      </c>
      <c r="I221" s="144">
        <f>'2.2.3.6.CantidadCapital'!I59</f>
        <v>0</v>
      </c>
      <c r="J221" s="144">
        <f>'2.2.3.6.CantidadCapital'!J59</f>
        <v>0</v>
      </c>
      <c r="K221" s="144">
        <f>'2.2.3.6.CantidadCapital'!K59</f>
        <v>0</v>
      </c>
      <c r="L221" s="144">
        <f>'2.2.3.6.CantidadCapital'!L59</f>
        <v>51497.894176793619</v>
      </c>
      <c r="M221" s="144">
        <f>'2.2.3.6.CantidadCapital'!M59</f>
        <v>47820.731728832514</v>
      </c>
      <c r="N221" s="144">
        <f>'2.2.3.6.CantidadCapital'!N59</f>
        <v>41032.552460094026</v>
      </c>
    </row>
    <row r="222" spans="2:14" x14ac:dyDescent="0.3">
      <c r="B222" s="104" t="s">
        <v>352</v>
      </c>
      <c r="C222" s="105"/>
      <c r="D222" s="2"/>
      <c r="F222" s="144">
        <f>'2.2.3.6.CantidadCapital'!F60</f>
        <v>0</v>
      </c>
      <c r="G222" s="144">
        <f>'2.2.3.6.CantidadCapital'!G60</f>
        <v>0</v>
      </c>
      <c r="H222" s="144">
        <f>'2.2.3.6.CantidadCapital'!H60</f>
        <v>0</v>
      </c>
      <c r="I222" s="144">
        <f>'2.2.3.6.CantidadCapital'!I60</f>
        <v>0</v>
      </c>
      <c r="J222" s="144">
        <f>'2.2.3.6.CantidadCapital'!J60</f>
        <v>0</v>
      </c>
      <c r="K222" s="144">
        <f>'2.2.3.6.CantidadCapital'!K60</f>
        <v>0</v>
      </c>
      <c r="L222" s="144">
        <f>'2.2.3.6.CantidadCapital'!L60</f>
        <v>68564.046273028318</v>
      </c>
      <c r="M222" s="144">
        <f>'2.2.3.6.CantidadCapital'!M60</f>
        <v>58770.578892144433</v>
      </c>
      <c r="N222" s="144">
        <f>'2.2.3.6.CantidadCapital'!N60</f>
        <v>40266.227140796203</v>
      </c>
    </row>
    <row r="223" spans="2:14" x14ac:dyDescent="0.3">
      <c r="B223" s="104" t="s">
        <v>241</v>
      </c>
      <c r="C223" s="105"/>
      <c r="D223" s="2"/>
      <c r="F223" s="144">
        <f>'2.2.3.6.CantidadCapital'!F61</f>
        <v>0</v>
      </c>
      <c r="G223" s="144">
        <f>'2.2.3.6.CantidadCapital'!G61</f>
        <v>0</v>
      </c>
      <c r="H223" s="144">
        <f>'2.2.3.6.CantidadCapital'!H61</f>
        <v>0</v>
      </c>
      <c r="I223" s="144">
        <f>'2.2.3.6.CantidadCapital'!I61</f>
        <v>0</v>
      </c>
      <c r="J223" s="144">
        <f>'2.2.3.6.CantidadCapital'!J61</f>
        <v>0</v>
      </c>
      <c r="K223" s="144">
        <f>'2.2.3.6.CantidadCapital'!K61</f>
        <v>0</v>
      </c>
      <c r="L223" s="144">
        <f>'2.2.3.6.CantidadCapital'!L61</f>
        <v>42240.658404662252</v>
      </c>
      <c r="M223" s="144">
        <f>'2.2.3.6.CantidadCapital'!M61</f>
        <v>35160.702236943638</v>
      </c>
      <c r="N223" s="144">
        <f>'2.2.3.6.CantidadCapital'!N61</f>
        <v>23118.693206909971</v>
      </c>
    </row>
    <row r="224" spans="2:14" x14ac:dyDescent="0.3">
      <c r="B224" s="104" t="s">
        <v>242</v>
      </c>
      <c r="C224" s="105"/>
      <c r="D224" s="2"/>
      <c r="F224" s="144">
        <f>'2.2.3.6.CantidadCapital'!F62</f>
        <v>0</v>
      </c>
      <c r="G224" s="144">
        <f>'2.2.3.6.CantidadCapital'!G62</f>
        <v>0</v>
      </c>
      <c r="H224" s="144">
        <f>'2.2.3.6.CantidadCapital'!H62</f>
        <v>0</v>
      </c>
      <c r="I224" s="144">
        <f>'2.2.3.6.CantidadCapital'!I62</f>
        <v>0</v>
      </c>
      <c r="J224" s="144">
        <f>'2.2.3.6.CantidadCapital'!J62</f>
        <v>0</v>
      </c>
      <c r="K224" s="144">
        <f>'2.2.3.6.CantidadCapital'!K62</f>
        <v>0</v>
      </c>
      <c r="L224" s="144">
        <f>'2.2.3.6.CantidadCapital'!L62</f>
        <v>0</v>
      </c>
      <c r="M224" s="144">
        <f>'2.2.3.6.CantidadCapital'!M62</f>
        <v>145732.98573989575</v>
      </c>
      <c r="N224" s="144">
        <f>'2.2.3.6.CantidadCapital'!N62</f>
        <v>140086.02318919686</v>
      </c>
    </row>
    <row r="225" spans="2:14" x14ac:dyDescent="0.3">
      <c r="B225" s="145" t="s">
        <v>243</v>
      </c>
      <c r="C225" s="146"/>
      <c r="D225" s="21"/>
      <c r="E225" s="147"/>
      <c r="F225" s="148">
        <f>'2.2.3.6.CantidadCapital'!F63</f>
        <v>0</v>
      </c>
      <c r="G225" s="148">
        <f>'2.2.3.6.CantidadCapital'!G63</f>
        <v>0</v>
      </c>
      <c r="H225" s="148">
        <f>'2.2.3.6.CantidadCapital'!H63</f>
        <v>0</v>
      </c>
      <c r="I225" s="148">
        <f>'2.2.3.6.CantidadCapital'!I63</f>
        <v>0</v>
      </c>
      <c r="J225" s="148">
        <f>'2.2.3.6.CantidadCapital'!J63</f>
        <v>0</v>
      </c>
      <c r="K225" s="148">
        <f>'2.2.3.6.CantidadCapital'!K63</f>
        <v>0</v>
      </c>
      <c r="L225" s="148">
        <f>'2.2.3.6.CantidadCapital'!L63</f>
        <v>0</v>
      </c>
      <c r="M225" s="148">
        <f>'2.2.3.6.CantidadCapital'!M63</f>
        <v>0</v>
      </c>
      <c r="N225" s="148">
        <f>'2.2.3.6.CantidadCapital'!N63</f>
        <v>2681119.0744561059</v>
      </c>
    </row>
    <row r="226" spans="2:14" x14ac:dyDescent="0.3"/>
  </sheetData>
  <mergeCells count="4">
    <mergeCell ref="B63:E63"/>
    <mergeCell ref="B29:E29"/>
    <mergeCell ref="B134:E134"/>
    <mergeCell ref="B168:E168"/>
  </mergeCells>
  <hyperlinks>
    <hyperlink ref="B2" location="Índice!A1" display="Índice" xr:uid="{E13118FB-8D7B-4FFF-8BBB-FAA469B9006D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F921-F619-4F07-9F6A-17982ECDB0D8}">
  <sheetPr>
    <tabColor rgb="FF00B050"/>
  </sheetPr>
  <dimension ref="A1:I18"/>
  <sheetViews>
    <sheetView tabSelected="1" zoomScale="90" zoomScaleNormal="90" workbookViewId="0">
      <selection activeCell="E3" sqref="E3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6" width="15.33203125" style="1" customWidth="1"/>
    <col min="7" max="7" width="14.33203125" style="1" customWidth="1"/>
    <col min="8" max="8" width="11.5546875" style="1" customWidth="1"/>
    <col min="9" max="9" width="0" style="1" hidden="1" customWidth="1"/>
    <col min="10" max="16384" width="11.5546875" style="1" hidden="1"/>
  </cols>
  <sheetData>
    <row r="1" spans="2:9" ht="15" thickBot="1" x14ac:dyDescent="0.35"/>
    <row r="2" spans="2:9" ht="15" thickBot="1" x14ac:dyDescent="0.35">
      <c r="B2" s="164" t="s">
        <v>353</v>
      </c>
    </row>
    <row r="3" spans="2:9" x14ac:dyDescent="0.3">
      <c r="G3" s="175"/>
    </row>
    <row r="4" spans="2:9" x14ac:dyDescent="0.3">
      <c r="B4" s="113" t="s">
        <v>293</v>
      </c>
    </row>
    <row r="5" spans="2:9" x14ac:dyDescent="0.3"/>
    <row r="6" spans="2:9" x14ac:dyDescent="0.3">
      <c r="B6" s="176" t="s">
        <v>294</v>
      </c>
      <c r="C6" s="176"/>
      <c r="D6" s="176"/>
      <c r="E6" s="176"/>
      <c r="F6" s="176"/>
      <c r="G6" s="153">
        <f>G7-G8</f>
        <v>6.2715621710940958E-2</v>
      </c>
    </row>
    <row r="7" spans="2:9" x14ac:dyDescent="0.3">
      <c r="B7" s="42" t="s">
        <v>296</v>
      </c>
      <c r="C7" s="2"/>
      <c r="D7" s="2"/>
      <c r="E7" s="2"/>
      <c r="F7" s="2"/>
      <c r="G7" s="154">
        <f>AVERAGE('5.PrecioInsum_Economia'!G47:N47)</f>
        <v>1.9899348047801167E-2</v>
      </c>
    </row>
    <row r="8" spans="2:9" x14ac:dyDescent="0.3">
      <c r="B8" s="42" t="s">
        <v>297</v>
      </c>
      <c r="C8" s="2"/>
      <c r="D8" s="2"/>
      <c r="E8" s="2"/>
      <c r="F8" s="2"/>
      <c r="G8" s="154">
        <f>'3.índPrecioInsumEmp'!F15</f>
        <v>-4.2816273663139788E-2</v>
      </c>
    </row>
    <row r="9" spans="2:9" x14ac:dyDescent="0.3">
      <c r="B9" s="2"/>
      <c r="C9" s="2"/>
      <c r="D9" s="2"/>
      <c r="E9" s="2"/>
      <c r="F9" s="2"/>
      <c r="G9" s="46"/>
    </row>
    <row r="10" spans="2:9" x14ac:dyDescent="0.3">
      <c r="B10" s="176" t="s">
        <v>295</v>
      </c>
      <c r="C10" s="176"/>
      <c r="D10" s="176"/>
      <c r="E10" s="176"/>
      <c r="F10" s="176"/>
      <c r="G10" s="153">
        <f>G11-G12</f>
        <v>-0.10330660314844528</v>
      </c>
    </row>
    <row r="11" spans="2:9" x14ac:dyDescent="0.3">
      <c r="B11" s="42" t="s">
        <v>298</v>
      </c>
      <c r="C11" s="2"/>
      <c r="D11" s="2"/>
      <c r="E11" s="2"/>
      <c r="F11" s="2"/>
      <c r="G11" s="154">
        <f>'2.PTFEmpresa'!D14</f>
        <v>-0.11414410314844528</v>
      </c>
    </row>
    <row r="12" spans="2:9" x14ac:dyDescent="0.3">
      <c r="B12" s="42" t="s">
        <v>299</v>
      </c>
      <c r="C12" s="2"/>
      <c r="D12" s="2"/>
      <c r="E12" s="2"/>
      <c r="F12" s="2"/>
      <c r="G12" s="154">
        <f>AVERAGE('4.PTF_Economia'!F7:M7)</f>
        <v>-1.08375E-2</v>
      </c>
    </row>
    <row r="13" spans="2:9" x14ac:dyDescent="0.3">
      <c r="B13" s="2"/>
      <c r="C13" s="2"/>
      <c r="D13" s="2"/>
      <c r="E13" s="2"/>
      <c r="F13" s="2"/>
      <c r="G13" s="46"/>
    </row>
    <row r="14" spans="2:9" x14ac:dyDescent="0.3">
      <c r="B14" s="176" t="s">
        <v>300</v>
      </c>
      <c r="C14" s="176"/>
      <c r="D14" s="176"/>
      <c r="E14" s="176"/>
      <c r="F14" s="176"/>
      <c r="G14" s="153">
        <f>+G6+G10</f>
        <v>-4.0590981437504323E-2</v>
      </c>
    </row>
    <row r="15" spans="2:9" x14ac:dyDescent="0.3"/>
    <row r="16" spans="2:9" hidden="1" x14ac:dyDescent="0.3">
      <c r="D16" s="152"/>
      <c r="G16" s="155"/>
      <c r="I16" s="160"/>
    </row>
    <row r="17" spans="7:7" hidden="1" x14ac:dyDescent="0.3">
      <c r="G17" s="158"/>
    </row>
    <row r="18" spans="7:7" hidden="1" x14ac:dyDescent="0.3">
      <c r="G18" s="161"/>
    </row>
  </sheetData>
  <mergeCells count="3">
    <mergeCell ref="B6:F6"/>
    <mergeCell ref="B10:F10"/>
    <mergeCell ref="B14:F14"/>
  </mergeCells>
  <hyperlinks>
    <hyperlink ref="B2" location="Índice!A1" display="Índice" xr:uid="{A2361912-45D5-41BC-88AC-567454595674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F60ED-3F3F-410F-8C8F-29AC659C8715}">
  <sheetPr>
    <tabColor theme="9" tint="0.59999389629810485"/>
  </sheetPr>
  <dimension ref="A1:O798"/>
  <sheetViews>
    <sheetView zoomScale="90" zoomScaleNormal="90" workbookViewId="0">
      <selection activeCell="B2" sqref="B2"/>
    </sheetView>
  </sheetViews>
  <sheetFormatPr baseColWidth="10" defaultColWidth="0" defaultRowHeight="0" customHeight="1" zeroHeight="1" x14ac:dyDescent="0.3"/>
  <cols>
    <col min="1" max="1" width="1.77734375" style="1" customWidth="1"/>
    <col min="2" max="13" width="10.77734375" style="2" customWidth="1"/>
    <col min="14" max="14" width="11.5546875" style="2" customWidth="1"/>
    <col min="15" max="15" width="0" style="2" hidden="1" customWidth="1"/>
    <col min="16" max="16384" width="11.5546875" style="2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ht="14.4" x14ac:dyDescent="0.3"/>
    <row r="4" spans="2:14" ht="14.4" x14ac:dyDescent="0.3">
      <c r="B4" s="16" t="s">
        <v>336</v>
      </c>
    </row>
    <row r="5" spans="2:14" ht="4.95" customHeight="1" x14ac:dyDescent="0.3"/>
    <row r="6" spans="2:14" ht="14.4" x14ac:dyDescent="0.3">
      <c r="B6" s="9"/>
      <c r="C6" s="9"/>
      <c r="D6" s="9"/>
      <c r="E6" s="9"/>
      <c r="F6" s="26">
        <v>2016</v>
      </c>
      <c r="G6" s="26">
        <v>2017</v>
      </c>
      <c r="H6" s="26">
        <v>2018</v>
      </c>
      <c r="I6" s="26">
        <v>2019</v>
      </c>
      <c r="J6" s="26">
        <v>2020</v>
      </c>
      <c r="K6" s="26">
        <v>2021</v>
      </c>
      <c r="L6" s="26">
        <v>2022</v>
      </c>
      <c r="M6" s="26">
        <v>2023</v>
      </c>
    </row>
    <row r="7" spans="2:14" ht="14.4" x14ac:dyDescent="0.3">
      <c r="B7" s="27" t="s">
        <v>46</v>
      </c>
      <c r="C7" s="27"/>
      <c r="D7" s="27"/>
      <c r="E7" s="27"/>
      <c r="F7" s="28">
        <v>6.4000000000000003E-3</v>
      </c>
      <c r="G7" s="28">
        <v>-8.3000000000000001E-3</v>
      </c>
      <c r="H7" s="28">
        <v>7.3000000000000001E-3</v>
      </c>
      <c r="I7" s="28">
        <v>-1.3899999999999999E-2</v>
      </c>
      <c r="J7" s="28">
        <v>-1.7899999999999999E-2</v>
      </c>
      <c r="K7" s="28">
        <v>-1.1200000000000002E-2</v>
      </c>
      <c r="L7" s="28">
        <v>-3.0099999999999998E-2</v>
      </c>
      <c r="M7" s="28">
        <v>-1.9E-2</v>
      </c>
      <c r="N7" s="18"/>
    </row>
    <row r="8" spans="2:14" ht="14.4" x14ac:dyDescent="0.3">
      <c r="B8" s="15" t="s">
        <v>47</v>
      </c>
    </row>
    <row r="9" spans="2:14" ht="14.4" x14ac:dyDescent="0.3"/>
    <row r="10" spans="2:14" ht="13.2" hidden="1" customHeight="1" x14ac:dyDescent="0.3"/>
    <row r="11" spans="2:14" ht="13.2" hidden="1" customHeight="1" x14ac:dyDescent="0.3"/>
    <row r="12" spans="2:14" ht="13.2" hidden="1" customHeight="1" x14ac:dyDescent="0.3"/>
    <row r="13" spans="2:14" ht="13.2" hidden="1" customHeight="1" x14ac:dyDescent="0.3"/>
    <row r="14" spans="2:14" ht="13.2" hidden="1" customHeight="1" x14ac:dyDescent="0.3"/>
    <row r="15" spans="2:14" ht="13.2" hidden="1" customHeight="1" x14ac:dyDescent="0.3"/>
    <row r="16" spans="2:14" ht="13.2" hidden="1" customHeight="1" x14ac:dyDescent="0.3"/>
    <row r="17" ht="13.2" hidden="1" customHeight="1" x14ac:dyDescent="0.3"/>
    <row r="18" ht="13.2" hidden="1" customHeight="1" x14ac:dyDescent="0.3"/>
    <row r="19" ht="13.2" hidden="1" customHeight="1" x14ac:dyDescent="0.3"/>
    <row r="20" ht="13.2" hidden="1" customHeight="1" x14ac:dyDescent="0.3"/>
    <row r="21" ht="13.2" hidden="1" customHeight="1" x14ac:dyDescent="0.3"/>
    <row r="22" ht="13.2" hidden="1" customHeight="1" x14ac:dyDescent="0.3"/>
    <row r="23" ht="13.2" hidden="1" customHeight="1" x14ac:dyDescent="0.3"/>
    <row r="24" ht="13.2" hidden="1" customHeight="1" x14ac:dyDescent="0.3"/>
    <row r="25" ht="13.2" hidden="1" customHeight="1" x14ac:dyDescent="0.3"/>
    <row r="26" ht="13.2" hidden="1" customHeight="1" x14ac:dyDescent="0.3"/>
    <row r="27" ht="13.2" hidden="1" customHeight="1" x14ac:dyDescent="0.3"/>
    <row r="28" ht="13.2" hidden="1" customHeight="1" x14ac:dyDescent="0.3"/>
    <row r="29" ht="13.2" hidden="1" customHeight="1" x14ac:dyDescent="0.3"/>
    <row r="30" ht="13.2" hidden="1" customHeight="1" x14ac:dyDescent="0.3"/>
    <row r="31" ht="13.2" hidden="1" customHeight="1" x14ac:dyDescent="0.3"/>
    <row r="32" ht="13.2" hidden="1" customHeight="1" x14ac:dyDescent="0.3"/>
    <row r="33" ht="13.2" hidden="1" customHeight="1" x14ac:dyDescent="0.3"/>
    <row r="34" ht="13.2" hidden="1" customHeight="1" x14ac:dyDescent="0.3"/>
    <row r="35" ht="13.2" hidden="1" customHeight="1" x14ac:dyDescent="0.3"/>
    <row r="36" ht="13.2" hidden="1" customHeight="1" x14ac:dyDescent="0.3"/>
    <row r="37" ht="13.2" hidden="1" customHeight="1" x14ac:dyDescent="0.3"/>
    <row r="38" ht="13.2" hidden="1" customHeight="1" x14ac:dyDescent="0.3"/>
    <row r="39" ht="13.2" hidden="1" customHeight="1" x14ac:dyDescent="0.3"/>
    <row r="40" ht="13.2" hidden="1" customHeight="1" x14ac:dyDescent="0.3"/>
    <row r="41" ht="13.2" hidden="1" customHeight="1" x14ac:dyDescent="0.3"/>
    <row r="42" ht="13.2" hidden="1" customHeight="1" x14ac:dyDescent="0.3"/>
    <row r="43" ht="13.2" hidden="1" customHeight="1" x14ac:dyDescent="0.3"/>
    <row r="44" ht="13.2" hidden="1" customHeight="1" x14ac:dyDescent="0.3"/>
    <row r="45" ht="13.2" hidden="1" customHeight="1" x14ac:dyDescent="0.3"/>
    <row r="46" ht="13.2" hidden="1" customHeight="1" x14ac:dyDescent="0.3"/>
    <row r="47" ht="13.2" hidden="1" customHeight="1" x14ac:dyDescent="0.3"/>
    <row r="48" ht="13.2" hidden="1" customHeight="1" x14ac:dyDescent="0.3"/>
    <row r="49" ht="13.2" hidden="1" customHeight="1" x14ac:dyDescent="0.3"/>
    <row r="50" ht="13.2" hidden="1" customHeight="1" x14ac:dyDescent="0.3"/>
    <row r="51" ht="13.2" hidden="1" customHeight="1" x14ac:dyDescent="0.3"/>
    <row r="52" ht="13.2" hidden="1" customHeight="1" x14ac:dyDescent="0.3"/>
    <row r="53" ht="13.2" hidden="1" customHeight="1" x14ac:dyDescent="0.3"/>
    <row r="54" ht="13.2" hidden="1" customHeight="1" x14ac:dyDescent="0.3"/>
    <row r="55" ht="13.2" hidden="1" customHeight="1" x14ac:dyDescent="0.3"/>
    <row r="56" ht="13.2" hidden="1" customHeight="1" x14ac:dyDescent="0.3"/>
    <row r="57" ht="13.2" hidden="1" customHeight="1" x14ac:dyDescent="0.3"/>
    <row r="58" ht="13.2" hidden="1" customHeight="1" x14ac:dyDescent="0.3"/>
    <row r="59" ht="13.2" hidden="1" customHeight="1" x14ac:dyDescent="0.3"/>
    <row r="60" ht="13.2" hidden="1" customHeight="1" x14ac:dyDescent="0.3"/>
    <row r="61" ht="13.2" hidden="1" customHeight="1" x14ac:dyDescent="0.3"/>
    <row r="62" ht="13.2" hidden="1" customHeight="1" x14ac:dyDescent="0.3"/>
    <row r="63" ht="13.2" hidden="1" customHeight="1" x14ac:dyDescent="0.3"/>
    <row r="64" ht="13.2" hidden="1" customHeight="1" x14ac:dyDescent="0.3"/>
    <row r="65" ht="13.2" hidden="1" customHeight="1" x14ac:dyDescent="0.3"/>
    <row r="66" ht="13.2" hidden="1" customHeight="1" x14ac:dyDescent="0.3"/>
    <row r="67" ht="13.2" hidden="1" customHeight="1" x14ac:dyDescent="0.3"/>
    <row r="68" ht="13.2" hidden="1" customHeight="1" x14ac:dyDescent="0.3"/>
    <row r="69" ht="13.2" hidden="1" customHeight="1" x14ac:dyDescent="0.3"/>
    <row r="70" ht="13.2" hidden="1" customHeight="1" x14ac:dyDescent="0.3"/>
    <row r="71" ht="13.2" hidden="1" customHeight="1" x14ac:dyDescent="0.3"/>
    <row r="72" ht="13.2" hidden="1" customHeight="1" x14ac:dyDescent="0.3"/>
    <row r="73" ht="13.2" hidden="1" customHeight="1" x14ac:dyDescent="0.3"/>
    <row r="74" ht="13.2" hidden="1" customHeight="1" x14ac:dyDescent="0.3"/>
    <row r="75" ht="13.2" hidden="1" customHeight="1" x14ac:dyDescent="0.3"/>
    <row r="76" ht="13.2" hidden="1" customHeight="1" x14ac:dyDescent="0.3"/>
    <row r="77" ht="13.2" hidden="1" customHeight="1" x14ac:dyDescent="0.3"/>
    <row r="78" ht="13.2" hidden="1" customHeight="1" x14ac:dyDescent="0.3"/>
    <row r="79" ht="13.2" hidden="1" customHeight="1" x14ac:dyDescent="0.3"/>
    <row r="80" ht="13.2" hidden="1" customHeight="1" x14ac:dyDescent="0.3"/>
    <row r="81" ht="13.2" hidden="1" customHeight="1" x14ac:dyDescent="0.3"/>
    <row r="82" ht="13.2" hidden="1" customHeight="1" x14ac:dyDescent="0.3"/>
    <row r="83" ht="13.2" hidden="1" customHeight="1" x14ac:dyDescent="0.3"/>
    <row r="84" ht="13.2" hidden="1" customHeight="1" x14ac:dyDescent="0.3"/>
    <row r="85" ht="13.2" hidden="1" customHeight="1" x14ac:dyDescent="0.3"/>
    <row r="86" ht="13.2" hidden="1" customHeight="1" x14ac:dyDescent="0.3"/>
    <row r="87" ht="13.2" hidden="1" customHeight="1" x14ac:dyDescent="0.3"/>
    <row r="88" ht="13.2" hidden="1" customHeight="1" x14ac:dyDescent="0.3"/>
    <row r="89" ht="13.2" hidden="1" customHeight="1" x14ac:dyDescent="0.3"/>
    <row r="90" ht="13.2" hidden="1" customHeight="1" x14ac:dyDescent="0.3"/>
    <row r="91" ht="13.2" hidden="1" customHeight="1" x14ac:dyDescent="0.3"/>
    <row r="92" ht="13.2" hidden="1" customHeight="1" x14ac:dyDescent="0.3"/>
    <row r="93" ht="13.2" hidden="1" customHeight="1" x14ac:dyDescent="0.3"/>
    <row r="94" ht="13.2" hidden="1" customHeight="1" x14ac:dyDescent="0.3"/>
    <row r="95" ht="13.2" hidden="1" customHeight="1" x14ac:dyDescent="0.3"/>
    <row r="96" ht="13.2" hidden="1" customHeight="1" x14ac:dyDescent="0.3"/>
    <row r="97" ht="13.2" hidden="1" customHeight="1" x14ac:dyDescent="0.3"/>
    <row r="98" ht="13.2" hidden="1" customHeight="1" x14ac:dyDescent="0.3"/>
    <row r="99" ht="13.2" hidden="1" customHeight="1" x14ac:dyDescent="0.3"/>
    <row r="100" ht="13.2" hidden="1" customHeight="1" x14ac:dyDescent="0.3"/>
    <row r="101" ht="13.2" hidden="1" customHeight="1" x14ac:dyDescent="0.3"/>
    <row r="102" ht="13.2" hidden="1" customHeight="1" x14ac:dyDescent="0.3"/>
    <row r="103" ht="13.2" hidden="1" customHeight="1" x14ac:dyDescent="0.3"/>
    <row r="104" ht="13.2" hidden="1" customHeight="1" x14ac:dyDescent="0.3"/>
    <row r="105" ht="13.2" hidden="1" customHeight="1" x14ac:dyDescent="0.3"/>
    <row r="106" ht="13.2" hidden="1" customHeight="1" x14ac:dyDescent="0.3"/>
    <row r="107" ht="13.2" hidden="1" customHeight="1" x14ac:dyDescent="0.3"/>
    <row r="108" ht="13.2" hidden="1" customHeight="1" x14ac:dyDescent="0.3"/>
    <row r="109" ht="13.2" hidden="1" customHeight="1" x14ac:dyDescent="0.3"/>
    <row r="110" ht="13.2" hidden="1" customHeight="1" x14ac:dyDescent="0.3"/>
    <row r="111" ht="13.2" hidden="1" customHeight="1" x14ac:dyDescent="0.3"/>
    <row r="112" ht="13.2" hidden="1" customHeight="1" x14ac:dyDescent="0.3"/>
    <row r="113" ht="13.2" hidden="1" customHeight="1" x14ac:dyDescent="0.3"/>
    <row r="114" ht="13.2" hidden="1" customHeight="1" x14ac:dyDescent="0.3"/>
    <row r="115" ht="13.2" hidden="1" customHeight="1" x14ac:dyDescent="0.3"/>
    <row r="116" ht="13.2" hidden="1" customHeight="1" x14ac:dyDescent="0.3"/>
    <row r="117" ht="13.2" hidden="1" customHeight="1" x14ac:dyDescent="0.3"/>
    <row r="118" ht="13.2" hidden="1" customHeight="1" x14ac:dyDescent="0.3"/>
    <row r="119" ht="13.2" hidden="1" customHeight="1" x14ac:dyDescent="0.3"/>
    <row r="120" ht="13.2" hidden="1" customHeight="1" x14ac:dyDescent="0.3"/>
    <row r="121" ht="13.2" hidden="1" customHeight="1" x14ac:dyDescent="0.3"/>
    <row r="122" ht="13.2" hidden="1" customHeight="1" x14ac:dyDescent="0.3"/>
    <row r="123" ht="13.2" hidden="1" customHeight="1" x14ac:dyDescent="0.3"/>
    <row r="124" ht="13.2" hidden="1" customHeight="1" x14ac:dyDescent="0.3"/>
    <row r="125" ht="13.2" hidden="1" customHeight="1" x14ac:dyDescent="0.3"/>
    <row r="126" ht="13.2" hidden="1" customHeight="1" x14ac:dyDescent="0.3"/>
    <row r="127" ht="13.2" hidden="1" customHeight="1" x14ac:dyDescent="0.3"/>
    <row r="128" ht="13.2" hidden="1" customHeight="1" x14ac:dyDescent="0.3"/>
    <row r="129" ht="13.2" hidden="1" customHeight="1" x14ac:dyDescent="0.3"/>
    <row r="130" ht="13.2" hidden="1" customHeight="1" x14ac:dyDescent="0.3"/>
    <row r="131" ht="13.2" hidden="1" customHeight="1" x14ac:dyDescent="0.3"/>
    <row r="132" ht="13.2" hidden="1" customHeight="1" x14ac:dyDescent="0.3"/>
    <row r="133" ht="13.2" hidden="1" customHeight="1" x14ac:dyDescent="0.3"/>
    <row r="134" ht="13.2" hidden="1" customHeight="1" x14ac:dyDescent="0.3"/>
    <row r="135" ht="13.2" hidden="1" customHeight="1" x14ac:dyDescent="0.3"/>
    <row r="136" ht="13.2" hidden="1" customHeight="1" x14ac:dyDescent="0.3"/>
    <row r="137" ht="13.2" hidden="1" customHeight="1" x14ac:dyDescent="0.3"/>
    <row r="138" ht="13.2" hidden="1" customHeight="1" x14ac:dyDescent="0.3"/>
    <row r="139" ht="13.2" hidden="1" customHeight="1" x14ac:dyDescent="0.3"/>
    <row r="140" ht="13.2" hidden="1" customHeight="1" x14ac:dyDescent="0.3"/>
    <row r="141" ht="13.2" hidden="1" customHeight="1" x14ac:dyDescent="0.3"/>
    <row r="142" ht="13.2" hidden="1" customHeight="1" x14ac:dyDescent="0.3"/>
    <row r="143" ht="13.2" hidden="1" customHeight="1" x14ac:dyDescent="0.3"/>
    <row r="144" ht="13.2" hidden="1" customHeight="1" x14ac:dyDescent="0.3"/>
    <row r="145" ht="13.2" hidden="1" customHeight="1" x14ac:dyDescent="0.3"/>
    <row r="146" ht="13.2" hidden="1" customHeight="1" x14ac:dyDescent="0.3"/>
    <row r="147" ht="13.2" hidden="1" customHeight="1" x14ac:dyDescent="0.3"/>
    <row r="148" ht="13.2" hidden="1" customHeight="1" x14ac:dyDescent="0.3"/>
    <row r="149" ht="13.2" hidden="1" customHeight="1" x14ac:dyDescent="0.3"/>
    <row r="150" ht="13.2" hidden="1" customHeight="1" x14ac:dyDescent="0.3"/>
    <row r="151" ht="13.2" hidden="1" customHeight="1" x14ac:dyDescent="0.3"/>
    <row r="152" ht="13.2" hidden="1" customHeight="1" x14ac:dyDescent="0.3"/>
    <row r="153" ht="13.2" hidden="1" customHeight="1" x14ac:dyDescent="0.3"/>
    <row r="154" ht="13.2" hidden="1" customHeight="1" x14ac:dyDescent="0.3"/>
    <row r="155" ht="13.2" hidden="1" customHeight="1" x14ac:dyDescent="0.3"/>
    <row r="156" ht="13.2" hidden="1" customHeight="1" x14ac:dyDescent="0.3"/>
    <row r="157" ht="13.2" hidden="1" customHeight="1" x14ac:dyDescent="0.3"/>
    <row r="158" ht="13.2" hidden="1" customHeight="1" x14ac:dyDescent="0.3"/>
    <row r="159" ht="13.2" hidden="1" customHeight="1" x14ac:dyDescent="0.3"/>
    <row r="160" ht="13.2" hidden="1" customHeight="1" x14ac:dyDescent="0.3"/>
    <row r="161" ht="13.2" hidden="1" customHeight="1" x14ac:dyDescent="0.3"/>
    <row r="162" ht="13.2" hidden="1" customHeight="1" x14ac:dyDescent="0.3"/>
    <row r="163" ht="13.2" hidden="1" customHeight="1" x14ac:dyDescent="0.3"/>
    <row r="164" ht="13.2" hidden="1" customHeight="1" x14ac:dyDescent="0.3"/>
    <row r="165" ht="13.2" hidden="1" customHeight="1" x14ac:dyDescent="0.3"/>
    <row r="166" ht="13.2" hidden="1" customHeight="1" x14ac:dyDescent="0.3"/>
    <row r="167" ht="13.2" hidden="1" customHeight="1" x14ac:dyDescent="0.3"/>
    <row r="168" ht="13.2" hidden="1" customHeight="1" x14ac:dyDescent="0.3"/>
    <row r="169" ht="13.2" hidden="1" customHeight="1" x14ac:dyDescent="0.3"/>
    <row r="170" ht="13.2" hidden="1" customHeight="1" x14ac:dyDescent="0.3"/>
    <row r="171" ht="13.2" hidden="1" customHeight="1" x14ac:dyDescent="0.3"/>
    <row r="172" ht="13.2" hidden="1" customHeight="1" x14ac:dyDescent="0.3"/>
    <row r="173" ht="13.2" hidden="1" customHeight="1" x14ac:dyDescent="0.3"/>
    <row r="174" ht="13.2" hidden="1" customHeight="1" x14ac:dyDescent="0.3"/>
    <row r="175" ht="13.2" hidden="1" customHeight="1" x14ac:dyDescent="0.3"/>
    <row r="176" ht="13.2" hidden="1" customHeight="1" x14ac:dyDescent="0.3"/>
    <row r="177" ht="13.2" hidden="1" customHeight="1" x14ac:dyDescent="0.3"/>
    <row r="178" ht="13.2" hidden="1" customHeight="1" x14ac:dyDescent="0.3"/>
    <row r="179" ht="13.2" hidden="1" customHeight="1" x14ac:dyDescent="0.3"/>
    <row r="180" ht="13.2" hidden="1" customHeight="1" x14ac:dyDescent="0.3"/>
    <row r="181" ht="13.2" hidden="1" customHeight="1" x14ac:dyDescent="0.3"/>
    <row r="182" ht="13.2" hidden="1" customHeight="1" x14ac:dyDescent="0.3"/>
    <row r="183" ht="13.2" hidden="1" customHeight="1" x14ac:dyDescent="0.3"/>
    <row r="184" ht="13.2" hidden="1" customHeight="1" x14ac:dyDescent="0.3"/>
    <row r="185" ht="13.2" hidden="1" customHeight="1" x14ac:dyDescent="0.3"/>
    <row r="186" ht="13.2" hidden="1" customHeight="1" x14ac:dyDescent="0.3"/>
    <row r="187" ht="13.2" hidden="1" customHeight="1" x14ac:dyDescent="0.3"/>
    <row r="188" ht="13.2" hidden="1" customHeight="1" x14ac:dyDescent="0.3"/>
    <row r="189" ht="13.2" hidden="1" customHeight="1" x14ac:dyDescent="0.3"/>
    <row r="190" ht="13.2" hidden="1" customHeight="1" x14ac:dyDescent="0.3"/>
    <row r="191" ht="13.2" hidden="1" customHeight="1" x14ac:dyDescent="0.3"/>
    <row r="192" ht="13.2" hidden="1" customHeight="1" x14ac:dyDescent="0.3"/>
    <row r="193" ht="13.2" hidden="1" customHeight="1" x14ac:dyDescent="0.3"/>
    <row r="194" ht="13.2" hidden="1" customHeight="1" x14ac:dyDescent="0.3"/>
    <row r="195" ht="13.2" hidden="1" customHeight="1" x14ac:dyDescent="0.3"/>
    <row r="196" ht="13.2" hidden="1" customHeight="1" x14ac:dyDescent="0.3"/>
    <row r="197" ht="13.2" hidden="1" customHeight="1" x14ac:dyDescent="0.3"/>
    <row r="198" ht="13.2" hidden="1" customHeight="1" x14ac:dyDescent="0.3"/>
    <row r="199" ht="13.2" hidden="1" customHeight="1" x14ac:dyDescent="0.3"/>
    <row r="200" ht="13.2" hidden="1" customHeight="1" x14ac:dyDescent="0.3"/>
    <row r="201" ht="13.2" hidden="1" customHeight="1" x14ac:dyDescent="0.3"/>
    <row r="202" ht="13.2" hidden="1" customHeight="1" x14ac:dyDescent="0.3"/>
    <row r="203" ht="13.2" hidden="1" customHeight="1" x14ac:dyDescent="0.3"/>
    <row r="204" ht="13.2" hidden="1" customHeight="1" x14ac:dyDescent="0.3"/>
    <row r="205" ht="13.2" hidden="1" customHeight="1" x14ac:dyDescent="0.3"/>
    <row r="206" ht="13.2" hidden="1" customHeight="1" x14ac:dyDescent="0.3"/>
    <row r="207" ht="13.2" hidden="1" customHeight="1" x14ac:dyDescent="0.3"/>
    <row r="208" ht="13.2" hidden="1" customHeight="1" x14ac:dyDescent="0.3"/>
    <row r="209" ht="13.2" hidden="1" customHeight="1" x14ac:dyDescent="0.3"/>
    <row r="210" ht="13.2" hidden="1" customHeight="1" x14ac:dyDescent="0.3"/>
    <row r="211" ht="13.2" hidden="1" customHeight="1" x14ac:dyDescent="0.3"/>
    <row r="212" ht="13.2" hidden="1" customHeight="1" x14ac:dyDescent="0.3"/>
    <row r="213" ht="13.2" hidden="1" customHeight="1" x14ac:dyDescent="0.3"/>
    <row r="214" ht="13.2" hidden="1" customHeight="1" x14ac:dyDescent="0.3"/>
    <row r="215" ht="13.2" hidden="1" customHeight="1" x14ac:dyDescent="0.3"/>
    <row r="216" ht="13.2" hidden="1" customHeight="1" x14ac:dyDescent="0.3"/>
    <row r="217" ht="13.2" hidden="1" customHeight="1" x14ac:dyDescent="0.3"/>
    <row r="218" ht="13.2" hidden="1" customHeight="1" x14ac:dyDescent="0.3"/>
    <row r="219" ht="13.2" hidden="1" customHeight="1" x14ac:dyDescent="0.3"/>
    <row r="220" ht="13.2" hidden="1" customHeight="1" x14ac:dyDescent="0.3"/>
    <row r="221" ht="13.2" hidden="1" customHeight="1" x14ac:dyDescent="0.3"/>
    <row r="222" ht="13.2" hidden="1" customHeight="1" x14ac:dyDescent="0.3"/>
    <row r="223" ht="13.2" hidden="1" customHeight="1" x14ac:dyDescent="0.3"/>
    <row r="224" ht="13.2" hidden="1" customHeight="1" x14ac:dyDescent="0.3"/>
    <row r="225" ht="13.2" hidden="1" customHeight="1" x14ac:dyDescent="0.3"/>
    <row r="226" ht="13.2" hidden="1" customHeight="1" x14ac:dyDescent="0.3"/>
    <row r="227" ht="13.2" hidden="1" customHeight="1" x14ac:dyDescent="0.3"/>
    <row r="228" ht="13.2" hidden="1" customHeight="1" x14ac:dyDescent="0.3"/>
    <row r="229" ht="13.2" hidden="1" customHeight="1" x14ac:dyDescent="0.3"/>
    <row r="230" ht="13.2" hidden="1" customHeight="1" x14ac:dyDescent="0.3"/>
    <row r="231" ht="13.2" hidden="1" customHeight="1" x14ac:dyDescent="0.3"/>
    <row r="232" ht="13.2" hidden="1" customHeight="1" x14ac:dyDescent="0.3"/>
    <row r="233" ht="13.2" hidden="1" customHeight="1" x14ac:dyDescent="0.3"/>
    <row r="234" ht="13.2" hidden="1" customHeight="1" x14ac:dyDescent="0.3"/>
    <row r="235" ht="13.2" hidden="1" customHeight="1" x14ac:dyDescent="0.3"/>
    <row r="236" ht="13.2" hidden="1" customHeight="1" x14ac:dyDescent="0.3"/>
    <row r="237" ht="13.2" hidden="1" customHeight="1" x14ac:dyDescent="0.3"/>
    <row r="238" ht="13.2" hidden="1" customHeight="1" x14ac:dyDescent="0.3"/>
    <row r="239" ht="13.2" hidden="1" customHeight="1" x14ac:dyDescent="0.3"/>
    <row r="240" ht="13.2" hidden="1" customHeight="1" x14ac:dyDescent="0.3"/>
    <row r="241" ht="13.2" hidden="1" customHeight="1" x14ac:dyDescent="0.3"/>
    <row r="242" ht="13.2" hidden="1" customHeight="1" x14ac:dyDescent="0.3"/>
    <row r="243" ht="13.2" hidden="1" customHeight="1" x14ac:dyDescent="0.3"/>
    <row r="244" ht="13.2" hidden="1" customHeight="1" x14ac:dyDescent="0.3"/>
    <row r="245" ht="13.2" hidden="1" customHeight="1" x14ac:dyDescent="0.3"/>
    <row r="246" ht="13.2" hidden="1" customHeight="1" x14ac:dyDescent="0.3"/>
    <row r="247" ht="13.2" hidden="1" customHeight="1" x14ac:dyDescent="0.3"/>
    <row r="248" ht="13.2" hidden="1" customHeight="1" x14ac:dyDescent="0.3"/>
    <row r="249" ht="13.2" hidden="1" customHeight="1" x14ac:dyDescent="0.3"/>
    <row r="250" ht="13.2" hidden="1" customHeight="1" x14ac:dyDescent="0.3"/>
    <row r="251" ht="13.2" hidden="1" customHeight="1" x14ac:dyDescent="0.3"/>
    <row r="252" ht="13.2" hidden="1" customHeight="1" x14ac:dyDescent="0.3"/>
    <row r="253" ht="13.2" hidden="1" customHeight="1" x14ac:dyDescent="0.3"/>
    <row r="254" ht="13.2" hidden="1" customHeight="1" x14ac:dyDescent="0.3"/>
    <row r="255" ht="13.2" hidden="1" customHeight="1" x14ac:dyDescent="0.3"/>
    <row r="256" ht="13.2" hidden="1" customHeight="1" x14ac:dyDescent="0.3"/>
    <row r="257" ht="13.2" hidden="1" customHeight="1" x14ac:dyDescent="0.3"/>
    <row r="258" ht="13.2" hidden="1" customHeight="1" x14ac:dyDescent="0.3"/>
    <row r="259" ht="13.2" hidden="1" customHeight="1" x14ac:dyDescent="0.3"/>
    <row r="260" ht="13.2" hidden="1" customHeight="1" x14ac:dyDescent="0.3"/>
    <row r="261" ht="13.2" hidden="1" customHeight="1" x14ac:dyDescent="0.3"/>
    <row r="262" ht="13.2" hidden="1" customHeight="1" x14ac:dyDescent="0.3"/>
    <row r="263" ht="13.2" hidden="1" customHeight="1" x14ac:dyDescent="0.3"/>
    <row r="264" ht="13.2" hidden="1" customHeight="1" x14ac:dyDescent="0.3"/>
    <row r="265" ht="13.2" hidden="1" customHeight="1" x14ac:dyDescent="0.3"/>
    <row r="266" ht="13.2" hidden="1" customHeight="1" x14ac:dyDescent="0.3"/>
    <row r="267" ht="13.2" hidden="1" customHeight="1" x14ac:dyDescent="0.3"/>
    <row r="268" ht="13.2" hidden="1" customHeight="1" x14ac:dyDescent="0.3"/>
    <row r="269" ht="13.2" hidden="1" customHeight="1" x14ac:dyDescent="0.3"/>
    <row r="270" ht="13.2" hidden="1" customHeight="1" x14ac:dyDescent="0.3"/>
    <row r="271" ht="13.2" hidden="1" customHeight="1" x14ac:dyDescent="0.3"/>
    <row r="272" ht="13.2" hidden="1" customHeight="1" x14ac:dyDescent="0.3"/>
    <row r="273" ht="13.2" hidden="1" customHeight="1" x14ac:dyDescent="0.3"/>
    <row r="274" ht="13.2" hidden="1" customHeight="1" x14ac:dyDescent="0.3"/>
    <row r="275" ht="13.2" hidden="1" customHeight="1" x14ac:dyDescent="0.3"/>
    <row r="276" ht="13.2" hidden="1" customHeight="1" x14ac:dyDescent="0.3"/>
    <row r="277" ht="13.2" hidden="1" customHeight="1" x14ac:dyDescent="0.3"/>
    <row r="278" ht="13.2" hidden="1" customHeight="1" x14ac:dyDescent="0.3"/>
    <row r="279" ht="13.2" hidden="1" customHeight="1" x14ac:dyDescent="0.3"/>
    <row r="280" ht="13.2" hidden="1" customHeight="1" x14ac:dyDescent="0.3"/>
    <row r="281" ht="13.2" hidden="1" customHeight="1" x14ac:dyDescent="0.3"/>
    <row r="282" ht="13.2" hidden="1" customHeight="1" x14ac:dyDescent="0.3"/>
    <row r="283" ht="13.2" hidden="1" customHeight="1" x14ac:dyDescent="0.3"/>
    <row r="284" ht="13.2" hidden="1" customHeight="1" x14ac:dyDescent="0.3"/>
    <row r="285" ht="13.2" hidden="1" customHeight="1" x14ac:dyDescent="0.3"/>
    <row r="286" ht="13.2" hidden="1" customHeight="1" x14ac:dyDescent="0.3"/>
    <row r="287" ht="13.2" hidden="1" customHeight="1" x14ac:dyDescent="0.3"/>
    <row r="288" ht="13.2" hidden="1" customHeight="1" x14ac:dyDescent="0.3"/>
    <row r="289" ht="13.2" hidden="1" customHeight="1" x14ac:dyDescent="0.3"/>
    <row r="290" ht="13.2" hidden="1" customHeight="1" x14ac:dyDescent="0.3"/>
    <row r="291" ht="13.2" hidden="1" customHeight="1" x14ac:dyDescent="0.3"/>
    <row r="292" ht="13.2" hidden="1" customHeight="1" x14ac:dyDescent="0.3"/>
    <row r="293" ht="13.2" hidden="1" customHeight="1" x14ac:dyDescent="0.3"/>
    <row r="294" ht="13.2" hidden="1" customHeight="1" x14ac:dyDescent="0.3"/>
    <row r="295" ht="13.2" hidden="1" customHeight="1" x14ac:dyDescent="0.3"/>
    <row r="296" ht="13.2" hidden="1" customHeight="1" x14ac:dyDescent="0.3"/>
    <row r="297" ht="13.2" hidden="1" customHeight="1" x14ac:dyDescent="0.3"/>
    <row r="298" ht="13.2" hidden="1" customHeight="1" x14ac:dyDescent="0.3"/>
    <row r="299" ht="13.2" hidden="1" customHeight="1" x14ac:dyDescent="0.3"/>
    <row r="300" ht="13.2" hidden="1" customHeight="1" x14ac:dyDescent="0.3"/>
    <row r="301" ht="13.2" hidden="1" customHeight="1" x14ac:dyDescent="0.3"/>
    <row r="302" ht="13.2" hidden="1" customHeight="1" x14ac:dyDescent="0.3"/>
    <row r="303" ht="13.2" hidden="1" customHeight="1" x14ac:dyDescent="0.3"/>
    <row r="304" ht="13.2" hidden="1" customHeight="1" x14ac:dyDescent="0.3"/>
    <row r="305" ht="13.2" hidden="1" customHeight="1" x14ac:dyDescent="0.3"/>
    <row r="306" ht="13.2" hidden="1" customHeight="1" x14ac:dyDescent="0.3"/>
    <row r="307" ht="13.2" hidden="1" customHeight="1" x14ac:dyDescent="0.3"/>
    <row r="308" ht="13.2" hidden="1" customHeight="1" x14ac:dyDescent="0.3"/>
    <row r="309" ht="13.2" hidden="1" customHeight="1" x14ac:dyDescent="0.3"/>
    <row r="310" ht="13.2" hidden="1" customHeight="1" x14ac:dyDescent="0.3"/>
    <row r="311" ht="13.2" hidden="1" customHeight="1" x14ac:dyDescent="0.3"/>
    <row r="312" ht="13.2" hidden="1" customHeight="1" x14ac:dyDescent="0.3"/>
    <row r="313" ht="13.2" hidden="1" customHeight="1" x14ac:dyDescent="0.3"/>
    <row r="314" ht="13.2" hidden="1" customHeight="1" x14ac:dyDescent="0.3"/>
    <row r="315" ht="13.2" hidden="1" customHeight="1" x14ac:dyDescent="0.3"/>
    <row r="316" ht="13.2" hidden="1" customHeight="1" x14ac:dyDescent="0.3"/>
    <row r="317" ht="13.2" hidden="1" customHeight="1" x14ac:dyDescent="0.3"/>
    <row r="318" ht="13.2" hidden="1" customHeight="1" x14ac:dyDescent="0.3"/>
    <row r="319" ht="13.2" hidden="1" customHeight="1" x14ac:dyDescent="0.3"/>
    <row r="320" ht="13.2" hidden="1" customHeight="1" x14ac:dyDescent="0.3"/>
    <row r="321" ht="13.2" hidden="1" customHeight="1" x14ac:dyDescent="0.3"/>
    <row r="322" ht="13.2" hidden="1" customHeight="1" x14ac:dyDescent="0.3"/>
    <row r="323" ht="13.2" hidden="1" customHeight="1" x14ac:dyDescent="0.3"/>
    <row r="324" ht="13.2" hidden="1" customHeight="1" x14ac:dyDescent="0.3"/>
    <row r="325" ht="13.2" hidden="1" customHeight="1" x14ac:dyDescent="0.3"/>
    <row r="326" ht="13.2" hidden="1" customHeight="1" x14ac:dyDescent="0.3"/>
    <row r="327" ht="13.2" hidden="1" customHeight="1" x14ac:dyDescent="0.3"/>
    <row r="328" ht="13.2" hidden="1" customHeight="1" x14ac:dyDescent="0.3"/>
    <row r="329" ht="13.2" hidden="1" customHeight="1" x14ac:dyDescent="0.3"/>
    <row r="330" ht="13.2" hidden="1" customHeight="1" x14ac:dyDescent="0.3"/>
    <row r="331" ht="13.2" hidden="1" customHeight="1" x14ac:dyDescent="0.3"/>
    <row r="332" ht="13.2" hidden="1" customHeight="1" x14ac:dyDescent="0.3"/>
    <row r="333" ht="13.2" hidden="1" customHeight="1" x14ac:dyDescent="0.3"/>
    <row r="334" ht="13.2" hidden="1" customHeight="1" x14ac:dyDescent="0.3"/>
    <row r="335" ht="13.2" hidden="1" customHeight="1" x14ac:dyDescent="0.3"/>
    <row r="336" ht="13.2" hidden="1" customHeight="1" x14ac:dyDescent="0.3"/>
    <row r="337" ht="13.2" hidden="1" customHeight="1" x14ac:dyDescent="0.3"/>
    <row r="338" ht="13.2" hidden="1" customHeight="1" x14ac:dyDescent="0.3"/>
    <row r="339" ht="13.2" hidden="1" customHeight="1" x14ac:dyDescent="0.3"/>
    <row r="340" ht="13.2" hidden="1" customHeight="1" x14ac:dyDescent="0.3"/>
    <row r="341" ht="13.2" hidden="1" customHeight="1" x14ac:dyDescent="0.3"/>
    <row r="342" ht="13.2" hidden="1" customHeight="1" x14ac:dyDescent="0.3"/>
    <row r="343" ht="13.2" hidden="1" customHeight="1" x14ac:dyDescent="0.3"/>
    <row r="344" ht="13.2" hidden="1" customHeight="1" x14ac:dyDescent="0.3"/>
    <row r="345" ht="13.2" hidden="1" customHeight="1" x14ac:dyDescent="0.3"/>
    <row r="346" ht="13.2" hidden="1" customHeight="1" x14ac:dyDescent="0.3"/>
    <row r="347" ht="13.2" hidden="1" customHeight="1" x14ac:dyDescent="0.3"/>
    <row r="348" ht="13.2" hidden="1" customHeight="1" x14ac:dyDescent="0.3"/>
    <row r="349" ht="13.2" hidden="1" customHeight="1" x14ac:dyDescent="0.3"/>
    <row r="350" ht="13.2" hidden="1" customHeight="1" x14ac:dyDescent="0.3"/>
    <row r="351" ht="13.2" hidden="1" customHeight="1" x14ac:dyDescent="0.3"/>
    <row r="352" ht="13.2" hidden="1" customHeight="1" x14ac:dyDescent="0.3"/>
    <row r="353" ht="13.2" hidden="1" customHeight="1" x14ac:dyDescent="0.3"/>
    <row r="354" ht="13.2" hidden="1" customHeight="1" x14ac:dyDescent="0.3"/>
    <row r="355" ht="13.2" hidden="1" customHeight="1" x14ac:dyDescent="0.3"/>
    <row r="356" ht="13.2" hidden="1" customHeight="1" x14ac:dyDescent="0.3"/>
    <row r="357" ht="13.2" hidden="1" customHeight="1" x14ac:dyDescent="0.3"/>
    <row r="358" ht="13.2" hidden="1" customHeight="1" x14ac:dyDescent="0.3"/>
    <row r="359" ht="13.2" hidden="1" customHeight="1" x14ac:dyDescent="0.3"/>
    <row r="360" ht="13.2" hidden="1" customHeight="1" x14ac:dyDescent="0.3"/>
    <row r="361" ht="13.2" hidden="1" customHeight="1" x14ac:dyDescent="0.3"/>
    <row r="362" ht="13.2" hidden="1" customHeight="1" x14ac:dyDescent="0.3"/>
    <row r="363" ht="13.2" hidden="1" customHeight="1" x14ac:dyDescent="0.3"/>
    <row r="364" ht="13.2" hidden="1" customHeight="1" x14ac:dyDescent="0.3"/>
    <row r="365" ht="13.2" hidden="1" customHeight="1" x14ac:dyDescent="0.3"/>
    <row r="366" ht="13.2" hidden="1" customHeight="1" x14ac:dyDescent="0.3"/>
    <row r="367" ht="13.2" hidden="1" customHeight="1" x14ac:dyDescent="0.3"/>
    <row r="368" ht="13.2" hidden="1" customHeight="1" x14ac:dyDescent="0.3"/>
    <row r="369" ht="13.2" hidden="1" customHeight="1" x14ac:dyDescent="0.3"/>
    <row r="370" ht="13.2" hidden="1" customHeight="1" x14ac:dyDescent="0.3"/>
    <row r="371" ht="13.2" hidden="1" customHeight="1" x14ac:dyDescent="0.3"/>
    <row r="372" ht="13.2" hidden="1" customHeight="1" x14ac:dyDescent="0.3"/>
    <row r="373" ht="13.2" hidden="1" customHeight="1" x14ac:dyDescent="0.3"/>
    <row r="374" ht="13.2" hidden="1" customHeight="1" x14ac:dyDescent="0.3"/>
    <row r="375" ht="13.2" hidden="1" customHeight="1" x14ac:dyDescent="0.3"/>
    <row r="376" ht="13.2" hidden="1" customHeight="1" x14ac:dyDescent="0.3"/>
    <row r="377" ht="13.2" hidden="1" customHeight="1" x14ac:dyDescent="0.3"/>
    <row r="378" ht="13.2" hidden="1" customHeight="1" x14ac:dyDescent="0.3"/>
    <row r="379" ht="13.2" hidden="1" customHeight="1" x14ac:dyDescent="0.3"/>
    <row r="380" ht="13.2" hidden="1" customHeight="1" x14ac:dyDescent="0.3"/>
    <row r="381" ht="13.2" hidden="1" customHeight="1" x14ac:dyDescent="0.3"/>
    <row r="382" ht="13.2" hidden="1" customHeight="1" x14ac:dyDescent="0.3"/>
    <row r="383" ht="13.2" hidden="1" customHeight="1" x14ac:dyDescent="0.3"/>
    <row r="384" ht="13.2" hidden="1" customHeight="1" x14ac:dyDescent="0.3"/>
    <row r="385" ht="13.2" hidden="1" customHeight="1" x14ac:dyDescent="0.3"/>
    <row r="386" ht="13.2" hidden="1" customHeight="1" x14ac:dyDescent="0.3"/>
    <row r="387" ht="13.2" hidden="1" customHeight="1" x14ac:dyDescent="0.3"/>
    <row r="388" ht="13.2" hidden="1" customHeight="1" x14ac:dyDescent="0.3"/>
    <row r="389" ht="13.2" hidden="1" customHeight="1" x14ac:dyDescent="0.3"/>
    <row r="390" ht="13.2" hidden="1" customHeight="1" x14ac:dyDescent="0.3"/>
    <row r="391" ht="13.2" hidden="1" customHeight="1" x14ac:dyDescent="0.3"/>
    <row r="392" ht="13.2" hidden="1" customHeight="1" x14ac:dyDescent="0.3"/>
    <row r="393" ht="13.2" hidden="1" customHeight="1" x14ac:dyDescent="0.3"/>
    <row r="394" ht="13.2" hidden="1" customHeight="1" x14ac:dyDescent="0.3"/>
    <row r="395" ht="13.2" hidden="1" customHeight="1" x14ac:dyDescent="0.3"/>
    <row r="396" ht="13.2" hidden="1" customHeight="1" x14ac:dyDescent="0.3"/>
    <row r="397" ht="13.2" hidden="1" customHeight="1" x14ac:dyDescent="0.3"/>
    <row r="398" ht="13.2" hidden="1" customHeight="1" x14ac:dyDescent="0.3"/>
    <row r="399" ht="13.2" hidden="1" customHeight="1" x14ac:dyDescent="0.3"/>
    <row r="400" ht="13.2" hidden="1" customHeight="1" x14ac:dyDescent="0.3"/>
    <row r="401" ht="13.2" hidden="1" customHeight="1" x14ac:dyDescent="0.3"/>
    <row r="402" ht="13.2" hidden="1" customHeight="1" x14ac:dyDescent="0.3"/>
    <row r="403" ht="13.2" hidden="1" customHeight="1" x14ac:dyDescent="0.3"/>
    <row r="404" ht="13.2" hidden="1" customHeight="1" x14ac:dyDescent="0.3"/>
    <row r="405" ht="13.2" hidden="1" customHeight="1" x14ac:dyDescent="0.3"/>
    <row r="406" ht="13.2" hidden="1" customHeight="1" x14ac:dyDescent="0.3"/>
    <row r="407" ht="13.2" hidden="1" customHeight="1" x14ac:dyDescent="0.3"/>
    <row r="408" ht="13.2" hidden="1" customHeight="1" x14ac:dyDescent="0.3"/>
    <row r="409" ht="13.2" hidden="1" customHeight="1" x14ac:dyDescent="0.3"/>
    <row r="410" ht="13.2" hidden="1" customHeight="1" x14ac:dyDescent="0.3"/>
    <row r="411" ht="13.2" hidden="1" customHeight="1" x14ac:dyDescent="0.3"/>
    <row r="412" ht="13.2" hidden="1" customHeight="1" x14ac:dyDescent="0.3"/>
    <row r="413" ht="13.2" hidden="1" customHeight="1" x14ac:dyDescent="0.3"/>
    <row r="414" ht="13.2" hidden="1" customHeight="1" x14ac:dyDescent="0.3"/>
    <row r="415" ht="13.2" hidden="1" customHeight="1" x14ac:dyDescent="0.3"/>
    <row r="416" ht="13.2" hidden="1" customHeight="1" x14ac:dyDescent="0.3"/>
    <row r="417" ht="13.2" hidden="1" customHeight="1" x14ac:dyDescent="0.3"/>
    <row r="418" ht="13.2" hidden="1" customHeight="1" x14ac:dyDescent="0.3"/>
    <row r="419" ht="13.2" hidden="1" customHeight="1" x14ac:dyDescent="0.3"/>
    <row r="420" ht="13.2" hidden="1" customHeight="1" x14ac:dyDescent="0.3"/>
    <row r="421" ht="13.2" hidden="1" customHeight="1" x14ac:dyDescent="0.3"/>
    <row r="422" ht="13.2" hidden="1" customHeight="1" x14ac:dyDescent="0.3"/>
    <row r="423" ht="13.2" hidden="1" customHeight="1" x14ac:dyDescent="0.3"/>
    <row r="424" ht="13.2" hidden="1" customHeight="1" x14ac:dyDescent="0.3"/>
    <row r="425" ht="13.2" hidden="1" customHeight="1" x14ac:dyDescent="0.3"/>
    <row r="426" ht="13.2" hidden="1" customHeight="1" x14ac:dyDescent="0.3"/>
    <row r="427" ht="13.2" hidden="1" customHeight="1" x14ac:dyDescent="0.3"/>
    <row r="428" ht="13.2" hidden="1" customHeight="1" x14ac:dyDescent="0.3"/>
    <row r="429" ht="13.2" hidden="1" customHeight="1" x14ac:dyDescent="0.3"/>
    <row r="430" ht="13.2" hidden="1" customHeight="1" x14ac:dyDescent="0.3"/>
    <row r="431" ht="13.2" hidden="1" customHeight="1" x14ac:dyDescent="0.3"/>
    <row r="432" ht="13.2" hidden="1" customHeight="1" x14ac:dyDescent="0.3"/>
    <row r="433" ht="13.2" hidden="1" customHeight="1" x14ac:dyDescent="0.3"/>
    <row r="434" ht="13.2" hidden="1" customHeight="1" x14ac:dyDescent="0.3"/>
    <row r="435" ht="13.2" hidden="1" customHeight="1" x14ac:dyDescent="0.3"/>
    <row r="436" ht="13.2" hidden="1" customHeight="1" x14ac:dyDescent="0.3"/>
    <row r="437" ht="13.2" hidden="1" customHeight="1" x14ac:dyDescent="0.3"/>
    <row r="438" ht="13.2" hidden="1" customHeight="1" x14ac:dyDescent="0.3"/>
    <row r="439" ht="13.2" hidden="1" customHeight="1" x14ac:dyDescent="0.3"/>
    <row r="440" ht="13.2" hidden="1" customHeight="1" x14ac:dyDescent="0.3"/>
    <row r="441" ht="13.2" hidden="1" customHeight="1" x14ac:dyDescent="0.3"/>
    <row r="442" ht="13.2" hidden="1" customHeight="1" x14ac:dyDescent="0.3"/>
    <row r="443" ht="13.2" hidden="1" customHeight="1" x14ac:dyDescent="0.3"/>
    <row r="444" ht="13.2" hidden="1" customHeight="1" x14ac:dyDescent="0.3"/>
    <row r="445" ht="13.2" hidden="1" customHeight="1" x14ac:dyDescent="0.3"/>
    <row r="446" ht="13.2" hidden="1" customHeight="1" x14ac:dyDescent="0.3"/>
    <row r="447" ht="13.2" hidden="1" customHeight="1" x14ac:dyDescent="0.3"/>
    <row r="448" ht="13.2" hidden="1" customHeight="1" x14ac:dyDescent="0.3"/>
    <row r="449" ht="13.2" hidden="1" customHeight="1" x14ac:dyDescent="0.3"/>
    <row r="450" ht="13.2" hidden="1" customHeight="1" x14ac:dyDescent="0.3"/>
    <row r="451" ht="13.2" hidden="1" customHeight="1" x14ac:dyDescent="0.3"/>
    <row r="452" ht="13.2" hidden="1" customHeight="1" x14ac:dyDescent="0.3"/>
    <row r="453" ht="13.2" hidden="1" customHeight="1" x14ac:dyDescent="0.3"/>
    <row r="454" ht="13.2" hidden="1" customHeight="1" x14ac:dyDescent="0.3"/>
    <row r="455" ht="13.2" hidden="1" customHeight="1" x14ac:dyDescent="0.3"/>
    <row r="456" ht="13.2" hidden="1" customHeight="1" x14ac:dyDescent="0.3"/>
    <row r="457" ht="13.2" hidden="1" customHeight="1" x14ac:dyDescent="0.3"/>
    <row r="458" ht="13.2" hidden="1" customHeight="1" x14ac:dyDescent="0.3"/>
    <row r="459" ht="13.2" hidden="1" customHeight="1" x14ac:dyDescent="0.3"/>
    <row r="460" ht="13.2" hidden="1" customHeight="1" x14ac:dyDescent="0.3"/>
    <row r="461" ht="13.2" hidden="1" customHeight="1" x14ac:dyDescent="0.3"/>
    <row r="462" ht="13.2" hidden="1" customHeight="1" x14ac:dyDescent="0.3"/>
    <row r="463" ht="13.2" hidden="1" customHeight="1" x14ac:dyDescent="0.3"/>
    <row r="464" ht="13.2" hidden="1" customHeight="1" x14ac:dyDescent="0.3"/>
    <row r="465" ht="13.2" hidden="1" customHeight="1" x14ac:dyDescent="0.3"/>
    <row r="466" ht="13.2" hidden="1" customHeight="1" x14ac:dyDescent="0.3"/>
    <row r="467" ht="13.2" hidden="1" customHeight="1" x14ac:dyDescent="0.3"/>
    <row r="468" ht="13.2" hidden="1" customHeight="1" x14ac:dyDescent="0.3"/>
    <row r="469" ht="13.2" hidden="1" customHeight="1" x14ac:dyDescent="0.3"/>
    <row r="470" ht="13.2" hidden="1" customHeight="1" x14ac:dyDescent="0.3"/>
    <row r="471" ht="13.2" hidden="1" customHeight="1" x14ac:dyDescent="0.3"/>
    <row r="472" ht="13.2" hidden="1" customHeight="1" x14ac:dyDescent="0.3"/>
    <row r="473" ht="13.2" hidden="1" customHeight="1" x14ac:dyDescent="0.3"/>
    <row r="474" ht="13.2" hidden="1" customHeight="1" x14ac:dyDescent="0.3"/>
    <row r="475" ht="13.2" hidden="1" customHeight="1" x14ac:dyDescent="0.3"/>
    <row r="476" ht="13.2" hidden="1" customHeight="1" x14ac:dyDescent="0.3"/>
    <row r="477" ht="13.2" hidden="1" customHeight="1" x14ac:dyDescent="0.3"/>
    <row r="478" ht="13.2" hidden="1" customHeight="1" x14ac:dyDescent="0.3"/>
    <row r="479" ht="13.2" hidden="1" customHeight="1" x14ac:dyDescent="0.3"/>
    <row r="480" ht="13.2" hidden="1" customHeight="1" x14ac:dyDescent="0.3"/>
    <row r="481" ht="13.2" hidden="1" customHeight="1" x14ac:dyDescent="0.3"/>
    <row r="482" ht="13.2" hidden="1" customHeight="1" x14ac:dyDescent="0.3"/>
    <row r="483" ht="13.2" hidden="1" customHeight="1" x14ac:dyDescent="0.3"/>
    <row r="484" ht="13.2" hidden="1" customHeight="1" x14ac:dyDescent="0.3"/>
    <row r="485" ht="13.2" hidden="1" customHeight="1" x14ac:dyDescent="0.3"/>
    <row r="486" ht="13.2" hidden="1" customHeight="1" x14ac:dyDescent="0.3"/>
    <row r="487" ht="13.2" hidden="1" customHeight="1" x14ac:dyDescent="0.3"/>
    <row r="488" ht="13.2" hidden="1" customHeight="1" x14ac:dyDescent="0.3"/>
    <row r="489" ht="13.2" hidden="1" customHeight="1" x14ac:dyDescent="0.3"/>
    <row r="490" ht="13.2" hidden="1" customHeight="1" x14ac:dyDescent="0.3"/>
    <row r="491" ht="13.2" hidden="1" customHeight="1" x14ac:dyDescent="0.3"/>
    <row r="492" ht="13.2" hidden="1" customHeight="1" x14ac:dyDescent="0.3"/>
    <row r="493" ht="13.2" hidden="1" customHeight="1" x14ac:dyDescent="0.3"/>
    <row r="494" ht="13.2" hidden="1" customHeight="1" x14ac:dyDescent="0.3"/>
    <row r="495" ht="13.2" hidden="1" customHeight="1" x14ac:dyDescent="0.3"/>
    <row r="496" ht="13.2" hidden="1" customHeight="1" x14ac:dyDescent="0.3"/>
    <row r="497" ht="13.2" hidden="1" customHeight="1" x14ac:dyDescent="0.3"/>
    <row r="498" ht="13.2" hidden="1" customHeight="1" x14ac:dyDescent="0.3"/>
    <row r="499" ht="13.2" hidden="1" customHeight="1" x14ac:dyDescent="0.3"/>
    <row r="500" ht="13.2" hidden="1" customHeight="1" x14ac:dyDescent="0.3"/>
    <row r="501" ht="13.2" hidden="1" customHeight="1" x14ac:dyDescent="0.3"/>
    <row r="502" ht="13.2" hidden="1" customHeight="1" x14ac:dyDescent="0.3"/>
    <row r="503" ht="13.2" hidden="1" customHeight="1" x14ac:dyDescent="0.3"/>
    <row r="504" ht="13.2" hidden="1" customHeight="1" x14ac:dyDescent="0.3"/>
    <row r="505" ht="13.2" hidden="1" customHeight="1" x14ac:dyDescent="0.3"/>
    <row r="506" ht="13.2" hidden="1" customHeight="1" x14ac:dyDescent="0.3"/>
    <row r="507" ht="13.2" hidden="1" customHeight="1" x14ac:dyDescent="0.3"/>
    <row r="508" ht="13.2" hidden="1" customHeight="1" x14ac:dyDescent="0.3"/>
    <row r="509" ht="13.2" hidden="1" customHeight="1" x14ac:dyDescent="0.3"/>
    <row r="510" ht="13.2" hidden="1" customHeight="1" x14ac:dyDescent="0.3"/>
    <row r="511" ht="13.2" hidden="1" customHeight="1" x14ac:dyDescent="0.3"/>
    <row r="512" ht="13.2" hidden="1" customHeight="1" x14ac:dyDescent="0.3"/>
    <row r="513" ht="13.2" hidden="1" customHeight="1" x14ac:dyDescent="0.3"/>
    <row r="514" ht="13.2" hidden="1" customHeight="1" x14ac:dyDescent="0.3"/>
    <row r="515" ht="13.2" hidden="1" customHeight="1" x14ac:dyDescent="0.3"/>
    <row r="516" ht="13.2" hidden="1" customHeight="1" x14ac:dyDescent="0.3"/>
    <row r="517" ht="13.2" hidden="1" customHeight="1" x14ac:dyDescent="0.3"/>
    <row r="518" ht="13.2" hidden="1" customHeight="1" x14ac:dyDescent="0.3"/>
    <row r="519" ht="13.2" hidden="1" customHeight="1" x14ac:dyDescent="0.3"/>
    <row r="520" ht="13.2" hidden="1" customHeight="1" x14ac:dyDescent="0.3"/>
    <row r="521" ht="13.2" hidden="1" customHeight="1" x14ac:dyDescent="0.3"/>
    <row r="522" ht="13.2" hidden="1" customHeight="1" x14ac:dyDescent="0.3"/>
    <row r="523" ht="13.2" hidden="1" customHeight="1" x14ac:dyDescent="0.3"/>
    <row r="524" ht="13.2" hidden="1" customHeight="1" x14ac:dyDescent="0.3"/>
    <row r="525" ht="13.2" hidden="1" customHeight="1" x14ac:dyDescent="0.3"/>
    <row r="526" ht="13.2" hidden="1" customHeight="1" x14ac:dyDescent="0.3"/>
    <row r="527" ht="13.2" hidden="1" customHeight="1" x14ac:dyDescent="0.3"/>
    <row r="528" ht="13.2" hidden="1" customHeight="1" x14ac:dyDescent="0.3"/>
    <row r="529" ht="13.2" hidden="1" customHeight="1" x14ac:dyDescent="0.3"/>
    <row r="530" ht="13.2" hidden="1" customHeight="1" x14ac:dyDescent="0.3"/>
    <row r="531" ht="13.2" hidden="1" customHeight="1" x14ac:dyDescent="0.3"/>
    <row r="532" ht="13.2" hidden="1" customHeight="1" x14ac:dyDescent="0.3"/>
    <row r="533" ht="13.2" hidden="1" customHeight="1" x14ac:dyDescent="0.3"/>
    <row r="534" ht="13.2" hidden="1" customHeight="1" x14ac:dyDescent="0.3"/>
    <row r="535" ht="13.2" hidden="1" customHeight="1" x14ac:dyDescent="0.3"/>
    <row r="536" ht="13.2" hidden="1" customHeight="1" x14ac:dyDescent="0.3"/>
    <row r="537" ht="13.2" hidden="1" customHeight="1" x14ac:dyDescent="0.3"/>
    <row r="538" ht="13.2" hidden="1" customHeight="1" x14ac:dyDescent="0.3"/>
    <row r="539" ht="13.2" hidden="1" customHeight="1" x14ac:dyDescent="0.3"/>
    <row r="540" ht="13.2" hidden="1" customHeight="1" x14ac:dyDescent="0.3"/>
    <row r="541" ht="13.2" hidden="1" customHeight="1" x14ac:dyDescent="0.3"/>
    <row r="542" ht="13.2" hidden="1" customHeight="1" x14ac:dyDescent="0.3"/>
    <row r="543" ht="13.2" hidden="1" customHeight="1" x14ac:dyDescent="0.3"/>
    <row r="544" ht="13.2" hidden="1" customHeight="1" x14ac:dyDescent="0.3"/>
    <row r="545" ht="13.2" hidden="1" customHeight="1" x14ac:dyDescent="0.3"/>
    <row r="546" ht="13.2" hidden="1" customHeight="1" x14ac:dyDescent="0.3"/>
    <row r="547" ht="13.2" hidden="1" customHeight="1" x14ac:dyDescent="0.3"/>
    <row r="548" ht="13.2" hidden="1" customHeight="1" x14ac:dyDescent="0.3"/>
    <row r="549" ht="13.2" hidden="1" customHeight="1" x14ac:dyDescent="0.3"/>
    <row r="550" ht="13.2" hidden="1" customHeight="1" x14ac:dyDescent="0.3"/>
    <row r="551" ht="13.2" hidden="1" customHeight="1" x14ac:dyDescent="0.3"/>
    <row r="552" ht="13.2" hidden="1" customHeight="1" x14ac:dyDescent="0.3"/>
    <row r="553" ht="13.2" hidden="1" customHeight="1" x14ac:dyDescent="0.3"/>
    <row r="554" ht="13.2" hidden="1" customHeight="1" x14ac:dyDescent="0.3"/>
    <row r="555" ht="13.2" hidden="1" customHeight="1" x14ac:dyDescent="0.3"/>
    <row r="556" ht="13.2" hidden="1" customHeight="1" x14ac:dyDescent="0.3"/>
    <row r="557" ht="13.2" hidden="1" customHeight="1" x14ac:dyDescent="0.3"/>
    <row r="558" ht="13.2" hidden="1" customHeight="1" x14ac:dyDescent="0.3"/>
    <row r="559" ht="13.2" hidden="1" customHeight="1" x14ac:dyDescent="0.3"/>
    <row r="560" ht="13.2" hidden="1" customHeight="1" x14ac:dyDescent="0.3"/>
    <row r="561" ht="13.2" hidden="1" customHeight="1" x14ac:dyDescent="0.3"/>
    <row r="562" ht="13.2" hidden="1" customHeight="1" x14ac:dyDescent="0.3"/>
    <row r="563" ht="13.2" hidden="1" customHeight="1" x14ac:dyDescent="0.3"/>
    <row r="564" ht="13.2" hidden="1" customHeight="1" x14ac:dyDescent="0.3"/>
    <row r="565" ht="13.2" hidden="1" customHeight="1" x14ac:dyDescent="0.3"/>
    <row r="566" ht="13.2" hidden="1" customHeight="1" x14ac:dyDescent="0.3"/>
    <row r="567" ht="13.2" hidden="1" customHeight="1" x14ac:dyDescent="0.3"/>
    <row r="568" ht="13.2" hidden="1" customHeight="1" x14ac:dyDescent="0.3"/>
    <row r="569" ht="13.2" hidden="1" customHeight="1" x14ac:dyDescent="0.3"/>
    <row r="570" ht="13.2" hidden="1" customHeight="1" x14ac:dyDescent="0.3"/>
    <row r="571" ht="13.2" hidden="1" customHeight="1" x14ac:dyDescent="0.3"/>
    <row r="572" ht="13.2" hidden="1" customHeight="1" x14ac:dyDescent="0.3"/>
    <row r="573" ht="13.2" hidden="1" customHeight="1" x14ac:dyDescent="0.3"/>
    <row r="574" ht="13.2" hidden="1" customHeight="1" x14ac:dyDescent="0.3"/>
    <row r="575" ht="13.2" hidden="1" customHeight="1" x14ac:dyDescent="0.3"/>
    <row r="576" ht="13.2" hidden="1" customHeight="1" x14ac:dyDescent="0.3"/>
    <row r="577" ht="13.2" hidden="1" customHeight="1" x14ac:dyDescent="0.3"/>
    <row r="578" ht="13.2" hidden="1" customHeight="1" x14ac:dyDescent="0.3"/>
    <row r="579" ht="13.2" hidden="1" customHeight="1" x14ac:dyDescent="0.3"/>
    <row r="580" ht="13.2" hidden="1" customHeight="1" x14ac:dyDescent="0.3"/>
    <row r="581" ht="13.2" hidden="1" customHeight="1" x14ac:dyDescent="0.3"/>
    <row r="582" ht="13.2" hidden="1" customHeight="1" x14ac:dyDescent="0.3"/>
    <row r="583" ht="13.2" hidden="1" customHeight="1" x14ac:dyDescent="0.3"/>
    <row r="584" ht="13.2" hidden="1" customHeight="1" x14ac:dyDescent="0.3"/>
    <row r="585" ht="13.2" hidden="1" customHeight="1" x14ac:dyDescent="0.3"/>
    <row r="586" ht="13.2" hidden="1" customHeight="1" x14ac:dyDescent="0.3"/>
    <row r="587" ht="13.2" hidden="1" customHeight="1" x14ac:dyDescent="0.3"/>
    <row r="588" ht="13.2" hidden="1" customHeight="1" x14ac:dyDescent="0.3"/>
    <row r="589" ht="13.2" hidden="1" customHeight="1" x14ac:dyDescent="0.3"/>
    <row r="590" ht="13.2" hidden="1" customHeight="1" x14ac:dyDescent="0.3"/>
    <row r="591" ht="13.2" hidden="1" customHeight="1" x14ac:dyDescent="0.3"/>
    <row r="592" ht="13.2" hidden="1" customHeight="1" x14ac:dyDescent="0.3"/>
    <row r="593" ht="13.2" hidden="1" customHeight="1" x14ac:dyDescent="0.3"/>
    <row r="594" ht="13.2" hidden="1" customHeight="1" x14ac:dyDescent="0.3"/>
    <row r="595" ht="13.2" hidden="1" customHeight="1" x14ac:dyDescent="0.3"/>
    <row r="596" ht="13.2" hidden="1" customHeight="1" x14ac:dyDescent="0.3"/>
    <row r="597" ht="13.2" hidden="1" customHeight="1" x14ac:dyDescent="0.3"/>
    <row r="598" ht="13.2" hidden="1" customHeight="1" x14ac:dyDescent="0.3"/>
    <row r="599" ht="13.2" hidden="1" customHeight="1" x14ac:dyDescent="0.3"/>
    <row r="600" ht="13.2" hidden="1" customHeight="1" x14ac:dyDescent="0.3"/>
    <row r="601" ht="13.2" hidden="1" customHeight="1" x14ac:dyDescent="0.3"/>
    <row r="602" ht="13.2" hidden="1" customHeight="1" x14ac:dyDescent="0.3"/>
    <row r="603" ht="13.2" hidden="1" customHeight="1" x14ac:dyDescent="0.3"/>
    <row r="604" ht="13.2" hidden="1" customHeight="1" x14ac:dyDescent="0.3"/>
    <row r="605" ht="13.2" hidden="1" customHeight="1" x14ac:dyDescent="0.3"/>
    <row r="606" ht="13.2" hidden="1" customHeight="1" x14ac:dyDescent="0.3"/>
    <row r="607" ht="13.2" hidden="1" customHeight="1" x14ac:dyDescent="0.3"/>
    <row r="608" ht="13.2" hidden="1" customHeight="1" x14ac:dyDescent="0.3"/>
    <row r="609" ht="13.2" hidden="1" customHeight="1" x14ac:dyDescent="0.3"/>
    <row r="610" ht="13.2" hidden="1" customHeight="1" x14ac:dyDescent="0.3"/>
    <row r="611" ht="13.2" hidden="1" customHeight="1" x14ac:dyDescent="0.3"/>
    <row r="612" ht="13.2" hidden="1" customHeight="1" x14ac:dyDescent="0.3"/>
    <row r="613" ht="13.2" hidden="1" customHeight="1" x14ac:dyDescent="0.3"/>
    <row r="614" ht="13.2" hidden="1" customHeight="1" x14ac:dyDescent="0.3"/>
    <row r="615" ht="13.2" hidden="1" customHeight="1" x14ac:dyDescent="0.3"/>
    <row r="616" ht="13.2" hidden="1" customHeight="1" x14ac:dyDescent="0.3"/>
    <row r="617" ht="13.2" hidden="1" customHeight="1" x14ac:dyDescent="0.3"/>
    <row r="618" ht="13.2" hidden="1" customHeight="1" x14ac:dyDescent="0.3"/>
    <row r="619" ht="13.2" hidden="1" customHeight="1" x14ac:dyDescent="0.3"/>
    <row r="620" ht="13.2" hidden="1" customHeight="1" x14ac:dyDescent="0.3"/>
    <row r="621" ht="13.2" hidden="1" customHeight="1" x14ac:dyDescent="0.3"/>
    <row r="622" ht="13.2" hidden="1" customHeight="1" x14ac:dyDescent="0.3"/>
    <row r="623" ht="13.2" hidden="1" customHeight="1" x14ac:dyDescent="0.3"/>
    <row r="624" ht="13.2" hidden="1" customHeight="1" x14ac:dyDescent="0.3"/>
    <row r="625" ht="13.2" hidden="1" customHeight="1" x14ac:dyDescent="0.3"/>
    <row r="626" ht="13.2" hidden="1" customHeight="1" x14ac:dyDescent="0.3"/>
    <row r="627" ht="13.2" hidden="1" customHeight="1" x14ac:dyDescent="0.3"/>
    <row r="628" ht="13.2" hidden="1" customHeight="1" x14ac:dyDescent="0.3"/>
    <row r="629" ht="13.2" hidden="1" customHeight="1" x14ac:dyDescent="0.3"/>
    <row r="630" ht="13.2" hidden="1" customHeight="1" x14ac:dyDescent="0.3"/>
    <row r="631" ht="13.2" hidden="1" customHeight="1" x14ac:dyDescent="0.3"/>
    <row r="632" ht="13.2" hidden="1" customHeight="1" x14ac:dyDescent="0.3"/>
    <row r="633" ht="13.2" hidden="1" customHeight="1" x14ac:dyDescent="0.3"/>
    <row r="634" ht="13.2" hidden="1" customHeight="1" x14ac:dyDescent="0.3"/>
    <row r="635" ht="13.2" hidden="1" customHeight="1" x14ac:dyDescent="0.3"/>
    <row r="636" ht="13.2" hidden="1" customHeight="1" x14ac:dyDescent="0.3"/>
    <row r="637" ht="13.2" hidden="1" customHeight="1" x14ac:dyDescent="0.3"/>
    <row r="638" ht="13.2" hidden="1" customHeight="1" x14ac:dyDescent="0.3"/>
    <row r="639" ht="13.2" hidden="1" customHeight="1" x14ac:dyDescent="0.3"/>
    <row r="640" ht="13.2" hidden="1" customHeight="1" x14ac:dyDescent="0.3"/>
    <row r="641" ht="13.2" hidden="1" customHeight="1" x14ac:dyDescent="0.3"/>
    <row r="642" ht="13.2" hidden="1" customHeight="1" x14ac:dyDescent="0.3"/>
    <row r="643" ht="13.2" hidden="1" customHeight="1" x14ac:dyDescent="0.3"/>
    <row r="644" ht="13.2" hidden="1" customHeight="1" x14ac:dyDescent="0.3"/>
    <row r="645" ht="13.2" hidden="1" customHeight="1" x14ac:dyDescent="0.3"/>
    <row r="646" ht="13.2" hidden="1" customHeight="1" x14ac:dyDescent="0.3"/>
    <row r="647" ht="13.2" hidden="1" customHeight="1" x14ac:dyDescent="0.3"/>
    <row r="648" ht="13.2" hidden="1" customHeight="1" x14ac:dyDescent="0.3"/>
    <row r="649" ht="13.2" hidden="1" customHeight="1" x14ac:dyDescent="0.3"/>
    <row r="650" ht="13.2" hidden="1" customHeight="1" x14ac:dyDescent="0.3"/>
    <row r="651" ht="13.2" hidden="1" customHeight="1" x14ac:dyDescent="0.3"/>
    <row r="652" ht="13.2" hidden="1" customHeight="1" x14ac:dyDescent="0.3"/>
    <row r="653" ht="13.2" hidden="1" customHeight="1" x14ac:dyDescent="0.3"/>
    <row r="654" ht="13.2" hidden="1" customHeight="1" x14ac:dyDescent="0.3"/>
    <row r="655" ht="13.2" hidden="1" customHeight="1" x14ac:dyDescent="0.3"/>
    <row r="656" ht="13.2" hidden="1" customHeight="1" x14ac:dyDescent="0.3"/>
    <row r="657" ht="13.2" hidden="1" customHeight="1" x14ac:dyDescent="0.3"/>
    <row r="658" ht="13.2" hidden="1" customHeight="1" x14ac:dyDescent="0.3"/>
    <row r="659" ht="13.2" hidden="1" customHeight="1" x14ac:dyDescent="0.3"/>
    <row r="660" ht="13.2" hidden="1" customHeight="1" x14ac:dyDescent="0.3"/>
    <row r="661" ht="13.2" hidden="1" customHeight="1" x14ac:dyDescent="0.3"/>
    <row r="662" ht="13.2" hidden="1" customHeight="1" x14ac:dyDescent="0.3"/>
    <row r="663" ht="13.2" hidden="1" customHeight="1" x14ac:dyDescent="0.3"/>
    <row r="664" ht="13.2" hidden="1" customHeight="1" x14ac:dyDescent="0.3"/>
    <row r="665" ht="13.2" hidden="1" customHeight="1" x14ac:dyDescent="0.3"/>
    <row r="666" ht="13.2" hidden="1" customHeight="1" x14ac:dyDescent="0.3"/>
    <row r="667" ht="13.2" hidden="1" customHeight="1" x14ac:dyDescent="0.3"/>
    <row r="668" ht="13.2" hidden="1" customHeight="1" x14ac:dyDescent="0.3"/>
    <row r="669" ht="13.2" hidden="1" customHeight="1" x14ac:dyDescent="0.3"/>
    <row r="670" ht="13.2" hidden="1" customHeight="1" x14ac:dyDescent="0.3"/>
    <row r="671" ht="13.2" hidden="1" customHeight="1" x14ac:dyDescent="0.3"/>
    <row r="672" ht="13.2" hidden="1" customHeight="1" x14ac:dyDescent="0.3"/>
    <row r="673" ht="13.2" hidden="1" customHeight="1" x14ac:dyDescent="0.3"/>
    <row r="674" ht="13.2" hidden="1" customHeight="1" x14ac:dyDescent="0.3"/>
    <row r="675" ht="13.2" hidden="1" customHeight="1" x14ac:dyDescent="0.3"/>
    <row r="676" ht="13.2" hidden="1" customHeight="1" x14ac:dyDescent="0.3"/>
    <row r="677" ht="13.2" hidden="1" customHeight="1" x14ac:dyDescent="0.3"/>
    <row r="678" ht="13.2" hidden="1" customHeight="1" x14ac:dyDescent="0.3"/>
    <row r="679" ht="13.2" hidden="1" customHeight="1" x14ac:dyDescent="0.3"/>
    <row r="680" ht="13.2" hidden="1" customHeight="1" x14ac:dyDescent="0.3"/>
    <row r="681" ht="13.2" hidden="1" customHeight="1" x14ac:dyDescent="0.3"/>
    <row r="682" ht="13.2" hidden="1" customHeight="1" x14ac:dyDescent="0.3"/>
    <row r="683" ht="13.2" hidden="1" customHeight="1" x14ac:dyDescent="0.3"/>
    <row r="684" ht="13.2" hidden="1" customHeight="1" x14ac:dyDescent="0.3"/>
    <row r="685" ht="13.2" hidden="1" customHeight="1" x14ac:dyDescent="0.3"/>
    <row r="686" ht="13.2" hidden="1" customHeight="1" x14ac:dyDescent="0.3"/>
    <row r="687" ht="13.2" hidden="1" customHeight="1" x14ac:dyDescent="0.3"/>
    <row r="688" ht="13.2" hidden="1" customHeight="1" x14ac:dyDescent="0.3"/>
    <row r="689" ht="13.2" hidden="1" customHeight="1" x14ac:dyDescent="0.3"/>
    <row r="690" ht="13.2" hidden="1" customHeight="1" x14ac:dyDescent="0.3"/>
    <row r="691" ht="13.2" hidden="1" customHeight="1" x14ac:dyDescent="0.3"/>
    <row r="692" ht="13.2" hidden="1" customHeight="1" x14ac:dyDescent="0.3"/>
    <row r="693" ht="13.2" hidden="1" customHeight="1" x14ac:dyDescent="0.3"/>
    <row r="694" ht="13.2" hidden="1" customHeight="1" x14ac:dyDescent="0.3"/>
    <row r="695" ht="13.2" hidden="1" customHeight="1" x14ac:dyDescent="0.3"/>
    <row r="696" ht="13.2" hidden="1" customHeight="1" x14ac:dyDescent="0.3"/>
    <row r="697" ht="13.2" hidden="1" customHeight="1" x14ac:dyDescent="0.3"/>
    <row r="698" ht="13.2" hidden="1" customHeight="1" x14ac:dyDescent="0.3"/>
    <row r="699" ht="13.2" hidden="1" customHeight="1" x14ac:dyDescent="0.3"/>
    <row r="700" ht="13.2" hidden="1" customHeight="1" x14ac:dyDescent="0.3"/>
    <row r="701" ht="13.2" hidden="1" customHeight="1" x14ac:dyDescent="0.3"/>
    <row r="702" ht="13.2" hidden="1" customHeight="1" x14ac:dyDescent="0.3"/>
    <row r="703" ht="13.2" hidden="1" customHeight="1" x14ac:dyDescent="0.3"/>
    <row r="704" ht="13.2" hidden="1" customHeight="1" x14ac:dyDescent="0.3"/>
    <row r="705" ht="13.2" hidden="1" customHeight="1" x14ac:dyDescent="0.3"/>
    <row r="706" ht="13.2" hidden="1" customHeight="1" x14ac:dyDescent="0.3"/>
    <row r="707" ht="13.2" hidden="1" customHeight="1" x14ac:dyDescent="0.3"/>
    <row r="708" ht="13.2" hidden="1" customHeight="1" x14ac:dyDescent="0.3"/>
    <row r="709" ht="13.2" hidden="1" customHeight="1" x14ac:dyDescent="0.3"/>
    <row r="710" ht="13.2" hidden="1" customHeight="1" x14ac:dyDescent="0.3"/>
    <row r="711" ht="13.2" hidden="1" customHeight="1" x14ac:dyDescent="0.3"/>
    <row r="712" ht="13.2" hidden="1" customHeight="1" x14ac:dyDescent="0.3"/>
    <row r="713" ht="13.2" hidden="1" customHeight="1" x14ac:dyDescent="0.3"/>
    <row r="714" ht="13.2" hidden="1" customHeight="1" x14ac:dyDescent="0.3"/>
    <row r="715" ht="13.2" hidden="1" customHeight="1" x14ac:dyDescent="0.3"/>
    <row r="716" ht="13.2" hidden="1" customHeight="1" x14ac:dyDescent="0.3"/>
    <row r="717" ht="13.2" hidden="1" customHeight="1" x14ac:dyDescent="0.3"/>
    <row r="718" ht="13.2" hidden="1" customHeight="1" x14ac:dyDescent="0.3"/>
    <row r="719" ht="13.2" hidden="1" customHeight="1" x14ac:dyDescent="0.3"/>
    <row r="720" ht="13.2" hidden="1" customHeight="1" x14ac:dyDescent="0.3"/>
    <row r="721" ht="13.2" hidden="1" customHeight="1" x14ac:dyDescent="0.3"/>
    <row r="722" ht="13.2" hidden="1" customHeight="1" x14ac:dyDescent="0.3"/>
    <row r="723" ht="13.2" hidden="1" customHeight="1" x14ac:dyDescent="0.3"/>
    <row r="724" ht="13.2" hidden="1" customHeight="1" x14ac:dyDescent="0.3"/>
    <row r="725" ht="13.2" hidden="1" customHeight="1" x14ac:dyDescent="0.3"/>
    <row r="726" ht="13.2" hidden="1" customHeight="1" x14ac:dyDescent="0.3"/>
    <row r="727" ht="13.2" hidden="1" customHeight="1" x14ac:dyDescent="0.3"/>
    <row r="728" ht="13.2" hidden="1" customHeight="1" x14ac:dyDescent="0.3"/>
    <row r="729" ht="13.2" hidden="1" customHeight="1" x14ac:dyDescent="0.3"/>
    <row r="730" ht="13.2" hidden="1" customHeight="1" x14ac:dyDescent="0.3"/>
    <row r="731" ht="13.2" hidden="1" customHeight="1" x14ac:dyDescent="0.3"/>
    <row r="732" ht="13.2" hidden="1" customHeight="1" x14ac:dyDescent="0.3"/>
    <row r="733" ht="13.2" hidden="1" customHeight="1" x14ac:dyDescent="0.3"/>
    <row r="734" ht="13.2" hidden="1" customHeight="1" x14ac:dyDescent="0.3"/>
    <row r="735" ht="13.2" hidden="1" customHeight="1" x14ac:dyDescent="0.3"/>
    <row r="736" ht="13.2" hidden="1" customHeight="1" x14ac:dyDescent="0.3"/>
    <row r="737" ht="13.2" hidden="1" customHeight="1" x14ac:dyDescent="0.3"/>
    <row r="738" ht="13.2" hidden="1" customHeight="1" x14ac:dyDescent="0.3"/>
    <row r="739" ht="13.2" hidden="1" customHeight="1" x14ac:dyDescent="0.3"/>
    <row r="740" ht="13.2" hidden="1" customHeight="1" x14ac:dyDescent="0.3"/>
    <row r="741" ht="13.2" hidden="1" customHeight="1" x14ac:dyDescent="0.3"/>
    <row r="742" ht="13.2" hidden="1" customHeight="1" x14ac:dyDescent="0.3"/>
    <row r="743" ht="13.2" hidden="1" customHeight="1" x14ac:dyDescent="0.3"/>
    <row r="744" ht="13.2" hidden="1" customHeight="1" x14ac:dyDescent="0.3"/>
    <row r="745" ht="13.2" hidden="1" customHeight="1" x14ac:dyDescent="0.3"/>
    <row r="746" ht="13.2" hidden="1" customHeight="1" x14ac:dyDescent="0.3"/>
    <row r="747" ht="13.2" hidden="1" customHeight="1" x14ac:dyDescent="0.3"/>
    <row r="748" ht="13.2" hidden="1" customHeight="1" x14ac:dyDescent="0.3"/>
    <row r="749" ht="13.2" hidden="1" customHeight="1" x14ac:dyDescent="0.3"/>
    <row r="750" ht="13.2" hidden="1" customHeight="1" x14ac:dyDescent="0.3"/>
    <row r="751" ht="13.2" hidden="1" customHeight="1" x14ac:dyDescent="0.3"/>
    <row r="752" ht="13.2" hidden="1" customHeight="1" x14ac:dyDescent="0.3"/>
    <row r="753" ht="13.2" hidden="1" customHeight="1" x14ac:dyDescent="0.3"/>
    <row r="754" ht="13.2" hidden="1" customHeight="1" x14ac:dyDescent="0.3"/>
    <row r="755" ht="13.2" hidden="1" customHeight="1" x14ac:dyDescent="0.3"/>
    <row r="756" ht="13.2" hidden="1" customHeight="1" x14ac:dyDescent="0.3"/>
    <row r="757" ht="13.2" hidden="1" customHeight="1" x14ac:dyDescent="0.3"/>
    <row r="758" ht="13.2" hidden="1" customHeight="1" x14ac:dyDescent="0.3"/>
    <row r="759" ht="13.2" hidden="1" customHeight="1" x14ac:dyDescent="0.3"/>
    <row r="760" ht="13.2" hidden="1" customHeight="1" x14ac:dyDescent="0.3"/>
    <row r="761" ht="13.2" hidden="1" customHeight="1" x14ac:dyDescent="0.3"/>
    <row r="762" ht="13.2" hidden="1" customHeight="1" x14ac:dyDescent="0.3"/>
    <row r="763" ht="13.2" hidden="1" customHeight="1" x14ac:dyDescent="0.3"/>
    <row r="764" ht="13.2" hidden="1" customHeight="1" x14ac:dyDescent="0.3"/>
    <row r="765" ht="13.2" hidden="1" customHeight="1" x14ac:dyDescent="0.3"/>
    <row r="766" ht="13.2" hidden="1" customHeight="1" x14ac:dyDescent="0.3"/>
    <row r="767" ht="13.2" hidden="1" customHeight="1" x14ac:dyDescent="0.3"/>
    <row r="768" ht="13.2" hidden="1" customHeight="1" x14ac:dyDescent="0.3"/>
    <row r="769" ht="13.2" hidden="1" customHeight="1" x14ac:dyDescent="0.3"/>
    <row r="770" ht="13.2" hidden="1" customHeight="1" x14ac:dyDescent="0.3"/>
    <row r="771" ht="13.2" hidden="1" customHeight="1" x14ac:dyDescent="0.3"/>
    <row r="772" ht="13.2" hidden="1" customHeight="1" x14ac:dyDescent="0.3"/>
    <row r="773" ht="13.2" hidden="1" customHeight="1" x14ac:dyDescent="0.3"/>
    <row r="774" ht="13.2" hidden="1" customHeight="1" x14ac:dyDescent="0.3"/>
    <row r="775" ht="13.2" hidden="1" customHeight="1" x14ac:dyDescent="0.3"/>
    <row r="776" ht="13.2" hidden="1" customHeight="1" x14ac:dyDescent="0.3"/>
    <row r="777" ht="13.2" hidden="1" customHeight="1" x14ac:dyDescent="0.3"/>
    <row r="778" ht="13.2" hidden="1" customHeight="1" x14ac:dyDescent="0.3"/>
    <row r="779" ht="13.2" hidden="1" customHeight="1" x14ac:dyDescent="0.3"/>
    <row r="780" ht="13.2" hidden="1" customHeight="1" x14ac:dyDescent="0.3"/>
    <row r="781" ht="13.2" hidden="1" customHeight="1" x14ac:dyDescent="0.3"/>
    <row r="782" ht="13.2" hidden="1" customHeight="1" x14ac:dyDescent="0.3"/>
    <row r="783" ht="13.2" hidden="1" customHeight="1" x14ac:dyDescent="0.3"/>
    <row r="784" ht="13.2" hidden="1" customHeight="1" x14ac:dyDescent="0.3"/>
    <row r="785" ht="13.2" hidden="1" customHeight="1" x14ac:dyDescent="0.3"/>
    <row r="786" ht="13.2" hidden="1" customHeight="1" x14ac:dyDescent="0.3"/>
    <row r="787" ht="13.2" hidden="1" customHeight="1" x14ac:dyDescent="0.3"/>
    <row r="788" ht="13.2" hidden="1" customHeight="1" x14ac:dyDescent="0.3"/>
    <row r="789" ht="13.2" hidden="1" customHeight="1" x14ac:dyDescent="0.3"/>
    <row r="790" ht="13.2" hidden="1" customHeight="1" x14ac:dyDescent="0.3"/>
    <row r="791" ht="13.2" hidden="1" customHeight="1" x14ac:dyDescent="0.3"/>
    <row r="792" ht="13.2" hidden="1" customHeight="1" x14ac:dyDescent="0.3"/>
    <row r="793" ht="13.2" hidden="1" customHeight="1" x14ac:dyDescent="0.3"/>
    <row r="794" ht="13.2" hidden="1" customHeight="1" x14ac:dyDescent="0.3"/>
    <row r="795" ht="13.2" hidden="1" customHeight="1" x14ac:dyDescent="0.3"/>
    <row r="796" ht="13.2" hidden="1" customHeight="1" x14ac:dyDescent="0.3"/>
    <row r="797" ht="13.2" hidden="1" customHeight="1" x14ac:dyDescent="0.3"/>
    <row r="798" ht="13.2" hidden="1" customHeight="1" x14ac:dyDescent="0.3"/>
  </sheetData>
  <hyperlinks>
    <hyperlink ref="B2" location="Índice!A1" display="Índice" xr:uid="{7F31BE67-AC59-4585-8F5B-05A07F0CC5AE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887F-BE51-44E0-8E1D-034D3229FFA6}">
  <sheetPr>
    <tabColor theme="9" tint="0.59999389629810485"/>
  </sheetPr>
  <dimension ref="A1:Q800"/>
  <sheetViews>
    <sheetView topLeftCell="A15" zoomScale="90" zoomScaleNormal="90" workbookViewId="0">
      <selection activeCell="B2" sqref="B2"/>
    </sheetView>
  </sheetViews>
  <sheetFormatPr baseColWidth="10" defaultColWidth="0" defaultRowHeight="0" customHeight="1" zeroHeight="1" x14ac:dyDescent="0.3"/>
  <cols>
    <col min="1" max="1" width="1.77734375" style="1" customWidth="1"/>
    <col min="2" max="14" width="10.77734375" style="2" customWidth="1"/>
    <col min="15" max="15" width="11.5546875" style="2" customWidth="1"/>
    <col min="16" max="17" width="0" style="2" hidden="1" customWidth="1"/>
    <col min="18" max="16384" width="11.5546875" style="2" hidden="1"/>
  </cols>
  <sheetData>
    <row r="1" spans="2:16" ht="15" thickBot="1" x14ac:dyDescent="0.35"/>
    <row r="2" spans="2:16" ht="15" thickBot="1" x14ac:dyDescent="0.35">
      <c r="B2" s="164" t="s">
        <v>353</v>
      </c>
    </row>
    <row r="3" spans="2:16" ht="14.4" x14ac:dyDescent="0.3"/>
    <row r="4" spans="2:16" ht="14.4" x14ac:dyDescent="0.3">
      <c r="B4" s="16" t="s">
        <v>337</v>
      </c>
    </row>
    <row r="5" spans="2:16" ht="14.4" x14ac:dyDescent="0.3"/>
    <row r="6" spans="2:16" ht="14.4" x14ac:dyDescent="0.3">
      <c r="B6" s="3" t="s">
        <v>338</v>
      </c>
    </row>
    <row r="7" spans="2:16" ht="4.95" customHeight="1" x14ac:dyDescent="0.3"/>
    <row r="8" spans="2:16" ht="14.4" x14ac:dyDescent="0.3">
      <c r="B8" s="12"/>
      <c r="C8" s="12"/>
      <c r="D8" s="12"/>
      <c r="E8" s="12"/>
      <c r="F8" s="12">
        <v>2015</v>
      </c>
      <c r="G8" s="12">
        <v>2016</v>
      </c>
      <c r="H8" s="12">
        <v>2017</v>
      </c>
      <c r="I8" s="12">
        <v>2018</v>
      </c>
      <c r="J8" s="12">
        <v>2019</v>
      </c>
      <c r="K8" s="12">
        <v>2020</v>
      </c>
      <c r="L8" s="12">
        <v>2021</v>
      </c>
      <c r="M8" s="12">
        <v>2022</v>
      </c>
      <c r="N8" s="12">
        <v>2023</v>
      </c>
    </row>
    <row r="9" spans="2:16" ht="14.4" x14ac:dyDescent="0.3">
      <c r="B9" s="2" t="s">
        <v>48</v>
      </c>
      <c r="F9" s="7">
        <v>8.0452822692696522</v>
      </c>
      <c r="G9" s="7">
        <v>8.7994883461756626</v>
      </c>
      <c r="H9" s="7">
        <v>8.6694884037919522</v>
      </c>
      <c r="I9" s="7">
        <v>8.9056255362449512</v>
      </c>
      <c r="J9" s="7">
        <v>9.1450034096164732</v>
      </c>
      <c r="K9" s="7">
        <v>8.0180118381312653</v>
      </c>
      <c r="L9" s="7">
        <v>8.1103944828104204</v>
      </c>
      <c r="M9" s="7">
        <v>9.2765262144052585</v>
      </c>
      <c r="N9" s="7">
        <v>10.089425921041027</v>
      </c>
      <c r="P9" s="7"/>
    </row>
    <row r="10" spans="2:16" ht="14.4" x14ac:dyDescent="0.3">
      <c r="B10" s="2" t="s">
        <v>49</v>
      </c>
      <c r="F10" s="7">
        <f>AVERAGE('6.VarMacro'!F18:F20)</f>
        <v>3.3246396825396829</v>
      </c>
      <c r="G10" s="7">
        <f>AVERAGE('6.VarMacro'!G18:G20)</f>
        <v>3.3969415204678364</v>
      </c>
      <c r="H10" s="7">
        <f>AVERAGE('6.VarMacro'!H18:H20)</f>
        <v>3.2477012227538542</v>
      </c>
      <c r="I10" s="7">
        <f>AVERAGE('6.VarMacro'!I18:I20)</f>
        <v>3.3594931419457743</v>
      </c>
      <c r="J10" s="7">
        <f>AVERAGE('6.VarMacro'!J18:J20)</f>
        <v>3.3642015873015869</v>
      </c>
      <c r="K10" s="7">
        <f>AVERAGE('6.VarMacro'!K18:K20)</f>
        <v>3.6047496392496394</v>
      </c>
      <c r="L10" s="7">
        <f>AVERAGE('6.VarMacro'!L18:L20)</f>
        <v>4.0281171717171711</v>
      </c>
      <c r="M10" s="7">
        <f>AVERAGE('6.VarMacro'!M18:M20)</f>
        <v>3.8991992063492056</v>
      </c>
      <c r="N10" s="7">
        <f>AVERAGE('6.VarMacro'!N18:N20)</f>
        <v>3.7840322017164123</v>
      </c>
      <c r="P10" s="7"/>
    </row>
    <row r="11" spans="2:16" ht="14.4" x14ac:dyDescent="0.3">
      <c r="B11" s="29" t="s">
        <v>50</v>
      </c>
      <c r="C11" s="29"/>
      <c r="D11" s="29"/>
      <c r="E11" s="29"/>
      <c r="F11" s="30">
        <f t="shared" ref="F11:N11" si="0">F9/F10</f>
        <v>2.4198960000152208</v>
      </c>
      <c r="G11" s="30">
        <f t="shared" si="0"/>
        <v>2.5904150227949088</v>
      </c>
      <c r="H11" s="30">
        <f t="shared" si="0"/>
        <v>2.6694230192889328</v>
      </c>
      <c r="I11" s="30">
        <f t="shared" si="0"/>
        <v>2.6508836779726033</v>
      </c>
      <c r="J11" s="30">
        <f t="shared" si="0"/>
        <v>2.7183280110606112</v>
      </c>
      <c r="K11" s="30">
        <f t="shared" si="0"/>
        <v>2.2242909052070217</v>
      </c>
      <c r="L11" s="30">
        <f t="shared" si="0"/>
        <v>2.0134455223289818</v>
      </c>
      <c r="M11" s="30">
        <f t="shared" si="0"/>
        <v>2.3790849668054812</v>
      </c>
      <c r="N11" s="30">
        <f t="shared" si="0"/>
        <v>2.6663160837966782</v>
      </c>
    </row>
    <row r="12" spans="2:16" ht="4.95" customHeight="1" x14ac:dyDescent="0.3"/>
    <row r="13" spans="2:16" ht="14.4" x14ac:dyDescent="0.3">
      <c r="B13" s="12" t="s">
        <v>51</v>
      </c>
      <c r="C13" s="12"/>
      <c r="D13" s="12"/>
      <c r="E13" s="12"/>
      <c r="F13" s="31"/>
      <c r="G13" s="31">
        <f t="shared" ref="G13:N13" si="1">+G11/F11-1</f>
        <v>7.0465434373466973E-2</v>
      </c>
      <c r="H13" s="31">
        <f t="shared" si="1"/>
        <v>3.0500130596362585E-2</v>
      </c>
      <c r="I13" s="31">
        <f t="shared" si="1"/>
        <v>-6.9450743409217308E-3</v>
      </c>
      <c r="J13" s="31">
        <f t="shared" si="1"/>
        <v>2.5442207686604101E-2</v>
      </c>
      <c r="K13" s="31">
        <f t="shared" si="1"/>
        <v>-0.18174300667299925</v>
      </c>
      <c r="L13" s="31">
        <f t="shared" si="1"/>
        <v>-9.4792179559092249E-2</v>
      </c>
      <c r="M13" s="31">
        <f t="shared" si="1"/>
        <v>0.18159887636470984</v>
      </c>
      <c r="N13" s="31">
        <f t="shared" si="1"/>
        <v>0.12073176073945646</v>
      </c>
    </row>
    <row r="14" spans="2:16" ht="14.4" x14ac:dyDescent="0.3"/>
    <row r="15" spans="2:16" ht="14.4" x14ac:dyDescent="0.3">
      <c r="B15" s="3" t="s">
        <v>339</v>
      </c>
    </row>
    <row r="16" spans="2:16" ht="4.95" customHeight="1" x14ac:dyDescent="0.3"/>
    <row r="17" spans="2:14" ht="14.4" x14ac:dyDescent="0.3">
      <c r="B17" s="32"/>
      <c r="C17" s="32"/>
      <c r="D17" s="32"/>
      <c r="E17" s="32"/>
      <c r="F17" s="12">
        <v>2015</v>
      </c>
      <c r="G17" s="12">
        <v>2016</v>
      </c>
      <c r="H17" s="12">
        <v>2017</v>
      </c>
      <c r="I17" s="12">
        <v>2018</v>
      </c>
      <c r="J17" s="12">
        <v>2019</v>
      </c>
      <c r="K17" s="12">
        <v>2020</v>
      </c>
      <c r="L17" s="12">
        <v>2021</v>
      </c>
      <c r="M17" s="12">
        <v>2022</v>
      </c>
      <c r="N17" s="12">
        <v>2023</v>
      </c>
    </row>
    <row r="18" spans="2:14" ht="14.4" x14ac:dyDescent="0.3">
      <c r="B18" s="33" t="s">
        <v>52</v>
      </c>
    </row>
    <row r="19" spans="2:14" ht="14.4" x14ac:dyDescent="0.3">
      <c r="B19" s="34" t="s">
        <v>53</v>
      </c>
      <c r="C19" s="35"/>
      <c r="D19" s="35"/>
      <c r="E19" s="36"/>
      <c r="F19" s="37">
        <f>'6.VarMacro'!F62</f>
        <v>114.870019</v>
      </c>
      <c r="G19" s="37">
        <f>'6.VarMacro'!G62</f>
        <v>115.929575</v>
      </c>
      <c r="H19" s="37">
        <f>'6.VarMacro'!H62</f>
        <v>111.97458399999999</v>
      </c>
      <c r="I19" s="37">
        <f>'6.VarMacro'!I62</f>
        <v>115.340603</v>
      </c>
      <c r="J19" s="37">
        <f>'6.VarMacro'!J62</f>
        <v>116.151459</v>
      </c>
      <c r="K19" s="37">
        <f>'6.VarMacro'!K62</f>
        <v>121.71768299999999</v>
      </c>
      <c r="L19" s="37">
        <f>'6.VarMacro'!L62</f>
        <v>137.10178199999999</v>
      </c>
      <c r="M19" s="37">
        <f>'6.VarMacro'!M62</f>
        <v>137.56364300000001</v>
      </c>
      <c r="N19" s="37">
        <f>'6.VarMacro'!N62</f>
        <v>137.79765800000001</v>
      </c>
    </row>
    <row r="20" spans="2:14" ht="14.4" x14ac:dyDescent="0.3">
      <c r="B20" s="38" t="s">
        <v>301</v>
      </c>
      <c r="C20" s="39"/>
      <c r="D20" s="39"/>
      <c r="E20" s="40"/>
      <c r="F20" s="41">
        <f>+F19/$F$19</f>
        <v>1</v>
      </c>
      <c r="G20" s="41">
        <f t="shared" ref="G20:N20" si="2">+G19/$F$19</f>
        <v>1.0092239559915108</v>
      </c>
      <c r="H20" s="41">
        <f t="shared" si="2"/>
        <v>0.97479381456357206</v>
      </c>
      <c r="I20" s="41">
        <f t="shared" si="2"/>
        <v>1.004096665118511</v>
      </c>
      <c r="J20" s="41">
        <f t="shared" si="2"/>
        <v>1.0111555653177005</v>
      </c>
      <c r="K20" s="41">
        <f t="shared" si="2"/>
        <v>1.0596122822962186</v>
      </c>
      <c r="L20" s="41">
        <f t="shared" si="2"/>
        <v>1.1935384288567061</v>
      </c>
      <c r="M20" s="41">
        <f t="shared" si="2"/>
        <v>1.1975591559708894</v>
      </c>
      <c r="N20" s="41">
        <f t="shared" si="2"/>
        <v>1.1995963716172104</v>
      </c>
    </row>
    <row r="21" spans="2:14" ht="14.4" x14ac:dyDescent="0.3">
      <c r="B21" s="42" t="s">
        <v>54</v>
      </c>
      <c r="E21" s="43"/>
      <c r="F21" s="7">
        <f>'6.VarMacro'!F20</f>
        <v>3.3850952380952384</v>
      </c>
      <c r="G21" s="7">
        <f>'6.VarMacro'!G20</f>
        <v>3.3979523809523817</v>
      </c>
      <c r="H21" s="7">
        <f>'6.VarMacro'!H20</f>
        <v>3.2483157894736845</v>
      </c>
      <c r="I21" s="7">
        <f>'6.VarMacro'!I20</f>
        <v>3.3663157894736839</v>
      </c>
      <c r="J21" s="7">
        <f>'6.VarMacro'!J20</f>
        <v>3.3573809523809524</v>
      </c>
      <c r="K21" s="7">
        <f>'6.VarMacro'!K20</f>
        <v>3.6055714285714284</v>
      </c>
      <c r="L21" s="7">
        <f>'6.VarMacro'!L20</f>
        <v>4.0423181818181817</v>
      </c>
      <c r="M21" s="7">
        <f>'6.VarMacro'!M20</f>
        <v>3.8345499999999992</v>
      </c>
      <c r="N21" s="7">
        <f>'6.VarMacro'!N20</f>
        <v>3.7381052631578946</v>
      </c>
    </row>
    <row r="22" spans="2:14" ht="14.4" x14ac:dyDescent="0.3">
      <c r="B22" s="42" t="s">
        <v>15</v>
      </c>
      <c r="E22" s="43"/>
      <c r="F22" s="7">
        <f>F21/$F$21</f>
        <v>1</v>
      </c>
      <c r="G22" s="7">
        <f t="shared" ref="G22:N22" si="3">G21/$F$21</f>
        <v>1.0037981628145796</v>
      </c>
      <c r="H22" s="7">
        <f t="shared" si="3"/>
        <v>0.95959361879031846</v>
      </c>
      <c r="I22" s="7">
        <f t="shared" si="3"/>
        <v>0.99445231306634629</v>
      </c>
      <c r="J22" s="7">
        <f t="shared" si="3"/>
        <v>0.99181284904412892</v>
      </c>
      <c r="K22" s="7">
        <f t="shared" si="3"/>
        <v>1.0651314586351934</v>
      </c>
      <c r="L22" s="7">
        <f t="shared" si="3"/>
        <v>1.1941519802239764</v>
      </c>
      <c r="M22" s="7">
        <f t="shared" si="3"/>
        <v>1.1327746282723983</v>
      </c>
      <c r="N22" s="7">
        <f t="shared" si="3"/>
        <v>1.1042836316951874</v>
      </c>
    </row>
    <row r="23" spans="2:14" ht="14.4" x14ac:dyDescent="0.3">
      <c r="B23" s="12" t="s">
        <v>55</v>
      </c>
      <c r="C23" s="12"/>
      <c r="D23" s="12"/>
      <c r="E23" s="44"/>
      <c r="F23" s="45">
        <f t="shared" ref="F23:N23" si="4">+F20/F22</f>
        <v>1</v>
      </c>
      <c r="G23" s="45">
        <f t="shared" si="4"/>
        <v>1.0054052631075929</v>
      </c>
      <c r="H23" s="45">
        <f t="shared" si="4"/>
        <v>1.0158402426564854</v>
      </c>
      <c r="I23" s="45">
        <f t="shared" si="4"/>
        <v>1.0096981543764796</v>
      </c>
      <c r="J23" s="45">
        <f t="shared" si="4"/>
        <v>1.0195023852455767</v>
      </c>
      <c r="K23" s="45">
        <f t="shared" si="4"/>
        <v>0.99481831440219892</v>
      </c>
      <c r="L23" s="45">
        <f t="shared" si="4"/>
        <v>0.99948620328280557</v>
      </c>
      <c r="M23" s="45">
        <f t="shared" si="4"/>
        <v>1.0571910122998556</v>
      </c>
      <c r="N23" s="45">
        <f t="shared" si="4"/>
        <v>1.0863118289417262</v>
      </c>
    </row>
    <row r="24" spans="2:14" ht="14.4" x14ac:dyDescent="0.3">
      <c r="B24" s="2" t="s">
        <v>56</v>
      </c>
      <c r="E24" s="46"/>
      <c r="F24" s="47"/>
      <c r="G24" s="47">
        <f t="shared" ref="G24:N24" si="5">G23/F23-1</f>
        <v>5.4052631075929281E-3</v>
      </c>
      <c r="H24" s="47">
        <f t="shared" si="5"/>
        <v>1.0378878977258532E-2</v>
      </c>
      <c r="I24" s="47">
        <f t="shared" si="5"/>
        <v>-6.0463132115576856E-3</v>
      </c>
      <c r="J24" s="47">
        <f t="shared" si="5"/>
        <v>9.7100611966074446E-3</v>
      </c>
      <c r="K24" s="47">
        <f t="shared" si="5"/>
        <v>-2.4211881404702984E-2</v>
      </c>
      <c r="L24" s="47">
        <f t="shared" si="5"/>
        <v>4.6922023981954553E-3</v>
      </c>
      <c r="M24" s="47">
        <f t="shared" si="5"/>
        <v>5.7734472799643388E-2</v>
      </c>
      <c r="N24" s="47">
        <f t="shared" si="5"/>
        <v>2.7545463689215399E-2</v>
      </c>
    </row>
    <row r="25" spans="2:14" ht="14.4" x14ac:dyDescent="0.3">
      <c r="B25" s="39" t="s">
        <v>57</v>
      </c>
      <c r="C25" s="39"/>
      <c r="D25" s="39"/>
      <c r="E25" s="48"/>
      <c r="F25" s="49"/>
      <c r="G25" s="49">
        <v>0.40839155808537231</v>
      </c>
      <c r="H25" s="49">
        <v>0.40123758200978349</v>
      </c>
      <c r="I25" s="49">
        <v>0.39706767235899826</v>
      </c>
      <c r="J25" s="49">
        <v>0.4086541630957875</v>
      </c>
      <c r="K25" s="49">
        <v>0.3998391226297564</v>
      </c>
      <c r="L25" s="49">
        <v>0.3872625500040669</v>
      </c>
      <c r="M25" s="49">
        <v>0.37184385564787592</v>
      </c>
      <c r="N25" s="49">
        <v>0.38695347751672637</v>
      </c>
    </row>
    <row r="26" spans="2:14" ht="4.95" customHeight="1" x14ac:dyDescent="0.3"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2:14" ht="14.4" x14ac:dyDescent="0.3">
      <c r="B27" s="33" t="s">
        <v>58</v>
      </c>
      <c r="E27" s="46"/>
    </row>
    <row r="28" spans="2:14" ht="14.4" x14ac:dyDescent="0.3">
      <c r="B28" s="34" t="s">
        <v>59</v>
      </c>
      <c r="C28" s="35"/>
      <c r="D28" s="35"/>
      <c r="E28" s="36"/>
      <c r="F28" s="37">
        <f>'6.VarMacro'!F84</f>
        <v>105.79188499999999</v>
      </c>
      <c r="G28" s="37">
        <f>'6.VarMacro'!G84</f>
        <v>109.168869</v>
      </c>
      <c r="H28" s="37">
        <f>'6.VarMacro'!H84</f>
        <v>112.010761</v>
      </c>
      <c r="I28" s="37">
        <f>'6.VarMacro'!I84</f>
        <v>115.794792</v>
      </c>
      <c r="J28" s="37">
        <f>'6.VarMacro'!J84</f>
        <v>115.087805</v>
      </c>
      <c r="K28" s="37">
        <f>'6.VarMacro'!K84</f>
        <v>120.82723</v>
      </c>
      <c r="L28" s="37">
        <f>'6.VarMacro'!L84</f>
        <v>139.42863</v>
      </c>
      <c r="M28" s="37">
        <f>'6.VarMacro'!M84</f>
        <v>146.077395</v>
      </c>
      <c r="N28" s="37">
        <f>'6.VarMacro'!N84</f>
        <v>144.040176</v>
      </c>
    </row>
    <row r="29" spans="2:14" ht="14.4" x14ac:dyDescent="0.3">
      <c r="B29" s="38" t="s">
        <v>302</v>
      </c>
      <c r="C29" s="39"/>
      <c r="D29" s="39"/>
      <c r="E29" s="40"/>
      <c r="F29" s="41">
        <f>F28/$F$28</f>
        <v>1</v>
      </c>
      <c r="G29" s="41">
        <f t="shared" ref="G29:N29" si="6">G28/$F$28</f>
        <v>1.0319210117108699</v>
      </c>
      <c r="H29" s="41">
        <f t="shared" si="6"/>
        <v>1.0587840551286141</v>
      </c>
      <c r="I29" s="41">
        <f t="shared" si="6"/>
        <v>1.0945526870988262</v>
      </c>
      <c r="J29" s="41">
        <f t="shared" si="6"/>
        <v>1.0878698777321154</v>
      </c>
      <c r="K29" s="41">
        <f t="shared" si="6"/>
        <v>1.1421219122808901</v>
      </c>
      <c r="L29" s="41">
        <f t="shared" si="6"/>
        <v>1.3179520338445621</v>
      </c>
      <c r="M29" s="41">
        <f t="shared" si="6"/>
        <v>1.3807996237140496</v>
      </c>
      <c r="N29" s="41">
        <f t="shared" si="6"/>
        <v>1.3615427686159483</v>
      </c>
    </row>
    <row r="30" spans="2:14" ht="14.4" x14ac:dyDescent="0.3">
      <c r="B30" s="42" t="s">
        <v>54</v>
      </c>
      <c r="E30" s="43"/>
      <c r="F30" s="7">
        <f>'6.VarMacro'!F20</f>
        <v>3.3850952380952384</v>
      </c>
      <c r="G30" s="7">
        <f>'6.VarMacro'!G20</f>
        <v>3.3979523809523817</v>
      </c>
      <c r="H30" s="7">
        <f>'6.VarMacro'!H20</f>
        <v>3.2483157894736845</v>
      </c>
      <c r="I30" s="7">
        <f>'6.VarMacro'!I20</f>
        <v>3.3663157894736839</v>
      </c>
      <c r="J30" s="7">
        <f>'6.VarMacro'!J20</f>
        <v>3.3573809523809524</v>
      </c>
      <c r="K30" s="7">
        <f>'6.VarMacro'!K20</f>
        <v>3.6055714285714284</v>
      </c>
      <c r="L30" s="7">
        <f>'6.VarMacro'!L20</f>
        <v>4.0423181818181817</v>
      </c>
      <c r="M30" s="7">
        <f>'6.VarMacro'!M20</f>
        <v>3.8345499999999992</v>
      </c>
      <c r="N30" s="7">
        <f>'6.VarMacro'!N20</f>
        <v>3.7381052631578946</v>
      </c>
    </row>
    <row r="31" spans="2:14" ht="14.4" x14ac:dyDescent="0.3">
      <c r="B31" s="42" t="s">
        <v>15</v>
      </c>
      <c r="E31" s="43"/>
      <c r="F31" s="7">
        <f>F30/$F$30</f>
        <v>1</v>
      </c>
      <c r="G31" s="7">
        <f t="shared" ref="G31:N31" si="7">G30/$F$30</f>
        <v>1.0037981628145796</v>
      </c>
      <c r="H31" s="7">
        <f t="shared" si="7"/>
        <v>0.95959361879031846</v>
      </c>
      <c r="I31" s="7">
        <f t="shared" si="7"/>
        <v>0.99445231306634629</v>
      </c>
      <c r="J31" s="7">
        <f t="shared" si="7"/>
        <v>0.99181284904412892</v>
      </c>
      <c r="K31" s="7">
        <f t="shared" si="7"/>
        <v>1.0651314586351934</v>
      </c>
      <c r="L31" s="7">
        <f t="shared" si="7"/>
        <v>1.1941519802239764</v>
      </c>
      <c r="M31" s="7">
        <f t="shared" si="7"/>
        <v>1.1327746282723983</v>
      </c>
      <c r="N31" s="7">
        <f t="shared" si="7"/>
        <v>1.1042836316951874</v>
      </c>
    </row>
    <row r="32" spans="2:14" ht="14.4" x14ac:dyDescent="0.3">
      <c r="B32" s="12" t="s">
        <v>60</v>
      </c>
      <c r="C32" s="12"/>
      <c r="D32" s="12"/>
      <c r="E32" s="44"/>
      <c r="F32" s="45">
        <f t="shared" ref="F32:N32" si="8">F29/F31</f>
        <v>1</v>
      </c>
      <c r="G32" s="45">
        <f t="shared" si="8"/>
        <v>1.0280164379036478</v>
      </c>
      <c r="H32" s="45">
        <f t="shared" si="8"/>
        <v>1.1033671279133108</v>
      </c>
      <c r="I32" s="45">
        <f t="shared" si="8"/>
        <v>1.1006587975282849</v>
      </c>
      <c r="J32" s="45">
        <f t="shared" si="8"/>
        <v>1.096849953880475</v>
      </c>
      <c r="K32" s="45">
        <f t="shared" si="8"/>
        <v>1.0722825835454606</v>
      </c>
      <c r="L32" s="45">
        <f t="shared" si="8"/>
        <v>1.103671940984736</v>
      </c>
      <c r="M32" s="45">
        <f t="shared" si="8"/>
        <v>1.2189535228379151</v>
      </c>
      <c r="N32" s="45">
        <f t="shared" si="8"/>
        <v>1.232964728930956</v>
      </c>
    </row>
    <row r="33" spans="2:14" ht="14.4" x14ac:dyDescent="0.3">
      <c r="B33" s="2" t="s">
        <v>61</v>
      </c>
      <c r="E33" s="46"/>
      <c r="F33" s="47"/>
      <c r="G33" s="47">
        <f t="shared" ref="G33:N33" si="9">G32/F32-1</f>
        <v>2.8016437903647828E-2</v>
      </c>
      <c r="H33" s="47">
        <f t="shared" si="9"/>
        <v>7.3297164550519822E-2</v>
      </c>
      <c r="I33" s="47">
        <f t="shared" si="9"/>
        <v>-2.4546049238823864E-3</v>
      </c>
      <c r="J33" s="47">
        <f t="shared" si="9"/>
        <v>-3.4605126096872718E-3</v>
      </c>
      <c r="K33" s="47">
        <f t="shared" si="9"/>
        <v>-2.239811402471148E-2</v>
      </c>
      <c r="L33" s="47">
        <f t="shared" si="9"/>
        <v>2.9273400427234142E-2</v>
      </c>
      <c r="M33" s="47">
        <f t="shared" si="9"/>
        <v>0.10445276134348469</v>
      </c>
      <c r="N33" s="47">
        <f t="shared" si="9"/>
        <v>1.1494454735583748E-2</v>
      </c>
    </row>
    <row r="34" spans="2:14" ht="14.4" x14ac:dyDescent="0.3">
      <c r="B34" s="39" t="s">
        <v>62</v>
      </c>
      <c r="C34" s="39"/>
      <c r="D34" s="39"/>
      <c r="E34" s="48"/>
      <c r="F34" s="49"/>
      <c r="G34" s="49">
        <f t="shared" ref="G34:N34" si="10">1-G25</f>
        <v>0.59160844191462769</v>
      </c>
      <c r="H34" s="49">
        <f t="shared" si="10"/>
        <v>0.59876241799021646</v>
      </c>
      <c r="I34" s="49">
        <f t="shared" si="10"/>
        <v>0.60293232764100169</v>
      </c>
      <c r="J34" s="49">
        <f t="shared" si="10"/>
        <v>0.5913458369042125</v>
      </c>
      <c r="K34" s="49">
        <f t="shared" si="10"/>
        <v>0.6001608773702436</v>
      </c>
      <c r="L34" s="49">
        <f t="shared" si="10"/>
        <v>0.61273744999593305</v>
      </c>
      <c r="M34" s="49">
        <f t="shared" si="10"/>
        <v>0.62815614435212408</v>
      </c>
      <c r="N34" s="49">
        <f t="shared" si="10"/>
        <v>0.61304652248327363</v>
      </c>
    </row>
    <row r="35" spans="2:14" ht="4.95" customHeight="1" x14ac:dyDescent="0.3"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2:14" ht="14.4" x14ac:dyDescent="0.3">
      <c r="B36" s="12" t="s">
        <v>63</v>
      </c>
      <c r="C36" s="12"/>
      <c r="D36" s="12"/>
      <c r="E36" s="50"/>
      <c r="F36" s="50"/>
      <c r="G36" s="50">
        <f t="shared" ref="G36:N36" si="11">G24*G25+G33*G34</f>
        <v>1.8782224998546267E-2</v>
      </c>
      <c r="H36" s="50">
        <f t="shared" si="11"/>
        <v>4.8051983782903415E-2</v>
      </c>
      <c r="I36" s="50">
        <f t="shared" si="11"/>
        <v>-3.8807561734621404E-3</v>
      </c>
      <c r="J36" s="50">
        <f t="shared" si="11"/>
        <v>1.9216972066153958E-3</v>
      </c>
      <c r="K36" s="50">
        <f t="shared" si="11"/>
        <v>-2.3123329182581753E-2</v>
      </c>
      <c r="L36" s="50">
        <f t="shared" si="11"/>
        <v>1.9754022996353676E-2</v>
      </c>
      <c r="M36" s="50">
        <f t="shared" si="11"/>
        <v>8.7080852802072756E-2</v>
      </c>
      <c r="N36" s="50">
        <f t="shared" si="11"/>
        <v>1.7705448467843627E-2</v>
      </c>
    </row>
    <row r="37" spans="2:14" ht="14.4" x14ac:dyDescent="0.3"/>
    <row r="38" spans="2:14" ht="14.4" x14ac:dyDescent="0.3">
      <c r="B38" s="3" t="s">
        <v>340</v>
      </c>
    </row>
    <row r="39" spans="2:14" ht="4.95" customHeight="1" x14ac:dyDescent="0.3"/>
    <row r="40" spans="2:14" ht="14.4" x14ac:dyDescent="0.3">
      <c r="B40" s="32"/>
      <c r="C40" s="32"/>
      <c r="D40" s="32"/>
      <c r="E40" s="32"/>
      <c r="F40" s="12">
        <v>2015</v>
      </c>
      <c r="G40" s="12">
        <v>2016</v>
      </c>
      <c r="H40" s="12">
        <v>2017</v>
      </c>
      <c r="I40" s="12">
        <v>2018</v>
      </c>
      <c r="J40" s="12">
        <v>2019</v>
      </c>
      <c r="K40" s="12">
        <v>2020</v>
      </c>
      <c r="L40" s="12">
        <v>2021</v>
      </c>
      <c r="M40" s="12">
        <v>2022</v>
      </c>
      <c r="N40" s="12">
        <v>2023</v>
      </c>
    </row>
    <row r="41" spans="2:14" ht="14.4" x14ac:dyDescent="0.3">
      <c r="B41" s="2" t="s">
        <v>64</v>
      </c>
      <c r="F41" s="51"/>
      <c r="G41" s="51">
        <f t="shared" ref="G41:N41" si="12">G13</f>
        <v>7.0465434373466973E-2</v>
      </c>
      <c r="H41" s="51">
        <f t="shared" si="12"/>
        <v>3.0500130596362585E-2</v>
      </c>
      <c r="I41" s="51">
        <f t="shared" si="12"/>
        <v>-6.9450743409217308E-3</v>
      </c>
      <c r="J41" s="51">
        <f t="shared" si="12"/>
        <v>2.5442207686604101E-2</v>
      </c>
      <c r="K41" s="51">
        <f t="shared" si="12"/>
        <v>-0.18174300667299925</v>
      </c>
      <c r="L41" s="51">
        <f t="shared" si="12"/>
        <v>-9.4792179559092249E-2</v>
      </c>
      <c r="M41" s="51">
        <f t="shared" si="12"/>
        <v>0.18159887636470984</v>
      </c>
      <c r="N41" s="51">
        <f t="shared" si="12"/>
        <v>0.12073176073945646</v>
      </c>
    </row>
    <row r="42" spans="2:14" ht="14.4" x14ac:dyDescent="0.3">
      <c r="B42" s="2" t="s">
        <v>65</v>
      </c>
      <c r="F42" s="52"/>
      <c r="G42" s="52">
        <v>0.33742331288343563</v>
      </c>
      <c r="H42" s="52">
        <v>0.33742331288343563</v>
      </c>
      <c r="I42" s="52">
        <v>0.33742331288343563</v>
      </c>
      <c r="J42" s="52">
        <v>0.33742331288343602</v>
      </c>
      <c r="K42" s="52">
        <v>0.33742331288343602</v>
      </c>
      <c r="L42" s="52">
        <v>0.33742331288343602</v>
      </c>
      <c r="M42" s="52">
        <v>0.33742331288343602</v>
      </c>
      <c r="N42" s="52">
        <v>0.33742331288343602</v>
      </c>
    </row>
    <row r="43" spans="2:14" ht="4.95" customHeight="1" x14ac:dyDescent="0.3"/>
    <row r="44" spans="2:14" ht="14.4" x14ac:dyDescent="0.3">
      <c r="B44" s="2" t="s">
        <v>66</v>
      </c>
      <c r="F44" s="51"/>
      <c r="G44" s="51">
        <f t="shared" ref="G44:N44" si="13">G36</f>
        <v>1.8782224998546267E-2</v>
      </c>
      <c r="H44" s="51">
        <f t="shared" si="13"/>
        <v>4.8051983782903415E-2</v>
      </c>
      <c r="I44" s="51">
        <f t="shared" si="13"/>
        <v>-3.8807561734621404E-3</v>
      </c>
      <c r="J44" s="51">
        <f t="shared" si="13"/>
        <v>1.9216972066153958E-3</v>
      </c>
      <c r="K44" s="51">
        <f t="shared" si="13"/>
        <v>-2.3123329182581753E-2</v>
      </c>
      <c r="L44" s="51">
        <f t="shared" si="13"/>
        <v>1.9754022996353676E-2</v>
      </c>
      <c r="M44" s="51">
        <f t="shared" si="13"/>
        <v>8.7080852802072756E-2</v>
      </c>
      <c r="N44" s="51">
        <f t="shared" si="13"/>
        <v>1.7705448467843627E-2</v>
      </c>
    </row>
    <row r="45" spans="2:14" ht="14.4" x14ac:dyDescent="0.3">
      <c r="B45" s="2" t="s">
        <v>67</v>
      </c>
      <c r="F45" s="53"/>
      <c r="G45" s="53">
        <f t="shared" ref="G45:N45" si="14">1-G42</f>
        <v>0.66257668711656437</v>
      </c>
      <c r="H45" s="53">
        <f t="shared" si="14"/>
        <v>0.66257668711656437</v>
      </c>
      <c r="I45" s="53">
        <f t="shared" si="14"/>
        <v>0.66257668711656437</v>
      </c>
      <c r="J45" s="53">
        <f t="shared" si="14"/>
        <v>0.66257668711656392</v>
      </c>
      <c r="K45" s="53">
        <f t="shared" si="14"/>
        <v>0.66257668711656392</v>
      </c>
      <c r="L45" s="53">
        <f t="shared" si="14"/>
        <v>0.66257668711656392</v>
      </c>
      <c r="M45" s="53">
        <f t="shared" si="14"/>
        <v>0.66257668711656392</v>
      </c>
      <c r="N45" s="53">
        <f t="shared" si="14"/>
        <v>0.66257668711656392</v>
      </c>
    </row>
    <row r="46" spans="2:14" ht="4.95" customHeight="1" x14ac:dyDescent="0.3"/>
    <row r="47" spans="2:14" ht="14.4" x14ac:dyDescent="0.3">
      <c r="B47" s="12" t="s">
        <v>68</v>
      </c>
      <c r="C47" s="12"/>
      <c r="D47" s="12"/>
      <c r="E47" s="12"/>
      <c r="F47" s="20"/>
      <c r="G47" s="20">
        <f t="shared" ref="G47:N47" si="15">G41*G42+G44*G45</f>
        <v>3.6221344726280247E-2</v>
      </c>
      <c r="H47" s="20">
        <f t="shared" si="15"/>
        <v>4.2129579333457123E-2</v>
      </c>
      <c r="I47" s="20">
        <f t="shared" si="15"/>
        <v>-4.9147285612552542E-3</v>
      </c>
      <c r="J47" s="20">
        <f t="shared" si="15"/>
        <v>9.8580657734827614E-3</v>
      </c>
      <c r="K47" s="20">
        <f t="shared" si="15"/>
        <v>-7.664530624990061E-2</v>
      </c>
      <c r="L47" s="20">
        <f t="shared" si="15"/>
        <v>-1.8896536148121996E-2</v>
      </c>
      <c r="M47" s="20">
        <f t="shared" si="15"/>
        <v>0.11897343743977243</v>
      </c>
      <c r="N47" s="20">
        <f t="shared" si="15"/>
        <v>5.2468928068694631E-2</v>
      </c>
    </row>
    <row r="48" spans="2:14" ht="14.4" x14ac:dyDescent="0.3"/>
    <row r="49" spans="6:14" ht="14.4" x14ac:dyDescent="0.3"/>
    <row r="50" spans="6:14" ht="14.4" hidden="1" x14ac:dyDescent="0.3">
      <c r="F50" s="54"/>
      <c r="G50" s="54"/>
      <c r="H50" s="54"/>
      <c r="I50" s="54"/>
      <c r="J50" s="54"/>
      <c r="K50" s="54"/>
      <c r="L50" s="54"/>
      <c r="M50" s="54"/>
      <c r="N50" s="54"/>
    </row>
    <row r="51" spans="6:14" ht="13.2" customHeight="1" x14ac:dyDescent="0.3"/>
    <row r="52" spans="6:14" ht="13.2" hidden="1" customHeight="1" x14ac:dyDescent="0.3"/>
    <row r="53" spans="6:14" ht="13.2" hidden="1" customHeight="1" x14ac:dyDescent="0.3"/>
    <row r="54" spans="6:14" ht="13.2" hidden="1" customHeight="1" x14ac:dyDescent="0.3"/>
    <row r="55" spans="6:14" ht="13.2" hidden="1" customHeight="1" x14ac:dyDescent="0.3"/>
    <row r="56" spans="6:14" ht="13.2" hidden="1" customHeight="1" x14ac:dyDescent="0.3"/>
    <row r="57" spans="6:14" ht="13.2" hidden="1" customHeight="1" x14ac:dyDescent="0.3"/>
    <row r="58" spans="6:14" ht="13.2" hidden="1" customHeight="1" x14ac:dyDescent="0.3"/>
    <row r="59" spans="6:14" ht="13.2" hidden="1" customHeight="1" x14ac:dyDescent="0.3"/>
    <row r="60" spans="6:14" ht="13.2" hidden="1" customHeight="1" x14ac:dyDescent="0.3"/>
    <row r="61" spans="6:14" ht="13.2" hidden="1" customHeight="1" x14ac:dyDescent="0.3"/>
    <row r="62" spans="6:14" ht="13.2" hidden="1" customHeight="1" x14ac:dyDescent="0.3"/>
    <row r="63" spans="6:14" ht="13.2" hidden="1" customHeight="1" x14ac:dyDescent="0.3"/>
    <row r="64" spans="6:14" ht="13.2" hidden="1" customHeight="1" x14ac:dyDescent="0.3"/>
    <row r="65" ht="13.2" hidden="1" customHeight="1" x14ac:dyDescent="0.3"/>
    <row r="66" ht="13.2" hidden="1" customHeight="1" x14ac:dyDescent="0.3"/>
    <row r="67" ht="13.2" hidden="1" customHeight="1" x14ac:dyDescent="0.3"/>
    <row r="68" ht="13.2" hidden="1" customHeight="1" x14ac:dyDescent="0.3"/>
    <row r="69" ht="13.2" hidden="1" customHeight="1" x14ac:dyDescent="0.3"/>
    <row r="70" ht="13.2" hidden="1" customHeight="1" x14ac:dyDescent="0.3"/>
    <row r="71" ht="13.2" hidden="1" customHeight="1" x14ac:dyDescent="0.3"/>
    <row r="72" ht="13.2" hidden="1" customHeight="1" x14ac:dyDescent="0.3"/>
    <row r="73" ht="13.2" hidden="1" customHeight="1" x14ac:dyDescent="0.3"/>
    <row r="74" ht="13.2" hidden="1" customHeight="1" x14ac:dyDescent="0.3"/>
    <row r="75" ht="13.2" hidden="1" customHeight="1" x14ac:dyDescent="0.3"/>
    <row r="76" ht="13.2" hidden="1" customHeight="1" x14ac:dyDescent="0.3"/>
    <row r="77" ht="13.2" hidden="1" customHeight="1" x14ac:dyDescent="0.3"/>
    <row r="78" ht="13.2" hidden="1" customHeight="1" x14ac:dyDescent="0.3"/>
    <row r="79" ht="13.2" hidden="1" customHeight="1" x14ac:dyDescent="0.3"/>
    <row r="80" ht="13.2" hidden="1" customHeight="1" x14ac:dyDescent="0.3"/>
    <row r="81" ht="13.2" hidden="1" customHeight="1" x14ac:dyDescent="0.3"/>
    <row r="82" ht="13.2" hidden="1" customHeight="1" x14ac:dyDescent="0.3"/>
    <row r="83" ht="13.2" hidden="1" customHeight="1" x14ac:dyDescent="0.3"/>
    <row r="84" ht="13.2" hidden="1" customHeight="1" x14ac:dyDescent="0.3"/>
    <row r="85" ht="13.2" hidden="1" customHeight="1" x14ac:dyDescent="0.3"/>
    <row r="86" ht="13.2" hidden="1" customHeight="1" x14ac:dyDescent="0.3"/>
    <row r="87" ht="13.2" hidden="1" customHeight="1" x14ac:dyDescent="0.3"/>
    <row r="88" ht="13.2" hidden="1" customHeight="1" x14ac:dyDescent="0.3"/>
    <row r="89" ht="13.2" hidden="1" customHeight="1" x14ac:dyDescent="0.3"/>
    <row r="90" ht="13.2" hidden="1" customHeight="1" x14ac:dyDescent="0.3"/>
    <row r="91" ht="13.2" hidden="1" customHeight="1" x14ac:dyDescent="0.3"/>
    <row r="92" ht="13.2" hidden="1" customHeight="1" x14ac:dyDescent="0.3"/>
    <row r="93" ht="13.2" hidden="1" customHeight="1" x14ac:dyDescent="0.3"/>
    <row r="94" ht="13.2" hidden="1" customHeight="1" x14ac:dyDescent="0.3"/>
    <row r="95" ht="13.2" hidden="1" customHeight="1" x14ac:dyDescent="0.3"/>
    <row r="96" ht="13.2" hidden="1" customHeight="1" x14ac:dyDescent="0.3"/>
    <row r="97" ht="13.2" hidden="1" customHeight="1" x14ac:dyDescent="0.3"/>
    <row r="98" ht="13.2" hidden="1" customHeight="1" x14ac:dyDescent="0.3"/>
    <row r="99" ht="13.2" hidden="1" customHeight="1" x14ac:dyDescent="0.3"/>
    <row r="100" ht="13.2" hidden="1" customHeight="1" x14ac:dyDescent="0.3"/>
    <row r="101" ht="13.2" hidden="1" customHeight="1" x14ac:dyDescent="0.3"/>
    <row r="102" ht="13.2" hidden="1" customHeight="1" x14ac:dyDescent="0.3"/>
    <row r="103" ht="13.2" hidden="1" customHeight="1" x14ac:dyDescent="0.3"/>
    <row r="104" ht="13.2" hidden="1" customHeight="1" x14ac:dyDescent="0.3"/>
    <row r="105" ht="13.2" hidden="1" customHeight="1" x14ac:dyDescent="0.3"/>
    <row r="106" ht="13.2" hidden="1" customHeight="1" x14ac:dyDescent="0.3"/>
    <row r="107" ht="13.2" hidden="1" customHeight="1" x14ac:dyDescent="0.3"/>
    <row r="108" ht="13.2" hidden="1" customHeight="1" x14ac:dyDescent="0.3"/>
    <row r="109" ht="13.2" hidden="1" customHeight="1" x14ac:dyDescent="0.3"/>
    <row r="110" ht="13.2" hidden="1" customHeight="1" x14ac:dyDescent="0.3"/>
    <row r="111" ht="13.2" hidden="1" customHeight="1" x14ac:dyDescent="0.3"/>
    <row r="112" ht="13.2" hidden="1" customHeight="1" x14ac:dyDescent="0.3"/>
    <row r="113" ht="13.2" hidden="1" customHeight="1" x14ac:dyDescent="0.3"/>
    <row r="114" ht="13.2" hidden="1" customHeight="1" x14ac:dyDescent="0.3"/>
    <row r="115" ht="13.2" hidden="1" customHeight="1" x14ac:dyDescent="0.3"/>
    <row r="116" ht="13.2" hidden="1" customHeight="1" x14ac:dyDescent="0.3"/>
    <row r="117" ht="13.2" hidden="1" customHeight="1" x14ac:dyDescent="0.3"/>
    <row r="118" ht="13.2" hidden="1" customHeight="1" x14ac:dyDescent="0.3"/>
    <row r="119" ht="13.2" hidden="1" customHeight="1" x14ac:dyDescent="0.3"/>
    <row r="120" ht="13.2" hidden="1" customHeight="1" x14ac:dyDescent="0.3"/>
    <row r="121" ht="13.2" hidden="1" customHeight="1" x14ac:dyDescent="0.3"/>
    <row r="122" ht="13.2" hidden="1" customHeight="1" x14ac:dyDescent="0.3"/>
    <row r="123" ht="13.2" hidden="1" customHeight="1" x14ac:dyDescent="0.3"/>
    <row r="124" ht="13.2" hidden="1" customHeight="1" x14ac:dyDescent="0.3"/>
    <row r="125" ht="13.2" hidden="1" customHeight="1" x14ac:dyDescent="0.3"/>
    <row r="126" ht="13.2" hidden="1" customHeight="1" x14ac:dyDescent="0.3"/>
    <row r="127" ht="13.2" hidden="1" customHeight="1" x14ac:dyDescent="0.3"/>
    <row r="128" ht="13.2" hidden="1" customHeight="1" x14ac:dyDescent="0.3"/>
    <row r="129" ht="13.2" hidden="1" customHeight="1" x14ac:dyDescent="0.3"/>
    <row r="130" ht="13.2" hidden="1" customHeight="1" x14ac:dyDescent="0.3"/>
    <row r="131" ht="13.2" hidden="1" customHeight="1" x14ac:dyDescent="0.3"/>
    <row r="132" ht="13.2" hidden="1" customHeight="1" x14ac:dyDescent="0.3"/>
    <row r="133" ht="13.2" hidden="1" customHeight="1" x14ac:dyDescent="0.3"/>
    <row r="134" ht="13.2" hidden="1" customHeight="1" x14ac:dyDescent="0.3"/>
    <row r="135" ht="13.2" hidden="1" customHeight="1" x14ac:dyDescent="0.3"/>
    <row r="136" ht="13.2" hidden="1" customHeight="1" x14ac:dyDescent="0.3"/>
    <row r="137" ht="13.2" hidden="1" customHeight="1" x14ac:dyDescent="0.3"/>
    <row r="138" ht="13.2" hidden="1" customHeight="1" x14ac:dyDescent="0.3"/>
    <row r="139" ht="13.2" hidden="1" customHeight="1" x14ac:dyDescent="0.3"/>
    <row r="140" ht="13.2" hidden="1" customHeight="1" x14ac:dyDescent="0.3"/>
    <row r="141" ht="13.2" hidden="1" customHeight="1" x14ac:dyDescent="0.3"/>
    <row r="142" ht="13.2" hidden="1" customHeight="1" x14ac:dyDescent="0.3"/>
    <row r="143" ht="13.2" hidden="1" customHeight="1" x14ac:dyDescent="0.3"/>
    <row r="144" ht="13.2" hidden="1" customHeight="1" x14ac:dyDescent="0.3"/>
    <row r="145" ht="13.2" hidden="1" customHeight="1" x14ac:dyDescent="0.3"/>
    <row r="146" ht="13.2" hidden="1" customHeight="1" x14ac:dyDescent="0.3"/>
    <row r="147" ht="13.2" hidden="1" customHeight="1" x14ac:dyDescent="0.3"/>
    <row r="148" ht="13.2" hidden="1" customHeight="1" x14ac:dyDescent="0.3"/>
    <row r="149" ht="13.2" hidden="1" customHeight="1" x14ac:dyDescent="0.3"/>
    <row r="150" ht="13.2" hidden="1" customHeight="1" x14ac:dyDescent="0.3"/>
    <row r="151" ht="13.2" hidden="1" customHeight="1" x14ac:dyDescent="0.3"/>
    <row r="152" ht="13.2" hidden="1" customHeight="1" x14ac:dyDescent="0.3"/>
    <row r="153" ht="13.2" hidden="1" customHeight="1" x14ac:dyDescent="0.3"/>
    <row r="154" ht="13.2" hidden="1" customHeight="1" x14ac:dyDescent="0.3"/>
    <row r="155" ht="13.2" hidden="1" customHeight="1" x14ac:dyDescent="0.3"/>
    <row r="156" ht="13.2" hidden="1" customHeight="1" x14ac:dyDescent="0.3"/>
    <row r="157" ht="13.2" hidden="1" customHeight="1" x14ac:dyDescent="0.3"/>
    <row r="158" ht="13.2" hidden="1" customHeight="1" x14ac:dyDescent="0.3"/>
    <row r="159" ht="13.2" hidden="1" customHeight="1" x14ac:dyDescent="0.3"/>
    <row r="160" ht="13.2" hidden="1" customHeight="1" x14ac:dyDescent="0.3"/>
    <row r="161" ht="13.2" hidden="1" customHeight="1" x14ac:dyDescent="0.3"/>
    <row r="162" ht="13.2" hidden="1" customHeight="1" x14ac:dyDescent="0.3"/>
    <row r="163" ht="13.2" hidden="1" customHeight="1" x14ac:dyDescent="0.3"/>
    <row r="164" ht="13.2" hidden="1" customHeight="1" x14ac:dyDescent="0.3"/>
    <row r="165" ht="13.2" hidden="1" customHeight="1" x14ac:dyDescent="0.3"/>
    <row r="166" ht="13.2" hidden="1" customHeight="1" x14ac:dyDescent="0.3"/>
    <row r="167" ht="13.2" hidden="1" customHeight="1" x14ac:dyDescent="0.3"/>
    <row r="168" ht="13.2" hidden="1" customHeight="1" x14ac:dyDescent="0.3"/>
    <row r="169" ht="13.2" hidden="1" customHeight="1" x14ac:dyDescent="0.3"/>
    <row r="170" ht="13.2" hidden="1" customHeight="1" x14ac:dyDescent="0.3"/>
    <row r="171" ht="13.2" hidden="1" customHeight="1" x14ac:dyDescent="0.3"/>
    <row r="172" ht="13.2" hidden="1" customHeight="1" x14ac:dyDescent="0.3"/>
    <row r="173" ht="13.2" hidden="1" customHeight="1" x14ac:dyDescent="0.3"/>
    <row r="174" ht="13.2" hidden="1" customHeight="1" x14ac:dyDescent="0.3"/>
    <row r="175" ht="13.2" hidden="1" customHeight="1" x14ac:dyDescent="0.3"/>
    <row r="176" ht="13.2" hidden="1" customHeight="1" x14ac:dyDescent="0.3"/>
    <row r="177" ht="13.2" hidden="1" customHeight="1" x14ac:dyDescent="0.3"/>
    <row r="178" ht="13.2" hidden="1" customHeight="1" x14ac:dyDescent="0.3"/>
    <row r="179" ht="13.2" hidden="1" customHeight="1" x14ac:dyDescent="0.3"/>
    <row r="180" ht="13.2" hidden="1" customHeight="1" x14ac:dyDescent="0.3"/>
    <row r="181" ht="13.2" hidden="1" customHeight="1" x14ac:dyDescent="0.3"/>
    <row r="182" ht="13.2" hidden="1" customHeight="1" x14ac:dyDescent="0.3"/>
    <row r="183" ht="13.2" hidden="1" customHeight="1" x14ac:dyDescent="0.3"/>
    <row r="184" ht="13.2" hidden="1" customHeight="1" x14ac:dyDescent="0.3"/>
    <row r="185" ht="13.2" hidden="1" customHeight="1" x14ac:dyDescent="0.3"/>
    <row r="186" ht="13.2" hidden="1" customHeight="1" x14ac:dyDescent="0.3"/>
    <row r="187" ht="13.2" hidden="1" customHeight="1" x14ac:dyDescent="0.3"/>
    <row r="188" ht="13.2" hidden="1" customHeight="1" x14ac:dyDescent="0.3"/>
    <row r="189" ht="13.2" hidden="1" customHeight="1" x14ac:dyDescent="0.3"/>
    <row r="190" ht="13.2" hidden="1" customHeight="1" x14ac:dyDescent="0.3"/>
    <row r="191" ht="13.2" hidden="1" customHeight="1" x14ac:dyDescent="0.3"/>
    <row r="192" ht="13.2" hidden="1" customHeight="1" x14ac:dyDescent="0.3"/>
    <row r="193" ht="13.2" hidden="1" customHeight="1" x14ac:dyDescent="0.3"/>
    <row r="194" ht="13.2" hidden="1" customHeight="1" x14ac:dyDescent="0.3"/>
    <row r="195" ht="13.2" hidden="1" customHeight="1" x14ac:dyDescent="0.3"/>
    <row r="196" ht="13.2" hidden="1" customHeight="1" x14ac:dyDescent="0.3"/>
    <row r="197" ht="13.2" hidden="1" customHeight="1" x14ac:dyDescent="0.3"/>
    <row r="198" ht="13.2" hidden="1" customHeight="1" x14ac:dyDescent="0.3"/>
    <row r="199" ht="13.2" hidden="1" customHeight="1" x14ac:dyDescent="0.3"/>
    <row r="200" ht="13.2" hidden="1" customHeight="1" x14ac:dyDescent="0.3"/>
    <row r="201" ht="13.2" hidden="1" customHeight="1" x14ac:dyDescent="0.3"/>
    <row r="202" ht="13.2" hidden="1" customHeight="1" x14ac:dyDescent="0.3"/>
    <row r="203" ht="13.2" hidden="1" customHeight="1" x14ac:dyDescent="0.3"/>
    <row r="204" ht="13.2" hidden="1" customHeight="1" x14ac:dyDescent="0.3"/>
    <row r="205" ht="13.2" hidden="1" customHeight="1" x14ac:dyDescent="0.3"/>
    <row r="206" ht="13.2" hidden="1" customHeight="1" x14ac:dyDescent="0.3"/>
    <row r="207" ht="13.2" hidden="1" customHeight="1" x14ac:dyDescent="0.3"/>
    <row r="208" ht="13.2" hidden="1" customHeight="1" x14ac:dyDescent="0.3"/>
    <row r="209" ht="13.2" hidden="1" customHeight="1" x14ac:dyDescent="0.3"/>
    <row r="210" ht="13.2" hidden="1" customHeight="1" x14ac:dyDescent="0.3"/>
    <row r="211" ht="13.2" hidden="1" customHeight="1" x14ac:dyDescent="0.3"/>
    <row r="212" ht="13.2" hidden="1" customHeight="1" x14ac:dyDescent="0.3"/>
    <row r="213" ht="13.2" hidden="1" customHeight="1" x14ac:dyDescent="0.3"/>
    <row r="214" ht="13.2" hidden="1" customHeight="1" x14ac:dyDescent="0.3"/>
    <row r="215" ht="13.2" hidden="1" customHeight="1" x14ac:dyDescent="0.3"/>
    <row r="216" ht="13.2" hidden="1" customHeight="1" x14ac:dyDescent="0.3"/>
    <row r="217" ht="13.2" hidden="1" customHeight="1" x14ac:dyDescent="0.3"/>
    <row r="218" ht="13.2" hidden="1" customHeight="1" x14ac:dyDescent="0.3"/>
    <row r="219" ht="13.2" hidden="1" customHeight="1" x14ac:dyDescent="0.3"/>
    <row r="220" ht="13.2" hidden="1" customHeight="1" x14ac:dyDescent="0.3"/>
    <row r="221" ht="13.2" hidden="1" customHeight="1" x14ac:dyDescent="0.3"/>
    <row r="222" ht="13.2" hidden="1" customHeight="1" x14ac:dyDescent="0.3"/>
    <row r="223" ht="13.2" hidden="1" customHeight="1" x14ac:dyDescent="0.3"/>
    <row r="224" ht="13.2" hidden="1" customHeight="1" x14ac:dyDescent="0.3"/>
    <row r="225" ht="13.2" hidden="1" customHeight="1" x14ac:dyDescent="0.3"/>
    <row r="226" ht="13.2" hidden="1" customHeight="1" x14ac:dyDescent="0.3"/>
    <row r="227" ht="13.2" hidden="1" customHeight="1" x14ac:dyDescent="0.3"/>
    <row r="228" ht="13.2" hidden="1" customHeight="1" x14ac:dyDescent="0.3"/>
    <row r="229" ht="13.2" hidden="1" customHeight="1" x14ac:dyDescent="0.3"/>
    <row r="230" ht="13.2" hidden="1" customHeight="1" x14ac:dyDescent="0.3"/>
    <row r="231" ht="13.2" hidden="1" customHeight="1" x14ac:dyDescent="0.3"/>
    <row r="232" ht="13.2" hidden="1" customHeight="1" x14ac:dyDescent="0.3"/>
    <row r="233" ht="13.2" hidden="1" customHeight="1" x14ac:dyDescent="0.3"/>
    <row r="234" ht="13.2" hidden="1" customHeight="1" x14ac:dyDescent="0.3"/>
    <row r="235" ht="13.2" hidden="1" customHeight="1" x14ac:dyDescent="0.3"/>
    <row r="236" ht="13.2" hidden="1" customHeight="1" x14ac:dyDescent="0.3"/>
    <row r="237" ht="13.2" hidden="1" customHeight="1" x14ac:dyDescent="0.3"/>
    <row r="238" ht="13.2" hidden="1" customHeight="1" x14ac:dyDescent="0.3"/>
    <row r="239" ht="13.2" hidden="1" customHeight="1" x14ac:dyDescent="0.3"/>
    <row r="240" ht="13.2" hidden="1" customHeight="1" x14ac:dyDescent="0.3"/>
    <row r="241" ht="13.2" hidden="1" customHeight="1" x14ac:dyDescent="0.3"/>
    <row r="242" ht="13.2" hidden="1" customHeight="1" x14ac:dyDescent="0.3"/>
    <row r="243" ht="13.2" hidden="1" customHeight="1" x14ac:dyDescent="0.3"/>
    <row r="244" ht="13.2" hidden="1" customHeight="1" x14ac:dyDescent="0.3"/>
    <row r="245" ht="13.2" hidden="1" customHeight="1" x14ac:dyDescent="0.3"/>
    <row r="246" ht="13.2" hidden="1" customHeight="1" x14ac:dyDescent="0.3"/>
    <row r="247" ht="13.2" hidden="1" customHeight="1" x14ac:dyDescent="0.3"/>
    <row r="248" ht="13.2" hidden="1" customHeight="1" x14ac:dyDescent="0.3"/>
    <row r="249" ht="13.2" hidden="1" customHeight="1" x14ac:dyDescent="0.3"/>
    <row r="250" ht="13.2" hidden="1" customHeight="1" x14ac:dyDescent="0.3"/>
    <row r="251" ht="13.2" hidden="1" customHeight="1" x14ac:dyDescent="0.3"/>
    <row r="252" ht="13.2" hidden="1" customHeight="1" x14ac:dyDescent="0.3"/>
    <row r="253" ht="13.2" hidden="1" customHeight="1" x14ac:dyDescent="0.3"/>
    <row r="254" ht="13.2" hidden="1" customHeight="1" x14ac:dyDescent="0.3"/>
    <row r="255" ht="13.2" hidden="1" customHeight="1" x14ac:dyDescent="0.3"/>
    <row r="256" ht="13.2" hidden="1" customHeight="1" x14ac:dyDescent="0.3"/>
    <row r="257" ht="13.2" hidden="1" customHeight="1" x14ac:dyDescent="0.3"/>
    <row r="258" ht="13.2" hidden="1" customHeight="1" x14ac:dyDescent="0.3"/>
    <row r="259" ht="13.2" hidden="1" customHeight="1" x14ac:dyDescent="0.3"/>
    <row r="260" ht="13.2" hidden="1" customHeight="1" x14ac:dyDescent="0.3"/>
    <row r="261" ht="13.2" hidden="1" customHeight="1" x14ac:dyDescent="0.3"/>
    <row r="262" ht="13.2" hidden="1" customHeight="1" x14ac:dyDescent="0.3"/>
    <row r="263" ht="13.2" hidden="1" customHeight="1" x14ac:dyDescent="0.3"/>
    <row r="264" ht="13.2" hidden="1" customHeight="1" x14ac:dyDescent="0.3"/>
    <row r="265" ht="13.2" hidden="1" customHeight="1" x14ac:dyDescent="0.3"/>
    <row r="266" ht="13.2" hidden="1" customHeight="1" x14ac:dyDescent="0.3"/>
    <row r="267" ht="13.2" hidden="1" customHeight="1" x14ac:dyDescent="0.3"/>
    <row r="268" ht="13.2" hidden="1" customHeight="1" x14ac:dyDescent="0.3"/>
    <row r="269" ht="13.2" hidden="1" customHeight="1" x14ac:dyDescent="0.3"/>
    <row r="270" ht="13.2" hidden="1" customHeight="1" x14ac:dyDescent="0.3"/>
    <row r="271" ht="13.2" hidden="1" customHeight="1" x14ac:dyDescent="0.3"/>
    <row r="272" ht="13.2" hidden="1" customHeight="1" x14ac:dyDescent="0.3"/>
    <row r="273" ht="13.2" hidden="1" customHeight="1" x14ac:dyDescent="0.3"/>
    <row r="274" ht="13.2" hidden="1" customHeight="1" x14ac:dyDescent="0.3"/>
    <row r="275" ht="13.2" hidden="1" customHeight="1" x14ac:dyDescent="0.3"/>
    <row r="276" ht="13.2" hidden="1" customHeight="1" x14ac:dyDescent="0.3"/>
    <row r="277" ht="13.2" hidden="1" customHeight="1" x14ac:dyDescent="0.3"/>
    <row r="278" ht="13.2" hidden="1" customHeight="1" x14ac:dyDescent="0.3"/>
    <row r="279" ht="13.2" hidden="1" customHeight="1" x14ac:dyDescent="0.3"/>
    <row r="280" ht="13.2" hidden="1" customHeight="1" x14ac:dyDescent="0.3"/>
    <row r="281" ht="13.2" hidden="1" customHeight="1" x14ac:dyDescent="0.3"/>
    <row r="282" ht="13.2" hidden="1" customHeight="1" x14ac:dyDescent="0.3"/>
    <row r="283" ht="13.2" hidden="1" customHeight="1" x14ac:dyDescent="0.3"/>
    <row r="284" ht="13.2" hidden="1" customHeight="1" x14ac:dyDescent="0.3"/>
    <row r="285" ht="13.2" hidden="1" customHeight="1" x14ac:dyDescent="0.3"/>
    <row r="286" ht="13.2" hidden="1" customHeight="1" x14ac:dyDescent="0.3"/>
    <row r="287" ht="13.2" hidden="1" customHeight="1" x14ac:dyDescent="0.3"/>
    <row r="288" ht="13.2" hidden="1" customHeight="1" x14ac:dyDescent="0.3"/>
    <row r="289" ht="13.2" hidden="1" customHeight="1" x14ac:dyDescent="0.3"/>
    <row r="290" ht="13.2" hidden="1" customHeight="1" x14ac:dyDescent="0.3"/>
    <row r="291" ht="13.2" hidden="1" customHeight="1" x14ac:dyDescent="0.3"/>
    <row r="292" ht="13.2" hidden="1" customHeight="1" x14ac:dyDescent="0.3"/>
    <row r="293" ht="13.2" hidden="1" customHeight="1" x14ac:dyDescent="0.3"/>
    <row r="294" ht="13.2" hidden="1" customHeight="1" x14ac:dyDescent="0.3"/>
    <row r="295" ht="13.2" hidden="1" customHeight="1" x14ac:dyDescent="0.3"/>
    <row r="296" ht="13.2" hidden="1" customHeight="1" x14ac:dyDescent="0.3"/>
    <row r="297" ht="13.2" hidden="1" customHeight="1" x14ac:dyDescent="0.3"/>
    <row r="298" ht="13.2" hidden="1" customHeight="1" x14ac:dyDescent="0.3"/>
    <row r="299" ht="13.2" hidden="1" customHeight="1" x14ac:dyDescent="0.3"/>
    <row r="300" ht="13.2" hidden="1" customHeight="1" x14ac:dyDescent="0.3"/>
    <row r="301" ht="13.2" hidden="1" customHeight="1" x14ac:dyDescent="0.3"/>
    <row r="302" ht="13.2" hidden="1" customHeight="1" x14ac:dyDescent="0.3"/>
    <row r="303" ht="13.2" hidden="1" customHeight="1" x14ac:dyDescent="0.3"/>
    <row r="304" ht="13.2" hidden="1" customHeight="1" x14ac:dyDescent="0.3"/>
    <row r="305" ht="13.2" hidden="1" customHeight="1" x14ac:dyDescent="0.3"/>
    <row r="306" ht="13.2" hidden="1" customHeight="1" x14ac:dyDescent="0.3"/>
    <row r="307" ht="13.2" hidden="1" customHeight="1" x14ac:dyDescent="0.3"/>
    <row r="308" ht="13.2" hidden="1" customHeight="1" x14ac:dyDescent="0.3"/>
    <row r="309" ht="13.2" hidden="1" customHeight="1" x14ac:dyDescent="0.3"/>
    <row r="310" ht="13.2" hidden="1" customHeight="1" x14ac:dyDescent="0.3"/>
    <row r="311" ht="13.2" hidden="1" customHeight="1" x14ac:dyDescent="0.3"/>
    <row r="312" ht="13.2" hidden="1" customHeight="1" x14ac:dyDescent="0.3"/>
    <row r="313" ht="13.2" hidden="1" customHeight="1" x14ac:dyDescent="0.3"/>
    <row r="314" ht="13.2" hidden="1" customHeight="1" x14ac:dyDescent="0.3"/>
    <row r="315" ht="13.2" hidden="1" customHeight="1" x14ac:dyDescent="0.3"/>
    <row r="316" ht="13.2" hidden="1" customHeight="1" x14ac:dyDescent="0.3"/>
    <row r="317" ht="13.2" hidden="1" customHeight="1" x14ac:dyDescent="0.3"/>
    <row r="318" ht="13.2" hidden="1" customHeight="1" x14ac:dyDescent="0.3"/>
    <row r="319" ht="13.2" hidden="1" customHeight="1" x14ac:dyDescent="0.3"/>
    <row r="320" ht="13.2" hidden="1" customHeight="1" x14ac:dyDescent="0.3"/>
    <row r="321" ht="13.2" hidden="1" customHeight="1" x14ac:dyDescent="0.3"/>
    <row r="322" ht="13.2" hidden="1" customHeight="1" x14ac:dyDescent="0.3"/>
    <row r="323" ht="13.2" hidden="1" customHeight="1" x14ac:dyDescent="0.3"/>
    <row r="324" ht="13.2" hidden="1" customHeight="1" x14ac:dyDescent="0.3"/>
    <row r="325" ht="13.2" hidden="1" customHeight="1" x14ac:dyDescent="0.3"/>
    <row r="326" ht="13.2" hidden="1" customHeight="1" x14ac:dyDescent="0.3"/>
    <row r="327" ht="13.2" hidden="1" customHeight="1" x14ac:dyDescent="0.3"/>
    <row r="328" ht="13.2" hidden="1" customHeight="1" x14ac:dyDescent="0.3"/>
    <row r="329" ht="13.2" hidden="1" customHeight="1" x14ac:dyDescent="0.3"/>
    <row r="330" ht="13.2" hidden="1" customHeight="1" x14ac:dyDescent="0.3"/>
    <row r="331" ht="13.2" hidden="1" customHeight="1" x14ac:dyDescent="0.3"/>
    <row r="332" ht="13.2" hidden="1" customHeight="1" x14ac:dyDescent="0.3"/>
    <row r="333" ht="13.2" hidden="1" customHeight="1" x14ac:dyDescent="0.3"/>
    <row r="334" ht="13.2" hidden="1" customHeight="1" x14ac:dyDescent="0.3"/>
    <row r="335" ht="13.2" hidden="1" customHeight="1" x14ac:dyDescent="0.3"/>
    <row r="336" ht="13.2" hidden="1" customHeight="1" x14ac:dyDescent="0.3"/>
    <row r="337" ht="13.2" hidden="1" customHeight="1" x14ac:dyDescent="0.3"/>
    <row r="338" ht="13.2" hidden="1" customHeight="1" x14ac:dyDescent="0.3"/>
    <row r="339" ht="13.2" hidden="1" customHeight="1" x14ac:dyDescent="0.3"/>
    <row r="340" ht="13.2" hidden="1" customHeight="1" x14ac:dyDescent="0.3"/>
    <row r="341" ht="13.2" hidden="1" customHeight="1" x14ac:dyDescent="0.3"/>
    <row r="342" ht="13.2" hidden="1" customHeight="1" x14ac:dyDescent="0.3"/>
    <row r="343" ht="13.2" hidden="1" customHeight="1" x14ac:dyDescent="0.3"/>
    <row r="344" ht="13.2" hidden="1" customHeight="1" x14ac:dyDescent="0.3"/>
    <row r="345" ht="13.2" hidden="1" customHeight="1" x14ac:dyDescent="0.3"/>
    <row r="346" ht="13.2" hidden="1" customHeight="1" x14ac:dyDescent="0.3"/>
    <row r="347" ht="13.2" hidden="1" customHeight="1" x14ac:dyDescent="0.3"/>
    <row r="348" ht="13.2" hidden="1" customHeight="1" x14ac:dyDescent="0.3"/>
    <row r="349" ht="13.2" hidden="1" customHeight="1" x14ac:dyDescent="0.3"/>
    <row r="350" ht="13.2" hidden="1" customHeight="1" x14ac:dyDescent="0.3"/>
    <row r="351" ht="13.2" hidden="1" customHeight="1" x14ac:dyDescent="0.3"/>
    <row r="352" ht="13.2" hidden="1" customHeight="1" x14ac:dyDescent="0.3"/>
    <row r="353" ht="13.2" hidden="1" customHeight="1" x14ac:dyDescent="0.3"/>
    <row r="354" ht="13.2" hidden="1" customHeight="1" x14ac:dyDescent="0.3"/>
    <row r="355" ht="13.2" hidden="1" customHeight="1" x14ac:dyDescent="0.3"/>
    <row r="356" ht="13.2" hidden="1" customHeight="1" x14ac:dyDescent="0.3"/>
    <row r="357" ht="13.2" hidden="1" customHeight="1" x14ac:dyDescent="0.3"/>
    <row r="358" ht="13.2" hidden="1" customHeight="1" x14ac:dyDescent="0.3"/>
    <row r="359" ht="13.2" hidden="1" customHeight="1" x14ac:dyDescent="0.3"/>
    <row r="360" ht="13.2" hidden="1" customHeight="1" x14ac:dyDescent="0.3"/>
    <row r="361" ht="13.2" hidden="1" customHeight="1" x14ac:dyDescent="0.3"/>
    <row r="362" ht="13.2" hidden="1" customHeight="1" x14ac:dyDescent="0.3"/>
    <row r="363" ht="13.2" hidden="1" customHeight="1" x14ac:dyDescent="0.3"/>
    <row r="364" ht="13.2" hidden="1" customHeight="1" x14ac:dyDescent="0.3"/>
    <row r="365" ht="13.2" hidden="1" customHeight="1" x14ac:dyDescent="0.3"/>
    <row r="366" ht="13.2" hidden="1" customHeight="1" x14ac:dyDescent="0.3"/>
    <row r="367" ht="13.2" hidden="1" customHeight="1" x14ac:dyDescent="0.3"/>
    <row r="368" ht="13.2" hidden="1" customHeight="1" x14ac:dyDescent="0.3"/>
    <row r="369" ht="13.2" hidden="1" customHeight="1" x14ac:dyDescent="0.3"/>
    <row r="370" ht="13.2" hidden="1" customHeight="1" x14ac:dyDescent="0.3"/>
    <row r="371" ht="13.2" hidden="1" customHeight="1" x14ac:dyDescent="0.3"/>
    <row r="372" ht="13.2" hidden="1" customHeight="1" x14ac:dyDescent="0.3"/>
    <row r="373" ht="13.2" hidden="1" customHeight="1" x14ac:dyDescent="0.3"/>
    <row r="374" ht="13.2" hidden="1" customHeight="1" x14ac:dyDescent="0.3"/>
    <row r="375" ht="13.2" hidden="1" customHeight="1" x14ac:dyDescent="0.3"/>
    <row r="376" ht="13.2" hidden="1" customHeight="1" x14ac:dyDescent="0.3"/>
    <row r="377" ht="13.2" hidden="1" customHeight="1" x14ac:dyDescent="0.3"/>
    <row r="378" ht="13.2" hidden="1" customHeight="1" x14ac:dyDescent="0.3"/>
    <row r="379" ht="13.2" hidden="1" customHeight="1" x14ac:dyDescent="0.3"/>
    <row r="380" ht="13.2" hidden="1" customHeight="1" x14ac:dyDescent="0.3"/>
    <row r="381" ht="13.2" hidden="1" customHeight="1" x14ac:dyDescent="0.3"/>
    <row r="382" ht="13.2" hidden="1" customHeight="1" x14ac:dyDescent="0.3"/>
    <row r="383" ht="13.2" hidden="1" customHeight="1" x14ac:dyDescent="0.3"/>
    <row r="384" ht="13.2" hidden="1" customHeight="1" x14ac:dyDescent="0.3"/>
    <row r="385" ht="13.2" hidden="1" customHeight="1" x14ac:dyDescent="0.3"/>
    <row r="386" ht="13.2" hidden="1" customHeight="1" x14ac:dyDescent="0.3"/>
    <row r="387" ht="13.2" hidden="1" customHeight="1" x14ac:dyDescent="0.3"/>
    <row r="388" ht="13.2" hidden="1" customHeight="1" x14ac:dyDescent="0.3"/>
    <row r="389" ht="13.2" hidden="1" customHeight="1" x14ac:dyDescent="0.3"/>
    <row r="390" ht="13.2" hidden="1" customHeight="1" x14ac:dyDescent="0.3"/>
    <row r="391" ht="13.2" hidden="1" customHeight="1" x14ac:dyDescent="0.3"/>
    <row r="392" ht="13.2" hidden="1" customHeight="1" x14ac:dyDescent="0.3"/>
    <row r="393" ht="13.2" hidden="1" customHeight="1" x14ac:dyDescent="0.3"/>
    <row r="394" ht="13.2" hidden="1" customHeight="1" x14ac:dyDescent="0.3"/>
    <row r="395" ht="13.2" hidden="1" customHeight="1" x14ac:dyDescent="0.3"/>
    <row r="396" ht="13.2" hidden="1" customHeight="1" x14ac:dyDescent="0.3"/>
    <row r="397" ht="13.2" hidden="1" customHeight="1" x14ac:dyDescent="0.3"/>
    <row r="398" ht="13.2" hidden="1" customHeight="1" x14ac:dyDescent="0.3"/>
    <row r="399" ht="13.2" hidden="1" customHeight="1" x14ac:dyDescent="0.3"/>
    <row r="400" ht="13.2" hidden="1" customHeight="1" x14ac:dyDescent="0.3"/>
    <row r="401" ht="13.2" hidden="1" customHeight="1" x14ac:dyDescent="0.3"/>
    <row r="402" ht="13.2" hidden="1" customHeight="1" x14ac:dyDescent="0.3"/>
    <row r="403" ht="13.2" hidden="1" customHeight="1" x14ac:dyDescent="0.3"/>
    <row r="404" ht="13.2" hidden="1" customHeight="1" x14ac:dyDescent="0.3"/>
    <row r="405" ht="13.2" hidden="1" customHeight="1" x14ac:dyDescent="0.3"/>
    <row r="406" ht="13.2" hidden="1" customHeight="1" x14ac:dyDescent="0.3"/>
    <row r="407" ht="13.2" hidden="1" customHeight="1" x14ac:dyDescent="0.3"/>
    <row r="408" ht="13.2" hidden="1" customHeight="1" x14ac:dyDescent="0.3"/>
    <row r="409" ht="13.2" hidden="1" customHeight="1" x14ac:dyDescent="0.3"/>
    <row r="410" ht="13.2" hidden="1" customHeight="1" x14ac:dyDescent="0.3"/>
    <row r="411" ht="13.2" hidden="1" customHeight="1" x14ac:dyDescent="0.3"/>
    <row r="412" ht="13.2" hidden="1" customHeight="1" x14ac:dyDescent="0.3"/>
    <row r="413" ht="13.2" hidden="1" customHeight="1" x14ac:dyDescent="0.3"/>
    <row r="414" ht="13.2" hidden="1" customHeight="1" x14ac:dyDescent="0.3"/>
    <row r="415" ht="13.2" hidden="1" customHeight="1" x14ac:dyDescent="0.3"/>
    <row r="416" ht="13.2" hidden="1" customHeight="1" x14ac:dyDescent="0.3"/>
    <row r="417" ht="13.2" hidden="1" customHeight="1" x14ac:dyDescent="0.3"/>
    <row r="418" ht="13.2" hidden="1" customHeight="1" x14ac:dyDescent="0.3"/>
    <row r="419" ht="13.2" hidden="1" customHeight="1" x14ac:dyDescent="0.3"/>
    <row r="420" ht="13.2" hidden="1" customHeight="1" x14ac:dyDescent="0.3"/>
    <row r="421" ht="13.2" hidden="1" customHeight="1" x14ac:dyDescent="0.3"/>
    <row r="422" ht="13.2" hidden="1" customHeight="1" x14ac:dyDescent="0.3"/>
    <row r="423" ht="13.2" hidden="1" customHeight="1" x14ac:dyDescent="0.3"/>
    <row r="424" ht="13.2" hidden="1" customHeight="1" x14ac:dyDescent="0.3"/>
    <row r="425" ht="13.2" hidden="1" customHeight="1" x14ac:dyDescent="0.3"/>
    <row r="426" ht="13.2" hidden="1" customHeight="1" x14ac:dyDescent="0.3"/>
    <row r="427" ht="13.2" hidden="1" customHeight="1" x14ac:dyDescent="0.3"/>
    <row r="428" ht="13.2" hidden="1" customHeight="1" x14ac:dyDescent="0.3"/>
    <row r="429" ht="13.2" hidden="1" customHeight="1" x14ac:dyDescent="0.3"/>
    <row r="430" ht="13.2" hidden="1" customHeight="1" x14ac:dyDescent="0.3"/>
    <row r="431" ht="13.2" hidden="1" customHeight="1" x14ac:dyDescent="0.3"/>
    <row r="432" ht="13.2" hidden="1" customHeight="1" x14ac:dyDescent="0.3"/>
    <row r="433" ht="13.2" hidden="1" customHeight="1" x14ac:dyDescent="0.3"/>
    <row r="434" ht="13.2" hidden="1" customHeight="1" x14ac:dyDescent="0.3"/>
    <row r="435" ht="13.2" hidden="1" customHeight="1" x14ac:dyDescent="0.3"/>
    <row r="436" ht="13.2" hidden="1" customHeight="1" x14ac:dyDescent="0.3"/>
    <row r="437" ht="13.2" hidden="1" customHeight="1" x14ac:dyDescent="0.3"/>
    <row r="438" ht="13.2" hidden="1" customHeight="1" x14ac:dyDescent="0.3"/>
    <row r="439" ht="13.2" hidden="1" customHeight="1" x14ac:dyDescent="0.3"/>
    <row r="440" ht="13.2" hidden="1" customHeight="1" x14ac:dyDescent="0.3"/>
    <row r="441" ht="13.2" hidden="1" customHeight="1" x14ac:dyDescent="0.3"/>
    <row r="442" ht="13.2" hidden="1" customHeight="1" x14ac:dyDescent="0.3"/>
    <row r="443" ht="13.2" hidden="1" customHeight="1" x14ac:dyDescent="0.3"/>
    <row r="444" ht="13.2" hidden="1" customHeight="1" x14ac:dyDescent="0.3"/>
    <row r="445" ht="13.2" hidden="1" customHeight="1" x14ac:dyDescent="0.3"/>
    <row r="446" ht="13.2" hidden="1" customHeight="1" x14ac:dyDescent="0.3"/>
    <row r="447" ht="13.2" hidden="1" customHeight="1" x14ac:dyDescent="0.3"/>
    <row r="448" ht="13.2" hidden="1" customHeight="1" x14ac:dyDescent="0.3"/>
    <row r="449" ht="13.2" hidden="1" customHeight="1" x14ac:dyDescent="0.3"/>
    <row r="450" ht="13.2" hidden="1" customHeight="1" x14ac:dyDescent="0.3"/>
    <row r="451" ht="13.2" hidden="1" customHeight="1" x14ac:dyDescent="0.3"/>
    <row r="452" ht="13.2" hidden="1" customHeight="1" x14ac:dyDescent="0.3"/>
    <row r="453" ht="13.2" hidden="1" customHeight="1" x14ac:dyDescent="0.3"/>
    <row r="454" ht="13.2" hidden="1" customHeight="1" x14ac:dyDescent="0.3"/>
    <row r="455" ht="13.2" hidden="1" customHeight="1" x14ac:dyDescent="0.3"/>
    <row r="456" ht="13.2" hidden="1" customHeight="1" x14ac:dyDescent="0.3"/>
    <row r="457" ht="13.2" hidden="1" customHeight="1" x14ac:dyDescent="0.3"/>
    <row r="458" ht="13.2" hidden="1" customHeight="1" x14ac:dyDescent="0.3"/>
    <row r="459" ht="13.2" hidden="1" customHeight="1" x14ac:dyDescent="0.3"/>
    <row r="460" ht="13.2" hidden="1" customHeight="1" x14ac:dyDescent="0.3"/>
    <row r="461" ht="13.2" hidden="1" customHeight="1" x14ac:dyDescent="0.3"/>
    <row r="462" ht="13.2" hidden="1" customHeight="1" x14ac:dyDescent="0.3"/>
    <row r="463" ht="13.2" hidden="1" customHeight="1" x14ac:dyDescent="0.3"/>
    <row r="464" ht="13.2" hidden="1" customHeight="1" x14ac:dyDescent="0.3"/>
    <row r="465" ht="13.2" hidden="1" customHeight="1" x14ac:dyDescent="0.3"/>
    <row r="466" ht="13.2" hidden="1" customHeight="1" x14ac:dyDescent="0.3"/>
    <row r="467" ht="13.2" hidden="1" customHeight="1" x14ac:dyDescent="0.3"/>
    <row r="468" ht="13.2" hidden="1" customHeight="1" x14ac:dyDescent="0.3"/>
    <row r="469" ht="13.2" hidden="1" customHeight="1" x14ac:dyDescent="0.3"/>
    <row r="470" ht="13.2" hidden="1" customHeight="1" x14ac:dyDescent="0.3"/>
    <row r="471" ht="13.2" hidden="1" customHeight="1" x14ac:dyDescent="0.3"/>
    <row r="472" ht="13.2" hidden="1" customHeight="1" x14ac:dyDescent="0.3"/>
    <row r="473" ht="13.2" hidden="1" customHeight="1" x14ac:dyDescent="0.3"/>
    <row r="474" ht="13.2" hidden="1" customHeight="1" x14ac:dyDescent="0.3"/>
    <row r="475" ht="13.2" hidden="1" customHeight="1" x14ac:dyDescent="0.3"/>
    <row r="476" ht="13.2" hidden="1" customHeight="1" x14ac:dyDescent="0.3"/>
    <row r="477" ht="13.2" hidden="1" customHeight="1" x14ac:dyDescent="0.3"/>
    <row r="478" ht="13.2" hidden="1" customHeight="1" x14ac:dyDescent="0.3"/>
    <row r="479" ht="13.2" hidden="1" customHeight="1" x14ac:dyDescent="0.3"/>
    <row r="480" ht="13.2" hidden="1" customHeight="1" x14ac:dyDescent="0.3"/>
    <row r="481" ht="13.2" hidden="1" customHeight="1" x14ac:dyDescent="0.3"/>
    <row r="482" ht="13.2" hidden="1" customHeight="1" x14ac:dyDescent="0.3"/>
    <row r="483" ht="13.2" hidden="1" customHeight="1" x14ac:dyDescent="0.3"/>
    <row r="484" ht="13.2" hidden="1" customHeight="1" x14ac:dyDescent="0.3"/>
    <row r="485" ht="13.2" hidden="1" customHeight="1" x14ac:dyDescent="0.3"/>
    <row r="486" ht="13.2" hidden="1" customHeight="1" x14ac:dyDescent="0.3"/>
    <row r="487" ht="13.2" hidden="1" customHeight="1" x14ac:dyDescent="0.3"/>
    <row r="488" ht="13.2" hidden="1" customHeight="1" x14ac:dyDescent="0.3"/>
    <row r="489" ht="13.2" hidden="1" customHeight="1" x14ac:dyDescent="0.3"/>
    <row r="490" ht="13.2" hidden="1" customHeight="1" x14ac:dyDescent="0.3"/>
    <row r="491" ht="13.2" hidden="1" customHeight="1" x14ac:dyDescent="0.3"/>
    <row r="492" ht="13.2" hidden="1" customHeight="1" x14ac:dyDescent="0.3"/>
    <row r="493" ht="13.2" hidden="1" customHeight="1" x14ac:dyDescent="0.3"/>
    <row r="494" ht="13.2" hidden="1" customHeight="1" x14ac:dyDescent="0.3"/>
    <row r="495" ht="13.2" hidden="1" customHeight="1" x14ac:dyDescent="0.3"/>
    <row r="496" ht="13.2" hidden="1" customHeight="1" x14ac:dyDescent="0.3"/>
    <row r="497" ht="13.2" hidden="1" customHeight="1" x14ac:dyDescent="0.3"/>
    <row r="498" ht="13.2" hidden="1" customHeight="1" x14ac:dyDescent="0.3"/>
    <row r="499" ht="13.2" hidden="1" customHeight="1" x14ac:dyDescent="0.3"/>
    <row r="500" ht="13.2" hidden="1" customHeight="1" x14ac:dyDescent="0.3"/>
    <row r="501" ht="13.2" hidden="1" customHeight="1" x14ac:dyDescent="0.3"/>
    <row r="502" ht="13.2" hidden="1" customHeight="1" x14ac:dyDescent="0.3"/>
    <row r="503" ht="13.2" hidden="1" customHeight="1" x14ac:dyDescent="0.3"/>
    <row r="504" ht="13.2" hidden="1" customHeight="1" x14ac:dyDescent="0.3"/>
    <row r="505" ht="13.2" hidden="1" customHeight="1" x14ac:dyDescent="0.3"/>
    <row r="506" ht="13.2" hidden="1" customHeight="1" x14ac:dyDescent="0.3"/>
    <row r="507" ht="13.2" hidden="1" customHeight="1" x14ac:dyDescent="0.3"/>
    <row r="508" ht="13.2" hidden="1" customHeight="1" x14ac:dyDescent="0.3"/>
    <row r="509" ht="13.2" hidden="1" customHeight="1" x14ac:dyDescent="0.3"/>
    <row r="510" ht="13.2" hidden="1" customHeight="1" x14ac:dyDescent="0.3"/>
    <row r="511" ht="13.2" hidden="1" customHeight="1" x14ac:dyDescent="0.3"/>
    <row r="512" ht="13.2" hidden="1" customHeight="1" x14ac:dyDescent="0.3"/>
    <row r="513" ht="13.2" hidden="1" customHeight="1" x14ac:dyDescent="0.3"/>
    <row r="514" ht="13.2" hidden="1" customHeight="1" x14ac:dyDescent="0.3"/>
    <row r="515" ht="13.2" hidden="1" customHeight="1" x14ac:dyDescent="0.3"/>
    <row r="516" ht="13.2" hidden="1" customHeight="1" x14ac:dyDescent="0.3"/>
    <row r="517" ht="13.2" hidden="1" customHeight="1" x14ac:dyDescent="0.3"/>
    <row r="518" ht="13.2" hidden="1" customHeight="1" x14ac:dyDescent="0.3"/>
    <row r="519" ht="13.2" hidden="1" customHeight="1" x14ac:dyDescent="0.3"/>
    <row r="520" ht="13.2" hidden="1" customHeight="1" x14ac:dyDescent="0.3"/>
    <row r="521" ht="13.2" hidden="1" customHeight="1" x14ac:dyDescent="0.3"/>
    <row r="522" ht="13.2" hidden="1" customHeight="1" x14ac:dyDescent="0.3"/>
    <row r="523" ht="13.2" hidden="1" customHeight="1" x14ac:dyDescent="0.3"/>
    <row r="524" ht="13.2" hidden="1" customHeight="1" x14ac:dyDescent="0.3"/>
    <row r="525" ht="13.2" hidden="1" customHeight="1" x14ac:dyDescent="0.3"/>
    <row r="526" ht="13.2" hidden="1" customHeight="1" x14ac:dyDescent="0.3"/>
    <row r="527" ht="13.2" hidden="1" customHeight="1" x14ac:dyDescent="0.3"/>
    <row r="528" ht="13.2" hidden="1" customHeight="1" x14ac:dyDescent="0.3"/>
    <row r="529" ht="13.2" hidden="1" customHeight="1" x14ac:dyDescent="0.3"/>
    <row r="530" ht="13.2" hidden="1" customHeight="1" x14ac:dyDescent="0.3"/>
    <row r="531" ht="13.2" hidden="1" customHeight="1" x14ac:dyDescent="0.3"/>
    <row r="532" ht="13.2" hidden="1" customHeight="1" x14ac:dyDescent="0.3"/>
    <row r="533" ht="13.2" hidden="1" customHeight="1" x14ac:dyDescent="0.3"/>
    <row r="534" ht="13.2" hidden="1" customHeight="1" x14ac:dyDescent="0.3"/>
    <row r="535" ht="13.2" hidden="1" customHeight="1" x14ac:dyDescent="0.3"/>
    <row r="536" ht="13.2" hidden="1" customHeight="1" x14ac:dyDescent="0.3"/>
    <row r="537" ht="13.2" hidden="1" customHeight="1" x14ac:dyDescent="0.3"/>
    <row r="538" ht="13.2" hidden="1" customHeight="1" x14ac:dyDescent="0.3"/>
    <row r="539" ht="13.2" hidden="1" customHeight="1" x14ac:dyDescent="0.3"/>
    <row r="540" ht="13.2" hidden="1" customHeight="1" x14ac:dyDescent="0.3"/>
    <row r="541" ht="13.2" hidden="1" customHeight="1" x14ac:dyDescent="0.3"/>
    <row r="542" ht="13.2" hidden="1" customHeight="1" x14ac:dyDescent="0.3"/>
    <row r="543" ht="13.2" hidden="1" customHeight="1" x14ac:dyDescent="0.3"/>
    <row r="544" ht="13.2" hidden="1" customHeight="1" x14ac:dyDescent="0.3"/>
    <row r="545" ht="13.2" hidden="1" customHeight="1" x14ac:dyDescent="0.3"/>
    <row r="546" ht="13.2" hidden="1" customHeight="1" x14ac:dyDescent="0.3"/>
    <row r="547" ht="13.2" hidden="1" customHeight="1" x14ac:dyDescent="0.3"/>
    <row r="548" ht="13.2" hidden="1" customHeight="1" x14ac:dyDescent="0.3"/>
    <row r="549" ht="13.2" hidden="1" customHeight="1" x14ac:dyDescent="0.3"/>
    <row r="550" ht="13.2" hidden="1" customHeight="1" x14ac:dyDescent="0.3"/>
    <row r="551" ht="13.2" hidden="1" customHeight="1" x14ac:dyDescent="0.3"/>
    <row r="552" ht="13.2" hidden="1" customHeight="1" x14ac:dyDescent="0.3"/>
    <row r="553" ht="13.2" hidden="1" customHeight="1" x14ac:dyDescent="0.3"/>
    <row r="554" ht="13.2" hidden="1" customHeight="1" x14ac:dyDescent="0.3"/>
    <row r="555" ht="13.2" hidden="1" customHeight="1" x14ac:dyDescent="0.3"/>
    <row r="556" ht="13.2" hidden="1" customHeight="1" x14ac:dyDescent="0.3"/>
    <row r="557" ht="13.2" hidden="1" customHeight="1" x14ac:dyDescent="0.3"/>
    <row r="558" ht="13.2" hidden="1" customHeight="1" x14ac:dyDescent="0.3"/>
    <row r="559" ht="13.2" hidden="1" customHeight="1" x14ac:dyDescent="0.3"/>
    <row r="560" ht="13.2" hidden="1" customHeight="1" x14ac:dyDescent="0.3"/>
    <row r="561" ht="13.2" hidden="1" customHeight="1" x14ac:dyDescent="0.3"/>
    <row r="562" ht="13.2" hidden="1" customHeight="1" x14ac:dyDescent="0.3"/>
    <row r="563" ht="13.2" hidden="1" customHeight="1" x14ac:dyDescent="0.3"/>
    <row r="564" ht="13.2" hidden="1" customHeight="1" x14ac:dyDescent="0.3"/>
    <row r="565" ht="13.2" hidden="1" customHeight="1" x14ac:dyDescent="0.3"/>
    <row r="566" ht="13.2" hidden="1" customHeight="1" x14ac:dyDescent="0.3"/>
    <row r="567" ht="13.2" hidden="1" customHeight="1" x14ac:dyDescent="0.3"/>
    <row r="568" ht="13.2" hidden="1" customHeight="1" x14ac:dyDescent="0.3"/>
    <row r="569" ht="13.2" hidden="1" customHeight="1" x14ac:dyDescent="0.3"/>
    <row r="570" ht="13.2" hidden="1" customHeight="1" x14ac:dyDescent="0.3"/>
    <row r="571" ht="13.2" hidden="1" customHeight="1" x14ac:dyDescent="0.3"/>
    <row r="572" ht="13.2" hidden="1" customHeight="1" x14ac:dyDescent="0.3"/>
    <row r="573" ht="13.2" hidden="1" customHeight="1" x14ac:dyDescent="0.3"/>
    <row r="574" ht="13.2" hidden="1" customHeight="1" x14ac:dyDescent="0.3"/>
    <row r="575" ht="13.2" hidden="1" customHeight="1" x14ac:dyDescent="0.3"/>
    <row r="576" ht="13.2" hidden="1" customHeight="1" x14ac:dyDescent="0.3"/>
    <row r="577" ht="13.2" hidden="1" customHeight="1" x14ac:dyDescent="0.3"/>
    <row r="578" ht="13.2" hidden="1" customHeight="1" x14ac:dyDescent="0.3"/>
    <row r="579" ht="13.2" hidden="1" customHeight="1" x14ac:dyDescent="0.3"/>
    <row r="580" ht="13.2" hidden="1" customHeight="1" x14ac:dyDescent="0.3"/>
    <row r="581" ht="13.2" hidden="1" customHeight="1" x14ac:dyDescent="0.3"/>
    <row r="582" ht="13.2" hidden="1" customHeight="1" x14ac:dyDescent="0.3"/>
    <row r="583" ht="13.2" hidden="1" customHeight="1" x14ac:dyDescent="0.3"/>
    <row r="584" ht="13.2" hidden="1" customHeight="1" x14ac:dyDescent="0.3"/>
    <row r="585" ht="13.2" hidden="1" customHeight="1" x14ac:dyDescent="0.3"/>
    <row r="586" ht="13.2" hidden="1" customHeight="1" x14ac:dyDescent="0.3"/>
    <row r="587" ht="13.2" hidden="1" customHeight="1" x14ac:dyDescent="0.3"/>
    <row r="588" ht="13.2" hidden="1" customHeight="1" x14ac:dyDescent="0.3"/>
    <row r="589" ht="13.2" hidden="1" customHeight="1" x14ac:dyDescent="0.3"/>
    <row r="590" ht="13.2" hidden="1" customHeight="1" x14ac:dyDescent="0.3"/>
    <row r="591" ht="13.2" hidden="1" customHeight="1" x14ac:dyDescent="0.3"/>
    <row r="592" ht="13.2" hidden="1" customHeight="1" x14ac:dyDescent="0.3"/>
    <row r="593" ht="13.2" hidden="1" customHeight="1" x14ac:dyDescent="0.3"/>
    <row r="594" ht="13.2" hidden="1" customHeight="1" x14ac:dyDescent="0.3"/>
    <row r="595" ht="13.2" hidden="1" customHeight="1" x14ac:dyDescent="0.3"/>
    <row r="596" ht="13.2" hidden="1" customHeight="1" x14ac:dyDescent="0.3"/>
    <row r="597" ht="13.2" hidden="1" customHeight="1" x14ac:dyDescent="0.3"/>
    <row r="598" ht="13.2" hidden="1" customHeight="1" x14ac:dyDescent="0.3"/>
    <row r="599" ht="13.2" hidden="1" customHeight="1" x14ac:dyDescent="0.3"/>
    <row r="600" ht="13.2" hidden="1" customHeight="1" x14ac:dyDescent="0.3"/>
    <row r="601" ht="13.2" hidden="1" customHeight="1" x14ac:dyDescent="0.3"/>
    <row r="602" ht="13.2" hidden="1" customHeight="1" x14ac:dyDescent="0.3"/>
    <row r="603" ht="13.2" hidden="1" customHeight="1" x14ac:dyDescent="0.3"/>
    <row r="604" ht="13.2" hidden="1" customHeight="1" x14ac:dyDescent="0.3"/>
    <row r="605" ht="13.2" hidden="1" customHeight="1" x14ac:dyDescent="0.3"/>
    <row r="606" ht="13.2" hidden="1" customHeight="1" x14ac:dyDescent="0.3"/>
    <row r="607" ht="13.2" hidden="1" customHeight="1" x14ac:dyDescent="0.3"/>
    <row r="608" ht="13.2" hidden="1" customHeight="1" x14ac:dyDescent="0.3"/>
    <row r="609" ht="13.2" hidden="1" customHeight="1" x14ac:dyDescent="0.3"/>
    <row r="610" ht="13.2" hidden="1" customHeight="1" x14ac:dyDescent="0.3"/>
    <row r="611" ht="13.2" hidden="1" customHeight="1" x14ac:dyDescent="0.3"/>
    <row r="612" ht="13.2" hidden="1" customHeight="1" x14ac:dyDescent="0.3"/>
    <row r="613" ht="13.2" hidden="1" customHeight="1" x14ac:dyDescent="0.3"/>
    <row r="614" ht="13.2" hidden="1" customHeight="1" x14ac:dyDescent="0.3"/>
    <row r="615" ht="13.2" hidden="1" customHeight="1" x14ac:dyDescent="0.3"/>
    <row r="616" ht="13.2" hidden="1" customHeight="1" x14ac:dyDescent="0.3"/>
    <row r="617" ht="13.2" hidden="1" customHeight="1" x14ac:dyDescent="0.3"/>
    <row r="618" ht="13.2" hidden="1" customHeight="1" x14ac:dyDescent="0.3"/>
    <row r="619" ht="13.2" hidden="1" customHeight="1" x14ac:dyDescent="0.3"/>
    <row r="620" ht="13.2" hidden="1" customHeight="1" x14ac:dyDescent="0.3"/>
    <row r="621" ht="13.2" hidden="1" customHeight="1" x14ac:dyDescent="0.3"/>
    <row r="622" ht="13.2" hidden="1" customHeight="1" x14ac:dyDescent="0.3"/>
    <row r="623" ht="13.2" hidden="1" customHeight="1" x14ac:dyDescent="0.3"/>
    <row r="624" ht="13.2" hidden="1" customHeight="1" x14ac:dyDescent="0.3"/>
    <row r="625" ht="13.2" hidden="1" customHeight="1" x14ac:dyDescent="0.3"/>
    <row r="626" ht="13.2" hidden="1" customHeight="1" x14ac:dyDescent="0.3"/>
    <row r="627" ht="13.2" hidden="1" customHeight="1" x14ac:dyDescent="0.3"/>
    <row r="628" ht="13.2" hidden="1" customHeight="1" x14ac:dyDescent="0.3"/>
    <row r="629" ht="13.2" hidden="1" customHeight="1" x14ac:dyDescent="0.3"/>
    <row r="630" ht="13.2" hidden="1" customHeight="1" x14ac:dyDescent="0.3"/>
    <row r="631" ht="13.2" hidden="1" customHeight="1" x14ac:dyDescent="0.3"/>
    <row r="632" ht="13.2" hidden="1" customHeight="1" x14ac:dyDescent="0.3"/>
    <row r="633" ht="13.2" hidden="1" customHeight="1" x14ac:dyDescent="0.3"/>
    <row r="634" ht="13.2" hidden="1" customHeight="1" x14ac:dyDescent="0.3"/>
    <row r="635" ht="13.2" hidden="1" customHeight="1" x14ac:dyDescent="0.3"/>
    <row r="636" ht="13.2" hidden="1" customHeight="1" x14ac:dyDescent="0.3"/>
    <row r="637" ht="13.2" hidden="1" customHeight="1" x14ac:dyDescent="0.3"/>
    <row r="638" ht="13.2" hidden="1" customHeight="1" x14ac:dyDescent="0.3"/>
    <row r="639" ht="13.2" hidden="1" customHeight="1" x14ac:dyDescent="0.3"/>
    <row r="640" ht="13.2" hidden="1" customHeight="1" x14ac:dyDescent="0.3"/>
    <row r="641" ht="13.2" hidden="1" customHeight="1" x14ac:dyDescent="0.3"/>
    <row r="642" ht="13.2" hidden="1" customHeight="1" x14ac:dyDescent="0.3"/>
    <row r="643" ht="13.2" hidden="1" customHeight="1" x14ac:dyDescent="0.3"/>
    <row r="644" ht="13.2" hidden="1" customHeight="1" x14ac:dyDescent="0.3"/>
    <row r="645" ht="13.2" hidden="1" customHeight="1" x14ac:dyDescent="0.3"/>
    <row r="646" ht="13.2" hidden="1" customHeight="1" x14ac:dyDescent="0.3"/>
    <row r="647" ht="13.2" hidden="1" customHeight="1" x14ac:dyDescent="0.3"/>
    <row r="648" ht="13.2" hidden="1" customHeight="1" x14ac:dyDescent="0.3"/>
    <row r="649" ht="13.2" hidden="1" customHeight="1" x14ac:dyDescent="0.3"/>
    <row r="650" ht="13.2" hidden="1" customHeight="1" x14ac:dyDescent="0.3"/>
    <row r="651" ht="13.2" hidden="1" customHeight="1" x14ac:dyDescent="0.3"/>
    <row r="652" ht="13.2" hidden="1" customHeight="1" x14ac:dyDescent="0.3"/>
    <row r="653" ht="13.2" hidden="1" customHeight="1" x14ac:dyDescent="0.3"/>
    <row r="654" ht="13.2" hidden="1" customHeight="1" x14ac:dyDescent="0.3"/>
    <row r="655" ht="13.2" hidden="1" customHeight="1" x14ac:dyDescent="0.3"/>
    <row r="656" ht="13.2" hidden="1" customHeight="1" x14ac:dyDescent="0.3"/>
    <row r="657" ht="13.2" hidden="1" customHeight="1" x14ac:dyDescent="0.3"/>
    <row r="658" ht="13.2" hidden="1" customHeight="1" x14ac:dyDescent="0.3"/>
    <row r="659" ht="13.2" hidden="1" customHeight="1" x14ac:dyDescent="0.3"/>
    <row r="660" ht="13.2" hidden="1" customHeight="1" x14ac:dyDescent="0.3"/>
    <row r="661" ht="13.2" hidden="1" customHeight="1" x14ac:dyDescent="0.3"/>
    <row r="662" ht="13.2" hidden="1" customHeight="1" x14ac:dyDescent="0.3"/>
    <row r="663" ht="13.2" hidden="1" customHeight="1" x14ac:dyDescent="0.3"/>
    <row r="664" ht="13.2" hidden="1" customHeight="1" x14ac:dyDescent="0.3"/>
    <row r="665" ht="13.2" hidden="1" customHeight="1" x14ac:dyDescent="0.3"/>
    <row r="666" ht="13.2" hidden="1" customHeight="1" x14ac:dyDescent="0.3"/>
    <row r="667" ht="13.2" hidden="1" customHeight="1" x14ac:dyDescent="0.3"/>
    <row r="668" ht="13.2" hidden="1" customHeight="1" x14ac:dyDescent="0.3"/>
    <row r="669" ht="13.2" hidden="1" customHeight="1" x14ac:dyDescent="0.3"/>
    <row r="670" ht="13.2" hidden="1" customHeight="1" x14ac:dyDescent="0.3"/>
    <row r="671" ht="13.2" hidden="1" customHeight="1" x14ac:dyDescent="0.3"/>
    <row r="672" ht="13.2" hidden="1" customHeight="1" x14ac:dyDescent="0.3"/>
    <row r="673" ht="13.2" hidden="1" customHeight="1" x14ac:dyDescent="0.3"/>
    <row r="674" ht="13.2" hidden="1" customHeight="1" x14ac:dyDescent="0.3"/>
    <row r="675" ht="13.2" hidden="1" customHeight="1" x14ac:dyDescent="0.3"/>
    <row r="676" ht="13.2" hidden="1" customHeight="1" x14ac:dyDescent="0.3"/>
    <row r="677" ht="13.2" hidden="1" customHeight="1" x14ac:dyDescent="0.3"/>
    <row r="678" ht="13.2" hidden="1" customHeight="1" x14ac:dyDescent="0.3"/>
    <row r="679" ht="13.2" hidden="1" customHeight="1" x14ac:dyDescent="0.3"/>
    <row r="680" ht="13.2" hidden="1" customHeight="1" x14ac:dyDescent="0.3"/>
    <row r="681" ht="13.2" hidden="1" customHeight="1" x14ac:dyDescent="0.3"/>
    <row r="682" ht="13.2" hidden="1" customHeight="1" x14ac:dyDescent="0.3"/>
    <row r="683" ht="13.2" hidden="1" customHeight="1" x14ac:dyDescent="0.3"/>
    <row r="684" ht="13.2" hidden="1" customHeight="1" x14ac:dyDescent="0.3"/>
    <row r="685" ht="13.2" hidden="1" customHeight="1" x14ac:dyDescent="0.3"/>
    <row r="686" ht="13.2" hidden="1" customHeight="1" x14ac:dyDescent="0.3"/>
    <row r="687" ht="13.2" hidden="1" customHeight="1" x14ac:dyDescent="0.3"/>
    <row r="688" ht="13.2" hidden="1" customHeight="1" x14ac:dyDescent="0.3"/>
    <row r="689" ht="13.2" hidden="1" customHeight="1" x14ac:dyDescent="0.3"/>
    <row r="690" ht="13.2" hidden="1" customHeight="1" x14ac:dyDescent="0.3"/>
    <row r="691" ht="13.2" hidden="1" customHeight="1" x14ac:dyDescent="0.3"/>
    <row r="692" ht="13.2" hidden="1" customHeight="1" x14ac:dyDescent="0.3"/>
    <row r="693" ht="13.2" hidden="1" customHeight="1" x14ac:dyDescent="0.3"/>
    <row r="694" ht="13.2" hidden="1" customHeight="1" x14ac:dyDescent="0.3"/>
    <row r="695" ht="13.2" hidden="1" customHeight="1" x14ac:dyDescent="0.3"/>
    <row r="696" ht="13.2" hidden="1" customHeight="1" x14ac:dyDescent="0.3"/>
    <row r="697" ht="13.2" hidden="1" customHeight="1" x14ac:dyDescent="0.3"/>
    <row r="698" ht="13.2" hidden="1" customHeight="1" x14ac:dyDescent="0.3"/>
    <row r="699" ht="13.2" hidden="1" customHeight="1" x14ac:dyDescent="0.3"/>
    <row r="700" ht="13.2" hidden="1" customHeight="1" x14ac:dyDescent="0.3"/>
    <row r="701" ht="13.2" hidden="1" customHeight="1" x14ac:dyDescent="0.3"/>
    <row r="702" ht="13.2" hidden="1" customHeight="1" x14ac:dyDescent="0.3"/>
    <row r="703" ht="13.2" hidden="1" customHeight="1" x14ac:dyDescent="0.3"/>
    <row r="704" ht="13.2" hidden="1" customHeight="1" x14ac:dyDescent="0.3"/>
    <row r="705" ht="13.2" hidden="1" customHeight="1" x14ac:dyDescent="0.3"/>
    <row r="706" ht="13.2" hidden="1" customHeight="1" x14ac:dyDescent="0.3"/>
    <row r="707" ht="13.2" hidden="1" customHeight="1" x14ac:dyDescent="0.3"/>
    <row r="708" ht="13.2" hidden="1" customHeight="1" x14ac:dyDescent="0.3"/>
    <row r="709" ht="13.2" hidden="1" customHeight="1" x14ac:dyDescent="0.3"/>
    <row r="710" ht="13.2" hidden="1" customHeight="1" x14ac:dyDescent="0.3"/>
    <row r="711" ht="13.2" hidden="1" customHeight="1" x14ac:dyDescent="0.3"/>
    <row r="712" ht="13.2" hidden="1" customHeight="1" x14ac:dyDescent="0.3"/>
    <row r="713" ht="13.2" hidden="1" customHeight="1" x14ac:dyDescent="0.3"/>
    <row r="714" ht="13.2" hidden="1" customHeight="1" x14ac:dyDescent="0.3"/>
    <row r="715" ht="13.2" hidden="1" customHeight="1" x14ac:dyDescent="0.3"/>
    <row r="716" ht="13.2" hidden="1" customHeight="1" x14ac:dyDescent="0.3"/>
    <row r="717" ht="13.2" hidden="1" customHeight="1" x14ac:dyDescent="0.3"/>
    <row r="718" ht="13.2" hidden="1" customHeight="1" x14ac:dyDescent="0.3"/>
    <row r="719" ht="13.2" hidden="1" customHeight="1" x14ac:dyDescent="0.3"/>
    <row r="720" ht="13.2" hidden="1" customHeight="1" x14ac:dyDescent="0.3"/>
    <row r="721" ht="13.2" hidden="1" customHeight="1" x14ac:dyDescent="0.3"/>
    <row r="722" ht="13.2" hidden="1" customHeight="1" x14ac:dyDescent="0.3"/>
    <row r="723" ht="13.2" hidden="1" customHeight="1" x14ac:dyDescent="0.3"/>
    <row r="724" ht="13.2" hidden="1" customHeight="1" x14ac:dyDescent="0.3"/>
    <row r="725" ht="13.2" hidden="1" customHeight="1" x14ac:dyDescent="0.3"/>
    <row r="726" ht="13.2" hidden="1" customHeight="1" x14ac:dyDescent="0.3"/>
    <row r="727" ht="13.2" hidden="1" customHeight="1" x14ac:dyDescent="0.3"/>
    <row r="728" ht="13.2" hidden="1" customHeight="1" x14ac:dyDescent="0.3"/>
    <row r="729" ht="13.2" hidden="1" customHeight="1" x14ac:dyDescent="0.3"/>
    <row r="730" ht="13.2" hidden="1" customHeight="1" x14ac:dyDescent="0.3"/>
    <row r="731" ht="13.2" hidden="1" customHeight="1" x14ac:dyDescent="0.3"/>
    <row r="732" ht="13.2" hidden="1" customHeight="1" x14ac:dyDescent="0.3"/>
    <row r="733" ht="13.2" hidden="1" customHeight="1" x14ac:dyDescent="0.3"/>
    <row r="734" ht="13.2" hidden="1" customHeight="1" x14ac:dyDescent="0.3"/>
    <row r="735" ht="13.2" hidden="1" customHeight="1" x14ac:dyDescent="0.3"/>
    <row r="736" ht="13.2" hidden="1" customHeight="1" x14ac:dyDescent="0.3"/>
    <row r="737" ht="13.2" hidden="1" customHeight="1" x14ac:dyDescent="0.3"/>
    <row r="738" ht="13.2" hidden="1" customHeight="1" x14ac:dyDescent="0.3"/>
    <row r="739" ht="13.2" hidden="1" customHeight="1" x14ac:dyDescent="0.3"/>
    <row r="740" ht="13.2" hidden="1" customHeight="1" x14ac:dyDescent="0.3"/>
    <row r="741" ht="13.2" hidden="1" customHeight="1" x14ac:dyDescent="0.3"/>
    <row r="742" ht="13.2" hidden="1" customHeight="1" x14ac:dyDescent="0.3"/>
    <row r="743" ht="13.2" hidden="1" customHeight="1" x14ac:dyDescent="0.3"/>
    <row r="744" ht="13.2" hidden="1" customHeight="1" x14ac:dyDescent="0.3"/>
    <row r="745" ht="13.2" hidden="1" customHeight="1" x14ac:dyDescent="0.3"/>
    <row r="746" ht="13.2" hidden="1" customHeight="1" x14ac:dyDescent="0.3"/>
    <row r="747" ht="13.2" hidden="1" customHeight="1" x14ac:dyDescent="0.3"/>
    <row r="748" ht="13.2" hidden="1" customHeight="1" x14ac:dyDescent="0.3"/>
    <row r="749" ht="13.2" hidden="1" customHeight="1" x14ac:dyDescent="0.3"/>
    <row r="750" ht="13.2" hidden="1" customHeight="1" x14ac:dyDescent="0.3"/>
    <row r="751" ht="13.2" hidden="1" customHeight="1" x14ac:dyDescent="0.3"/>
    <row r="752" ht="13.2" hidden="1" customHeight="1" x14ac:dyDescent="0.3"/>
    <row r="753" ht="13.2" hidden="1" customHeight="1" x14ac:dyDescent="0.3"/>
    <row r="754" ht="13.2" hidden="1" customHeight="1" x14ac:dyDescent="0.3"/>
    <row r="755" ht="13.2" hidden="1" customHeight="1" x14ac:dyDescent="0.3"/>
    <row r="756" ht="13.2" hidden="1" customHeight="1" x14ac:dyDescent="0.3"/>
    <row r="757" ht="13.2" hidden="1" customHeight="1" x14ac:dyDescent="0.3"/>
    <row r="758" ht="13.2" hidden="1" customHeight="1" x14ac:dyDescent="0.3"/>
    <row r="759" ht="13.2" hidden="1" customHeight="1" x14ac:dyDescent="0.3"/>
    <row r="760" ht="13.2" hidden="1" customHeight="1" x14ac:dyDescent="0.3"/>
    <row r="761" ht="13.2" hidden="1" customHeight="1" x14ac:dyDescent="0.3"/>
    <row r="762" ht="13.2" hidden="1" customHeight="1" x14ac:dyDescent="0.3"/>
    <row r="763" ht="13.2" hidden="1" customHeight="1" x14ac:dyDescent="0.3"/>
    <row r="764" ht="13.2" hidden="1" customHeight="1" x14ac:dyDescent="0.3"/>
    <row r="765" ht="13.2" hidden="1" customHeight="1" x14ac:dyDescent="0.3"/>
    <row r="766" ht="13.2" hidden="1" customHeight="1" x14ac:dyDescent="0.3"/>
    <row r="767" ht="13.2" hidden="1" customHeight="1" x14ac:dyDescent="0.3"/>
    <row r="768" ht="13.2" hidden="1" customHeight="1" x14ac:dyDescent="0.3"/>
    <row r="769" ht="13.2" hidden="1" customHeight="1" x14ac:dyDescent="0.3"/>
    <row r="770" ht="13.2" hidden="1" customHeight="1" x14ac:dyDescent="0.3"/>
    <row r="771" ht="13.2" hidden="1" customHeight="1" x14ac:dyDescent="0.3"/>
    <row r="772" ht="13.2" hidden="1" customHeight="1" x14ac:dyDescent="0.3"/>
    <row r="773" ht="13.2" hidden="1" customHeight="1" x14ac:dyDescent="0.3"/>
    <row r="774" ht="13.2" hidden="1" customHeight="1" x14ac:dyDescent="0.3"/>
    <row r="775" ht="13.2" hidden="1" customHeight="1" x14ac:dyDescent="0.3"/>
    <row r="776" ht="13.2" hidden="1" customHeight="1" x14ac:dyDescent="0.3"/>
    <row r="777" ht="13.2" hidden="1" customHeight="1" x14ac:dyDescent="0.3"/>
    <row r="778" ht="13.2" hidden="1" customHeight="1" x14ac:dyDescent="0.3"/>
    <row r="779" ht="13.2" hidden="1" customHeight="1" x14ac:dyDescent="0.3"/>
    <row r="780" ht="13.2" hidden="1" customHeight="1" x14ac:dyDescent="0.3"/>
    <row r="781" ht="13.2" hidden="1" customHeight="1" x14ac:dyDescent="0.3"/>
    <row r="782" ht="13.2" hidden="1" customHeight="1" x14ac:dyDescent="0.3"/>
    <row r="783" ht="13.2" hidden="1" customHeight="1" x14ac:dyDescent="0.3"/>
    <row r="784" ht="13.2" hidden="1" customHeight="1" x14ac:dyDescent="0.3"/>
    <row r="785" ht="13.2" hidden="1" customHeight="1" x14ac:dyDescent="0.3"/>
    <row r="786" ht="13.2" hidden="1" customHeight="1" x14ac:dyDescent="0.3"/>
    <row r="787" ht="13.2" hidden="1" customHeight="1" x14ac:dyDescent="0.3"/>
    <row r="788" ht="13.2" hidden="1" customHeight="1" x14ac:dyDescent="0.3"/>
    <row r="789" ht="13.2" hidden="1" customHeight="1" x14ac:dyDescent="0.3"/>
    <row r="790" ht="13.2" hidden="1" customHeight="1" x14ac:dyDescent="0.3"/>
    <row r="791" ht="13.2" hidden="1" customHeight="1" x14ac:dyDescent="0.3"/>
    <row r="792" ht="13.2" hidden="1" customHeight="1" x14ac:dyDescent="0.3"/>
    <row r="793" ht="13.2" hidden="1" customHeight="1" x14ac:dyDescent="0.3"/>
    <row r="794" ht="13.2" hidden="1" customHeight="1" x14ac:dyDescent="0.3"/>
    <row r="795" ht="13.2" hidden="1" customHeight="1" x14ac:dyDescent="0.3"/>
    <row r="796" ht="13.2" hidden="1" customHeight="1" x14ac:dyDescent="0.3"/>
    <row r="797" ht="13.2" hidden="1" customHeight="1" x14ac:dyDescent="0.3"/>
    <row r="798" ht="13.2" hidden="1" customHeight="1" x14ac:dyDescent="0.3"/>
    <row r="799" ht="13.2" hidden="1" customHeight="1" x14ac:dyDescent="0.3"/>
    <row r="800" ht="13.2" hidden="1" customHeight="1" x14ac:dyDescent="0.3"/>
  </sheetData>
  <hyperlinks>
    <hyperlink ref="B2" location="Índice!A1" display="Índice" xr:uid="{43EB8E77-93BE-419C-A593-9689C2D93BBA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0299-77DD-4BF7-B7D5-0ED6F9B5EE3F}">
  <sheetPr>
    <tabColor theme="3" tint="-0.249977111117893"/>
  </sheetPr>
  <dimension ref="A1:O344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2" customWidth="1"/>
    <col min="3" max="3" width="18.21875" style="2" customWidth="1"/>
    <col min="4" max="14" width="7.88671875" style="2" customWidth="1"/>
    <col min="15" max="15" width="11.5546875" style="2" customWidth="1"/>
    <col min="16" max="16384" width="11.5546875" style="2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x14ac:dyDescent="0.3"/>
    <row r="4" spans="2:14" x14ac:dyDescent="0.3">
      <c r="B4" s="3" t="s">
        <v>0</v>
      </c>
      <c r="C4" s="3"/>
    </row>
    <row r="5" spans="2:14" x14ac:dyDescent="0.3">
      <c r="K5" s="7"/>
    </row>
    <row r="6" spans="2:14" x14ac:dyDescent="0.3">
      <c r="B6" s="2" t="s">
        <v>1</v>
      </c>
    </row>
    <row r="7" spans="2:14" ht="4.95" customHeight="1" x14ac:dyDescent="0.3"/>
    <row r="8" spans="2:14" x14ac:dyDescent="0.3">
      <c r="B8" s="8"/>
      <c r="C8" s="9"/>
      <c r="D8" s="9">
        <v>2013</v>
      </c>
      <c r="E8" s="9">
        <v>2014</v>
      </c>
      <c r="F8" s="9">
        <v>2015</v>
      </c>
      <c r="G8" s="9">
        <v>2016</v>
      </c>
      <c r="H8" s="9">
        <v>2017</v>
      </c>
      <c r="I8" s="9">
        <v>2018</v>
      </c>
      <c r="J8" s="9">
        <v>2019</v>
      </c>
      <c r="K8" s="9">
        <v>2020</v>
      </c>
      <c r="L8" s="9">
        <v>2021</v>
      </c>
      <c r="M8" s="9">
        <v>2022</v>
      </c>
      <c r="N8" s="9">
        <v>2023</v>
      </c>
    </row>
    <row r="9" spans="2:14" x14ac:dyDescent="0.3">
      <c r="B9" s="2" t="s">
        <v>2</v>
      </c>
      <c r="D9" s="7">
        <v>2.5524090909090913</v>
      </c>
      <c r="E9" s="7">
        <v>2.8097727272727275</v>
      </c>
      <c r="F9" s="7">
        <v>3.0069500000000002</v>
      </c>
      <c r="G9" s="7">
        <v>3.43885</v>
      </c>
      <c r="H9" s="7">
        <v>3.3419090909090916</v>
      </c>
      <c r="I9" s="7">
        <v>3.2166190476190479</v>
      </c>
      <c r="J9" s="7">
        <v>3.3453636363636363</v>
      </c>
      <c r="K9" s="7">
        <v>3.3289090909090913</v>
      </c>
      <c r="L9" s="7">
        <v>3.6266000000000007</v>
      </c>
      <c r="M9" s="7">
        <v>3.8934761904761914</v>
      </c>
      <c r="N9" s="7">
        <v>3.8358095238095236</v>
      </c>
    </row>
    <row r="10" spans="2:14" x14ac:dyDescent="0.3">
      <c r="B10" s="2" t="s">
        <v>3</v>
      </c>
      <c r="D10" s="7">
        <v>2.5785263157894733</v>
      </c>
      <c r="E10" s="7">
        <v>2.81345</v>
      </c>
      <c r="F10" s="7">
        <v>3.0801500000000002</v>
      </c>
      <c r="G10" s="7">
        <v>3.5077142857142869</v>
      </c>
      <c r="H10" s="7">
        <v>3.2618499999999999</v>
      </c>
      <c r="I10" s="7">
        <v>3.2495500000000002</v>
      </c>
      <c r="J10" s="7">
        <v>3.3230999999999993</v>
      </c>
      <c r="K10" s="7">
        <v>3.3917499999999996</v>
      </c>
      <c r="L10" s="7">
        <v>3.6475499999999998</v>
      </c>
      <c r="M10" s="7">
        <v>3.7951999999999999</v>
      </c>
      <c r="N10" s="7">
        <v>3.8438499999999998</v>
      </c>
    </row>
    <row r="11" spans="2:14" x14ac:dyDescent="0.3">
      <c r="B11" s="2" t="s">
        <v>4</v>
      </c>
      <c r="D11" s="7">
        <v>2.5945263157894742</v>
      </c>
      <c r="E11" s="7">
        <v>2.8070952380952376</v>
      </c>
      <c r="F11" s="7">
        <v>3.0932272727272729</v>
      </c>
      <c r="G11" s="7">
        <v>3.4098095238095234</v>
      </c>
      <c r="H11" s="7">
        <v>3.2654782608695645</v>
      </c>
      <c r="I11" s="7">
        <v>3.2532500000000004</v>
      </c>
      <c r="J11" s="7">
        <v>3.3062380952380952</v>
      </c>
      <c r="K11" s="7">
        <v>3.4937727272727273</v>
      </c>
      <c r="L11" s="7">
        <v>3.7103478260869562</v>
      </c>
      <c r="M11" s="7">
        <v>3.7429130434782598</v>
      </c>
      <c r="N11" s="7">
        <v>3.7823043478260874</v>
      </c>
    </row>
    <row r="12" spans="2:14" x14ac:dyDescent="0.3">
      <c r="B12" s="2" t="s">
        <v>5</v>
      </c>
      <c r="D12" s="7">
        <v>2.598045454545455</v>
      </c>
      <c r="E12" s="7">
        <v>2.7952499999999998</v>
      </c>
      <c r="F12" s="7">
        <v>3.1214500000000003</v>
      </c>
      <c r="G12" s="7">
        <v>3.3033333333333328</v>
      </c>
      <c r="H12" s="7">
        <v>3.2487777777777778</v>
      </c>
      <c r="I12" s="7">
        <v>3.2316499999999997</v>
      </c>
      <c r="J12" s="7">
        <v>3.3055999999999996</v>
      </c>
      <c r="K12" s="7">
        <v>3.4001999999999994</v>
      </c>
      <c r="L12" s="7">
        <v>3.7036000000000002</v>
      </c>
      <c r="M12" s="7">
        <v>3.744157894736841</v>
      </c>
      <c r="N12" s="7">
        <v>3.7687777777777773</v>
      </c>
    </row>
    <row r="13" spans="2:14" x14ac:dyDescent="0.3">
      <c r="B13" s="2" t="s">
        <v>6</v>
      </c>
      <c r="D13" s="7">
        <v>2.6456818181818185</v>
      </c>
      <c r="E13" s="7">
        <v>2.7877619047619051</v>
      </c>
      <c r="F13" s="7">
        <v>3.1516999999999999</v>
      </c>
      <c r="G13" s="7">
        <v>3.3361818181818177</v>
      </c>
      <c r="H13" s="7">
        <v>3.2745454545454553</v>
      </c>
      <c r="I13" s="7">
        <v>3.2748636363636368</v>
      </c>
      <c r="J13" s="7">
        <v>3.3341818181818179</v>
      </c>
      <c r="K13" s="7">
        <v>3.4235500000000001</v>
      </c>
      <c r="L13" s="7">
        <v>3.7763809523809524</v>
      </c>
      <c r="M13" s="7">
        <v>3.7614999999999994</v>
      </c>
      <c r="N13" s="7">
        <v>3.6922272727272731</v>
      </c>
    </row>
    <row r="14" spans="2:14" x14ac:dyDescent="0.3">
      <c r="B14" s="2" t="s">
        <v>7</v>
      </c>
      <c r="D14" s="7">
        <v>2.7484210526315791</v>
      </c>
      <c r="E14" s="7">
        <v>2.7951428571428569</v>
      </c>
      <c r="F14" s="7">
        <v>3.1624285714285709</v>
      </c>
      <c r="G14" s="7">
        <v>3.3184285714285719</v>
      </c>
      <c r="H14" s="7">
        <v>3.26945</v>
      </c>
      <c r="I14" s="7">
        <v>3.2722000000000002</v>
      </c>
      <c r="J14" s="7">
        <v>3.3274499999999998</v>
      </c>
      <c r="K14" s="7">
        <v>3.471857142857143</v>
      </c>
      <c r="L14" s="7">
        <v>3.9157619047619052</v>
      </c>
      <c r="M14" s="7">
        <v>3.7517142857142849</v>
      </c>
      <c r="N14" s="7">
        <v>3.6548095238095235</v>
      </c>
    </row>
    <row r="15" spans="2:14" x14ac:dyDescent="0.3">
      <c r="B15" s="2" t="s">
        <v>8</v>
      </c>
      <c r="D15" s="7">
        <v>2.778142857142857</v>
      </c>
      <c r="E15" s="7">
        <v>2.7870476190476188</v>
      </c>
      <c r="F15" s="7">
        <v>3.1829000000000001</v>
      </c>
      <c r="G15" s="7">
        <v>3.3007368421052625</v>
      </c>
      <c r="H15" s="7">
        <v>3.250473684210526</v>
      </c>
      <c r="I15" s="7">
        <v>3.2785238095238105</v>
      </c>
      <c r="J15" s="7">
        <v>3.2920952380952375</v>
      </c>
      <c r="K15" s="7">
        <v>3.5191818181818189</v>
      </c>
      <c r="L15" s="7">
        <v>3.9449000000000005</v>
      </c>
      <c r="M15" s="7">
        <v>3.907052631578948</v>
      </c>
      <c r="N15" s="7">
        <v>3.6058500000000002</v>
      </c>
    </row>
    <row r="16" spans="2:14" x14ac:dyDescent="0.3">
      <c r="B16" s="2" t="s">
        <v>9</v>
      </c>
      <c r="D16" s="7">
        <v>2.8024761904761908</v>
      </c>
      <c r="E16" s="7">
        <v>2.8154285714285718</v>
      </c>
      <c r="F16" s="7">
        <v>3.2399999999999998</v>
      </c>
      <c r="G16" s="7">
        <v>3.3353636363636356</v>
      </c>
      <c r="H16" s="7">
        <v>3.2428181818181825</v>
      </c>
      <c r="I16" s="7">
        <v>3.2896190476190474</v>
      </c>
      <c r="J16" s="7">
        <v>3.3793000000000006</v>
      </c>
      <c r="K16" s="7">
        <v>3.5659047619047621</v>
      </c>
      <c r="L16" s="7">
        <v>4.09</v>
      </c>
      <c r="M16" s="7">
        <v>3.8776818181818182</v>
      </c>
      <c r="N16" s="7">
        <v>3.6999090909090908</v>
      </c>
    </row>
    <row r="17" spans="2:14" x14ac:dyDescent="0.3">
      <c r="B17" s="2" t="s">
        <v>10</v>
      </c>
      <c r="D17" s="7">
        <v>2.7797619047619047</v>
      </c>
      <c r="E17" s="7">
        <v>2.864954545454546</v>
      </c>
      <c r="F17" s="7">
        <v>3.2204999999999999</v>
      </c>
      <c r="G17" s="7">
        <v>3.3844545454545458</v>
      </c>
      <c r="H17" s="7">
        <v>3.2475714285714279</v>
      </c>
      <c r="I17" s="7">
        <v>3.3128499999999996</v>
      </c>
      <c r="J17" s="7">
        <v>3.3591428571428565</v>
      </c>
      <c r="K17" s="7">
        <v>3.5570454545454542</v>
      </c>
      <c r="L17" s="7">
        <v>4.1106363636363632</v>
      </c>
      <c r="M17" s="7">
        <v>3.9013181818181821</v>
      </c>
      <c r="N17" s="7">
        <v>3.7330476190476198</v>
      </c>
    </row>
    <row r="18" spans="2:14" x14ac:dyDescent="0.3">
      <c r="B18" s="2" t="s">
        <v>11</v>
      </c>
      <c r="D18" s="7">
        <v>2.7701428571428579</v>
      </c>
      <c r="E18" s="7">
        <v>2.9072272727272725</v>
      </c>
      <c r="F18" s="7">
        <v>3.2503000000000006</v>
      </c>
      <c r="G18" s="7">
        <v>3.387714285714285</v>
      </c>
      <c r="H18" s="7">
        <v>3.2524545454545457</v>
      </c>
      <c r="I18" s="7">
        <v>3.335363636363637</v>
      </c>
      <c r="J18" s="7">
        <v>3.3615238095238094</v>
      </c>
      <c r="K18" s="7">
        <v>3.5977727272727269</v>
      </c>
      <c r="L18" s="7">
        <v>4.0187000000000008</v>
      </c>
      <c r="M18" s="7">
        <v>3.9821428571428563</v>
      </c>
      <c r="N18" s="7">
        <v>3.8481818181818181</v>
      </c>
    </row>
    <row r="19" spans="2:14" x14ac:dyDescent="0.3">
      <c r="B19" s="2" t="s">
        <v>12</v>
      </c>
      <c r="D19" s="7">
        <v>2.79915</v>
      </c>
      <c r="E19" s="7">
        <v>2.9262999999999999</v>
      </c>
      <c r="F19" s="7">
        <v>3.3385238095238101</v>
      </c>
      <c r="G19" s="7">
        <v>3.4051578947368419</v>
      </c>
      <c r="H19" s="7">
        <v>3.2423333333333333</v>
      </c>
      <c r="I19" s="7">
        <v>3.3768000000000007</v>
      </c>
      <c r="J19" s="7">
        <v>3.3736999999999995</v>
      </c>
      <c r="K19" s="7">
        <v>3.6109047619047621</v>
      </c>
      <c r="L19" s="7">
        <v>4.0233333333333325</v>
      </c>
      <c r="M19" s="7">
        <v>3.8809047619047616</v>
      </c>
      <c r="N19" s="7">
        <v>3.7658095238095237</v>
      </c>
    </row>
    <row r="20" spans="2:14" x14ac:dyDescent="0.3">
      <c r="B20" s="10" t="s">
        <v>13</v>
      </c>
      <c r="C20" s="10"/>
      <c r="D20" s="11">
        <v>2.7861000000000002</v>
      </c>
      <c r="E20" s="11">
        <v>2.9631428571428571</v>
      </c>
      <c r="F20" s="11">
        <v>3.3850952380952384</v>
      </c>
      <c r="G20" s="11">
        <v>3.3979523809523817</v>
      </c>
      <c r="H20" s="11">
        <v>3.2483157894736845</v>
      </c>
      <c r="I20" s="11">
        <v>3.3663157894736839</v>
      </c>
      <c r="J20" s="11">
        <v>3.3573809523809524</v>
      </c>
      <c r="K20" s="11">
        <v>3.6055714285714284</v>
      </c>
      <c r="L20" s="11">
        <v>4.0423181818181817</v>
      </c>
      <c r="M20" s="11">
        <v>3.8345499999999992</v>
      </c>
      <c r="N20" s="11">
        <v>3.7381052631578946</v>
      </c>
    </row>
    <row r="21" spans="2:14" x14ac:dyDescent="0.3">
      <c r="B21" s="12" t="s">
        <v>14</v>
      </c>
      <c r="C21" s="12"/>
      <c r="D21" s="13">
        <f>AVERAGE(D9:D20)</f>
        <v>2.7027819881142254</v>
      </c>
      <c r="E21" s="13">
        <f t="shared" ref="E21:N21" si="0">AVERAGE(E9:E20)</f>
        <v>2.8393811327561327</v>
      </c>
      <c r="F21" s="13">
        <f t="shared" si="0"/>
        <v>3.1861020743145745</v>
      </c>
      <c r="G21" s="13">
        <f t="shared" si="0"/>
        <v>3.3771414264828739</v>
      </c>
      <c r="H21" s="13">
        <f t="shared" si="0"/>
        <v>3.2621647955802993</v>
      </c>
      <c r="I21" s="13">
        <f t="shared" si="0"/>
        <v>3.2881337472469059</v>
      </c>
      <c r="J21" s="13">
        <f t="shared" si="0"/>
        <v>3.3387563672438669</v>
      </c>
      <c r="K21" s="13">
        <f t="shared" si="0"/>
        <v>3.4972016594516595</v>
      </c>
      <c r="L21" s="13">
        <f t="shared" si="0"/>
        <v>3.8841773801681412</v>
      </c>
      <c r="M21" s="13">
        <f t="shared" si="0"/>
        <v>3.8393843054193453</v>
      </c>
      <c r="N21" s="13">
        <f t="shared" si="0"/>
        <v>3.7473901467546775</v>
      </c>
    </row>
    <row r="22" spans="2:14" ht="4.95" customHeight="1" x14ac:dyDescent="0.3"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2:14" x14ac:dyDescent="0.3">
      <c r="B23" s="12" t="s">
        <v>15</v>
      </c>
      <c r="C23" s="12"/>
      <c r="D23" s="13">
        <f t="shared" ref="D23:E23" si="1">D21/$F$21</f>
        <v>0.84830364033320382</v>
      </c>
      <c r="E23" s="13">
        <f t="shared" si="1"/>
        <v>0.89117707673159474</v>
      </c>
      <c r="F23" s="13">
        <f>F21/$F$21</f>
        <v>1</v>
      </c>
      <c r="G23" s="13">
        <f t="shared" ref="G23:N23" si="2">G21/$F$21</f>
        <v>1.059960210850871</v>
      </c>
      <c r="H23" s="13">
        <f t="shared" si="2"/>
        <v>1.0238732844998659</v>
      </c>
      <c r="I23" s="13">
        <f t="shared" si="2"/>
        <v>1.0320239812010046</v>
      </c>
      <c r="J23" s="13">
        <f t="shared" si="2"/>
        <v>1.0479125556459559</v>
      </c>
      <c r="K23" s="13">
        <f t="shared" si="2"/>
        <v>1.097642692506646</v>
      </c>
      <c r="L23" s="13">
        <f t="shared" si="2"/>
        <v>1.2191001071438503</v>
      </c>
      <c r="M23" s="13">
        <f t="shared" si="2"/>
        <v>1.2050412120726897</v>
      </c>
      <c r="N23" s="13">
        <f t="shared" si="2"/>
        <v>1.1761676366131029</v>
      </c>
    </row>
    <row r="24" spans="2:14" x14ac:dyDescent="0.3">
      <c r="B24" s="15" t="s">
        <v>16</v>
      </c>
    </row>
    <row r="25" spans="2:14" x14ac:dyDescent="0.3">
      <c r="B25" s="15"/>
    </row>
    <row r="26" spans="2:14" x14ac:dyDescent="0.3">
      <c r="B26" s="2" t="s">
        <v>17</v>
      </c>
    </row>
    <row r="27" spans="2:14" ht="4.95" customHeight="1" x14ac:dyDescent="0.3"/>
    <row r="28" spans="2:14" x14ac:dyDescent="0.3">
      <c r="B28" s="8"/>
      <c r="C28" s="8"/>
      <c r="D28" s="9">
        <v>2013</v>
      </c>
      <c r="E28" s="9">
        <v>2014</v>
      </c>
      <c r="F28" s="9">
        <v>2015</v>
      </c>
      <c r="G28" s="9">
        <v>2016</v>
      </c>
      <c r="H28" s="9">
        <v>2017</v>
      </c>
      <c r="I28" s="9">
        <v>2018</v>
      </c>
      <c r="J28" s="9">
        <v>2019</v>
      </c>
      <c r="K28" s="9">
        <v>2020</v>
      </c>
      <c r="L28" s="9">
        <v>2021</v>
      </c>
      <c r="M28" s="9">
        <v>2022</v>
      </c>
      <c r="N28" s="9">
        <v>2023</v>
      </c>
    </row>
    <row r="29" spans="2:14" x14ac:dyDescent="0.3">
      <c r="B29" s="2" t="s">
        <v>2</v>
      </c>
      <c r="D29" s="7">
        <v>97.705692999999997</v>
      </c>
      <c r="E29" s="7">
        <v>100.02515699999999</v>
      </c>
      <c r="F29" s="7">
        <v>101.15824499999999</v>
      </c>
      <c r="G29" s="7">
        <v>104.129063</v>
      </c>
      <c r="H29" s="7">
        <v>106.131342</v>
      </c>
      <c r="I29" s="7">
        <v>105.740105</v>
      </c>
      <c r="J29" s="7">
        <v>108.514126</v>
      </c>
      <c r="K29" s="7">
        <v>108.359098</v>
      </c>
      <c r="L29" s="7">
        <v>111.618515</v>
      </c>
      <c r="M29" s="7">
        <v>125.108313</v>
      </c>
      <c r="N29" s="7">
        <v>134.766156</v>
      </c>
    </row>
    <row r="30" spans="2:14" x14ac:dyDescent="0.3">
      <c r="B30" s="2" t="s">
        <v>3</v>
      </c>
      <c r="D30" s="7">
        <v>97.779777999999993</v>
      </c>
      <c r="E30" s="7">
        <v>100.22933999999999</v>
      </c>
      <c r="F30" s="7">
        <v>101.51252700000001</v>
      </c>
      <c r="G30" s="7">
        <v>104.371647</v>
      </c>
      <c r="H30" s="7">
        <v>105.469199</v>
      </c>
      <c r="I30" s="7">
        <v>106.137559</v>
      </c>
      <c r="J30" s="7">
        <v>108.02327099999999</v>
      </c>
      <c r="K30" s="7">
        <v>108.211353</v>
      </c>
      <c r="L30" s="7">
        <v>112.80829900000001</v>
      </c>
      <c r="M30" s="7">
        <v>125.67756799999999</v>
      </c>
      <c r="N30" s="7">
        <v>135.868886</v>
      </c>
    </row>
    <row r="31" spans="2:14" x14ac:dyDescent="0.3">
      <c r="B31" s="2" t="s">
        <v>4</v>
      </c>
      <c r="D31" s="7">
        <v>98.055379000000002</v>
      </c>
      <c r="E31" s="7">
        <v>100.611395</v>
      </c>
      <c r="F31" s="7">
        <v>102.210227</v>
      </c>
      <c r="G31" s="7">
        <v>104.065551</v>
      </c>
      <c r="H31" s="7">
        <v>105.89527099999999</v>
      </c>
      <c r="I31" s="7">
        <v>106.235179</v>
      </c>
      <c r="J31" s="7">
        <v>108.053674</v>
      </c>
      <c r="K31" s="7">
        <v>108.515766</v>
      </c>
      <c r="L31" s="7">
        <v>114.623015</v>
      </c>
      <c r="M31" s="7">
        <v>127.90781</v>
      </c>
      <c r="N31" s="7">
        <v>135.17070799999999</v>
      </c>
    </row>
    <row r="32" spans="2:14" x14ac:dyDescent="0.3">
      <c r="B32" s="2" t="s">
        <v>5</v>
      </c>
      <c r="D32" s="7">
        <v>98.102304000000004</v>
      </c>
      <c r="E32" s="7">
        <v>100.67067</v>
      </c>
      <c r="F32" s="7">
        <v>102.161903</v>
      </c>
      <c r="G32" s="7">
        <v>103.366032</v>
      </c>
      <c r="H32" s="7">
        <v>105.62672499999999</v>
      </c>
      <c r="I32" s="7">
        <v>106.140323</v>
      </c>
      <c r="J32" s="7">
        <v>108.345848</v>
      </c>
      <c r="K32" s="7">
        <v>108.271432</v>
      </c>
      <c r="L32" s="7">
        <v>114.611266</v>
      </c>
      <c r="M32" s="7">
        <v>129.57107600000001</v>
      </c>
      <c r="N32" s="7">
        <v>135.062645</v>
      </c>
    </row>
    <row r="33" spans="2:14" x14ac:dyDescent="0.3">
      <c r="B33" s="2" t="s">
        <v>6</v>
      </c>
      <c r="D33" s="7">
        <v>97.812589000000003</v>
      </c>
      <c r="E33" s="7">
        <v>100.854473</v>
      </c>
      <c r="F33" s="7">
        <v>102.550119</v>
      </c>
      <c r="G33" s="7">
        <v>103.286323</v>
      </c>
      <c r="H33" s="7">
        <v>105.488294</v>
      </c>
      <c r="I33" s="7">
        <v>106.88285</v>
      </c>
      <c r="J33" s="7">
        <v>108.544932</v>
      </c>
      <c r="K33" s="7">
        <v>108.14091500000001</v>
      </c>
      <c r="L33" s="7">
        <v>115.857859</v>
      </c>
      <c r="M33" s="7">
        <v>131.757744</v>
      </c>
      <c r="N33" s="7">
        <v>133.93047200000001</v>
      </c>
    </row>
    <row r="34" spans="2:14" x14ac:dyDescent="0.3">
      <c r="B34" s="2" t="s">
        <v>7</v>
      </c>
      <c r="D34" s="7">
        <v>98.612014000000002</v>
      </c>
      <c r="E34" s="7">
        <v>100.702046</v>
      </c>
      <c r="F34" s="7">
        <v>102.817342</v>
      </c>
      <c r="G34" s="7">
        <v>103.864684</v>
      </c>
      <c r="H34" s="7">
        <v>105.35083299999999</v>
      </c>
      <c r="I34" s="7">
        <v>107.183083</v>
      </c>
      <c r="J34" s="7">
        <v>108.45299900000001</v>
      </c>
      <c r="K34" s="7">
        <v>107.974709</v>
      </c>
      <c r="L34" s="7">
        <v>117.973983</v>
      </c>
      <c r="M34" s="7">
        <v>132.25975199999999</v>
      </c>
      <c r="N34" s="7">
        <v>132.92972900000001</v>
      </c>
    </row>
    <row r="35" spans="2:14" x14ac:dyDescent="0.3">
      <c r="B35" s="2" t="s">
        <v>8</v>
      </c>
      <c r="D35" s="7">
        <v>99.567892999999998</v>
      </c>
      <c r="E35" s="7">
        <v>100.80400899999999</v>
      </c>
      <c r="F35" s="7">
        <v>102.77321499999999</v>
      </c>
      <c r="G35" s="7">
        <v>103.55566899999999</v>
      </c>
      <c r="H35" s="7">
        <v>105.23660700000001</v>
      </c>
      <c r="I35" s="7">
        <v>107.257386</v>
      </c>
      <c r="J35" s="7">
        <v>108.49285999999999</v>
      </c>
      <c r="K35" s="7">
        <v>108.550999</v>
      </c>
      <c r="L35" s="7">
        <v>119.753337</v>
      </c>
      <c r="M35" s="7">
        <v>134.846248</v>
      </c>
      <c r="N35" s="7">
        <v>132.49573100000001</v>
      </c>
    </row>
    <row r="36" spans="2:14" x14ac:dyDescent="0.3">
      <c r="B36" s="2" t="s">
        <v>9</v>
      </c>
      <c r="D36" s="7">
        <v>100.40927499999999</v>
      </c>
      <c r="E36" s="7">
        <v>101.015792</v>
      </c>
      <c r="F36" s="7">
        <v>103.024204</v>
      </c>
      <c r="G36" s="7">
        <v>104.000491</v>
      </c>
      <c r="H36" s="7">
        <v>105.432114</v>
      </c>
      <c r="I36" s="7">
        <v>107.398976</v>
      </c>
      <c r="J36" s="7">
        <v>108.832239</v>
      </c>
      <c r="K36" s="7">
        <v>108.91762</v>
      </c>
      <c r="L36" s="7">
        <v>121.969409</v>
      </c>
      <c r="M36" s="7">
        <v>134.47976499999999</v>
      </c>
      <c r="N36" s="7">
        <v>134.23162600000001</v>
      </c>
    </row>
    <row r="37" spans="2:14" x14ac:dyDescent="0.3">
      <c r="B37" s="2" t="s">
        <v>10</v>
      </c>
      <c r="D37" s="7">
        <v>100.930875</v>
      </c>
      <c r="E37" s="7">
        <v>101.363528</v>
      </c>
      <c r="F37" s="7">
        <v>103.25502899999999</v>
      </c>
      <c r="G37" s="7">
        <v>104.821468</v>
      </c>
      <c r="H37" s="7">
        <v>105.65603299999999</v>
      </c>
      <c r="I37" s="7">
        <v>108.07216699999999</v>
      </c>
      <c r="J37" s="7">
        <v>108.816647</v>
      </c>
      <c r="K37" s="7">
        <v>109.053479</v>
      </c>
      <c r="L37" s="7">
        <v>123.389081</v>
      </c>
      <c r="M37" s="7">
        <v>134.71371300000001</v>
      </c>
      <c r="N37" s="7">
        <v>134.41141300000001</v>
      </c>
    </row>
    <row r="38" spans="2:14" x14ac:dyDescent="0.3">
      <c r="B38" s="2" t="s">
        <v>11</v>
      </c>
      <c r="D38" s="7">
        <v>100.51232</v>
      </c>
      <c r="E38" s="7">
        <v>101.861474</v>
      </c>
      <c r="F38" s="7">
        <v>103.27552</v>
      </c>
      <c r="G38" s="7">
        <v>105.30253999999999</v>
      </c>
      <c r="H38" s="7">
        <v>105.577594</v>
      </c>
      <c r="I38" s="7">
        <v>108.494936</v>
      </c>
      <c r="J38" s="7">
        <v>108.94876600000001</v>
      </c>
      <c r="K38" s="7">
        <v>109.325709</v>
      </c>
      <c r="L38" s="7">
        <v>124.51487299999999</v>
      </c>
      <c r="M38" s="7">
        <v>135.81764000000001</v>
      </c>
      <c r="N38" s="7">
        <v>135.06883500000001</v>
      </c>
    </row>
    <row r="39" spans="2:14" x14ac:dyDescent="0.3">
      <c r="B39" s="2" t="s">
        <v>12</v>
      </c>
      <c r="D39" s="7">
        <v>100.10692</v>
      </c>
      <c r="E39" s="7">
        <v>101.790116</v>
      </c>
      <c r="F39" s="7">
        <v>104.021033</v>
      </c>
      <c r="G39" s="7">
        <v>105.531216</v>
      </c>
      <c r="H39" s="7">
        <v>105.40759300000001</v>
      </c>
      <c r="I39" s="7">
        <v>109.011678</v>
      </c>
      <c r="J39" s="7">
        <v>108.792462</v>
      </c>
      <c r="K39" s="7">
        <v>109.722593</v>
      </c>
      <c r="L39" s="7">
        <v>124.97825</v>
      </c>
      <c r="M39" s="7">
        <v>135.74887200000001</v>
      </c>
      <c r="N39" s="7">
        <v>133.811486</v>
      </c>
    </row>
    <row r="40" spans="2:14" x14ac:dyDescent="0.3">
      <c r="B40" s="10" t="s">
        <v>13</v>
      </c>
      <c r="C40" s="10"/>
      <c r="D40" s="11">
        <v>100</v>
      </c>
      <c r="E40" s="11">
        <v>101.473342</v>
      </c>
      <c r="F40" s="11">
        <v>104.101632</v>
      </c>
      <c r="G40" s="11">
        <v>106.095446</v>
      </c>
      <c r="H40" s="11">
        <v>105.470868</v>
      </c>
      <c r="I40" s="11">
        <v>108.870514</v>
      </c>
      <c r="J40" s="11">
        <v>108.744652</v>
      </c>
      <c r="K40" s="11">
        <v>110.44077299999999</v>
      </c>
      <c r="L40" s="11">
        <v>125.433801</v>
      </c>
      <c r="M40" s="11">
        <v>134.24821700000001</v>
      </c>
      <c r="N40" s="11">
        <v>132.845977</v>
      </c>
    </row>
    <row r="41" spans="2:14" x14ac:dyDescent="0.3">
      <c r="B41" s="12" t="s">
        <v>18</v>
      </c>
      <c r="C41" s="12"/>
      <c r="D41" s="13">
        <f>AVERAGE(D29:D40)</f>
        <v>99.132920000000013</v>
      </c>
      <c r="E41" s="13">
        <f t="shared" ref="E41:N41" si="3">AVERAGE(E29:E40)</f>
        <v>100.95011183333332</v>
      </c>
      <c r="F41" s="13">
        <f t="shared" si="3"/>
        <v>102.73841633333332</v>
      </c>
      <c r="G41" s="13">
        <f t="shared" si="3"/>
        <v>104.36584416666666</v>
      </c>
      <c r="H41" s="13">
        <f t="shared" si="3"/>
        <v>105.56187274999998</v>
      </c>
      <c r="I41" s="13">
        <f t="shared" si="3"/>
        <v>107.28539633333334</v>
      </c>
      <c r="J41" s="13">
        <f t="shared" si="3"/>
        <v>108.54687299999999</v>
      </c>
      <c r="K41" s="13">
        <f t="shared" si="3"/>
        <v>108.79037050000001</v>
      </c>
      <c r="L41" s="13">
        <f t="shared" si="3"/>
        <v>118.96097399999998</v>
      </c>
      <c r="M41" s="13">
        <f t="shared" si="3"/>
        <v>131.84472650000004</v>
      </c>
      <c r="N41" s="13">
        <f t="shared" si="3"/>
        <v>134.21613866666667</v>
      </c>
    </row>
    <row r="42" spans="2:14" ht="4.95" customHeight="1" x14ac:dyDescent="0.3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2:14" x14ac:dyDescent="0.3">
      <c r="B43" s="12" t="s">
        <v>19</v>
      </c>
      <c r="C43" s="12"/>
      <c r="D43" s="13">
        <f>+D41/$F$41</f>
        <v>0.96490605498886295</v>
      </c>
      <c r="E43" s="13">
        <f t="shared" ref="E43:N43" si="4">+E41/$F$41</f>
        <v>0.98259361430881054</v>
      </c>
      <c r="F43" s="13">
        <f t="shared" si="4"/>
        <v>1</v>
      </c>
      <c r="G43" s="13">
        <f t="shared" si="4"/>
        <v>1.0158404995075374</v>
      </c>
      <c r="H43" s="13">
        <f t="shared" si="4"/>
        <v>1.0274819927874497</v>
      </c>
      <c r="I43" s="13">
        <f t="shared" si="4"/>
        <v>1.0442578361851267</v>
      </c>
      <c r="J43" s="13">
        <f t="shared" si="4"/>
        <v>1.0565363655968885</v>
      </c>
      <c r="K43" s="13">
        <f t="shared" si="4"/>
        <v>1.0589064381431694</v>
      </c>
      <c r="L43" s="13">
        <f t="shared" si="4"/>
        <v>1.1579015741690315</v>
      </c>
      <c r="M43" s="13">
        <f t="shared" si="4"/>
        <v>1.2833050304399447</v>
      </c>
      <c r="N43" s="13">
        <f t="shared" si="4"/>
        <v>1.3063870697714897</v>
      </c>
    </row>
    <row r="44" spans="2:14" ht="4.95" customHeight="1" x14ac:dyDescent="0.3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2:14" x14ac:dyDescent="0.3">
      <c r="B45" s="12" t="s">
        <v>20</v>
      </c>
      <c r="C45" s="12"/>
      <c r="D45" s="13">
        <f>D43/D23</f>
        <v>1.1374536299406413</v>
      </c>
      <c r="E45" s="13">
        <f t="shared" ref="E45:N45" si="5">E43/E23</f>
        <v>1.1025795433523575</v>
      </c>
      <c r="F45" s="13">
        <f t="shared" si="5"/>
        <v>1</v>
      </c>
      <c r="G45" s="13">
        <f t="shared" si="5"/>
        <v>0.95837606837343736</v>
      </c>
      <c r="H45" s="13">
        <f t="shared" si="5"/>
        <v>1.0035245653365656</v>
      </c>
      <c r="I45" s="13">
        <f t="shared" si="5"/>
        <v>1.011854235179579</v>
      </c>
      <c r="J45" s="13">
        <f t="shared" si="5"/>
        <v>1.0082295129536039</v>
      </c>
      <c r="K45" s="13">
        <f t="shared" si="5"/>
        <v>0.96470959572917481</v>
      </c>
      <c r="L45" s="13">
        <f t="shared" si="5"/>
        <v>0.94980023985216699</v>
      </c>
      <c r="M45" s="13">
        <f t="shared" si="5"/>
        <v>1.0649470056153847</v>
      </c>
      <c r="N45" s="13">
        <f t="shared" si="5"/>
        <v>1.1107150282874363</v>
      </c>
    </row>
    <row r="46" spans="2:14" x14ac:dyDescent="0.3">
      <c r="B46" s="15" t="s">
        <v>21</v>
      </c>
    </row>
    <row r="47" spans="2:14" x14ac:dyDescent="0.3"/>
    <row r="48" spans="2:14" x14ac:dyDescent="0.3">
      <c r="B48" s="2" t="s">
        <v>22</v>
      </c>
    </row>
    <row r="49" spans="2:14" ht="4.95" customHeight="1" x14ac:dyDescent="0.3"/>
    <row r="50" spans="2:14" x14ac:dyDescent="0.3">
      <c r="B50" s="8"/>
      <c r="C50" s="8"/>
      <c r="D50" s="9">
        <v>2013</v>
      </c>
      <c r="E50" s="9">
        <v>2014</v>
      </c>
      <c r="F50" s="9">
        <v>2015</v>
      </c>
      <c r="G50" s="9">
        <v>2016</v>
      </c>
      <c r="H50" s="9">
        <v>2017</v>
      </c>
      <c r="I50" s="9">
        <v>2018</v>
      </c>
      <c r="J50" s="9">
        <v>2019</v>
      </c>
      <c r="K50" s="9">
        <v>2020</v>
      </c>
      <c r="L50" s="9">
        <v>2021</v>
      </c>
      <c r="M50" s="9">
        <v>2022</v>
      </c>
      <c r="N50" s="9">
        <v>2023</v>
      </c>
    </row>
    <row r="51" spans="2:14" x14ac:dyDescent="0.3">
      <c r="B51" s="2" t="s">
        <v>2</v>
      </c>
      <c r="D51" s="7">
        <v>94.026263</v>
      </c>
      <c r="E51" s="7">
        <v>100.344337</v>
      </c>
      <c r="F51" s="7">
        <v>105.48645399999999</v>
      </c>
      <c r="G51" s="7">
        <v>116.208079</v>
      </c>
      <c r="H51" s="7">
        <v>114.84084300000001</v>
      </c>
      <c r="I51" s="7">
        <v>111.428248</v>
      </c>
      <c r="J51" s="7">
        <v>114.911168</v>
      </c>
      <c r="K51" s="7">
        <v>114.679134</v>
      </c>
      <c r="L51" s="7">
        <v>122.27287099999999</v>
      </c>
      <c r="M51" s="7">
        <v>134.159975</v>
      </c>
      <c r="N51" s="7">
        <v>137.653582</v>
      </c>
    </row>
    <row r="52" spans="2:14" x14ac:dyDescent="0.3">
      <c r="B52" s="2" t="s">
        <v>3</v>
      </c>
      <c r="D52" s="7">
        <v>94.248480000000001</v>
      </c>
      <c r="E52" s="7">
        <v>100.340963</v>
      </c>
      <c r="F52" s="7">
        <v>107.34772</v>
      </c>
      <c r="G52" s="7">
        <v>117.795953</v>
      </c>
      <c r="H52" s="7">
        <v>112.884466</v>
      </c>
      <c r="I52" s="7">
        <v>111.785895</v>
      </c>
      <c r="J52" s="7">
        <v>114.371432</v>
      </c>
      <c r="K52" s="7">
        <v>115.944759</v>
      </c>
      <c r="L52" s="7">
        <v>123.12481699999999</v>
      </c>
      <c r="M52" s="7">
        <v>131.44646</v>
      </c>
      <c r="N52" s="7">
        <v>138.49532199999999</v>
      </c>
    </row>
    <row r="53" spans="2:14" x14ac:dyDescent="0.3">
      <c r="B53" s="2" t="s">
        <v>4</v>
      </c>
      <c r="D53" s="7">
        <v>94.654342999999997</v>
      </c>
      <c r="E53" s="7">
        <v>100.780878</v>
      </c>
      <c r="F53" s="7">
        <v>108.285129</v>
      </c>
      <c r="G53" s="7">
        <v>116.717404</v>
      </c>
      <c r="H53" s="7">
        <v>112.816836</v>
      </c>
      <c r="I53" s="7">
        <v>112.25058300000001</v>
      </c>
      <c r="J53" s="7">
        <v>113.64427999999999</v>
      </c>
      <c r="K53" s="7">
        <v>118.90019700000001</v>
      </c>
      <c r="L53" s="7">
        <v>124.579283</v>
      </c>
      <c r="M53" s="7">
        <v>130.35778099999999</v>
      </c>
      <c r="N53" s="7">
        <v>136.85452599999999</v>
      </c>
    </row>
    <row r="54" spans="2:14" x14ac:dyDescent="0.3">
      <c r="B54" s="2" t="s">
        <v>5</v>
      </c>
      <c r="D54" s="7">
        <v>94.735647999999998</v>
      </c>
      <c r="E54" s="7">
        <v>100.679098</v>
      </c>
      <c r="F54" s="7">
        <v>108.58649200000001</v>
      </c>
      <c r="G54" s="7">
        <v>113.89753</v>
      </c>
      <c r="H54" s="7">
        <v>112.358953</v>
      </c>
      <c r="I54" s="7">
        <v>111.725317</v>
      </c>
      <c r="J54" s="7">
        <v>113.616013</v>
      </c>
      <c r="K54" s="7">
        <v>117.00236</v>
      </c>
      <c r="L54" s="7">
        <v>124.449849</v>
      </c>
      <c r="M54" s="7">
        <v>130.24992700000001</v>
      </c>
      <c r="N54" s="7">
        <v>136.78923</v>
      </c>
    </row>
    <row r="55" spans="2:14" x14ac:dyDescent="0.3">
      <c r="B55" s="2" t="s">
        <v>6</v>
      </c>
      <c r="D55" s="7">
        <v>95.441450000000003</v>
      </c>
      <c r="E55" s="7">
        <v>100.521237</v>
      </c>
      <c r="F55" s="7">
        <v>109.314706</v>
      </c>
      <c r="G55" s="7">
        <v>113.742963</v>
      </c>
      <c r="H55" s="7">
        <v>112.74492499999999</v>
      </c>
      <c r="I55" s="7">
        <v>112.52389700000001</v>
      </c>
      <c r="J55" s="7">
        <v>114.253834</v>
      </c>
      <c r="K55" s="7">
        <v>116.905258</v>
      </c>
      <c r="L55" s="7">
        <v>126.846765</v>
      </c>
      <c r="M55" s="7">
        <v>133.05731</v>
      </c>
      <c r="N55" s="7">
        <v>134.92290600000001</v>
      </c>
    </row>
    <row r="56" spans="2:14" x14ac:dyDescent="0.3">
      <c r="B56" s="2" t="s">
        <v>7</v>
      </c>
      <c r="D56" s="7">
        <v>97.411964999999995</v>
      </c>
      <c r="E56" s="7">
        <v>100.443532</v>
      </c>
      <c r="F56" s="7">
        <v>109.721079</v>
      </c>
      <c r="G56" s="7">
        <v>114.168114</v>
      </c>
      <c r="H56" s="7">
        <v>112.82263</v>
      </c>
      <c r="I56" s="7">
        <v>112.78710599999999</v>
      </c>
      <c r="J56" s="7">
        <v>114.857812</v>
      </c>
      <c r="K56" s="7">
        <v>118.059933</v>
      </c>
      <c r="L56" s="7">
        <v>130.01635200000001</v>
      </c>
      <c r="M56" s="7">
        <v>132.392258</v>
      </c>
      <c r="N56" s="7">
        <v>133.956953</v>
      </c>
    </row>
    <row r="57" spans="2:14" x14ac:dyDescent="0.3">
      <c r="B57" s="2" t="s">
        <v>8</v>
      </c>
      <c r="D57" s="7">
        <v>98.830203999999995</v>
      </c>
      <c r="E57" s="7">
        <v>100.637821</v>
      </c>
      <c r="F57" s="7">
        <v>110.14050899999999</v>
      </c>
      <c r="G57" s="7">
        <v>113.281497</v>
      </c>
      <c r="H57" s="7">
        <v>112.017516</v>
      </c>
      <c r="I57" s="7">
        <v>112.91650799999999</v>
      </c>
      <c r="J57" s="7">
        <v>113.650797</v>
      </c>
      <c r="K57" s="7">
        <v>119.769988</v>
      </c>
      <c r="L57" s="7">
        <v>131.83266699999999</v>
      </c>
      <c r="M57" s="7">
        <v>137.18714399999999</v>
      </c>
      <c r="N57" s="7">
        <v>132.62408500000001</v>
      </c>
    </row>
    <row r="58" spans="2:14" x14ac:dyDescent="0.3">
      <c r="B58" s="2" t="s">
        <v>9</v>
      </c>
      <c r="D58" s="7">
        <v>99.251388000000006</v>
      </c>
      <c r="E58" s="7">
        <v>100.984971</v>
      </c>
      <c r="F58" s="7">
        <v>111.1835</v>
      </c>
      <c r="G58" s="7">
        <v>114.17237</v>
      </c>
      <c r="H58" s="7">
        <v>111.80450399999999</v>
      </c>
      <c r="I58" s="7">
        <v>113.00307100000001</v>
      </c>
      <c r="J58" s="7">
        <v>115.501835</v>
      </c>
      <c r="K58" s="7">
        <v>120.543475</v>
      </c>
      <c r="L58" s="7">
        <v>135.611648</v>
      </c>
      <c r="M58" s="7">
        <v>137.63142999999999</v>
      </c>
      <c r="N58" s="7">
        <v>134.90558200000001</v>
      </c>
    </row>
    <row r="59" spans="2:14" x14ac:dyDescent="0.3">
      <c r="B59" s="2" t="s">
        <v>10</v>
      </c>
      <c r="D59" s="7">
        <v>99.172291999999999</v>
      </c>
      <c r="E59" s="7">
        <v>102.084761</v>
      </c>
      <c r="F59" s="7">
        <v>111.419901</v>
      </c>
      <c r="G59" s="7">
        <v>115.41549999999999</v>
      </c>
      <c r="H59" s="7">
        <v>111.72074600000001</v>
      </c>
      <c r="I59" s="7">
        <v>113.70443400000001</v>
      </c>
      <c r="J59" s="7">
        <v>115.640586</v>
      </c>
      <c r="K59" s="7">
        <v>120.34250400000001</v>
      </c>
      <c r="L59" s="7">
        <v>137.12992399999999</v>
      </c>
      <c r="M59" s="7">
        <v>138.39845299999999</v>
      </c>
      <c r="N59" s="7">
        <v>136.003388</v>
      </c>
    </row>
    <row r="60" spans="2:14" x14ac:dyDescent="0.3">
      <c r="B60" s="2" t="s">
        <v>11</v>
      </c>
      <c r="D60" s="7">
        <v>99.109568999999993</v>
      </c>
      <c r="E60" s="7">
        <v>103.23202499999999</v>
      </c>
      <c r="F60" s="7">
        <v>111.678217</v>
      </c>
      <c r="G60" s="7">
        <v>115.55341</v>
      </c>
      <c r="H60" s="7">
        <v>112.156479</v>
      </c>
      <c r="I60" s="7">
        <v>114.151697</v>
      </c>
      <c r="J60" s="7">
        <v>115.794372</v>
      </c>
      <c r="K60" s="7">
        <v>121.366709</v>
      </c>
      <c r="L60" s="7">
        <v>135.10051999999999</v>
      </c>
      <c r="M60" s="7">
        <v>141.35199800000001</v>
      </c>
      <c r="N60" s="7">
        <v>140.160831</v>
      </c>
    </row>
    <row r="61" spans="2:14" x14ac:dyDescent="0.3">
      <c r="B61" s="2" t="s">
        <v>12</v>
      </c>
      <c r="D61" s="7">
        <v>99.437229000000002</v>
      </c>
      <c r="E61" s="7">
        <v>104.14664399999999</v>
      </c>
      <c r="F61" s="7">
        <v>113.62808</v>
      </c>
      <c r="G61" s="7">
        <v>115.674002</v>
      </c>
      <c r="H61" s="7">
        <v>111.733338</v>
      </c>
      <c r="I61" s="7">
        <v>115.332605</v>
      </c>
      <c r="J61" s="7">
        <v>115.73463700000001</v>
      </c>
      <c r="K61" s="7">
        <v>122.09832900000001</v>
      </c>
      <c r="L61" s="7">
        <v>135.670715</v>
      </c>
      <c r="M61" s="7">
        <v>139.10014699999999</v>
      </c>
      <c r="N61" s="7">
        <v>138.86691999999999</v>
      </c>
    </row>
    <row r="62" spans="2:14" x14ac:dyDescent="0.3">
      <c r="B62" s="10" t="s">
        <v>13</v>
      </c>
      <c r="C62" s="10"/>
      <c r="D62" s="11">
        <v>100</v>
      </c>
      <c r="E62" s="11">
        <v>104.575384</v>
      </c>
      <c r="F62" s="11">
        <v>114.870019</v>
      </c>
      <c r="G62" s="11">
        <v>115.929575</v>
      </c>
      <c r="H62" s="11">
        <v>111.97458399999999</v>
      </c>
      <c r="I62" s="11">
        <v>115.340603</v>
      </c>
      <c r="J62" s="11">
        <v>116.151459</v>
      </c>
      <c r="K62" s="11">
        <v>121.71768299999999</v>
      </c>
      <c r="L62" s="11">
        <v>137.10178199999999</v>
      </c>
      <c r="M62" s="11">
        <v>137.56364300000001</v>
      </c>
      <c r="N62" s="11">
        <v>137.79765800000001</v>
      </c>
    </row>
    <row r="63" spans="2:14" x14ac:dyDescent="0.3">
      <c r="B63" s="12" t="s">
        <v>23</v>
      </c>
      <c r="C63" s="12"/>
      <c r="D63" s="13">
        <f>AVERAGE(D51:D62)</f>
        <v>97.193235916666666</v>
      </c>
      <c r="E63" s="13">
        <f t="shared" ref="E63:N63" si="6">AVERAGE(E51:E62)</f>
        <v>101.56430425000001</v>
      </c>
      <c r="F63" s="13">
        <f t="shared" si="6"/>
        <v>110.13848383333332</v>
      </c>
      <c r="G63" s="13">
        <f t="shared" si="6"/>
        <v>115.21303308333331</v>
      </c>
      <c r="H63" s="13">
        <f t="shared" si="6"/>
        <v>112.48965166666666</v>
      </c>
      <c r="I63" s="13">
        <f t="shared" si="6"/>
        <v>113.07916366666667</v>
      </c>
      <c r="J63" s="13">
        <f t="shared" si="6"/>
        <v>114.84401875000002</v>
      </c>
      <c r="K63" s="13">
        <f t="shared" si="6"/>
        <v>118.94419408333333</v>
      </c>
      <c r="L63" s="13">
        <f t="shared" si="6"/>
        <v>130.31143274999999</v>
      </c>
      <c r="M63" s="13">
        <f t="shared" si="6"/>
        <v>135.24137716666667</v>
      </c>
      <c r="N63" s="13">
        <f t="shared" si="6"/>
        <v>136.58591525</v>
      </c>
    </row>
    <row r="64" spans="2:14" ht="4.95" customHeight="1" x14ac:dyDescent="0.3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2:14" x14ac:dyDescent="0.3">
      <c r="B65" s="12" t="s">
        <v>24</v>
      </c>
      <c r="C65" s="12"/>
      <c r="D65" s="13">
        <f>+D63/$F$63</f>
        <v>0.88246389939182379</v>
      </c>
      <c r="E65" s="13">
        <f t="shared" ref="E65:N65" si="7">+E63/$F$63</f>
        <v>0.92215092050560488</v>
      </c>
      <c r="F65" s="13">
        <f t="shared" si="7"/>
        <v>1</v>
      </c>
      <c r="G65" s="13">
        <f t="shared" si="7"/>
        <v>1.046074260997446</v>
      </c>
      <c r="H65" s="13">
        <f t="shared" si="7"/>
        <v>1.0213473778783011</v>
      </c>
      <c r="I65" s="13">
        <f t="shared" si="7"/>
        <v>1.0266998394292708</v>
      </c>
      <c r="J65" s="13">
        <f t="shared" si="7"/>
        <v>1.0427238032783104</v>
      </c>
      <c r="K65" s="13">
        <f t="shared" si="7"/>
        <v>1.0799512572129213</v>
      </c>
      <c r="L65" s="13">
        <f t="shared" si="7"/>
        <v>1.1831598567054302</v>
      </c>
      <c r="M65" s="13">
        <f t="shared" si="7"/>
        <v>1.2279211812223618</v>
      </c>
      <c r="N65" s="13">
        <f t="shared" si="7"/>
        <v>1.2401288858914035</v>
      </c>
    </row>
    <row r="66" spans="2:14" ht="4.95" customHeight="1" x14ac:dyDescent="0.3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2:14" x14ac:dyDescent="0.3">
      <c r="B67" s="12" t="s">
        <v>25</v>
      </c>
      <c r="C67" s="12"/>
      <c r="D67" s="13">
        <f>D65/D23</f>
        <v>1.0402689054183503</v>
      </c>
      <c r="E67" s="13">
        <f t="shared" ref="E67:N67" si="8">E65/E23</f>
        <v>1.0347561046875298</v>
      </c>
      <c r="F67" s="13">
        <f t="shared" si="8"/>
        <v>1</v>
      </c>
      <c r="G67" s="13">
        <f t="shared" si="8"/>
        <v>0.98689955555758258</v>
      </c>
      <c r="H67" s="13">
        <f t="shared" si="8"/>
        <v>0.99753298903311194</v>
      </c>
      <c r="I67" s="13">
        <f t="shared" si="8"/>
        <v>0.99484106777679926</v>
      </c>
      <c r="J67" s="13">
        <f t="shared" si="8"/>
        <v>0.99504848726194806</v>
      </c>
      <c r="K67" s="13">
        <f t="shared" si="8"/>
        <v>0.98388233674355041</v>
      </c>
      <c r="L67" s="13">
        <f t="shared" si="8"/>
        <v>0.97051903266367345</v>
      </c>
      <c r="M67" s="13">
        <f t="shared" si="8"/>
        <v>1.0189868768971961</v>
      </c>
      <c r="N67" s="13">
        <f t="shared" si="8"/>
        <v>1.0543810654937622</v>
      </c>
    </row>
    <row r="68" spans="2:14" x14ac:dyDescent="0.3">
      <c r="B68" s="15" t="s">
        <v>21</v>
      </c>
    </row>
    <row r="69" spans="2:14" x14ac:dyDescent="0.3"/>
    <row r="70" spans="2:14" x14ac:dyDescent="0.3">
      <c r="B70" s="2" t="s">
        <v>26</v>
      </c>
    </row>
    <row r="71" spans="2:14" ht="4.95" customHeight="1" x14ac:dyDescent="0.3"/>
    <row r="72" spans="2:14" x14ac:dyDescent="0.3">
      <c r="B72" s="8"/>
      <c r="C72" s="8"/>
      <c r="D72" s="9">
        <v>2013</v>
      </c>
      <c r="E72" s="9">
        <v>2014</v>
      </c>
      <c r="F72" s="9">
        <v>2015</v>
      </c>
      <c r="G72" s="9">
        <v>2016</v>
      </c>
      <c r="H72" s="9">
        <v>2017</v>
      </c>
      <c r="I72" s="9">
        <v>2018</v>
      </c>
      <c r="J72" s="9">
        <v>2019</v>
      </c>
      <c r="K72" s="9">
        <v>2020</v>
      </c>
      <c r="L72" s="9">
        <v>2021</v>
      </c>
      <c r="M72" s="9">
        <v>2022</v>
      </c>
      <c r="N72" s="9">
        <v>2023</v>
      </c>
    </row>
    <row r="73" spans="2:14" x14ac:dyDescent="0.3">
      <c r="B73" s="2" t="s">
        <v>2</v>
      </c>
      <c r="D73" s="7">
        <v>97.924581000000003</v>
      </c>
      <c r="E73" s="7">
        <v>100.128319</v>
      </c>
      <c r="F73" s="7">
        <v>104.051461</v>
      </c>
      <c r="G73" s="7">
        <v>107.675321</v>
      </c>
      <c r="H73" s="7">
        <v>110.21977200000001</v>
      </c>
      <c r="I73" s="7">
        <v>112.13216799999999</v>
      </c>
      <c r="J73" s="7">
        <v>115.70481700000001</v>
      </c>
      <c r="K73" s="7">
        <v>115.000671</v>
      </c>
      <c r="L73" s="7">
        <v>122.676698</v>
      </c>
      <c r="M73" s="7">
        <v>141.751439</v>
      </c>
      <c r="N73" s="7">
        <v>148.440168</v>
      </c>
    </row>
    <row r="74" spans="2:14" x14ac:dyDescent="0.3">
      <c r="B74" s="2" t="s">
        <v>3</v>
      </c>
      <c r="D74" s="7">
        <v>98.490555999999998</v>
      </c>
      <c r="E74" s="7">
        <v>100.533503</v>
      </c>
      <c r="F74" s="7">
        <v>104.536053</v>
      </c>
      <c r="G74" s="7">
        <v>107.786725</v>
      </c>
      <c r="H74" s="7">
        <v>109.767786</v>
      </c>
      <c r="I74" s="7">
        <v>113.730013</v>
      </c>
      <c r="J74" s="7">
        <v>115.453965</v>
      </c>
      <c r="K74" s="7">
        <v>115.422347</v>
      </c>
      <c r="L74" s="7">
        <v>124.188298</v>
      </c>
      <c r="M74" s="7">
        <v>141.963491</v>
      </c>
      <c r="N74" s="7">
        <v>149.03201799999999</v>
      </c>
    </row>
    <row r="75" spans="2:14" x14ac:dyDescent="0.3">
      <c r="B75" s="2" t="s">
        <v>4</v>
      </c>
      <c r="D75" s="7">
        <v>99.025264000000007</v>
      </c>
      <c r="E75" s="7">
        <v>100.737039</v>
      </c>
      <c r="F75" s="7">
        <v>105.064567</v>
      </c>
      <c r="G75" s="7">
        <v>107.406916</v>
      </c>
      <c r="H75" s="7">
        <v>109.84896000000001</v>
      </c>
      <c r="I75" s="7">
        <v>113.924976</v>
      </c>
      <c r="J75" s="7">
        <v>115.36864199999999</v>
      </c>
      <c r="K75" s="7">
        <v>115.575295</v>
      </c>
      <c r="L75" s="7">
        <v>125.536969</v>
      </c>
      <c r="M75" s="7">
        <v>144.35337100000001</v>
      </c>
      <c r="N75" s="7">
        <v>148.583124</v>
      </c>
    </row>
    <row r="76" spans="2:14" x14ac:dyDescent="0.3">
      <c r="B76" s="2" t="s">
        <v>5</v>
      </c>
      <c r="D76" s="7">
        <v>99.148184999999998</v>
      </c>
      <c r="E76" s="7">
        <v>100.704579</v>
      </c>
      <c r="F76" s="7">
        <v>105.133734</v>
      </c>
      <c r="G76" s="7">
        <v>107.583496</v>
      </c>
      <c r="H76" s="7">
        <v>109.476221</v>
      </c>
      <c r="I76" s="7">
        <v>114.60213299999999</v>
      </c>
      <c r="J76" s="7">
        <v>115.259677</v>
      </c>
      <c r="K76" s="7">
        <v>115.497158</v>
      </c>
      <c r="L76" s="7">
        <v>125.985979</v>
      </c>
      <c r="M76" s="7">
        <v>145.457628</v>
      </c>
      <c r="N76" s="7">
        <v>147.814179</v>
      </c>
    </row>
    <row r="77" spans="2:14" x14ac:dyDescent="0.3">
      <c r="B77" s="2" t="s">
        <v>6</v>
      </c>
      <c r="D77" s="7">
        <v>99.301221999999996</v>
      </c>
      <c r="E77" s="7">
        <v>100.758679</v>
      </c>
      <c r="F77" s="7">
        <v>105.287181</v>
      </c>
      <c r="G77" s="7">
        <v>108.713493</v>
      </c>
      <c r="H77" s="7">
        <v>109.708012</v>
      </c>
      <c r="I77" s="7">
        <v>114.770763</v>
      </c>
      <c r="J77" s="7">
        <v>115.330536</v>
      </c>
      <c r="K77" s="7">
        <v>115.715406</v>
      </c>
      <c r="L77" s="7">
        <v>126.924457</v>
      </c>
      <c r="M77" s="7">
        <v>146.54197099999999</v>
      </c>
      <c r="N77" s="7">
        <v>147.018011</v>
      </c>
    </row>
    <row r="78" spans="2:14" x14ac:dyDescent="0.3">
      <c r="B78" s="2" t="s">
        <v>7</v>
      </c>
      <c r="D78" s="7">
        <v>99.890574999999998</v>
      </c>
      <c r="E78" s="7">
        <v>100.79722099999999</v>
      </c>
      <c r="F78" s="7">
        <v>104.964899</v>
      </c>
      <c r="G78" s="7">
        <v>108.79571900000001</v>
      </c>
      <c r="H78" s="7">
        <v>109.822489</v>
      </c>
      <c r="I78" s="7">
        <v>114.897058</v>
      </c>
      <c r="J78" s="7">
        <v>115.364436</v>
      </c>
      <c r="K78" s="7">
        <v>116.188681</v>
      </c>
      <c r="L78" s="7">
        <v>128.938534</v>
      </c>
      <c r="M78" s="7">
        <v>146.84138200000001</v>
      </c>
      <c r="N78" s="7">
        <v>146.223814</v>
      </c>
    </row>
    <row r="79" spans="2:14" x14ac:dyDescent="0.3">
      <c r="B79" s="2" t="s">
        <v>8</v>
      </c>
      <c r="D79" s="7">
        <v>100.046108</v>
      </c>
      <c r="E79" s="7">
        <v>100.78716300000001</v>
      </c>
      <c r="F79" s="7">
        <v>104.779552</v>
      </c>
      <c r="G79" s="7">
        <v>108.547985</v>
      </c>
      <c r="H79" s="7">
        <v>109.91211300000001</v>
      </c>
      <c r="I79" s="7">
        <v>115.015209</v>
      </c>
      <c r="J79" s="7">
        <v>115.228441</v>
      </c>
      <c r="K79" s="7">
        <v>117.17044</v>
      </c>
      <c r="L79" s="7">
        <v>131.174272</v>
      </c>
      <c r="M79" s="7">
        <v>147.88368500000001</v>
      </c>
      <c r="N79" s="7">
        <v>145.44870399999999</v>
      </c>
    </row>
    <row r="80" spans="2:14" x14ac:dyDescent="0.3">
      <c r="B80" s="2" t="s">
        <v>9</v>
      </c>
      <c r="D80" s="7">
        <v>100.08868699999999</v>
      </c>
      <c r="E80" s="7">
        <v>100.886861</v>
      </c>
      <c r="F80" s="7">
        <v>104.891626</v>
      </c>
      <c r="G80" s="7">
        <v>108.70204200000001</v>
      </c>
      <c r="H80" s="7">
        <v>110.839078</v>
      </c>
      <c r="I80" s="7">
        <v>115.261911</v>
      </c>
      <c r="J80" s="7">
        <v>116.05090199999999</v>
      </c>
      <c r="K80" s="7">
        <v>117.641468</v>
      </c>
      <c r="L80" s="7">
        <v>133.30307199999999</v>
      </c>
      <c r="M80" s="7">
        <v>147.03565800000001</v>
      </c>
      <c r="N80" s="7">
        <v>145.64786000000001</v>
      </c>
    </row>
    <row r="81" spans="2:14" x14ac:dyDescent="0.3">
      <c r="B81" s="2" t="s">
        <v>10</v>
      </c>
      <c r="D81" s="7">
        <v>100.101162</v>
      </c>
      <c r="E81" s="7">
        <v>101.96742</v>
      </c>
      <c r="F81" s="7">
        <v>105.543525</v>
      </c>
      <c r="G81" s="7">
        <v>108.79270200000001</v>
      </c>
      <c r="H81" s="7">
        <v>111.35812799999999</v>
      </c>
      <c r="I81" s="7">
        <v>115.499015</v>
      </c>
      <c r="J81" s="7">
        <v>115.668575</v>
      </c>
      <c r="K81" s="7">
        <v>118.200552</v>
      </c>
      <c r="L81" s="7">
        <v>134.148492</v>
      </c>
      <c r="M81" s="7">
        <v>146.65721600000001</v>
      </c>
      <c r="N81" s="7">
        <v>145.46829099999999</v>
      </c>
    </row>
    <row r="82" spans="2:14" x14ac:dyDescent="0.3">
      <c r="B82" s="2" t="s">
        <v>11</v>
      </c>
      <c r="D82" s="7">
        <v>100.21827399999999</v>
      </c>
      <c r="E82" s="7">
        <v>102.583688</v>
      </c>
      <c r="F82" s="7">
        <v>105.691025</v>
      </c>
      <c r="G82" s="7">
        <v>108.704098</v>
      </c>
      <c r="H82" s="7">
        <v>111.69325000000001</v>
      </c>
      <c r="I82" s="7">
        <v>115.680983</v>
      </c>
      <c r="J82" s="7">
        <v>115.55823100000001</v>
      </c>
      <c r="K82" s="7">
        <v>118.58866500000001</v>
      </c>
      <c r="L82" s="7">
        <v>136.93179699999999</v>
      </c>
      <c r="M82" s="7">
        <v>146.83331100000001</v>
      </c>
      <c r="N82" s="7">
        <v>146.01621499999999</v>
      </c>
    </row>
    <row r="83" spans="2:14" x14ac:dyDescent="0.3">
      <c r="B83" s="2" t="s">
        <v>12</v>
      </c>
      <c r="D83" s="7">
        <v>100.03873900000001</v>
      </c>
      <c r="E83" s="7">
        <v>102.894807</v>
      </c>
      <c r="F83" s="7">
        <v>105.93079899999999</v>
      </c>
      <c r="G83" s="7">
        <v>108.777124</v>
      </c>
      <c r="H83" s="7">
        <v>111.73352199999999</v>
      </c>
      <c r="I83" s="7">
        <v>115.781716</v>
      </c>
      <c r="J83" s="7">
        <v>114.983886</v>
      </c>
      <c r="K83" s="7">
        <v>119.094559</v>
      </c>
      <c r="L83" s="7">
        <v>137.95450399999999</v>
      </c>
      <c r="M83" s="7">
        <v>146.30775</v>
      </c>
      <c r="N83" s="7">
        <v>145.070334</v>
      </c>
    </row>
    <row r="84" spans="2:14" x14ac:dyDescent="0.3">
      <c r="B84" s="10" t="s">
        <v>13</v>
      </c>
      <c r="C84" s="10"/>
      <c r="D84" s="11">
        <v>100</v>
      </c>
      <c r="E84" s="11">
        <v>102.948802</v>
      </c>
      <c r="F84" s="11">
        <v>105.79188499999999</v>
      </c>
      <c r="G84" s="11">
        <v>109.168869</v>
      </c>
      <c r="H84" s="11">
        <v>112.010761</v>
      </c>
      <c r="I84" s="11">
        <v>115.794792</v>
      </c>
      <c r="J84" s="11">
        <v>115.087805</v>
      </c>
      <c r="K84" s="11">
        <v>120.82723</v>
      </c>
      <c r="L84" s="11">
        <v>139.42863</v>
      </c>
      <c r="M84" s="11">
        <v>146.077395</v>
      </c>
      <c r="N84" s="11">
        <v>144.040176</v>
      </c>
    </row>
    <row r="85" spans="2:14" x14ac:dyDescent="0.3">
      <c r="B85" s="12" t="s">
        <v>27</v>
      </c>
      <c r="C85" s="12"/>
      <c r="D85" s="13">
        <f>AVERAGE(D73:D84)</f>
        <v>99.522779416666665</v>
      </c>
      <c r="E85" s="13">
        <f>AVERAGE(E73:E84)</f>
        <v>101.31067341666665</v>
      </c>
      <c r="F85" s="13">
        <f t="shared" ref="F85:N85" si="9">AVERAGE(F73:F84)</f>
        <v>105.13885891666666</v>
      </c>
      <c r="G85" s="13">
        <f t="shared" si="9"/>
        <v>108.38787416666666</v>
      </c>
      <c r="H85" s="13">
        <f t="shared" si="9"/>
        <v>110.53250766666666</v>
      </c>
      <c r="I85" s="13">
        <f t="shared" si="9"/>
        <v>114.75756141666666</v>
      </c>
      <c r="J85" s="13">
        <f t="shared" si="9"/>
        <v>115.42165941666667</v>
      </c>
      <c r="K85" s="13">
        <f t="shared" si="9"/>
        <v>117.07687266666666</v>
      </c>
      <c r="L85" s="13">
        <f t="shared" si="9"/>
        <v>130.59930850000001</v>
      </c>
      <c r="M85" s="13">
        <f t="shared" si="9"/>
        <v>145.64202475000002</v>
      </c>
      <c r="N85" s="13">
        <f t="shared" si="9"/>
        <v>146.56690783333332</v>
      </c>
    </row>
    <row r="86" spans="2:14" ht="4.95" customHeight="1" x14ac:dyDescent="0.3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2:14" x14ac:dyDescent="0.3">
      <c r="B87" s="12" t="s">
        <v>28</v>
      </c>
      <c r="C87" s="12"/>
      <c r="D87" s="13">
        <f>+D85/$F$85</f>
        <v>0.94658416918476052</v>
      </c>
      <c r="E87" s="13">
        <f t="shared" ref="E87:N87" si="10">+E85/$F$85</f>
        <v>0.96358924246044697</v>
      </c>
      <c r="F87" s="13">
        <f t="shared" si="10"/>
        <v>1</v>
      </c>
      <c r="G87" s="13">
        <f t="shared" si="10"/>
        <v>1.0309021353615335</v>
      </c>
      <c r="H87" s="13">
        <f t="shared" si="10"/>
        <v>1.0513002405159735</v>
      </c>
      <c r="I87" s="13">
        <f t="shared" si="10"/>
        <v>1.0914857037551056</v>
      </c>
      <c r="J87" s="13">
        <f t="shared" si="10"/>
        <v>1.097802093402499</v>
      </c>
      <c r="K87" s="13">
        <f t="shared" si="10"/>
        <v>1.1135452093831653</v>
      </c>
      <c r="L87" s="13">
        <f t="shared" si="10"/>
        <v>1.2421602235907216</v>
      </c>
      <c r="M87" s="13">
        <f t="shared" si="10"/>
        <v>1.3852349763985576</v>
      </c>
      <c r="N87" s="13">
        <f t="shared" si="10"/>
        <v>1.3940317532788009</v>
      </c>
    </row>
    <row r="88" spans="2:14" ht="4.95" customHeight="1" x14ac:dyDescent="0.3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2:14" x14ac:dyDescent="0.3">
      <c r="B89" s="12" t="s">
        <v>29</v>
      </c>
      <c r="C89" s="12"/>
      <c r="D89" s="13">
        <f>D87/D23</f>
        <v>1.1158553661433697</v>
      </c>
      <c r="E89" s="13">
        <f t="shared" ref="E89:N89" si="11">E87/E23</f>
        <v>1.0812545201391679</v>
      </c>
      <c r="F89" s="13">
        <f t="shared" si="11"/>
        <v>1</v>
      </c>
      <c r="G89" s="13">
        <f t="shared" si="11"/>
        <v>0.97258569218743463</v>
      </c>
      <c r="H89" s="13">
        <f t="shared" si="11"/>
        <v>1.0267874515638964</v>
      </c>
      <c r="I89" s="13">
        <f t="shared" si="11"/>
        <v>1.0576166093397394</v>
      </c>
      <c r="J89" s="13">
        <f t="shared" si="11"/>
        <v>1.0476084931779353</v>
      </c>
      <c r="K89" s="13">
        <f t="shared" si="11"/>
        <v>1.0144878811521107</v>
      </c>
      <c r="L89" s="13">
        <f t="shared" si="11"/>
        <v>1.0189156873268572</v>
      </c>
      <c r="M89" s="13">
        <f t="shared" si="11"/>
        <v>1.1495332794601538</v>
      </c>
      <c r="N89" s="13">
        <f t="shared" si="11"/>
        <v>1.1852321981015057</v>
      </c>
    </row>
    <row r="90" spans="2:14" x14ac:dyDescent="0.3">
      <c r="B90" s="15" t="s">
        <v>21</v>
      </c>
    </row>
    <row r="91" spans="2:14" x14ac:dyDescent="0.3"/>
    <row r="92" spans="2:14" x14ac:dyDescent="0.3">
      <c r="B92" s="2" t="s">
        <v>30</v>
      </c>
    </row>
    <row r="93" spans="2:14" ht="4.95" customHeight="1" x14ac:dyDescent="0.3"/>
    <row r="94" spans="2:14" x14ac:dyDescent="0.3">
      <c r="B94" s="8"/>
      <c r="C94" s="9"/>
      <c r="D94" s="9">
        <v>2013</v>
      </c>
      <c r="E94" s="9">
        <v>2014</v>
      </c>
      <c r="F94" s="9">
        <v>2015</v>
      </c>
      <c r="G94" s="9">
        <v>2016</v>
      </c>
      <c r="H94" s="9">
        <v>2017</v>
      </c>
      <c r="I94" s="9">
        <v>2018</v>
      </c>
      <c r="J94" s="9">
        <v>2019</v>
      </c>
      <c r="K94" s="9">
        <v>2020</v>
      </c>
      <c r="L94" s="9">
        <v>2021</v>
      </c>
      <c r="M94" s="9">
        <v>2022</v>
      </c>
      <c r="N94" s="9">
        <v>2023</v>
      </c>
    </row>
    <row r="95" spans="2:14" x14ac:dyDescent="0.3">
      <c r="B95" s="2" t="s">
        <v>2</v>
      </c>
      <c r="D95" s="7">
        <v>76.370137</v>
      </c>
      <c r="E95" s="7">
        <v>78.712128000000007</v>
      </c>
      <c r="F95" s="7">
        <v>81.131158999999997</v>
      </c>
      <c r="G95" s="7">
        <v>84.870239999999995</v>
      </c>
      <c r="H95" s="7">
        <v>87.498131999999998</v>
      </c>
      <c r="I95" s="7">
        <v>88.594649000000004</v>
      </c>
      <c r="J95" s="7">
        <v>90.480968000000004</v>
      </c>
      <c r="K95" s="7">
        <v>92.189571000000001</v>
      </c>
      <c r="L95" s="7">
        <v>94.656144999999995</v>
      </c>
      <c r="M95" s="7">
        <v>100.037268</v>
      </c>
      <c r="N95" s="7">
        <v>108.704764</v>
      </c>
    </row>
    <row r="96" spans="2:14" x14ac:dyDescent="0.3">
      <c r="B96" s="2" t="s">
        <v>3</v>
      </c>
      <c r="D96" s="7">
        <v>76.303585999999996</v>
      </c>
      <c r="E96" s="7">
        <v>79.185061000000005</v>
      </c>
      <c r="F96" s="7">
        <v>81.377365999999995</v>
      </c>
      <c r="G96" s="7">
        <v>85.017992000000007</v>
      </c>
      <c r="H96" s="7">
        <v>87.780901</v>
      </c>
      <c r="I96" s="7">
        <v>88.816331000000005</v>
      </c>
      <c r="J96" s="7">
        <v>90.595663000000002</v>
      </c>
      <c r="K96" s="7">
        <v>92.320639</v>
      </c>
      <c r="L96" s="7">
        <v>94.537574000000006</v>
      </c>
      <c r="M96" s="7">
        <v>100.34884</v>
      </c>
      <c r="N96" s="7">
        <v>109.024924</v>
      </c>
    </row>
    <row r="97" spans="2:14" x14ac:dyDescent="0.3">
      <c r="B97" s="2" t="s">
        <v>4</v>
      </c>
      <c r="D97" s="7">
        <v>76.994850999999997</v>
      </c>
      <c r="E97" s="7">
        <v>79.595681999999996</v>
      </c>
      <c r="F97" s="7">
        <v>81.999629999999996</v>
      </c>
      <c r="G97" s="7">
        <v>85.526499999999999</v>
      </c>
      <c r="H97" s="7">
        <v>88.926053999999993</v>
      </c>
      <c r="I97" s="7">
        <v>89.248975999999999</v>
      </c>
      <c r="J97" s="7">
        <v>91.254794000000004</v>
      </c>
      <c r="K97" s="7">
        <v>92.917029999999997</v>
      </c>
      <c r="L97" s="7">
        <v>95.331187</v>
      </c>
      <c r="M97" s="7">
        <v>101.83667199999999</v>
      </c>
      <c r="N97" s="7">
        <v>110.391537</v>
      </c>
    </row>
    <row r="98" spans="2:14" x14ac:dyDescent="0.3">
      <c r="B98" s="2" t="s">
        <v>5</v>
      </c>
      <c r="D98" s="7">
        <v>77.189176000000003</v>
      </c>
      <c r="E98" s="7">
        <v>79.908670000000001</v>
      </c>
      <c r="F98" s="7">
        <v>82.319844000000003</v>
      </c>
      <c r="G98" s="7">
        <v>85.536255999999995</v>
      </c>
      <c r="H98" s="7">
        <v>88.696577000000005</v>
      </c>
      <c r="I98" s="7">
        <v>89.126639999999995</v>
      </c>
      <c r="J98" s="7">
        <v>91.437376999999998</v>
      </c>
      <c r="K98" s="7">
        <v>93.014206000000001</v>
      </c>
      <c r="L98" s="7">
        <v>95.231382999999994</v>
      </c>
      <c r="M98" s="7">
        <v>102.816232</v>
      </c>
      <c r="N98" s="7">
        <v>111.00559199999999</v>
      </c>
    </row>
    <row r="99" spans="2:14" x14ac:dyDescent="0.3">
      <c r="B99" s="2" t="s">
        <v>6</v>
      </c>
      <c r="D99" s="7">
        <v>77.338603000000006</v>
      </c>
      <c r="E99" s="7">
        <v>80.088487999999998</v>
      </c>
      <c r="F99" s="7">
        <v>82.784429000000003</v>
      </c>
      <c r="G99" s="7">
        <v>85.715508999999997</v>
      </c>
      <c r="H99" s="7">
        <v>88.321090999999996</v>
      </c>
      <c r="I99" s="7">
        <v>89.143089000000003</v>
      </c>
      <c r="J99" s="7">
        <v>91.572351999999995</v>
      </c>
      <c r="K99" s="7">
        <v>93.204097000000004</v>
      </c>
      <c r="L99" s="7">
        <v>95.485229000000004</v>
      </c>
      <c r="M99" s="7">
        <v>103.211072</v>
      </c>
      <c r="N99" s="7">
        <v>111.358436</v>
      </c>
    </row>
    <row r="100" spans="2:14" x14ac:dyDescent="0.3">
      <c r="B100" s="2" t="s">
        <v>7</v>
      </c>
      <c r="D100" s="7">
        <v>77.541072999999997</v>
      </c>
      <c r="E100" s="7">
        <v>80.215970999999996</v>
      </c>
      <c r="F100" s="7">
        <v>83.059555000000003</v>
      </c>
      <c r="G100" s="7">
        <v>85.835088999999996</v>
      </c>
      <c r="H100" s="7">
        <v>88.180485000000004</v>
      </c>
      <c r="I100" s="7">
        <v>89.440877999999998</v>
      </c>
      <c r="J100" s="7">
        <v>91.493350000000007</v>
      </c>
      <c r="K100" s="7">
        <v>92.956084000000004</v>
      </c>
      <c r="L100" s="7">
        <v>95.981438999999995</v>
      </c>
      <c r="M100" s="7">
        <v>104.439931</v>
      </c>
      <c r="N100" s="7">
        <v>111.18831400000001</v>
      </c>
    </row>
    <row r="101" spans="2:14" x14ac:dyDescent="0.3">
      <c r="B101" s="2" t="s">
        <v>8</v>
      </c>
      <c r="D101" s="7">
        <v>77.966369999999998</v>
      </c>
      <c r="E101" s="7">
        <v>80.563557000000003</v>
      </c>
      <c r="F101" s="7">
        <v>83.433976999999999</v>
      </c>
      <c r="G101" s="7">
        <v>85.905257000000006</v>
      </c>
      <c r="H101" s="7">
        <v>88.355333999999999</v>
      </c>
      <c r="I101" s="7">
        <v>89.783246000000005</v>
      </c>
      <c r="J101" s="7">
        <v>91.679389999999998</v>
      </c>
      <c r="K101" s="7">
        <v>93.386180999999993</v>
      </c>
      <c r="L101" s="7">
        <v>96.948490000000007</v>
      </c>
      <c r="M101" s="7">
        <v>105.422597</v>
      </c>
      <c r="N101" s="7">
        <v>111.62313399999999</v>
      </c>
    </row>
    <row r="102" spans="2:14" x14ac:dyDescent="0.3">
      <c r="B102" s="2" t="s">
        <v>9</v>
      </c>
      <c r="D102" s="7">
        <v>78.389652999999996</v>
      </c>
      <c r="E102" s="7">
        <v>80.494579000000002</v>
      </c>
      <c r="F102" s="7">
        <v>83.748711</v>
      </c>
      <c r="G102" s="7">
        <v>86.213042999999999</v>
      </c>
      <c r="H102" s="7">
        <v>88.949280999999999</v>
      </c>
      <c r="I102" s="7">
        <v>89.901550999999998</v>
      </c>
      <c r="J102" s="7">
        <v>91.735292999999999</v>
      </c>
      <c r="K102" s="7">
        <v>93.283232999999996</v>
      </c>
      <c r="L102" s="7">
        <v>97.903368999999998</v>
      </c>
      <c r="M102" s="7">
        <v>106.125283</v>
      </c>
      <c r="N102" s="7">
        <v>112.042985</v>
      </c>
    </row>
    <row r="103" spans="2:14" x14ac:dyDescent="0.3">
      <c r="B103" s="2" t="s">
        <v>10</v>
      </c>
      <c r="D103" s="7">
        <v>78.474925999999996</v>
      </c>
      <c r="E103" s="7">
        <v>80.623774999999995</v>
      </c>
      <c r="F103" s="7">
        <v>83.771773999999994</v>
      </c>
      <c r="G103" s="7">
        <v>86.391041999999999</v>
      </c>
      <c r="H103" s="7">
        <v>88.935254</v>
      </c>
      <c r="I103" s="7">
        <v>90.073875000000001</v>
      </c>
      <c r="J103" s="7">
        <v>91.741148999999993</v>
      </c>
      <c r="K103" s="7">
        <v>93.410428999999993</v>
      </c>
      <c r="L103" s="7">
        <v>98.295396999999994</v>
      </c>
      <c r="M103" s="7">
        <v>106.679849</v>
      </c>
      <c r="N103" s="7">
        <v>112.061363</v>
      </c>
    </row>
    <row r="104" spans="2:14" x14ac:dyDescent="0.3">
      <c r="B104" s="2" t="s">
        <v>11</v>
      </c>
      <c r="D104" s="7">
        <v>78.504959999999997</v>
      </c>
      <c r="E104" s="7">
        <v>80.929225000000002</v>
      </c>
      <c r="F104" s="7">
        <v>83.891400000000004</v>
      </c>
      <c r="G104" s="7">
        <v>86.748142999999999</v>
      </c>
      <c r="H104" s="7">
        <v>88.517930000000007</v>
      </c>
      <c r="I104" s="7">
        <v>90.147451000000004</v>
      </c>
      <c r="J104" s="7">
        <v>91.842730000000003</v>
      </c>
      <c r="K104" s="7">
        <v>93.426098999999994</v>
      </c>
      <c r="L104" s="7">
        <v>98.869112999999999</v>
      </c>
      <c r="M104" s="7">
        <v>107.050724</v>
      </c>
      <c r="N104" s="7">
        <v>111.700024</v>
      </c>
    </row>
    <row r="105" spans="2:14" x14ac:dyDescent="0.3">
      <c r="B105" s="2" t="s">
        <v>12</v>
      </c>
      <c r="D105" s="7">
        <v>78.333628000000004</v>
      </c>
      <c r="E105" s="7">
        <v>80.808267000000001</v>
      </c>
      <c r="F105" s="7">
        <v>84.180046000000004</v>
      </c>
      <c r="G105" s="7">
        <v>86.999769000000001</v>
      </c>
      <c r="H105" s="7">
        <v>88.343339</v>
      </c>
      <c r="I105" s="7">
        <v>90.257825999999994</v>
      </c>
      <c r="J105" s="7">
        <v>91.942756000000003</v>
      </c>
      <c r="K105" s="7">
        <v>93.912362000000002</v>
      </c>
      <c r="L105" s="7">
        <v>99.223245000000006</v>
      </c>
      <c r="M105" s="7">
        <v>107.604861</v>
      </c>
      <c r="N105" s="7">
        <v>111.51788500000001</v>
      </c>
    </row>
    <row r="106" spans="2:14" x14ac:dyDescent="0.3">
      <c r="B106" s="10" t="s">
        <v>13</v>
      </c>
      <c r="C106" s="10"/>
      <c r="D106" s="11">
        <v>78.463519000000005</v>
      </c>
      <c r="E106" s="11">
        <v>80.993230999999994</v>
      </c>
      <c r="F106" s="11">
        <v>84.555255000000002</v>
      </c>
      <c r="G106" s="11">
        <v>87.290518000000006</v>
      </c>
      <c r="H106" s="11">
        <v>88.481907000000007</v>
      </c>
      <c r="I106" s="11">
        <v>90.421893999999995</v>
      </c>
      <c r="J106" s="11">
        <v>92.139993000000004</v>
      </c>
      <c r="K106" s="11">
        <v>93.958129</v>
      </c>
      <c r="L106" s="11">
        <v>100</v>
      </c>
      <c r="M106" s="11">
        <v>108.45916200000001</v>
      </c>
      <c r="N106" s="11">
        <v>111.9704</v>
      </c>
    </row>
    <row r="107" spans="2:14" x14ac:dyDescent="0.3">
      <c r="B107" s="12" t="s">
        <v>31</v>
      </c>
      <c r="C107" s="12"/>
      <c r="D107" s="13">
        <f>AVERAGE(D95:D106)</f>
        <v>77.655873499999998</v>
      </c>
      <c r="E107" s="13">
        <f t="shared" ref="E107:N107" si="12">AVERAGE(E95:E106)</f>
        <v>80.176552833333346</v>
      </c>
      <c r="F107" s="13">
        <f t="shared" si="12"/>
        <v>83.021095499999987</v>
      </c>
      <c r="G107" s="13">
        <f t="shared" si="12"/>
        <v>86.00411316666667</v>
      </c>
      <c r="H107" s="13">
        <f t="shared" si="12"/>
        <v>88.415523749999991</v>
      </c>
      <c r="I107" s="13">
        <f t="shared" si="12"/>
        <v>89.579700500000001</v>
      </c>
      <c r="J107" s="13">
        <f t="shared" si="12"/>
        <v>91.492984583333325</v>
      </c>
      <c r="K107" s="13">
        <f t="shared" si="12"/>
        <v>93.16483833333335</v>
      </c>
      <c r="L107" s="13">
        <f t="shared" si="12"/>
        <v>96.871880916666655</v>
      </c>
      <c r="M107" s="13">
        <f t="shared" si="12"/>
        <v>104.50270758333333</v>
      </c>
      <c r="N107" s="13">
        <f t="shared" si="12"/>
        <v>111.04911316666666</v>
      </c>
    </row>
    <row r="108" spans="2:14" ht="4.95" customHeight="1" x14ac:dyDescent="0.3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2:14" x14ac:dyDescent="0.3">
      <c r="B109" s="12" t="s">
        <v>32</v>
      </c>
      <c r="C109" s="12"/>
      <c r="D109" s="13">
        <f>+D107/$F$107</f>
        <v>0.93537519629574162</v>
      </c>
      <c r="E109" s="13">
        <f t="shared" ref="E109:N109" si="13">+E107/$F$107</f>
        <v>0.96573710995337758</v>
      </c>
      <c r="F109" s="13">
        <f t="shared" si="13"/>
        <v>1</v>
      </c>
      <c r="G109" s="13">
        <f t="shared" si="13"/>
        <v>1.0359308396101168</v>
      </c>
      <c r="H109" s="13">
        <f t="shared" si="13"/>
        <v>1.0649765968217078</v>
      </c>
      <c r="I109" s="13">
        <f t="shared" si="13"/>
        <v>1.0789992586884138</v>
      </c>
      <c r="J109" s="13">
        <f t="shared" si="13"/>
        <v>1.1020450167792997</v>
      </c>
      <c r="K109" s="13">
        <f t="shared" si="13"/>
        <v>1.1221827147936558</v>
      </c>
      <c r="L109" s="13">
        <f t="shared" si="13"/>
        <v>1.1668345296246623</v>
      </c>
      <c r="M109" s="13">
        <f t="shared" si="13"/>
        <v>1.258748839122863</v>
      </c>
      <c r="N109" s="13">
        <f t="shared" si="13"/>
        <v>1.3376011542351507</v>
      </c>
    </row>
    <row r="110" spans="2:14" ht="4.95" customHeight="1" x14ac:dyDescent="0.3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2:14" x14ac:dyDescent="0.3">
      <c r="B111" s="12" t="s">
        <v>33</v>
      </c>
      <c r="C111" s="12"/>
      <c r="D111" s="13">
        <f>D109/D23</f>
        <v>1.1026419690104561</v>
      </c>
      <c r="E111" s="13">
        <f t="shared" ref="E111:N111" si="14">E109/E23</f>
        <v>1.0836646668417829</v>
      </c>
      <c r="F111" s="13">
        <f t="shared" si="14"/>
        <v>1</v>
      </c>
      <c r="G111" s="13">
        <f t="shared" si="14"/>
        <v>0.97732993088347631</v>
      </c>
      <c r="H111" s="13">
        <f t="shared" si="14"/>
        <v>1.0401449211968838</v>
      </c>
      <c r="I111" s="13">
        <f t="shared" si="14"/>
        <v>1.0455176220156652</v>
      </c>
      <c r="J111" s="13">
        <f t="shared" si="14"/>
        <v>1.0516574220259967</v>
      </c>
      <c r="K111" s="13">
        <f t="shared" si="14"/>
        <v>1.022357022421357</v>
      </c>
      <c r="L111" s="13">
        <f t="shared" si="14"/>
        <v>0.95712773937684448</v>
      </c>
      <c r="M111" s="13">
        <f t="shared" si="14"/>
        <v>1.0445691205513175</v>
      </c>
      <c r="N111" s="13">
        <f t="shared" si="14"/>
        <v>1.137253834059669</v>
      </c>
    </row>
    <row r="112" spans="2:14" x14ac:dyDescent="0.3">
      <c r="B112" s="15" t="s">
        <v>21</v>
      </c>
    </row>
    <row r="113" spans="2:14" x14ac:dyDescent="0.3"/>
    <row r="114" spans="2:14" x14ac:dyDescent="0.3">
      <c r="B114" s="16" t="s">
        <v>34</v>
      </c>
    </row>
    <row r="115" spans="2:14" x14ac:dyDescent="0.3"/>
    <row r="116" spans="2:14" x14ac:dyDescent="0.3">
      <c r="B116" s="16" t="s">
        <v>35</v>
      </c>
    </row>
    <row r="117" spans="2:14" x14ac:dyDescent="0.3"/>
    <row r="118" spans="2:14" x14ac:dyDescent="0.3">
      <c r="B118" s="182" t="s">
        <v>36</v>
      </c>
      <c r="C118" s="182"/>
      <c r="D118" s="182"/>
      <c r="E118" s="17">
        <v>2014</v>
      </c>
      <c r="F118" s="17">
        <v>2015</v>
      </c>
      <c r="G118" s="17">
        <v>2016</v>
      </c>
      <c r="H118" s="17">
        <v>2017</v>
      </c>
      <c r="I118" s="17">
        <v>2018</v>
      </c>
      <c r="J118" s="17">
        <v>2019</v>
      </c>
      <c r="K118" s="17">
        <v>2020</v>
      </c>
      <c r="L118" s="17">
        <v>2021</v>
      </c>
      <c r="M118" s="17">
        <v>2022</v>
      </c>
      <c r="N118" s="17">
        <v>2023</v>
      </c>
    </row>
    <row r="119" spans="2:14" x14ac:dyDescent="0.3">
      <c r="B119" s="187">
        <v>1928</v>
      </c>
      <c r="C119" s="187"/>
      <c r="D119" s="187"/>
      <c r="E119" s="18">
        <v>8.354708589799302E-3</v>
      </c>
      <c r="F119" s="18">
        <v>8.354708589799302E-3</v>
      </c>
      <c r="G119" s="18">
        <v>8.354708589799302E-3</v>
      </c>
      <c r="H119" s="18">
        <v>8.354708589799302E-3</v>
      </c>
      <c r="I119" s="18">
        <v>8.354708589799302E-3</v>
      </c>
      <c r="J119" s="18">
        <v>8.354708589799302E-3</v>
      </c>
      <c r="K119" s="18">
        <v>8.354708589799302E-3</v>
      </c>
      <c r="L119" s="18">
        <v>8.354708589799302E-3</v>
      </c>
      <c r="M119" s="18">
        <v>8.354708589799302E-3</v>
      </c>
      <c r="N119" s="18">
        <v>8.354708589799302E-3</v>
      </c>
    </row>
    <row r="120" spans="2:14" x14ac:dyDescent="0.3">
      <c r="B120" s="186">
        <v>1929</v>
      </c>
      <c r="C120" s="186"/>
      <c r="D120" s="186"/>
      <c r="E120" s="18">
        <v>4.2038041563204259E-2</v>
      </c>
      <c r="F120" s="18">
        <v>4.2038041563204259E-2</v>
      </c>
      <c r="G120" s="18">
        <v>4.2038041563204259E-2</v>
      </c>
      <c r="H120" s="18">
        <v>4.2038041563204259E-2</v>
      </c>
      <c r="I120" s="18">
        <v>4.2038041563204259E-2</v>
      </c>
      <c r="J120" s="18">
        <v>4.2038041563204259E-2</v>
      </c>
      <c r="K120" s="18">
        <v>4.2038041563204259E-2</v>
      </c>
      <c r="L120" s="18">
        <v>4.2038041563204259E-2</v>
      </c>
      <c r="M120" s="18">
        <v>4.2038041563204259E-2</v>
      </c>
      <c r="N120" s="18">
        <v>4.2038041563204259E-2</v>
      </c>
    </row>
    <row r="121" spans="2:14" x14ac:dyDescent="0.3">
      <c r="B121" s="186">
        <v>1930</v>
      </c>
      <c r="C121" s="186"/>
      <c r="D121" s="186"/>
      <c r="E121" s="18">
        <v>4.5409314348970366E-2</v>
      </c>
      <c r="F121" s="18">
        <v>4.5409314348970366E-2</v>
      </c>
      <c r="G121" s="18">
        <v>4.5409314348970366E-2</v>
      </c>
      <c r="H121" s="18">
        <v>4.5409314348970366E-2</v>
      </c>
      <c r="I121" s="18">
        <v>4.5409314348970366E-2</v>
      </c>
      <c r="J121" s="18">
        <v>4.5409314348970366E-2</v>
      </c>
      <c r="K121" s="18">
        <v>4.5409314348970366E-2</v>
      </c>
      <c r="L121" s="18">
        <v>4.5409314348970366E-2</v>
      </c>
      <c r="M121" s="18">
        <v>4.5409314348970366E-2</v>
      </c>
      <c r="N121" s="18">
        <v>4.5409314348970366E-2</v>
      </c>
    </row>
    <row r="122" spans="2:14" x14ac:dyDescent="0.3">
      <c r="B122" s="186">
        <v>1931</v>
      </c>
      <c r="C122" s="186"/>
      <c r="D122" s="186"/>
      <c r="E122" s="18">
        <v>-2.5588559619422531E-2</v>
      </c>
      <c r="F122" s="18">
        <v>-2.5588559619422531E-2</v>
      </c>
      <c r="G122" s="18">
        <v>-2.5588559619422531E-2</v>
      </c>
      <c r="H122" s="18">
        <v>-2.5588559619422531E-2</v>
      </c>
      <c r="I122" s="18">
        <v>-2.5588559619422531E-2</v>
      </c>
      <c r="J122" s="18">
        <v>-2.5588559619422531E-2</v>
      </c>
      <c r="K122" s="18">
        <v>-2.5588559619422531E-2</v>
      </c>
      <c r="L122" s="18">
        <v>-2.5588559619422531E-2</v>
      </c>
      <c r="M122" s="18">
        <v>-2.5588559619422531E-2</v>
      </c>
      <c r="N122" s="18">
        <v>-2.5588559619422531E-2</v>
      </c>
    </row>
    <row r="123" spans="2:14" x14ac:dyDescent="0.3">
      <c r="B123" s="186">
        <v>1932</v>
      </c>
      <c r="C123" s="186"/>
      <c r="D123" s="186"/>
      <c r="E123" s="18">
        <v>8.7903069904773257E-2</v>
      </c>
      <c r="F123" s="18">
        <v>8.7903069904773257E-2</v>
      </c>
      <c r="G123" s="18">
        <v>8.7903069904773257E-2</v>
      </c>
      <c r="H123" s="18">
        <v>8.7903069904773257E-2</v>
      </c>
      <c r="I123" s="18">
        <v>8.7903069904773257E-2</v>
      </c>
      <c r="J123" s="18">
        <v>8.7903069904773257E-2</v>
      </c>
      <c r="K123" s="18">
        <v>8.7903069904773257E-2</v>
      </c>
      <c r="L123" s="18">
        <v>8.7903069904773257E-2</v>
      </c>
      <c r="M123" s="18">
        <v>8.7903069904773257E-2</v>
      </c>
      <c r="N123" s="18">
        <v>8.7903069904773257E-2</v>
      </c>
    </row>
    <row r="124" spans="2:14" x14ac:dyDescent="0.3">
      <c r="B124" s="186">
        <v>1933</v>
      </c>
      <c r="C124" s="186"/>
      <c r="D124" s="186"/>
      <c r="E124" s="18">
        <v>1.8552720891857361E-2</v>
      </c>
      <c r="F124" s="18">
        <v>1.8552720891857361E-2</v>
      </c>
      <c r="G124" s="18">
        <v>1.8552720891857361E-2</v>
      </c>
      <c r="H124" s="18">
        <v>1.8552720891857361E-2</v>
      </c>
      <c r="I124" s="18">
        <v>1.8552720891857361E-2</v>
      </c>
      <c r="J124" s="18">
        <v>1.8552720891857361E-2</v>
      </c>
      <c r="K124" s="18">
        <v>1.8552720891857361E-2</v>
      </c>
      <c r="L124" s="18">
        <v>1.8552720891857361E-2</v>
      </c>
      <c r="M124" s="18">
        <v>1.8552720891857361E-2</v>
      </c>
      <c r="N124" s="18">
        <v>1.8552720891857361E-2</v>
      </c>
    </row>
    <row r="125" spans="2:14" x14ac:dyDescent="0.3">
      <c r="B125" s="186">
        <v>1934</v>
      </c>
      <c r="C125" s="186"/>
      <c r="D125" s="186"/>
      <c r="E125" s="18">
        <v>7.9634426179656104E-2</v>
      </c>
      <c r="F125" s="18">
        <v>7.9634426179656104E-2</v>
      </c>
      <c r="G125" s="18">
        <v>7.9634426179656104E-2</v>
      </c>
      <c r="H125" s="18">
        <v>7.9634426179656104E-2</v>
      </c>
      <c r="I125" s="18">
        <v>7.9634426179656104E-2</v>
      </c>
      <c r="J125" s="18">
        <v>7.9634426179656104E-2</v>
      </c>
      <c r="K125" s="18">
        <v>7.9634426179656104E-2</v>
      </c>
      <c r="L125" s="18">
        <v>7.9634426179656104E-2</v>
      </c>
      <c r="M125" s="18">
        <v>7.9634426179656104E-2</v>
      </c>
      <c r="N125" s="18">
        <v>7.9634426179656104E-2</v>
      </c>
    </row>
    <row r="126" spans="2:14" x14ac:dyDescent="0.3">
      <c r="B126" s="186">
        <v>1935</v>
      </c>
      <c r="C126" s="186"/>
      <c r="D126" s="186"/>
      <c r="E126" s="18">
        <v>4.4720477296566127E-2</v>
      </c>
      <c r="F126" s="18">
        <v>4.4720477296566127E-2</v>
      </c>
      <c r="G126" s="18">
        <v>4.4720477296566127E-2</v>
      </c>
      <c r="H126" s="18">
        <v>4.4720477296566127E-2</v>
      </c>
      <c r="I126" s="18">
        <v>4.4720477296566127E-2</v>
      </c>
      <c r="J126" s="18">
        <v>4.4720477296566127E-2</v>
      </c>
      <c r="K126" s="18">
        <v>4.4720477296566127E-2</v>
      </c>
      <c r="L126" s="18">
        <v>4.4720477296566127E-2</v>
      </c>
      <c r="M126" s="18">
        <v>4.4720477296566127E-2</v>
      </c>
      <c r="N126" s="18">
        <v>4.4720477296566127E-2</v>
      </c>
    </row>
    <row r="127" spans="2:14" x14ac:dyDescent="0.3">
      <c r="B127" s="186">
        <v>1936</v>
      </c>
      <c r="C127" s="186"/>
      <c r="D127" s="186"/>
      <c r="E127" s="18">
        <v>5.0178754045450601E-2</v>
      </c>
      <c r="F127" s="18">
        <v>5.0178754045450601E-2</v>
      </c>
      <c r="G127" s="18">
        <v>5.0178754045450601E-2</v>
      </c>
      <c r="H127" s="18">
        <v>5.0178754045450601E-2</v>
      </c>
      <c r="I127" s="18">
        <v>5.0178754045450601E-2</v>
      </c>
      <c r="J127" s="18">
        <v>5.0178754045450601E-2</v>
      </c>
      <c r="K127" s="18">
        <v>5.0178754045450601E-2</v>
      </c>
      <c r="L127" s="18">
        <v>5.0178754045450601E-2</v>
      </c>
      <c r="M127" s="18">
        <v>5.0178754045450601E-2</v>
      </c>
      <c r="N127" s="18">
        <v>5.0178754045450601E-2</v>
      </c>
    </row>
    <row r="128" spans="2:14" x14ac:dyDescent="0.3">
      <c r="B128" s="186">
        <v>1937</v>
      </c>
      <c r="C128" s="186"/>
      <c r="D128" s="186"/>
      <c r="E128" s="18">
        <v>1.379146059646038E-2</v>
      </c>
      <c r="F128" s="18">
        <v>1.379146059646038E-2</v>
      </c>
      <c r="G128" s="18">
        <v>1.379146059646038E-2</v>
      </c>
      <c r="H128" s="18">
        <v>1.379146059646038E-2</v>
      </c>
      <c r="I128" s="18">
        <v>1.379146059646038E-2</v>
      </c>
      <c r="J128" s="18">
        <v>1.379146059646038E-2</v>
      </c>
      <c r="K128" s="18">
        <v>1.379146059646038E-2</v>
      </c>
      <c r="L128" s="18">
        <v>1.379146059646038E-2</v>
      </c>
      <c r="M128" s="18">
        <v>1.379146059646038E-2</v>
      </c>
      <c r="N128" s="18">
        <v>1.379146059646038E-2</v>
      </c>
    </row>
    <row r="129" spans="2:14" x14ac:dyDescent="0.3">
      <c r="B129" s="186">
        <v>1938</v>
      </c>
      <c r="C129" s="186"/>
      <c r="D129" s="186"/>
      <c r="E129" s="18">
        <v>4.2132485322046068E-2</v>
      </c>
      <c r="F129" s="18">
        <v>4.2132485322046068E-2</v>
      </c>
      <c r="G129" s="18">
        <v>4.2132485322046068E-2</v>
      </c>
      <c r="H129" s="18">
        <v>4.2132485322046068E-2</v>
      </c>
      <c r="I129" s="18">
        <v>4.2132485322046068E-2</v>
      </c>
      <c r="J129" s="18">
        <v>4.2132485322046068E-2</v>
      </c>
      <c r="K129" s="18">
        <v>4.2132485322046068E-2</v>
      </c>
      <c r="L129" s="18">
        <v>4.2132485322046068E-2</v>
      </c>
      <c r="M129" s="18">
        <v>4.2132485322046068E-2</v>
      </c>
      <c r="N129" s="18">
        <v>4.2132485322046068E-2</v>
      </c>
    </row>
    <row r="130" spans="2:14" x14ac:dyDescent="0.3">
      <c r="B130" s="186">
        <v>1939</v>
      </c>
      <c r="C130" s="186"/>
      <c r="D130" s="186"/>
      <c r="E130" s="18">
        <v>4.4122613942060671E-2</v>
      </c>
      <c r="F130" s="18">
        <v>4.4122613942060671E-2</v>
      </c>
      <c r="G130" s="18">
        <v>4.4122613942060671E-2</v>
      </c>
      <c r="H130" s="18">
        <v>4.4122613942060671E-2</v>
      </c>
      <c r="I130" s="18">
        <v>4.4122613942060671E-2</v>
      </c>
      <c r="J130" s="18">
        <v>4.4122613942060671E-2</v>
      </c>
      <c r="K130" s="18">
        <v>4.4122613942060671E-2</v>
      </c>
      <c r="L130" s="18">
        <v>4.4122613942060671E-2</v>
      </c>
      <c r="M130" s="18">
        <v>4.4122613942060671E-2</v>
      </c>
      <c r="N130" s="18">
        <v>4.4122613942060671E-2</v>
      </c>
    </row>
    <row r="131" spans="2:14" x14ac:dyDescent="0.3">
      <c r="B131" s="186">
        <v>1940</v>
      </c>
      <c r="C131" s="186"/>
      <c r="D131" s="186"/>
      <c r="E131" s="18">
        <v>5.4024815962845509E-2</v>
      </c>
      <c r="F131" s="18">
        <v>5.4024815962845509E-2</v>
      </c>
      <c r="G131" s="18">
        <v>5.4024815962845509E-2</v>
      </c>
      <c r="H131" s="18">
        <v>5.4024815962845509E-2</v>
      </c>
      <c r="I131" s="18">
        <v>5.4024815962845509E-2</v>
      </c>
      <c r="J131" s="18">
        <v>5.4024815962845509E-2</v>
      </c>
      <c r="K131" s="18">
        <v>5.4024815962845509E-2</v>
      </c>
      <c r="L131" s="18">
        <v>5.4024815962845509E-2</v>
      </c>
      <c r="M131" s="18">
        <v>5.4024815962845509E-2</v>
      </c>
      <c r="N131" s="18">
        <v>5.4024815962845509E-2</v>
      </c>
    </row>
    <row r="132" spans="2:14" x14ac:dyDescent="0.3">
      <c r="B132" s="186">
        <v>1941</v>
      </c>
      <c r="C132" s="186"/>
      <c r="D132" s="186"/>
      <c r="E132" s="18">
        <v>-2.0221975848580105E-2</v>
      </c>
      <c r="F132" s="18">
        <v>-2.0221975848580105E-2</v>
      </c>
      <c r="G132" s="18">
        <v>-2.0221975848580105E-2</v>
      </c>
      <c r="H132" s="18">
        <v>-2.0221975848580105E-2</v>
      </c>
      <c r="I132" s="18">
        <v>-2.0221975848580105E-2</v>
      </c>
      <c r="J132" s="18">
        <v>-2.0221975848580105E-2</v>
      </c>
      <c r="K132" s="18">
        <v>-2.0221975848580105E-2</v>
      </c>
      <c r="L132" s="18">
        <v>-2.0221975848580105E-2</v>
      </c>
      <c r="M132" s="18">
        <v>-2.0221975848580105E-2</v>
      </c>
      <c r="N132" s="18">
        <v>-2.0221975848580105E-2</v>
      </c>
    </row>
    <row r="133" spans="2:14" x14ac:dyDescent="0.3">
      <c r="B133" s="186">
        <v>1942</v>
      </c>
      <c r="C133" s="186"/>
      <c r="D133" s="186"/>
      <c r="E133" s="18">
        <v>2.2948682374484164E-2</v>
      </c>
      <c r="F133" s="18">
        <v>2.2948682374484164E-2</v>
      </c>
      <c r="G133" s="18">
        <v>2.2948682374484164E-2</v>
      </c>
      <c r="H133" s="18">
        <v>2.2948682374484164E-2</v>
      </c>
      <c r="I133" s="18">
        <v>2.2948682374484164E-2</v>
      </c>
      <c r="J133" s="18">
        <v>2.2948682374484164E-2</v>
      </c>
      <c r="K133" s="18">
        <v>2.2948682374484164E-2</v>
      </c>
      <c r="L133" s="18">
        <v>2.2948682374484164E-2</v>
      </c>
      <c r="M133" s="18">
        <v>2.2948682374484164E-2</v>
      </c>
      <c r="N133" s="18">
        <v>2.2948682374484164E-2</v>
      </c>
    </row>
    <row r="134" spans="2:14" x14ac:dyDescent="0.3">
      <c r="B134" s="186">
        <v>1943</v>
      </c>
      <c r="C134" s="186"/>
      <c r="D134" s="186"/>
      <c r="E134" s="18">
        <v>2.4899999999999999E-2</v>
      </c>
      <c r="F134" s="18">
        <v>2.4899999999999999E-2</v>
      </c>
      <c r="G134" s="18">
        <v>2.4899999999999999E-2</v>
      </c>
      <c r="H134" s="18">
        <v>2.4899999999999999E-2</v>
      </c>
      <c r="I134" s="18">
        <v>2.4899999999999999E-2</v>
      </c>
      <c r="J134" s="18">
        <v>2.4899999999999999E-2</v>
      </c>
      <c r="K134" s="18">
        <v>2.4899999999999999E-2</v>
      </c>
      <c r="L134" s="18">
        <v>2.4899999999999999E-2</v>
      </c>
      <c r="M134" s="18">
        <v>2.4899999999999999E-2</v>
      </c>
      <c r="N134" s="18">
        <v>2.4899999999999999E-2</v>
      </c>
    </row>
    <row r="135" spans="2:14" x14ac:dyDescent="0.3">
      <c r="B135" s="186">
        <v>1944</v>
      </c>
      <c r="C135" s="186"/>
      <c r="D135" s="186"/>
      <c r="E135" s="18">
        <v>2.5776111579070303E-2</v>
      </c>
      <c r="F135" s="18">
        <v>2.5776111579070303E-2</v>
      </c>
      <c r="G135" s="18">
        <v>2.5776111579070303E-2</v>
      </c>
      <c r="H135" s="18">
        <v>2.5776111579070303E-2</v>
      </c>
      <c r="I135" s="18">
        <v>2.5776111579070303E-2</v>
      </c>
      <c r="J135" s="18">
        <v>2.5776111579070303E-2</v>
      </c>
      <c r="K135" s="18">
        <v>2.5776111579070303E-2</v>
      </c>
      <c r="L135" s="18">
        <v>2.5776111579070303E-2</v>
      </c>
      <c r="M135" s="18">
        <v>2.5776111579070303E-2</v>
      </c>
      <c r="N135" s="18">
        <v>2.5776111579070303E-2</v>
      </c>
    </row>
    <row r="136" spans="2:14" x14ac:dyDescent="0.3">
      <c r="B136" s="186">
        <v>1945</v>
      </c>
      <c r="C136" s="186"/>
      <c r="D136" s="186"/>
      <c r="E136" s="18">
        <v>3.8044173419237229E-2</v>
      </c>
      <c r="F136" s="18">
        <v>3.8044173419237229E-2</v>
      </c>
      <c r="G136" s="18">
        <v>3.8044173419237229E-2</v>
      </c>
      <c r="H136" s="18">
        <v>3.8044173419237229E-2</v>
      </c>
      <c r="I136" s="18">
        <v>3.8044173419237229E-2</v>
      </c>
      <c r="J136" s="18">
        <v>3.8044173419237229E-2</v>
      </c>
      <c r="K136" s="18">
        <v>3.8044173419237229E-2</v>
      </c>
      <c r="L136" s="18">
        <v>3.8044173419237229E-2</v>
      </c>
      <c r="M136" s="18">
        <v>3.8044173419237229E-2</v>
      </c>
      <c r="N136" s="18">
        <v>3.8044173419237229E-2</v>
      </c>
    </row>
    <row r="137" spans="2:14" x14ac:dyDescent="0.3">
      <c r="B137" s="186">
        <v>1946</v>
      </c>
      <c r="C137" s="186"/>
      <c r="D137" s="186"/>
      <c r="E137" s="18">
        <v>3.1283745375695685E-2</v>
      </c>
      <c r="F137" s="18">
        <v>3.1283745375695685E-2</v>
      </c>
      <c r="G137" s="18">
        <v>3.1283745375695685E-2</v>
      </c>
      <c r="H137" s="18">
        <v>3.1283745375695685E-2</v>
      </c>
      <c r="I137" s="18">
        <v>3.1283745375695685E-2</v>
      </c>
      <c r="J137" s="18">
        <v>3.1283745375695685E-2</v>
      </c>
      <c r="K137" s="18">
        <v>3.1283745375695685E-2</v>
      </c>
      <c r="L137" s="18">
        <v>3.1283745375695685E-2</v>
      </c>
      <c r="M137" s="18">
        <v>3.1283745375695685E-2</v>
      </c>
      <c r="N137" s="18">
        <v>3.1283745375695685E-2</v>
      </c>
    </row>
    <row r="138" spans="2:14" x14ac:dyDescent="0.3">
      <c r="B138" s="186">
        <v>1947</v>
      </c>
      <c r="C138" s="186"/>
      <c r="D138" s="186"/>
      <c r="E138" s="18">
        <v>9.1969680628322358E-3</v>
      </c>
      <c r="F138" s="18">
        <v>9.1969680628322358E-3</v>
      </c>
      <c r="G138" s="18">
        <v>9.1969680628322358E-3</v>
      </c>
      <c r="H138" s="18">
        <v>9.1969680628322358E-3</v>
      </c>
      <c r="I138" s="18">
        <v>9.1969680628322358E-3</v>
      </c>
      <c r="J138" s="18">
        <v>9.1969680628322358E-3</v>
      </c>
      <c r="K138" s="18">
        <v>9.1969680628322358E-3</v>
      </c>
      <c r="L138" s="18">
        <v>9.1969680628322358E-3</v>
      </c>
      <c r="M138" s="18">
        <v>9.1969680628322358E-3</v>
      </c>
      <c r="N138" s="18">
        <v>9.1969680628322358E-3</v>
      </c>
    </row>
    <row r="139" spans="2:14" x14ac:dyDescent="0.3">
      <c r="B139" s="186">
        <v>1948</v>
      </c>
      <c r="C139" s="186"/>
      <c r="D139" s="186"/>
      <c r="E139" s="18">
        <v>1.9510369413175046E-2</v>
      </c>
      <c r="F139" s="18">
        <v>1.9510369413175046E-2</v>
      </c>
      <c r="G139" s="18">
        <v>1.9510369413175046E-2</v>
      </c>
      <c r="H139" s="18">
        <v>1.9510369413175046E-2</v>
      </c>
      <c r="I139" s="18">
        <v>1.9510369413175046E-2</v>
      </c>
      <c r="J139" s="18">
        <v>1.9510369413175046E-2</v>
      </c>
      <c r="K139" s="18">
        <v>1.9510369413175046E-2</v>
      </c>
      <c r="L139" s="18">
        <v>1.9510369413175046E-2</v>
      </c>
      <c r="M139" s="18">
        <v>1.9510369413175046E-2</v>
      </c>
      <c r="N139" s="18">
        <v>1.9510369413175046E-2</v>
      </c>
    </row>
    <row r="140" spans="2:14" x14ac:dyDescent="0.3">
      <c r="B140" s="186">
        <v>1949</v>
      </c>
      <c r="C140" s="186"/>
      <c r="D140" s="186"/>
      <c r="E140" s="18">
        <v>4.6634851827973139E-2</v>
      </c>
      <c r="F140" s="18">
        <v>4.6634851827973139E-2</v>
      </c>
      <c r="G140" s="18">
        <v>4.6634851827973139E-2</v>
      </c>
      <c r="H140" s="18">
        <v>4.6634851827973139E-2</v>
      </c>
      <c r="I140" s="18">
        <v>4.6634851827973139E-2</v>
      </c>
      <c r="J140" s="18">
        <v>4.6634851827973139E-2</v>
      </c>
      <c r="K140" s="18">
        <v>4.6634851827973139E-2</v>
      </c>
      <c r="L140" s="18">
        <v>4.6634851827973139E-2</v>
      </c>
      <c r="M140" s="18">
        <v>4.6634851827973139E-2</v>
      </c>
      <c r="N140" s="18">
        <v>4.6634851827973139E-2</v>
      </c>
    </row>
    <row r="141" spans="2:14" x14ac:dyDescent="0.3">
      <c r="B141" s="186">
        <v>1950</v>
      </c>
      <c r="C141" s="186"/>
      <c r="D141" s="186"/>
      <c r="E141" s="18">
        <v>4.2959574171096103E-3</v>
      </c>
      <c r="F141" s="18">
        <v>4.2959574171096103E-3</v>
      </c>
      <c r="G141" s="18">
        <v>4.2959574171096103E-3</v>
      </c>
      <c r="H141" s="18">
        <v>4.2959574171096103E-3</v>
      </c>
      <c r="I141" s="18">
        <v>4.2959574171096103E-3</v>
      </c>
      <c r="J141" s="18">
        <v>4.2959574171096103E-3</v>
      </c>
      <c r="K141" s="18">
        <v>4.2959574171096103E-3</v>
      </c>
      <c r="L141" s="18">
        <v>4.2959574171096103E-3</v>
      </c>
      <c r="M141" s="18">
        <v>4.2959574171096103E-3</v>
      </c>
      <c r="N141" s="18">
        <v>4.2959574171096103E-3</v>
      </c>
    </row>
    <row r="142" spans="2:14" x14ac:dyDescent="0.3">
      <c r="B142" s="186">
        <v>1951</v>
      </c>
      <c r="C142" s="186"/>
      <c r="D142" s="186"/>
      <c r="E142" s="18">
        <v>-2.9531392208319886E-3</v>
      </c>
      <c r="F142" s="18">
        <v>-2.9531392208319886E-3</v>
      </c>
      <c r="G142" s="18">
        <v>-2.9531392208319886E-3</v>
      </c>
      <c r="H142" s="18">
        <v>-2.9531392208319886E-3</v>
      </c>
      <c r="I142" s="18">
        <v>-2.9531392208319886E-3</v>
      </c>
      <c r="J142" s="18">
        <v>-2.9531392208319886E-3</v>
      </c>
      <c r="K142" s="18">
        <v>-2.9531392208319886E-3</v>
      </c>
      <c r="L142" s="18">
        <v>-2.9531392208319886E-3</v>
      </c>
      <c r="M142" s="18">
        <v>-2.9531392208319886E-3</v>
      </c>
      <c r="N142" s="18">
        <v>-2.9531392208319886E-3</v>
      </c>
    </row>
    <row r="143" spans="2:14" x14ac:dyDescent="0.3">
      <c r="B143" s="186">
        <v>1952</v>
      </c>
      <c r="C143" s="186"/>
      <c r="D143" s="186"/>
      <c r="E143" s="18">
        <v>2.2679961918305656E-2</v>
      </c>
      <c r="F143" s="18">
        <v>2.2679961918305656E-2</v>
      </c>
      <c r="G143" s="18">
        <v>2.2679961918305656E-2</v>
      </c>
      <c r="H143" s="18">
        <v>2.2679961918305656E-2</v>
      </c>
      <c r="I143" s="18">
        <v>2.2679961918305656E-2</v>
      </c>
      <c r="J143" s="18">
        <v>2.2679961918305656E-2</v>
      </c>
      <c r="K143" s="18">
        <v>2.2679961918305656E-2</v>
      </c>
      <c r="L143" s="18">
        <v>2.2679961918305656E-2</v>
      </c>
      <c r="M143" s="18">
        <v>2.2679961918305656E-2</v>
      </c>
      <c r="N143" s="18">
        <v>2.2679961918305656E-2</v>
      </c>
    </row>
    <row r="144" spans="2:14" x14ac:dyDescent="0.3">
      <c r="B144" s="186">
        <v>1953</v>
      </c>
      <c r="C144" s="186"/>
      <c r="D144" s="186"/>
      <c r="E144" s="18">
        <v>4.1438402589088513E-2</v>
      </c>
      <c r="F144" s="18">
        <v>4.1438402589088513E-2</v>
      </c>
      <c r="G144" s="18">
        <v>4.1438402589088513E-2</v>
      </c>
      <c r="H144" s="18">
        <v>4.1438402589088513E-2</v>
      </c>
      <c r="I144" s="18">
        <v>4.1438402589088513E-2</v>
      </c>
      <c r="J144" s="18">
        <v>4.1438402589088513E-2</v>
      </c>
      <c r="K144" s="18">
        <v>4.1438402589088513E-2</v>
      </c>
      <c r="L144" s="18">
        <v>4.1438402589088513E-2</v>
      </c>
      <c r="M144" s="18">
        <v>4.1438402589088513E-2</v>
      </c>
      <c r="N144" s="18">
        <v>4.1438402589088513E-2</v>
      </c>
    </row>
    <row r="145" spans="2:14" x14ac:dyDescent="0.3">
      <c r="B145" s="186">
        <v>1954</v>
      </c>
      <c r="C145" s="186"/>
      <c r="D145" s="186"/>
      <c r="E145" s="18">
        <v>3.2898034558095555E-2</v>
      </c>
      <c r="F145" s="18">
        <v>3.2898034558095555E-2</v>
      </c>
      <c r="G145" s="18">
        <v>3.2898034558095555E-2</v>
      </c>
      <c r="H145" s="18">
        <v>3.2898034558095555E-2</v>
      </c>
      <c r="I145" s="18">
        <v>3.2898034558095555E-2</v>
      </c>
      <c r="J145" s="18">
        <v>3.2898034558095555E-2</v>
      </c>
      <c r="K145" s="18">
        <v>3.2898034558095555E-2</v>
      </c>
      <c r="L145" s="18">
        <v>3.2898034558095555E-2</v>
      </c>
      <c r="M145" s="18">
        <v>3.2898034558095555E-2</v>
      </c>
      <c r="N145" s="18">
        <v>3.2898034558095555E-2</v>
      </c>
    </row>
    <row r="146" spans="2:14" x14ac:dyDescent="0.3">
      <c r="B146" s="186">
        <v>1955</v>
      </c>
      <c r="C146" s="186"/>
      <c r="D146" s="186"/>
      <c r="E146" s="18">
        <v>-1.3364391288618781E-2</v>
      </c>
      <c r="F146" s="18">
        <v>-1.3364391288618781E-2</v>
      </c>
      <c r="G146" s="18">
        <v>-1.3364391288618781E-2</v>
      </c>
      <c r="H146" s="18">
        <v>-1.3364391288618781E-2</v>
      </c>
      <c r="I146" s="18">
        <v>-1.3364391288618781E-2</v>
      </c>
      <c r="J146" s="18">
        <v>-1.3364391288618781E-2</v>
      </c>
      <c r="K146" s="18">
        <v>-1.3364391288618781E-2</v>
      </c>
      <c r="L146" s="18">
        <v>-1.3364391288618781E-2</v>
      </c>
      <c r="M146" s="18">
        <v>-1.3364391288618781E-2</v>
      </c>
      <c r="N146" s="18">
        <v>-1.3364391288618781E-2</v>
      </c>
    </row>
    <row r="147" spans="2:14" x14ac:dyDescent="0.3">
      <c r="B147" s="186">
        <v>1956</v>
      </c>
      <c r="C147" s="186"/>
      <c r="D147" s="186"/>
      <c r="E147" s="18">
        <v>-2.2557738173154165E-2</v>
      </c>
      <c r="F147" s="18">
        <v>-2.2557738173154165E-2</v>
      </c>
      <c r="G147" s="18">
        <v>-2.2557738173154165E-2</v>
      </c>
      <c r="H147" s="18">
        <v>-2.2557738173154165E-2</v>
      </c>
      <c r="I147" s="18">
        <v>-2.2557738173154165E-2</v>
      </c>
      <c r="J147" s="18">
        <v>-2.2557738173154165E-2</v>
      </c>
      <c r="K147" s="18">
        <v>-2.2557738173154165E-2</v>
      </c>
      <c r="L147" s="18">
        <v>-2.2557738173154165E-2</v>
      </c>
      <c r="M147" s="18">
        <v>-2.2557738173154165E-2</v>
      </c>
      <c r="N147" s="18">
        <v>-2.2557738173154165E-2</v>
      </c>
    </row>
    <row r="148" spans="2:14" x14ac:dyDescent="0.3">
      <c r="B148" s="186">
        <v>1957</v>
      </c>
      <c r="C148" s="186"/>
      <c r="D148" s="186"/>
      <c r="E148" s="18">
        <v>6.7970128466249904E-2</v>
      </c>
      <c r="F148" s="18">
        <v>6.7970128466249904E-2</v>
      </c>
      <c r="G148" s="18">
        <v>6.7970128466249904E-2</v>
      </c>
      <c r="H148" s="18">
        <v>6.7970128466249904E-2</v>
      </c>
      <c r="I148" s="18">
        <v>6.7970128466249904E-2</v>
      </c>
      <c r="J148" s="18">
        <v>6.7970128466249904E-2</v>
      </c>
      <c r="K148" s="18">
        <v>6.7970128466249904E-2</v>
      </c>
      <c r="L148" s="18">
        <v>6.7970128466249904E-2</v>
      </c>
      <c r="M148" s="18">
        <v>6.7970128466249904E-2</v>
      </c>
      <c r="N148" s="18">
        <v>6.7970128466249904E-2</v>
      </c>
    </row>
    <row r="149" spans="2:14" x14ac:dyDescent="0.3">
      <c r="B149" s="186">
        <v>1958</v>
      </c>
      <c r="C149" s="186"/>
      <c r="D149" s="186"/>
      <c r="E149" s="18">
        <v>-2.0990181755274694E-2</v>
      </c>
      <c r="F149" s="18">
        <v>-2.0990181755274694E-2</v>
      </c>
      <c r="G149" s="18">
        <v>-2.0990181755274694E-2</v>
      </c>
      <c r="H149" s="18">
        <v>-2.0990181755274694E-2</v>
      </c>
      <c r="I149" s="18">
        <v>-2.0990181755274694E-2</v>
      </c>
      <c r="J149" s="18">
        <v>-2.0990181755274694E-2</v>
      </c>
      <c r="K149" s="18">
        <v>-2.0990181755274694E-2</v>
      </c>
      <c r="L149" s="18">
        <v>-2.0990181755274694E-2</v>
      </c>
      <c r="M149" s="18">
        <v>-2.0990181755274694E-2</v>
      </c>
      <c r="N149" s="18">
        <v>-2.0990181755274694E-2</v>
      </c>
    </row>
    <row r="150" spans="2:14" x14ac:dyDescent="0.3">
      <c r="B150" s="186">
        <v>1959</v>
      </c>
      <c r="C150" s="186"/>
      <c r="D150" s="186"/>
      <c r="E150" s="18">
        <v>-2.6466312591385065E-2</v>
      </c>
      <c r="F150" s="18">
        <v>-2.6466312591385065E-2</v>
      </c>
      <c r="G150" s="18">
        <v>-2.6466312591385065E-2</v>
      </c>
      <c r="H150" s="18">
        <v>-2.6466312591385065E-2</v>
      </c>
      <c r="I150" s="18">
        <v>-2.6466312591385065E-2</v>
      </c>
      <c r="J150" s="18">
        <v>-2.6466312591385065E-2</v>
      </c>
      <c r="K150" s="18">
        <v>-2.6466312591385065E-2</v>
      </c>
      <c r="L150" s="18">
        <v>-2.6466312591385065E-2</v>
      </c>
      <c r="M150" s="18">
        <v>-2.6466312591385065E-2</v>
      </c>
      <c r="N150" s="18">
        <v>-2.6466312591385065E-2</v>
      </c>
    </row>
    <row r="151" spans="2:14" x14ac:dyDescent="0.3">
      <c r="B151" s="186">
        <v>1960</v>
      </c>
      <c r="C151" s="186"/>
      <c r="D151" s="186"/>
      <c r="E151" s="18">
        <v>0.11639503690963365</v>
      </c>
      <c r="F151" s="18">
        <v>0.11639503690963365</v>
      </c>
      <c r="G151" s="18">
        <v>0.11639503690963365</v>
      </c>
      <c r="H151" s="18">
        <v>0.11639503690963365</v>
      </c>
      <c r="I151" s="18">
        <v>0.11639503690963365</v>
      </c>
      <c r="J151" s="18">
        <v>0.11639503690963365</v>
      </c>
      <c r="K151" s="18">
        <v>0.11639503690963365</v>
      </c>
      <c r="L151" s="18">
        <v>0.11639503690963365</v>
      </c>
      <c r="M151" s="18">
        <v>0.11639503690963365</v>
      </c>
      <c r="N151" s="18">
        <v>0.11639503690963365</v>
      </c>
    </row>
    <row r="152" spans="2:14" x14ac:dyDescent="0.3">
      <c r="B152" s="186">
        <v>1961</v>
      </c>
      <c r="C152" s="186"/>
      <c r="D152" s="186"/>
      <c r="E152" s="18">
        <v>2.0609208076323167E-2</v>
      </c>
      <c r="F152" s="18">
        <v>2.0609208076323167E-2</v>
      </c>
      <c r="G152" s="18">
        <v>2.0609208076323167E-2</v>
      </c>
      <c r="H152" s="18">
        <v>2.0609208076323167E-2</v>
      </c>
      <c r="I152" s="18">
        <v>2.0609208076323167E-2</v>
      </c>
      <c r="J152" s="18">
        <v>2.0609208076323167E-2</v>
      </c>
      <c r="K152" s="18">
        <v>2.0609208076323167E-2</v>
      </c>
      <c r="L152" s="18">
        <v>2.0609208076323167E-2</v>
      </c>
      <c r="M152" s="18">
        <v>2.0609208076323167E-2</v>
      </c>
      <c r="N152" s="18">
        <v>2.0609208076323167E-2</v>
      </c>
    </row>
    <row r="153" spans="2:14" x14ac:dyDescent="0.3">
      <c r="B153" s="186">
        <v>1962</v>
      </c>
      <c r="C153" s="186"/>
      <c r="D153" s="186"/>
      <c r="E153" s="18">
        <v>5.693544054008462E-2</v>
      </c>
      <c r="F153" s="18">
        <v>5.693544054008462E-2</v>
      </c>
      <c r="G153" s="18">
        <v>5.693544054008462E-2</v>
      </c>
      <c r="H153" s="18">
        <v>5.693544054008462E-2</v>
      </c>
      <c r="I153" s="18">
        <v>5.693544054008462E-2</v>
      </c>
      <c r="J153" s="18">
        <v>5.693544054008462E-2</v>
      </c>
      <c r="K153" s="18">
        <v>5.693544054008462E-2</v>
      </c>
      <c r="L153" s="18">
        <v>5.693544054008462E-2</v>
      </c>
      <c r="M153" s="18">
        <v>5.693544054008462E-2</v>
      </c>
      <c r="N153" s="18">
        <v>5.693544054008462E-2</v>
      </c>
    </row>
    <row r="154" spans="2:14" x14ac:dyDescent="0.3">
      <c r="B154" s="186">
        <v>1963</v>
      </c>
      <c r="C154" s="186"/>
      <c r="D154" s="186"/>
      <c r="E154" s="18">
        <v>1.6841620739546127E-2</v>
      </c>
      <c r="F154" s="18">
        <v>1.6841620739546127E-2</v>
      </c>
      <c r="G154" s="18">
        <v>1.6841620739546127E-2</v>
      </c>
      <c r="H154" s="18">
        <v>1.6841620739546127E-2</v>
      </c>
      <c r="I154" s="18">
        <v>1.6841620739546127E-2</v>
      </c>
      <c r="J154" s="18">
        <v>1.6841620739546127E-2</v>
      </c>
      <c r="K154" s="18">
        <v>1.6841620739546127E-2</v>
      </c>
      <c r="L154" s="18">
        <v>1.6841620739546127E-2</v>
      </c>
      <c r="M154" s="18">
        <v>1.6841620739546127E-2</v>
      </c>
      <c r="N154" s="18">
        <v>1.6841620739546127E-2</v>
      </c>
    </row>
    <row r="155" spans="2:14" x14ac:dyDescent="0.3">
      <c r="B155" s="186">
        <v>1964</v>
      </c>
      <c r="C155" s="186"/>
      <c r="D155" s="186"/>
      <c r="E155" s="18">
        <v>3.7280648911540815E-2</v>
      </c>
      <c r="F155" s="18">
        <v>3.7280648911540815E-2</v>
      </c>
      <c r="G155" s="18">
        <v>3.7280648911540815E-2</v>
      </c>
      <c r="H155" s="18">
        <v>3.7280648911540815E-2</v>
      </c>
      <c r="I155" s="18">
        <v>3.7280648911540815E-2</v>
      </c>
      <c r="J155" s="18">
        <v>3.7280648911540815E-2</v>
      </c>
      <c r="K155" s="18">
        <v>3.7280648911540815E-2</v>
      </c>
      <c r="L155" s="18">
        <v>3.7280648911540815E-2</v>
      </c>
      <c r="M155" s="18">
        <v>3.7280648911540815E-2</v>
      </c>
      <c r="N155" s="18">
        <v>3.7280648911540815E-2</v>
      </c>
    </row>
    <row r="156" spans="2:14" x14ac:dyDescent="0.3">
      <c r="B156" s="186">
        <v>1965</v>
      </c>
      <c r="C156" s="186"/>
      <c r="D156" s="186"/>
      <c r="E156" s="18">
        <v>7.1885509359262342E-3</v>
      </c>
      <c r="F156" s="18">
        <v>7.1885509359262342E-3</v>
      </c>
      <c r="G156" s="18">
        <v>7.1885509359262342E-3</v>
      </c>
      <c r="H156" s="18">
        <v>7.1885509359262342E-3</v>
      </c>
      <c r="I156" s="18">
        <v>7.1885509359262342E-3</v>
      </c>
      <c r="J156" s="18">
        <v>7.1885509359262342E-3</v>
      </c>
      <c r="K156" s="18">
        <v>7.1885509359262342E-3</v>
      </c>
      <c r="L156" s="18">
        <v>7.1885509359262342E-3</v>
      </c>
      <c r="M156" s="18">
        <v>7.1885509359262342E-3</v>
      </c>
      <c r="N156" s="18">
        <v>7.1885509359262342E-3</v>
      </c>
    </row>
    <row r="157" spans="2:14" x14ac:dyDescent="0.3">
      <c r="B157" s="186">
        <v>1966</v>
      </c>
      <c r="C157" s="186"/>
      <c r="D157" s="186"/>
      <c r="E157" s="18">
        <v>2.9079409324299622E-2</v>
      </c>
      <c r="F157" s="18">
        <v>2.9079409324299622E-2</v>
      </c>
      <c r="G157" s="18">
        <v>2.9079409324299622E-2</v>
      </c>
      <c r="H157" s="18">
        <v>2.9079409324299622E-2</v>
      </c>
      <c r="I157" s="18">
        <v>2.9079409324299622E-2</v>
      </c>
      <c r="J157" s="18">
        <v>2.9079409324299622E-2</v>
      </c>
      <c r="K157" s="18">
        <v>2.9079409324299622E-2</v>
      </c>
      <c r="L157" s="18">
        <v>2.9079409324299622E-2</v>
      </c>
      <c r="M157" s="18">
        <v>2.9079409324299622E-2</v>
      </c>
      <c r="N157" s="18">
        <v>2.9079409324299622E-2</v>
      </c>
    </row>
    <row r="158" spans="2:14" x14ac:dyDescent="0.3">
      <c r="B158" s="186">
        <v>1967</v>
      </c>
      <c r="C158" s="186"/>
      <c r="D158" s="186"/>
      <c r="E158" s="18">
        <v>-1.5806209932824666E-2</v>
      </c>
      <c r="F158" s="18">
        <v>-1.5806209932824666E-2</v>
      </c>
      <c r="G158" s="18">
        <v>-1.5806209932824666E-2</v>
      </c>
      <c r="H158" s="18">
        <v>-1.5806209932824666E-2</v>
      </c>
      <c r="I158" s="18">
        <v>-1.5806209932824666E-2</v>
      </c>
      <c r="J158" s="18">
        <v>-1.5806209932824666E-2</v>
      </c>
      <c r="K158" s="18">
        <v>-1.5806209932824666E-2</v>
      </c>
      <c r="L158" s="18">
        <v>-1.5806209932824666E-2</v>
      </c>
      <c r="M158" s="18">
        <v>-1.5806209932824666E-2</v>
      </c>
      <c r="N158" s="18">
        <v>-1.5806209932824666E-2</v>
      </c>
    </row>
    <row r="159" spans="2:14" x14ac:dyDescent="0.3">
      <c r="B159" s="186">
        <v>1968</v>
      </c>
      <c r="C159" s="186"/>
      <c r="D159" s="186"/>
      <c r="E159" s="18">
        <v>3.2746196950768365E-2</v>
      </c>
      <c r="F159" s="18">
        <v>3.2746196950768365E-2</v>
      </c>
      <c r="G159" s="18">
        <v>3.2746196950768365E-2</v>
      </c>
      <c r="H159" s="18">
        <v>3.2746196950768365E-2</v>
      </c>
      <c r="I159" s="18">
        <v>3.2746196950768365E-2</v>
      </c>
      <c r="J159" s="18">
        <v>3.2746196950768365E-2</v>
      </c>
      <c r="K159" s="18">
        <v>3.2746196950768365E-2</v>
      </c>
      <c r="L159" s="18">
        <v>3.2746196950768365E-2</v>
      </c>
      <c r="M159" s="18">
        <v>3.2746196950768365E-2</v>
      </c>
      <c r="N159" s="18">
        <v>3.2746196950768365E-2</v>
      </c>
    </row>
    <row r="160" spans="2:14" x14ac:dyDescent="0.3">
      <c r="B160" s="186">
        <v>1969</v>
      </c>
      <c r="C160" s="186"/>
      <c r="D160" s="186"/>
      <c r="E160" s="18">
        <v>-5.0140493209926106E-2</v>
      </c>
      <c r="F160" s="18">
        <v>-5.0140493209926106E-2</v>
      </c>
      <c r="G160" s="18">
        <v>-5.0140493209926106E-2</v>
      </c>
      <c r="H160" s="18">
        <v>-5.0140493209926106E-2</v>
      </c>
      <c r="I160" s="18">
        <v>-5.0140493209926106E-2</v>
      </c>
      <c r="J160" s="18">
        <v>-5.0140493209926106E-2</v>
      </c>
      <c r="K160" s="18">
        <v>-5.0140493209926106E-2</v>
      </c>
      <c r="L160" s="18">
        <v>-5.0140493209926106E-2</v>
      </c>
      <c r="M160" s="18">
        <v>-5.0140493209926106E-2</v>
      </c>
      <c r="N160" s="18">
        <v>-5.0140493209926106E-2</v>
      </c>
    </row>
    <row r="161" spans="2:14" x14ac:dyDescent="0.3">
      <c r="B161" s="186">
        <v>1970</v>
      </c>
      <c r="C161" s="186"/>
      <c r="D161" s="186"/>
      <c r="E161" s="18">
        <v>0.16754737183412338</v>
      </c>
      <c r="F161" s="18">
        <v>0.16754737183412338</v>
      </c>
      <c r="G161" s="18">
        <v>0.16754737183412338</v>
      </c>
      <c r="H161" s="18">
        <v>0.16754737183412338</v>
      </c>
      <c r="I161" s="18">
        <v>0.16754737183412338</v>
      </c>
      <c r="J161" s="18">
        <v>0.16754737183412338</v>
      </c>
      <c r="K161" s="18">
        <v>0.16754737183412338</v>
      </c>
      <c r="L161" s="18">
        <v>0.16754737183412338</v>
      </c>
      <c r="M161" s="18">
        <v>0.16754737183412338</v>
      </c>
      <c r="N161" s="18">
        <v>0.16754737183412338</v>
      </c>
    </row>
    <row r="162" spans="2:14" x14ac:dyDescent="0.3">
      <c r="B162" s="186">
        <v>1971</v>
      </c>
      <c r="C162" s="186"/>
      <c r="D162" s="186"/>
      <c r="E162" s="18">
        <v>9.7868966197122972E-2</v>
      </c>
      <c r="F162" s="18">
        <v>9.7868966197122972E-2</v>
      </c>
      <c r="G162" s="18">
        <v>9.7868966197122972E-2</v>
      </c>
      <c r="H162" s="18">
        <v>9.7868966197122972E-2</v>
      </c>
      <c r="I162" s="18">
        <v>9.7868966197122972E-2</v>
      </c>
      <c r="J162" s="18">
        <v>9.7868966197122972E-2</v>
      </c>
      <c r="K162" s="18">
        <v>9.7868966197122972E-2</v>
      </c>
      <c r="L162" s="18">
        <v>9.7868966197122972E-2</v>
      </c>
      <c r="M162" s="18">
        <v>9.7868966197122972E-2</v>
      </c>
      <c r="N162" s="18">
        <v>9.7868966197122972E-2</v>
      </c>
    </row>
    <row r="163" spans="2:14" x14ac:dyDescent="0.3">
      <c r="B163" s="186">
        <v>1972</v>
      </c>
      <c r="C163" s="186"/>
      <c r="D163" s="186"/>
      <c r="E163" s="18">
        <v>2.818449050444969E-2</v>
      </c>
      <c r="F163" s="18">
        <v>2.818449050444969E-2</v>
      </c>
      <c r="G163" s="18">
        <v>2.818449050444969E-2</v>
      </c>
      <c r="H163" s="18">
        <v>2.818449050444969E-2</v>
      </c>
      <c r="I163" s="18">
        <v>2.818449050444969E-2</v>
      </c>
      <c r="J163" s="18">
        <v>2.818449050444969E-2</v>
      </c>
      <c r="K163" s="18">
        <v>2.818449050444969E-2</v>
      </c>
      <c r="L163" s="18">
        <v>2.818449050444969E-2</v>
      </c>
      <c r="M163" s="18">
        <v>2.818449050444969E-2</v>
      </c>
      <c r="N163" s="18">
        <v>2.818449050444969E-2</v>
      </c>
    </row>
    <row r="164" spans="2:14" x14ac:dyDescent="0.3">
      <c r="B164" s="186">
        <v>1973</v>
      </c>
      <c r="C164" s="186"/>
      <c r="D164" s="186"/>
      <c r="E164" s="18">
        <v>3.6586646024150085E-2</v>
      </c>
      <c r="F164" s="18">
        <v>3.6586646024150085E-2</v>
      </c>
      <c r="G164" s="18">
        <v>3.6586646024150085E-2</v>
      </c>
      <c r="H164" s="18">
        <v>3.6586646024150085E-2</v>
      </c>
      <c r="I164" s="18">
        <v>3.6586646024150085E-2</v>
      </c>
      <c r="J164" s="18">
        <v>3.6586646024150085E-2</v>
      </c>
      <c r="K164" s="18">
        <v>3.6586646024150085E-2</v>
      </c>
      <c r="L164" s="18">
        <v>3.6586646024150085E-2</v>
      </c>
      <c r="M164" s="18">
        <v>3.6586646024150085E-2</v>
      </c>
      <c r="N164" s="18">
        <v>3.6586646024150085E-2</v>
      </c>
    </row>
    <row r="165" spans="2:14" x14ac:dyDescent="0.3">
      <c r="B165" s="186">
        <v>1974</v>
      </c>
      <c r="C165" s="186"/>
      <c r="D165" s="186"/>
      <c r="E165" s="18">
        <v>1.9886086932378574E-2</v>
      </c>
      <c r="F165" s="18">
        <v>1.9886086932378574E-2</v>
      </c>
      <c r="G165" s="18">
        <v>1.9886086932378574E-2</v>
      </c>
      <c r="H165" s="18">
        <v>1.9886086932378574E-2</v>
      </c>
      <c r="I165" s="18">
        <v>1.9886086932378574E-2</v>
      </c>
      <c r="J165" s="18">
        <v>1.9886086932378574E-2</v>
      </c>
      <c r="K165" s="18">
        <v>1.9886086932378574E-2</v>
      </c>
      <c r="L165" s="18">
        <v>1.9886086932378574E-2</v>
      </c>
      <c r="M165" s="18">
        <v>1.9886086932378574E-2</v>
      </c>
      <c r="N165" s="18">
        <v>1.9886086932378574E-2</v>
      </c>
    </row>
    <row r="166" spans="2:14" x14ac:dyDescent="0.3">
      <c r="B166" s="186">
        <v>1975</v>
      </c>
      <c r="C166" s="186"/>
      <c r="D166" s="186"/>
      <c r="E166" s="18">
        <v>3.6052536026033838E-2</v>
      </c>
      <c r="F166" s="18">
        <v>3.6052536026033838E-2</v>
      </c>
      <c r="G166" s="18">
        <v>3.6052536026033838E-2</v>
      </c>
      <c r="H166" s="18">
        <v>3.6052536026033838E-2</v>
      </c>
      <c r="I166" s="18">
        <v>3.6052536026033838E-2</v>
      </c>
      <c r="J166" s="18">
        <v>3.6052536026033838E-2</v>
      </c>
      <c r="K166" s="18">
        <v>3.6052536026033838E-2</v>
      </c>
      <c r="L166" s="18">
        <v>3.6052536026033838E-2</v>
      </c>
      <c r="M166" s="18">
        <v>3.6052536026033838E-2</v>
      </c>
      <c r="N166" s="18">
        <v>3.6052536026033838E-2</v>
      </c>
    </row>
    <row r="167" spans="2:14" x14ac:dyDescent="0.3">
      <c r="B167" s="186">
        <v>1976</v>
      </c>
      <c r="C167" s="186"/>
      <c r="D167" s="186"/>
      <c r="E167" s="18">
        <v>0.1598456074290921</v>
      </c>
      <c r="F167" s="18">
        <v>0.1598456074290921</v>
      </c>
      <c r="G167" s="18">
        <v>0.1598456074290921</v>
      </c>
      <c r="H167" s="18">
        <v>0.1598456074290921</v>
      </c>
      <c r="I167" s="18">
        <v>0.1598456074290921</v>
      </c>
      <c r="J167" s="18">
        <v>0.1598456074290921</v>
      </c>
      <c r="K167" s="18">
        <v>0.1598456074290921</v>
      </c>
      <c r="L167" s="18">
        <v>0.1598456074290921</v>
      </c>
      <c r="M167" s="18">
        <v>0.1598456074290921</v>
      </c>
      <c r="N167" s="18">
        <v>0.1598456074290921</v>
      </c>
    </row>
    <row r="168" spans="2:14" x14ac:dyDescent="0.3">
      <c r="B168" s="186">
        <v>1977</v>
      </c>
      <c r="C168" s="186"/>
      <c r="D168" s="186"/>
      <c r="E168" s="18">
        <v>1.2899606071070449E-2</v>
      </c>
      <c r="F168" s="18">
        <v>1.2899606071070449E-2</v>
      </c>
      <c r="G168" s="18">
        <v>1.2899606071070449E-2</v>
      </c>
      <c r="H168" s="18">
        <v>1.2899606071070449E-2</v>
      </c>
      <c r="I168" s="18">
        <v>1.2899606071070449E-2</v>
      </c>
      <c r="J168" s="18">
        <v>1.2899606071070449E-2</v>
      </c>
      <c r="K168" s="18">
        <v>1.2899606071070449E-2</v>
      </c>
      <c r="L168" s="18">
        <v>1.2899606071070449E-2</v>
      </c>
      <c r="M168" s="18">
        <v>1.2899606071070449E-2</v>
      </c>
      <c r="N168" s="18">
        <v>1.2899606071070449E-2</v>
      </c>
    </row>
    <row r="169" spans="2:14" x14ac:dyDescent="0.3">
      <c r="B169" s="186">
        <v>1978</v>
      </c>
      <c r="C169" s="186"/>
      <c r="D169" s="186"/>
      <c r="E169" s="18">
        <v>-7.7758069075086478E-3</v>
      </c>
      <c r="F169" s="18">
        <v>-7.7758069075086478E-3</v>
      </c>
      <c r="G169" s="18">
        <v>-7.7758069075086478E-3</v>
      </c>
      <c r="H169" s="18">
        <v>-7.7758069075086478E-3</v>
      </c>
      <c r="I169" s="18">
        <v>-7.7758069075086478E-3</v>
      </c>
      <c r="J169" s="18">
        <v>-7.7758069075086478E-3</v>
      </c>
      <c r="K169" s="18">
        <v>-7.7758069075086478E-3</v>
      </c>
      <c r="L169" s="18">
        <v>-7.7758069075086478E-3</v>
      </c>
      <c r="M169" s="18">
        <v>-7.7758069075086478E-3</v>
      </c>
      <c r="N169" s="18">
        <v>-7.7758069075086478E-3</v>
      </c>
    </row>
    <row r="170" spans="2:14" x14ac:dyDescent="0.3">
      <c r="B170" s="186">
        <v>1979</v>
      </c>
      <c r="C170" s="186"/>
      <c r="D170" s="186"/>
      <c r="E170" s="18">
        <v>6.7072031247235459E-3</v>
      </c>
      <c r="F170" s="18">
        <v>6.7072031247235459E-3</v>
      </c>
      <c r="G170" s="18">
        <v>6.7072031247235459E-3</v>
      </c>
      <c r="H170" s="18">
        <v>6.7072031247235459E-3</v>
      </c>
      <c r="I170" s="18">
        <v>6.7072031247235459E-3</v>
      </c>
      <c r="J170" s="18">
        <v>6.7072031247235459E-3</v>
      </c>
      <c r="K170" s="18">
        <v>6.7072031247235459E-3</v>
      </c>
      <c r="L170" s="18">
        <v>6.7072031247235459E-3</v>
      </c>
      <c r="M170" s="18">
        <v>6.7072031247235459E-3</v>
      </c>
      <c r="N170" s="18">
        <v>6.7072031247235459E-3</v>
      </c>
    </row>
    <row r="171" spans="2:14" x14ac:dyDescent="0.3">
      <c r="B171" s="186">
        <v>1980</v>
      </c>
      <c r="C171" s="186"/>
      <c r="D171" s="186"/>
      <c r="E171" s="18">
        <v>-2.989744251999403E-2</v>
      </c>
      <c r="F171" s="18">
        <v>-2.989744251999403E-2</v>
      </c>
      <c r="G171" s="18">
        <v>-2.989744251999403E-2</v>
      </c>
      <c r="H171" s="18">
        <v>-2.989744251999403E-2</v>
      </c>
      <c r="I171" s="18">
        <v>-2.989744251999403E-2</v>
      </c>
      <c r="J171" s="18">
        <v>-2.989744251999403E-2</v>
      </c>
      <c r="K171" s="18">
        <v>-2.989744251999403E-2</v>
      </c>
      <c r="L171" s="18">
        <v>-2.989744251999403E-2</v>
      </c>
      <c r="M171" s="18">
        <v>-2.989744251999403E-2</v>
      </c>
      <c r="N171" s="18">
        <v>-2.989744251999403E-2</v>
      </c>
    </row>
    <row r="172" spans="2:14" x14ac:dyDescent="0.3">
      <c r="B172" s="186">
        <v>1981</v>
      </c>
      <c r="C172" s="186"/>
      <c r="D172" s="186"/>
      <c r="E172" s="18">
        <v>8.1992153358923542E-2</v>
      </c>
      <c r="F172" s="18">
        <v>8.1992153358923542E-2</v>
      </c>
      <c r="G172" s="18">
        <v>8.1992153358923542E-2</v>
      </c>
      <c r="H172" s="18">
        <v>8.1992153358923542E-2</v>
      </c>
      <c r="I172" s="18">
        <v>8.1992153358923542E-2</v>
      </c>
      <c r="J172" s="18">
        <v>8.1992153358923542E-2</v>
      </c>
      <c r="K172" s="18">
        <v>8.1992153358923542E-2</v>
      </c>
      <c r="L172" s="18">
        <v>8.1992153358923542E-2</v>
      </c>
      <c r="M172" s="18">
        <v>8.1992153358923542E-2</v>
      </c>
      <c r="N172" s="18">
        <v>8.1992153358923542E-2</v>
      </c>
    </row>
    <row r="173" spans="2:14" x14ac:dyDescent="0.3">
      <c r="B173" s="186">
        <v>1982</v>
      </c>
      <c r="C173" s="186"/>
      <c r="D173" s="186"/>
      <c r="E173" s="18">
        <v>0.32814549486295586</v>
      </c>
      <c r="F173" s="18">
        <v>0.32814549486295586</v>
      </c>
      <c r="G173" s="18">
        <v>0.32814549486295586</v>
      </c>
      <c r="H173" s="18">
        <v>0.32814549486295586</v>
      </c>
      <c r="I173" s="18">
        <v>0.32814549486295586</v>
      </c>
      <c r="J173" s="18">
        <v>0.32814549486295586</v>
      </c>
      <c r="K173" s="18">
        <v>0.32814549486295586</v>
      </c>
      <c r="L173" s="18">
        <v>0.32814549486295586</v>
      </c>
      <c r="M173" s="18">
        <v>0.32814549486295586</v>
      </c>
      <c r="N173" s="18">
        <v>0.32814549486295586</v>
      </c>
    </row>
    <row r="174" spans="2:14" x14ac:dyDescent="0.3">
      <c r="B174" s="186">
        <v>1983</v>
      </c>
      <c r="C174" s="186"/>
      <c r="D174" s="186"/>
      <c r="E174" s="18">
        <v>3.2002094451429264E-2</v>
      </c>
      <c r="F174" s="18">
        <v>3.2002094451429264E-2</v>
      </c>
      <c r="G174" s="18">
        <v>3.2002094451429264E-2</v>
      </c>
      <c r="H174" s="18">
        <v>3.2002094451429264E-2</v>
      </c>
      <c r="I174" s="18">
        <v>3.2002094451429264E-2</v>
      </c>
      <c r="J174" s="18">
        <v>3.2002094451429264E-2</v>
      </c>
      <c r="K174" s="18">
        <v>3.2002094451429264E-2</v>
      </c>
      <c r="L174" s="18">
        <v>3.2002094451429264E-2</v>
      </c>
      <c r="M174" s="18">
        <v>3.2002094451429264E-2</v>
      </c>
      <c r="N174" s="18">
        <v>3.2002094451429264E-2</v>
      </c>
    </row>
    <row r="175" spans="2:14" x14ac:dyDescent="0.3">
      <c r="B175" s="186">
        <v>1984</v>
      </c>
      <c r="C175" s="186"/>
      <c r="D175" s="186"/>
      <c r="E175" s="18">
        <v>0.13733364344102345</v>
      </c>
      <c r="F175" s="18">
        <v>0.13733364344102345</v>
      </c>
      <c r="G175" s="18">
        <v>0.13733364344102345</v>
      </c>
      <c r="H175" s="18">
        <v>0.13733364344102345</v>
      </c>
      <c r="I175" s="18">
        <v>0.13733364344102345</v>
      </c>
      <c r="J175" s="18">
        <v>0.13733364344102345</v>
      </c>
      <c r="K175" s="18">
        <v>0.13733364344102345</v>
      </c>
      <c r="L175" s="18">
        <v>0.13733364344102345</v>
      </c>
      <c r="M175" s="18">
        <v>0.13733364344102345</v>
      </c>
      <c r="N175" s="18">
        <v>0.13733364344102345</v>
      </c>
    </row>
    <row r="176" spans="2:14" x14ac:dyDescent="0.3">
      <c r="B176" s="186">
        <v>1985</v>
      </c>
      <c r="C176" s="186"/>
      <c r="D176" s="186"/>
      <c r="E176" s="18">
        <v>0.2571248821260641</v>
      </c>
      <c r="F176" s="18">
        <v>0.2571248821260641</v>
      </c>
      <c r="G176" s="18">
        <v>0.2571248821260641</v>
      </c>
      <c r="H176" s="18">
        <v>0.2571248821260641</v>
      </c>
      <c r="I176" s="18">
        <v>0.2571248821260641</v>
      </c>
      <c r="J176" s="18">
        <v>0.2571248821260641</v>
      </c>
      <c r="K176" s="18">
        <v>0.2571248821260641</v>
      </c>
      <c r="L176" s="18">
        <v>0.2571248821260641</v>
      </c>
      <c r="M176" s="18">
        <v>0.2571248821260641</v>
      </c>
      <c r="N176" s="18">
        <v>0.2571248821260641</v>
      </c>
    </row>
    <row r="177" spans="2:14" x14ac:dyDescent="0.3">
      <c r="B177" s="186">
        <v>1986</v>
      </c>
      <c r="C177" s="186"/>
      <c r="D177" s="186"/>
      <c r="E177" s="18">
        <v>0.24284215141767618</v>
      </c>
      <c r="F177" s="18">
        <v>0.24284215141767618</v>
      </c>
      <c r="G177" s="18">
        <v>0.24284215141767618</v>
      </c>
      <c r="H177" s="18">
        <v>0.24284215141767618</v>
      </c>
      <c r="I177" s="18">
        <v>0.24284215141767618</v>
      </c>
      <c r="J177" s="18">
        <v>0.24284215141767618</v>
      </c>
      <c r="K177" s="18">
        <v>0.24284215141767618</v>
      </c>
      <c r="L177" s="18">
        <v>0.24284215141767618</v>
      </c>
      <c r="M177" s="18">
        <v>0.24284215141767618</v>
      </c>
      <c r="N177" s="18">
        <v>0.24284215141767618</v>
      </c>
    </row>
    <row r="178" spans="2:14" x14ac:dyDescent="0.3">
      <c r="B178" s="186">
        <v>1987</v>
      </c>
      <c r="C178" s="186"/>
      <c r="D178" s="186"/>
      <c r="E178" s="18">
        <v>-4.9605089379262279E-2</v>
      </c>
      <c r="F178" s="18">
        <v>-4.9605089379262279E-2</v>
      </c>
      <c r="G178" s="18">
        <v>-4.9605089379262279E-2</v>
      </c>
      <c r="H178" s="18">
        <v>-4.9605089379262279E-2</v>
      </c>
      <c r="I178" s="18">
        <v>-4.9605089379262279E-2</v>
      </c>
      <c r="J178" s="18">
        <v>-4.9605089379262279E-2</v>
      </c>
      <c r="K178" s="18">
        <v>-4.9605089379262279E-2</v>
      </c>
      <c r="L178" s="18">
        <v>-4.9605089379262279E-2</v>
      </c>
      <c r="M178" s="18">
        <v>-4.9605089379262279E-2</v>
      </c>
      <c r="N178" s="18">
        <v>-4.9605089379262279E-2</v>
      </c>
    </row>
    <row r="179" spans="2:14" x14ac:dyDescent="0.3">
      <c r="B179" s="186">
        <v>1988</v>
      </c>
      <c r="C179" s="186"/>
      <c r="D179" s="186"/>
      <c r="E179" s="18">
        <v>8.2235958434841674E-2</v>
      </c>
      <c r="F179" s="18">
        <v>8.2235958434841674E-2</v>
      </c>
      <c r="G179" s="18">
        <v>8.2235958434841674E-2</v>
      </c>
      <c r="H179" s="18">
        <v>8.2235958434841674E-2</v>
      </c>
      <c r="I179" s="18">
        <v>8.2235958434841674E-2</v>
      </c>
      <c r="J179" s="18">
        <v>8.2235958434841674E-2</v>
      </c>
      <c r="K179" s="18">
        <v>8.2235958434841674E-2</v>
      </c>
      <c r="L179" s="18">
        <v>8.2235958434841674E-2</v>
      </c>
      <c r="M179" s="18">
        <v>8.2235958434841674E-2</v>
      </c>
      <c r="N179" s="18">
        <v>8.2235958434841674E-2</v>
      </c>
    </row>
    <row r="180" spans="2:14" x14ac:dyDescent="0.3">
      <c r="B180" s="186">
        <v>1989</v>
      </c>
      <c r="C180" s="186"/>
      <c r="D180" s="186"/>
      <c r="E180" s="18">
        <v>0.17693647159446219</v>
      </c>
      <c r="F180" s="18">
        <v>0.17693647159446219</v>
      </c>
      <c r="G180" s="18">
        <v>0.17693647159446219</v>
      </c>
      <c r="H180" s="18">
        <v>0.17693647159446219</v>
      </c>
      <c r="I180" s="18">
        <v>0.17693647159446219</v>
      </c>
      <c r="J180" s="18">
        <v>0.17693647159446219</v>
      </c>
      <c r="K180" s="18">
        <v>0.17693647159446219</v>
      </c>
      <c r="L180" s="18">
        <v>0.17693647159446219</v>
      </c>
      <c r="M180" s="18">
        <v>0.17693647159446219</v>
      </c>
      <c r="N180" s="18">
        <v>0.17693647159446219</v>
      </c>
    </row>
    <row r="181" spans="2:14" x14ac:dyDescent="0.3">
      <c r="B181" s="186">
        <v>1990</v>
      </c>
      <c r="C181" s="186"/>
      <c r="D181" s="186"/>
      <c r="E181" s="18">
        <v>6.2353753335533363E-2</v>
      </c>
      <c r="F181" s="18">
        <v>6.2353753335533363E-2</v>
      </c>
      <c r="G181" s="18">
        <v>6.2353753335533363E-2</v>
      </c>
      <c r="H181" s="18">
        <v>6.2353753335533363E-2</v>
      </c>
      <c r="I181" s="18">
        <v>6.2353753335533363E-2</v>
      </c>
      <c r="J181" s="18">
        <v>6.2353753335533363E-2</v>
      </c>
      <c r="K181" s="18">
        <v>6.2353753335533363E-2</v>
      </c>
      <c r="L181" s="18">
        <v>6.2353753335533363E-2</v>
      </c>
      <c r="M181" s="18">
        <v>6.2353753335533363E-2</v>
      </c>
      <c r="N181" s="18">
        <v>6.2353753335533363E-2</v>
      </c>
    </row>
    <row r="182" spans="2:14" x14ac:dyDescent="0.3">
      <c r="B182" s="186">
        <v>1991</v>
      </c>
      <c r="C182" s="186"/>
      <c r="D182" s="186"/>
      <c r="E182" s="18">
        <v>0.15004510019517303</v>
      </c>
      <c r="F182" s="18">
        <v>0.15004510019517303</v>
      </c>
      <c r="G182" s="18">
        <v>0.15004510019517303</v>
      </c>
      <c r="H182" s="18">
        <v>0.15004510019517303</v>
      </c>
      <c r="I182" s="18">
        <v>0.15004510019517303</v>
      </c>
      <c r="J182" s="18">
        <v>0.15004510019517303</v>
      </c>
      <c r="K182" s="18">
        <v>0.15004510019517303</v>
      </c>
      <c r="L182" s="18">
        <v>0.15004510019517303</v>
      </c>
      <c r="M182" s="18">
        <v>0.15004510019517303</v>
      </c>
      <c r="N182" s="18">
        <v>0.15004510019517303</v>
      </c>
    </row>
    <row r="183" spans="2:14" x14ac:dyDescent="0.3">
      <c r="B183" s="186">
        <v>1992</v>
      </c>
      <c r="C183" s="186"/>
      <c r="D183" s="186"/>
      <c r="E183" s="18">
        <v>9.3616373162079422E-2</v>
      </c>
      <c r="F183" s="18">
        <v>9.3616373162079422E-2</v>
      </c>
      <c r="G183" s="18">
        <v>9.3616373162079422E-2</v>
      </c>
      <c r="H183" s="18">
        <v>9.3616373162079422E-2</v>
      </c>
      <c r="I183" s="18">
        <v>9.3616373162079422E-2</v>
      </c>
      <c r="J183" s="18">
        <v>9.3616373162079422E-2</v>
      </c>
      <c r="K183" s="18">
        <v>9.3616373162079422E-2</v>
      </c>
      <c r="L183" s="18">
        <v>9.3616373162079422E-2</v>
      </c>
      <c r="M183" s="18">
        <v>9.3616373162079422E-2</v>
      </c>
      <c r="N183" s="18">
        <v>9.3616373162079422E-2</v>
      </c>
    </row>
    <row r="184" spans="2:14" x14ac:dyDescent="0.3">
      <c r="B184" s="186">
        <v>1993</v>
      </c>
      <c r="C184" s="186"/>
      <c r="D184" s="186"/>
      <c r="E184" s="18">
        <v>0.14210957589263107</v>
      </c>
      <c r="F184" s="18">
        <v>0.14210957589263107</v>
      </c>
      <c r="G184" s="18">
        <v>0.14210957589263107</v>
      </c>
      <c r="H184" s="18">
        <v>0.14210957589263107</v>
      </c>
      <c r="I184" s="18">
        <v>0.14210957589263107</v>
      </c>
      <c r="J184" s="18">
        <v>0.14210957589263107</v>
      </c>
      <c r="K184" s="18">
        <v>0.14210957589263107</v>
      </c>
      <c r="L184" s="18">
        <v>0.14210957589263107</v>
      </c>
      <c r="M184" s="18">
        <v>0.14210957589263107</v>
      </c>
      <c r="N184" s="18">
        <v>0.14210957589263107</v>
      </c>
    </row>
    <row r="185" spans="2:14" x14ac:dyDescent="0.3">
      <c r="B185" s="186">
        <v>1994</v>
      </c>
      <c r="C185" s="186"/>
      <c r="D185" s="186"/>
      <c r="E185" s="18">
        <v>-8.0366555509985921E-2</v>
      </c>
      <c r="F185" s="18">
        <v>-8.0366555509985921E-2</v>
      </c>
      <c r="G185" s="18">
        <v>-8.0366555509985921E-2</v>
      </c>
      <c r="H185" s="18">
        <v>-8.0366555509985921E-2</v>
      </c>
      <c r="I185" s="18">
        <v>-8.0366555509985921E-2</v>
      </c>
      <c r="J185" s="18">
        <v>-8.0366555509985921E-2</v>
      </c>
      <c r="K185" s="18">
        <v>-8.0366555509985921E-2</v>
      </c>
      <c r="L185" s="18">
        <v>-8.0366555509985921E-2</v>
      </c>
      <c r="M185" s="18">
        <v>-8.0366555509985921E-2</v>
      </c>
      <c r="N185" s="18">
        <v>-8.0366555509985921E-2</v>
      </c>
    </row>
    <row r="186" spans="2:14" x14ac:dyDescent="0.3">
      <c r="B186" s="186">
        <v>1995</v>
      </c>
      <c r="C186" s="186"/>
      <c r="D186" s="186"/>
      <c r="E186" s="18">
        <v>0.23480780112538907</v>
      </c>
      <c r="F186" s="18">
        <v>0.23480780112538907</v>
      </c>
      <c r="G186" s="18">
        <v>0.23480780112538907</v>
      </c>
      <c r="H186" s="18">
        <v>0.23480780112538907</v>
      </c>
      <c r="I186" s="18">
        <v>0.23480780112538907</v>
      </c>
      <c r="J186" s="18">
        <v>0.23480780112538907</v>
      </c>
      <c r="K186" s="18">
        <v>0.23480780112538907</v>
      </c>
      <c r="L186" s="18">
        <v>0.23480780112538907</v>
      </c>
      <c r="M186" s="18">
        <v>0.23480780112538907</v>
      </c>
      <c r="N186" s="18">
        <v>0.23480780112538907</v>
      </c>
    </row>
    <row r="187" spans="2:14" x14ac:dyDescent="0.3">
      <c r="B187" s="186">
        <v>1996</v>
      </c>
      <c r="C187" s="186"/>
      <c r="D187" s="186"/>
      <c r="E187" s="18">
        <v>1.428607793401844E-2</v>
      </c>
      <c r="F187" s="18">
        <v>1.428607793401844E-2</v>
      </c>
      <c r="G187" s="18">
        <v>1.428607793401844E-2</v>
      </c>
      <c r="H187" s="18">
        <v>1.428607793401844E-2</v>
      </c>
      <c r="I187" s="18">
        <v>1.428607793401844E-2</v>
      </c>
      <c r="J187" s="18">
        <v>1.428607793401844E-2</v>
      </c>
      <c r="K187" s="18">
        <v>1.428607793401844E-2</v>
      </c>
      <c r="L187" s="18">
        <v>1.428607793401844E-2</v>
      </c>
      <c r="M187" s="18">
        <v>1.428607793401844E-2</v>
      </c>
      <c r="N187" s="18">
        <v>1.428607793401844E-2</v>
      </c>
    </row>
    <row r="188" spans="2:14" x14ac:dyDescent="0.3">
      <c r="B188" s="186">
        <v>1997</v>
      </c>
      <c r="C188" s="186"/>
      <c r="D188" s="186"/>
      <c r="E188" s="18">
        <v>9.939130272977531E-2</v>
      </c>
      <c r="F188" s="18">
        <v>9.939130272977531E-2</v>
      </c>
      <c r="G188" s="18">
        <v>9.939130272977531E-2</v>
      </c>
      <c r="H188" s="18">
        <v>9.939130272977531E-2</v>
      </c>
      <c r="I188" s="18">
        <v>9.939130272977531E-2</v>
      </c>
      <c r="J188" s="18">
        <v>9.939130272977531E-2</v>
      </c>
      <c r="K188" s="18">
        <v>9.939130272977531E-2</v>
      </c>
      <c r="L188" s="18">
        <v>9.939130272977531E-2</v>
      </c>
      <c r="M188" s="18">
        <v>9.939130272977531E-2</v>
      </c>
      <c r="N188" s="18">
        <v>9.939130272977531E-2</v>
      </c>
    </row>
    <row r="189" spans="2:14" x14ac:dyDescent="0.3">
      <c r="B189" s="186">
        <v>1998</v>
      </c>
      <c r="C189" s="186"/>
      <c r="D189" s="186"/>
      <c r="E189" s="18">
        <v>0.14921431922606215</v>
      </c>
      <c r="F189" s="18">
        <v>0.14921431922606215</v>
      </c>
      <c r="G189" s="18">
        <v>0.14921431922606215</v>
      </c>
      <c r="H189" s="18">
        <v>0.14921431922606215</v>
      </c>
      <c r="I189" s="18">
        <v>0.14921431922606215</v>
      </c>
      <c r="J189" s="18">
        <v>0.14921431922606215</v>
      </c>
      <c r="K189" s="18">
        <v>0.14921431922606215</v>
      </c>
      <c r="L189" s="18">
        <v>0.14921431922606215</v>
      </c>
      <c r="M189" s="18">
        <v>0.14921431922606215</v>
      </c>
      <c r="N189" s="18">
        <v>0.14921431922606215</v>
      </c>
    </row>
    <row r="190" spans="2:14" x14ac:dyDescent="0.3">
      <c r="B190" s="186">
        <v>1999</v>
      </c>
      <c r="C190" s="186"/>
      <c r="D190" s="186"/>
      <c r="E190" s="18">
        <v>-8.2542147962685761E-2</v>
      </c>
      <c r="F190" s="18">
        <v>-8.2542147962685761E-2</v>
      </c>
      <c r="G190" s="18">
        <v>-8.2542147962685761E-2</v>
      </c>
      <c r="H190" s="18">
        <v>-8.2542147962685761E-2</v>
      </c>
      <c r="I190" s="18">
        <v>-8.2542147962685761E-2</v>
      </c>
      <c r="J190" s="18">
        <v>-8.2542147962685761E-2</v>
      </c>
      <c r="K190" s="18">
        <v>-8.2542147962685761E-2</v>
      </c>
      <c r="L190" s="18">
        <v>-8.2542147962685761E-2</v>
      </c>
      <c r="M190" s="18">
        <v>-8.2542147962685761E-2</v>
      </c>
      <c r="N190" s="18">
        <v>-8.2542147962685761E-2</v>
      </c>
    </row>
    <row r="191" spans="2:14" x14ac:dyDescent="0.3">
      <c r="B191" s="186">
        <v>2000</v>
      </c>
      <c r="C191" s="186"/>
      <c r="D191" s="186"/>
      <c r="E191" s="18">
        <v>0.16655267125397488</v>
      </c>
      <c r="F191" s="18">
        <v>0.16655267125397488</v>
      </c>
      <c r="G191" s="18">
        <v>0.16655267125397488</v>
      </c>
      <c r="H191" s="18">
        <v>0.16655267125397488</v>
      </c>
      <c r="I191" s="18">
        <v>0.16655267125397488</v>
      </c>
      <c r="J191" s="18">
        <v>0.16655267125397488</v>
      </c>
      <c r="K191" s="18">
        <v>0.16655267125397488</v>
      </c>
      <c r="L191" s="18">
        <v>0.16655267125397488</v>
      </c>
      <c r="M191" s="18">
        <v>0.16655267125397488</v>
      </c>
      <c r="N191" s="18">
        <v>0.16655267125397488</v>
      </c>
    </row>
    <row r="192" spans="2:14" x14ac:dyDescent="0.3">
      <c r="B192" s="186">
        <v>2001</v>
      </c>
      <c r="C192" s="186"/>
      <c r="D192" s="186"/>
      <c r="E192" s="18">
        <v>5.5721811892492555E-2</v>
      </c>
      <c r="F192" s="18">
        <v>5.5721811892492555E-2</v>
      </c>
      <c r="G192" s="18">
        <v>5.5721811892492555E-2</v>
      </c>
      <c r="H192" s="18">
        <v>5.5721811892492555E-2</v>
      </c>
      <c r="I192" s="18">
        <v>5.5721811892492555E-2</v>
      </c>
      <c r="J192" s="18">
        <v>5.5721811892492555E-2</v>
      </c>
      <c r="K192" s="18">
        <v>5.5721811892492555E-2</v>
      </c>
      <c r="L192" s="18">
        <v>5.5721811892492555E-2</v>
      </c>
      <c r="M192" s="18">
        <v>5.5721811892492555E-2</v>
      </c>
      <c r="N192" s="18">
        <v>5.5721811892492555E-2</v>
      </c>
    </row>
    <row r="193" spans="2:14" x14ac:dyDescent="0.3">
      <c r="B193" s="186">
        <v>2002</v>
      </c>
      <c r="C193" s="186"/>
      <c r="D193" s="186"/>
      <c r="E193" s="18">
        <v>0.15116400378109285</v>
      </c>
      <c r="F193" s="18">
        <v>0.15116400378109285</v>
      </c>
      <c r="G193" s="18">
        <v>0.15116400378109285</v>
      </c>
      <c r="H193" s="18">
        <v>0.15116400378109285</v>
      </c>
      <c r="I193" s="18">
        <v>0.15116400378109285</v>
      </c>
      <c r="J193" s="18">
        <v>0.15116400378109285</v>
      </c>
      <c r="K193" s="18">
        <v>0.15116400378109285</v>
      </c>
      <c r="L193" s="18">
        <v>0.15116400378109285</v>
      </c>
      <c r="M193" s="18">
        <v>0.15116400378109285</v>
      </c>
      <c r="N193" s="18">
        <v>0.15116400378109285</v>
      </c>
    </row>
    <row r="194" spans="2:14" x14ac:dyDescent="0.3">
      <c r="B194" s="186">
        <v>2003</v>
      </c>
      <c r="C194" s="186"/>
      <c r="D194" s="186"/>
      <c r="E194" s="18">
        <v>3.7531858817758529E-3</v>
      </c>
      <c r="F194" s="18">
        <v>3.7531858817758529E-3</v>
      </c>
      <c r="G194" s="18">
        <v>3.7531858817758529E-3</v>
      </c>
      <c r="H194" s="18">
        <v>3.7531858817758529E-3</v>
      </c>
      <c r="I194" s="18">
        <v>3.7531858817758529E-3</v>
      </c>
      <c r="J194" s="18">
        <v>3.7531858817758529E-3</v>
      </c>
      <c r="K194" s="18">
        <v>3.7531858817758529E-3</v>
      </c>
      <c r="L194" s="18">
        <v>3.7531858817758529E-3</v>
      </c>
      <c r="M194" s="18">
        <v>3.7531858817758529E-3</v>
      </c>
      <c r="N194" s="18">
        <v>3.7531858817758529E-3</v>
      </c>
    </row>
    <row r="195" spans="2:14" x14ac:dyDescent="0.3">
      <c r="B195" s="186">
        <v>2004</v>
      </c>
      <c r="C195" s="186"/>
      <c r="D195" s="186"/>
      <c r="E195" s="18">
        <v>4.490683702274547E-2</v>
      </c>
      <c r="F195" s="18">
        <v>4.490683702274547E-2</v>
      </c>
      <c r="G195" s="18">
        <v>4.490683702274547E-2</v>
      </c>
      <c r="H195" s="18">
        <v>4.490683702274547E-2</v>
      </c>
      <c r="I195" s="18">
        <v>4.490683702274547E-2</v>
      </c>
      <c r="J195" s="18">
        <v>4.490683702274547E-2</v>
      </c>
      <c r="K195" s="18">
        <v>4.490683702274547E-2</v>
      </c>
      <c r="L195" s="18">
        <v>4.490683702274547E-2</v>
      </c>
      <c r="M195" s="18">
        <v>4.490683702274547E-2</v>
      </c>
      <c r="N195" s="18">
        <v>4.490683702274547E-2</v>
      </c>
    </row>
    <row r="196" spans="2:14" x14ac:dyDescent="0.3">
      <c r="B196" s="186">
        <v>2005</v>
      </c>
      <c r="C196" s="186"/>
      <c r="D196" s="186"/>
      <c r="E196" s="18">
        <v>2.8675329597779506E-2</v>
      </c>
      <c r="F196" s="18">
        <v>2.8675329597779506E-2</v>
      </c>
      <c r="G196" s="18">
        <v>2.8675329597779506E-2</v>
      </c>
      <c r="H196" s="18">
        <v>2.8675329597779506E-2</v>
      </c>
      <c r="I196" s="18">
        <v>2.8675329597779506E-2</v>
      </c>
      <c r="J196" s="18">
        <v>2.8675329597779506E-2</v>
      </c>
      <c r="K196" s="18">
        <v>2.8675329597779506E-2</v>
      </c>
      <c r="L196" s="18">
        <v>2.8675329597779506E-2</v>
      </c>
      <c r="M196" s="18">
        <v>2.8675329597779506E-2</v>
      </c>
      <c r="N196" s="18">
        <v>2.8675329597779506E-2</v>
      </c>
    </row>
    <row r="197" spans="2:14" x14ac:dyDescent="0.3">
      <c r="B197" s="186">
        <v>2006</v>
      </c>
      <c r="C197" s="186"/>
      <c r="D197" s="186"/>
      <c r="E197" s="18">
        <v>1.9610012417568386E-2</v>
      </c>
      <c r="F197" s="18">
        <v>1.9610012417568386E-2</v>
      </c>
      <c r="G197" s="18">
        <v>1.9610012417568386E-2</v>
      </c>
      <c r="H197" s="18">
        <v>1.9610012417568386E-2</v>
      </c>
      <c r="I197" s="18">
        <v>1.9610012417568386E-2</v>
      </c>
      <c r="J197" s="18">
        <v>1.9610012417568386E-2</v>
      </c>
      <c r="K197" s="18">
        <v>1.9610012417568386E-2</v>
      </c>
      <c r="L197" s="18">
        <v>1.9610012417568386E-2</v>
      </c>
      <c r="M197" s="18">
        <v>1.9610012417568386E-2</v>
      </c>
      <c r="N197" s="18">
        <v>1.9610012417568386E-2</v>
      </c>
    </row>
    <row r="198" spans="2:14" x14ac:dyDescent="0.3">
      <c r="B198" s="186">
        <v>2007</v>
      </c>
      <c r="C198" s="186"/>
      <c r="D198" s="186"/>
      <c r="E198" s="18">
        <v>0.10209921930012807</v>
      </c>
      <c r="F198" s="18">
        <v>0.10209921930012807</v>
      </c>
      <c r="G198" s="18">
        <v>0.10209921930012807</v>
      </c>
      <c r="H198" s="18">
        <v>0.10209921930012807</v>
      </c>
      <c r="I198" s="18">
        <v>0.10209921930012807</v>
      </c>
      <c r="J198" s="18">
        <v>0.10209921930012807</v>
      </c>
      <c r="K198" s="18">
        <v>0.10209921930012807</v>
      </c>
      <c r="L198" s="18">
        <v>0.10209921930012807</v>
      </c>
      <c r="M198" s="18">
        <v>0.10209921930012807</v>
      </c>
      <c r="N198" s="18">
        <v>0.10209921930012807</v>
      </c>
    </row>
    <row r="199" spans="2:14" x14ac:dyDescent="0.3">
      <c r="B199" s="186">
        <v>2008</v>
      </c>
      <c r="C199" s="186"/>
      <c r="D199" s="186"/>
      <c r="E199" s="18">
        <v>0.20101279926977011</v>
      </c>
      <c r="F199" s="18">
        <v>0.20101279926977011</v>
      </c>
      <c r="G199" s="18">
        <v>0.20101279926977011</v>
      </c>
      <c r="H199" s="18">
        <v>0.20101279926977011</v>
      </c>
      <c r="I199" s="18">
        <v>0.20101279926977011</v>
      </c>
      <c r="J199" s="18">
        <v>0.20101279926977011</v>
      </c>
      <c r="K199" s="18">
        <v>0.20101279926977011</v>
      </c>
      <c r="L199" s="18">
        <v>0.20101279926977011</v>
      </c>
      <c r="M199" s="18">
        <v>0.20101279926977011</v>
      </c>
      <c r="N199" s="18">
        <v>0.20101279926977011</v>
      </c>
    </row>
    <row r="200" spans="2:14" x14ac:dyDescent="0.3">
      <c r="B200" s="186">
        <v>2009</v>
      </c>
      <c r="C200" s="186"/>
      <c r="D200" s="186"/>
      <c r="E200" s="18">
        <v>-0.11116695313259162</v>
      </c>
      <c r="F200" s="18">
        <v>-0.11116695313259162</v>
      </c>
      <c r="G200" s="18">
        <v>-0.11116695313259162</v>
      </c>
      <c r="H200" s="18">
        <v>-0.11116695313259162</v>
      </c>
      <c r="I200" s="18">
        <v>-0.11116695313259162</v>
      </c>
      <c r="J200" s="18">
        <v>-0.11116695313259162</v>
      </c>
      <c r="K200" s="18">
        <v>-0.11116695313259162</v>
      </c>
      <c r="L200" s="18">
        <v>-0.11116695313259162</v>
      </c>
      <c r="M200" s="18">
        <v>-0.11116695313259162</v>
      </c>
      <c r="N200" s="18">
        <v>-0.11116695313259162</v>
      </c>
    </row>
    <row r="201" spans="2:14" x14ac:dyDescent="0.3">
      <c r="B201" s="186">
        <v>2010</v>
      </c>
      <c r="C201" s="186"/>
      <c r="D201" s="186"/>
      <c r="E201" s="18">
        <v>8.4629338803557719E-2</v>
      </c>
      <c r="F201" s="18">
        <v>8.4629338803557719E-2</v>
      </c>
      <c r="G201" s="18">
        <v>8.4629338803557719E-2</v>
      </c>
      <c r="H201" s="18">
        <v>8.4629338803557719E-2</v>
      </c>
      <c r="I201" s="18">
        <v>8.4629338803557719E-2</v>
      </c>
      <c r="J201" s="18">
        <v>8.4629338803557719E-2</v>
      </c>
      <c r="K201" s="18">
        <v>8.4629338803557719E-2</v>
      </c>
      <c r="L201" s="18">
        <v>8.4629338803557719E-2</v>
      </c>
      <c r="M201" s="18">
        <v>8.4629338803557719E-2</v>
      </c>
      <c r="N201" s="18">
        <v>8.4629338803557719E-2</v>
      </c>
    </row>
    <row r="202" spans="2:14" x14ac:dyDescent="0.3">
      <c r="B202" s="186">
        <v>2011</v>
      </c>
      <c r="C202" s="186"/>
      <c r="D202" s="186"/>
      <c r="E202" s="18">
        <v>0.16035334999461354</v>
      </c>
      <c r="F202" s="18">
        <v>0.16035334999461354</v>
      </c>
      <c r="G202" s="18">
        <v>0.16035334999461354</v>
      </c>
      <c r="H202" s="18">
        <v>0.16035334999461354</v>
      </c>
      <c r="I202" s="18">
        <v>0.16035334999461354</v>
      </c>
      <c r="J202" s="18">
        <v>0.16035334999461354</v>
      </c>
      <c r="K202" s="18">
        <v>0.16035334999461354</v>
      </c>
      <c r="L202" s="18">
        <v>0.16035334999461354</v>
      </c>
      <c r="M202" s="18">
        <v>0.16035334999461354</v>
      </c>
      <c r="N202" s="18">
        <v>0.16035334999461354</v>
      </c>
    </row>
    <row r="203" spans="2:14" x14ac:dyDescent="0.3">
      <c r="B203" s="186">
        <v>2012</v>
      </c>
      <c r="C203" s="186"/>
      <c r="D203" s="186"/>
      <c r="E203" s="18">
        <v>2.971571978018946E-2</v>
      </c>
      <c r="F203" s="18">
        <v>2.971571978018946E-2</v>
      </c>
      <c r="G203" s="18">
        <v>2.971571978018946E-2</v>
      </c>
      <c r="H203" s="18">
        <v>2.971571978018946E-2</v>
      </c>
      <c r="I203" s="18">
        <v>2.971571978018946E-2</v>
      </c>
      <c r="J203" s="18">
        <v>2.971571978018946E-2</v>
      </c>
      <c r="K203" s="18">
        <v>2.971571978018946E-2</v>
      </c>
      <c r="L203" s="18">
        <v>2.971571978018946E-2</v>
      </c>
      <c r="M203" s="18">
        <v>2.971571978018946E-2</v>
      </c>
      <c r="N203" s="18">
        <v>2.971571978018946E-2</v>
      </c>
    </row>
    <row r="204" spans="2:14" x14ac:dyDescent="0.3">
      <c r="B204" s="186">
        <v>2013</v>
      </c>
      <c r="C204" s="186"/>
      <c r="D204" s="186"/>
      <c r="E204" s="18">
        <v>-9.104568794347262E-2</v>
      </c>
      <c r="F204" s="18">
        <v>-9.104568794347262E-2</v>
      </c>
      <c r="G204" s="18">
        <v>-9.104568794347262E-2</v>
      </c>
      <c r="H204" s="18">
        <v>-9.104568794347262E-2</v>
      </c>
      <c r="I204" s="18">
        <v>-9.104568794347262E-2</v>
      </c>
      <c r="J204" s="18">
        <v>-9.104568794347262E-2</v>
      </c>
      <c r="K204" s="18">
        <v>-9.104568794347262E-2</v>
      </c>
      <c r="L204" s="18">
        <v>-9.104568794347262E-2</v>
      </c>
      <c r="M204" s="18">
        <v>-9.104568794347262E-2</v>
      </c>
      <c r="N204" s="18">
        <v>-9.104568794347262E-2</v>
      </c>
    </row>
    <row r="205" spans="2:14" x14ac:dyDescent="0.3">
      <c r="B205" s="186">
        <v>2014</v>
      </c>
      <c r="C205" s="186"/>
      <c r="D205" s="186"/>
      <c r="E205" s="18">
        <v>0.10746180452004755</v>
      </c>
      <c r="F205" s="18">
        <v>0.10746180452004755</v>
      </c>
      <c r="G205" s="18">
        <v>0.10746180452004755</v>
      </c>
      <c r="H205" s="18">
        <v>0.10746180452004755</v>
      </c>
      <c r="I205" s="18">
        <v>0.10746180452004755</v>
      </c>
      <c r="J205" s="18">
        <v>0.10746180452004755</v>
      </c>
      <c r="K205" s="18">
        <v>0.10746180452004755</v>
      </c>
      <c r="L205" s="18">
        <v>0.10746180452004755</v>
      </c>
      <c r="M205" s="18">
        <v>0.10746180452004755</v>
      </c>
      <c r="N205" s="18">
        <v>0.10746180452004755</v>
      </c>
    </row>
    <row r="206" spans="2:14" x14ac:dyDescent="0.3">
      <c r="B206" s="186">
        <v>2015</v>
      </c>
      <c r="C206" s="186"/>
      <c r="D206" s="186"/>
      <c r="E206" s="19"/>
      <c r="F206" s="18">
        <v>1.2842996709792224E-2</v>
      </c>
      <c r="G206" s="18">
        <v>1.2842996709792224E-2</v>
      </c>
      <c r="H206" s="18">
        <v>1.2842996709792224E-2</v>
      </c>
      <c r="I206" s="18">
        <v>1.2842996709792224E-2</v>
      </c>
      <c r="J206" s="18">
        <v>1.2842996709792224E-2</v>
      </c>
      <c r="K206" s="18">
        <v>1.2842996709792224E-2</v>
      </c>
      <c r="L206" s="18">
        <v>1.2842996709792224E-2</v>
      </c>
      <c r="M206" s="18">
        <v>1.2842996709792224E-2</v>
      </c>
      <c r="N206" s="18">
        <v>1.2842996709792224E-2</v>
      </c>
    </row>
    <row r="207" spans="2:14" x14ac:dyDescent="0.3">
      <c r="B207" s="186">
        <v>2016</v>
      </c>
      <c r="C207" s="186"/>
      <c r="D207" s="186"/>
      <c r="E207" s="19"/>
      <c r="F207" s="19"/>
      <c r="G207" s="18">
        <v>6.9055046987477921E-3</v>
      </c>
      <c r="H207" s="18">
        <v>6.9055046987477921E-3</v>
      </c>
      <c r="I207" s="18">
        <v>6.9055046987477921E-3</v>
      </c>
      <c r="J207" s="18">
        <v>6.9055046987477921E-3</v>
      </c>
      <c r="K207" s="18">
        <v>6.9055046987477921E-3</v>
      </c>
      <c r="L207" s="18">
        <v>6.9055046987477921E-3</v>
      </c>
      <c r="M207" s="18">
        <v>6.9055046987477921E-3</v>
      </c>
      <c r="N207" s="18">
        <v>6.9055046987477921E-3</v>
      </c>
    </row>
    <row r="208" spans="2:14" x14ac:dyDescent="0.3">
      <c r="B208" s="186">
        <v>2017</v>
      </c>
      <c r="C208" s="186"/>
      <c r="D208" s="186"/>
      <c r="E208" s="19"/>
      <c r="F208" s="19"/>
      <c r="G208" s="19"/>
      <c r="H208" s="18">
        <v>2.8017162707789457E-2</v>
      </c>
      <c r="I208" s="18">
        <v>2.8017162707789457E-2</v>
      </c>
      <c r="J208" s="18">
        <v>2.8017162707789457E-2</v>
      </c>
      <c r="K208" s="18">
        <v>2.8017162707789457E-2</v>
      </c>
      <c r="L208" s="18">
        <v>2.8017162707789457E-2</v>
      </c>
      <c r="M208" s="18">
        <v>2.8017162707789457E-2</v>
      </c>
      <c r="N208" s="18">
        <v>2.8017162707789457E-2</v>
      </c>
    </row>
    <row r="209" spans="2:14" x14ac:dyDescent="0.3">
      <c r="B209" s="186">
        <v>2018</v>
      </c>
      <c r="C209" s="186"/>
      <c r="D209" s="186"/>
      <c r="E209" s="19"/>
      <c r="F209" s="19"/>
      <c r="G209" s="19"/>
      <c r="H209" s="19"/>
      <c r="I209" s="18">
        <v>-1.6692385713402633E-4</v>
      </c>
      <c r="J209" s="18">
        <v>-1.6692385713402633E-4</v>
      </c>
      <c r="K209" s="18">
        <v>-1.6692385713402633E-4</v>
      </c>
      <c r="L209" s="18">
        <v>-1.6692385713402633E-4</v>
      </c>
      <c r="M209" s="18">
        <v>-1.6692385713402633E-4</v>
      </c>
      <c r="N209" s="18">
        <v>-1.6692385713402633E-4</v>
      </c>
    </row>
    <row r="210" spans="2:14" x14ac:dyDescent="0.3">
      <c r="B210" s="186">
        <v>2019</v>
      </c>
      <c r="C210" s="186"/>
      <c r="D210" s="186"/>
      <c r="E210" s="19"/>
      <c r="F210" s="19"/>
      <c r="G210" s="19"/>
      <c r="H210" s="19"/>
      <c r="I210" s="19"/>
      <c r="J210" s="18">
        <v>9.6356307415483927E-2</v>
      </c>
      <c r="K210" s="18">
        <v>9.6356307415483927E-2</v>
      </c>
      <c r="L210" s="18">
        <v>9.6356307415483927E-2</v>
      </c>
      <c r="M210" s="18">
        <v>9.6356307415483927E-2</v>
      </c>
      <c r="N210" s="18">
        <v>9.6356307415483927E-2</v>
      </c>
    </row>
    <row r="211" spans="2:14" x14ac:dyDescent="0.3">
      <c r="B211" s="186">
        <v>2020</v>
      </c>
      <c r="C211" s="186"/>
      <c r="D211" s="186"/>
      <c r="E211" s="19"/>
      <c r="F211" s="19"/>
      <c r="G211" s="19"/>
      <c r="H211" s="19"/>
      <c r="I211" s="19"/>
      <c r="J211" s="19"/>
      <c r="K211" s="18">
        <v>0.1133189764661412</v>
      </c>
      <c r="L211" s="18">
        <v>0.1133189764661412</v>
      </c>
      <c r="M211" s="18">
        <v>0.1133189764661412</v>
      </c>
      <c r="N211" s="18">
        <v>0.1133189764661412</v>
      </c>
    </row>
    <row r="212" spans="2:14" x14ac:dyDescent="0.3">
      <c r="B212" s="186">
        <v>2021</v>
      </c>
      <c r="C212" s="186"/>
      <c r="D212" s="186"/>
      <c r="E212" s="19"/>
      <c r="F212" s="19"/>
      <c r="G212" s="19"/>
      <c r="H212" s="19"/>
      <c r="I212" s="19"/>
      <c r="J212" s="19"/>
      <c r="K212" s="19"/>
      <c r="L212" s="18">
        <v>-4.416034448604475E-2</v>
      </c>
      <c r="M212" s="18">
        <v>-4.416034448604475E-2</v>
      </c>
      <c r="N212" s="18">
        <v>-4.416034448604475E-2</v>
      </c>
    </row>
    <row r="213" spans="2:14" x14ac:dyDescent="0.3">
      <c r="B213" s="186">
        <v>2022</v>
      </c>
      <c r="C213" s="186"/>
      <c r="D213" s="186"/>
      <c r="E213" s="19"/>
      <c r="F213" s="19"/>
      <c r="G213" s="19"/>
      <c r="H213" s="19"/>
      <c r="I213" s="19"/>
      <c r="J213" s="19"/>
      <c r="K213" s="19"/>
      <c r="L213" s="19"/>
      <c r="M213" s="18">
        <v>-0.1782817153825067</v>
      </c>
      <c r="N213" s="18">
        <v>-0.1782817153825067</v>
      </c>
    </row>
    <row r="214" spans="2:14" x14ac:dyDescent="0.3">
      <c r="B214" s="186">
        <v>2023</v>
      </c>
      <c r="C214" s="186"/>
      <c r="D214" s="186"/>
      <c r="E214" s="19"/>
      <c r="F214" s="19"/>
      <c r="G214" s="19"/>
      <c r="H214" s="19"/>
      <c r="I214" s="19"/>
      <c r="J214" s="19"/>
      <c r="K214" s="19"/>
      <c r="L214" s="19"/>
      <c r="M214" s="19"/>
      <c r="N214" s="18">
        <v>3.8800000000000001E-2</v>
      </c>
    </row>
    <row r="215" spans="2:14" x14ac:dyDescent="0.3">
      <c r="B215" s="182" t="s">
        <v>37</v>
      </c>
      <c r="C215" s="182"/>
      <c r="D215" s="182"/>
      <c r="E215" s="20">
        <f>+AVERAGE(E119:E205)</f>
        <v>5.2766660390626781E-2</v>
      </c>
      <c r="F215" s="20">
        <f>+AVERAGE(F119:F206)</f>
        <v>5.2312982394253658E-2</v>
      </c>
      <c r="G215" s="20">
        <f>+AVERAGE(G119:G207)</f>
        <v>5.1802786015652462E-2</v>
      </c>
      <c r="H215" s="20">
        <f>+AVERAGE(H119:H208)</f>
        <v>5.1538501312231769E-2</v>
      </c>
      <c r="I215" s="20">
        <f>+AVERAGE(I119:I209)</f>
        <v>5.0970309826854118E-2</v>
      </c>
      <c r="J215" s="20">
        <f>+AVERAGE(J119:J210)</f>
        <v>5.1463635887600098E-2</v>
      </c>
      <c r="K215" s="20">
        <f>+AVERAGE(K119:K211)</f>
        <v>5.2128747076616674E-2</v>
      </c>
      <c r="L215" s="20">
        <f>+AVERAGE(L119:L212)</f>
        <v>5.110439503871602E-2</v>
      </c>
      <c r="M215" s="20">
        <f>+AVERAGE(M119:M213)</f>
        <v>4.8689804402703145E-2</v>
      </c>
      <c r="N215" s="20">
        <f>+AVERAGE(N119:N214)</f>
        <v>4.8586785606841654E-2</v>
      </c>
    </row>
    <row r="216" spans="2:14" x14ac:dyDescent="0.3">
      <c r="B216" s="15" t="s">
        <v>38</v>
      </c>
    </row>
    <row r="217" spans="2:14" x14ac:dyDescent="0.3"/>
    <row r="218" spans="2:14" x14ac:dyDescent="0.3">
      <c r="B218" s="16" t="s">
        <v>39</v>
      </c>
    </row>
    <row r="219" spans="2:14" x14ac:dyDescent="0.3"/>
    <row r="220" spans="2:14" x14ac:dyDescent="0.3">
      <c r="B220" s="182" t="s">
        <v>36</v>
      </c>
      <c r="C220" s="182"/>
      <c r="D220" s="182"/>
      <c r="E220" s="17">
        <v>2014</v>
      </c>
      <c r="F220" s="17">
        <v>2015</v>
      </c>
      <c r="G220" s="17">
        <v>2016</v>
      </c>
      <c r="H220" s="17">
        <v>2017</v>
      </c>
      <c r="I220" s="17">
        <v>2018</v>
      </c>
      <c r="J220" s="17">
        <v>2019</v>
      </c>
      <c r="K220" s="17">
        <v>2020</v>
      </c>
      <c r="L220" s="17">
        <v>2021</v>
      </c>
      <c r="M220" s="17">
        <v>2022</v>
      </c>
      <c r="N220" s="17">
        <v>2023</v>
      </c>
    </row>
    <row r="221" spans="2:14" x14ac:dyDescent="0.3">
      <c r="B221" s="187">
        <v>1928</v>
      </c>
      <c r="C221" s="187"/>
      <c r="D221" s="187"/>
      <c r="E221" s="18">
        <v>0.43811155152887893</v>
      </c>
      <c r="F221" s="18">
        <v>0.43811155152887893</v>
      </c>
      <c r="G221" s="18">
        <v>0.43811155152887893</v>
      </c>
      <c r="H221" s="18">
        <v>0.43811155152887893</v>
      </c>
      <c r="I221" s="18">
        <v>0.43811155152887893</v>
      </c>
      <c r="J221" s="18">
        <v>0.43811155152887893</v>
      </c>
      <c r="K221" s="18">
        <v>0.43811155152887893</v>
      </c>
      <c r="L221" s="18">
        <v>0.43811155152887893</v>
      </c>
      <c r="M221" s="18">
        <v>0.43811155152887893</v>
      </c>
      <c r="N221" s="18">
        <v>0.43811155152887893</v>
      </c>
    </row>
    <row r="222" spans="2:14" x14ac:dyDescent="0.3">
      <c r="B222" s="186">
        <v>1929</v>
      </c>
      <c r="C222" s="186"/>
      <c r="D222" s="186"/>
      <c r="E222" s="18">
        <v>-8.2979466119096595E-2</v>
      </c>
      <c r="F222" s="18">
        <v>-8.2979466119096595E-2</v>
      </c>
      <c r="G222" s="18">
        <v>-8.2979466119096595E-2</v>
      </c>
      <c r="H222" s="18">
        <v>-8.2979466119096595E-2</v>
      </c>
      <c r="I222" s="18">
        <v>-8.2979466119096595E-2</v>
      </c>
      <c r="J222" s="18">
        <v>-8.2979466119096595E-2</v>
      </c>
      <c r="K222" s="18">
        <v>-8.2979466119096595E-2</v>
      </c>
      <c r="L222" s="18">
        <v>-8.2979466119096595E-2</v>
      </c>
      <c r="M222" s="18">
        <v>-8.2979466119096595E-2</v>
      </c>
      <c r="N222" s="18">
        <v>-8.2979466119096595E-2</v>
      </c>
    </row>
    <row r="223" spans="2:14" x14ac:dyDescent="0.3">
      <c r="B223" s="186">
        <v>1930</v>
      </c>
      <c r="C223" s="186"/>
      <c r="D223" s="186"/>
      <c r="E223" s="18">
        <v>-0.25123636363636365</v>
      </c>
      <c r="F223" s="18">
        <v>-0.25123636363636365</v>
      </c>
      <c r="G223" s="18">
        <v>-0.25123636363636365</v>
      </c>
      <c r="H223" s="18">
        <v>-0.25123636363636365</v>
      </c>
      <c r="I223" s="18">
        <v>-0.25123636363636365</v>
      </c>
      <c r="J223" s="18">
        <v>-0.25123636363636365</v>
      </c>
      <c r="K223" s="18">
        <v>-0.25123636363636365</v>
      </c>
      <c r="L223" s="18">
        <v>-0.25123636363636365</v>
      </c>
      <c r="M223" s="18">
        <v>-0.25123636363636365</v>
      </c>
      <c r="N223" s="18">
        <v>-0.25123636363636365</v>
      </c>
    </row>
    <row r="224" spans="2:14" x14ac:dyDescent="0.3">
      <c r="B224" s="186">
        <v>1931</v>
      </c>
      <c r="C224" s="186"/>
      <c r="D224" s="186"/>
      <c r="E224" s="18">
        <v>-0.43837548891786188</v>
      </c>
      <c r="F224" s="18">
        <v>-0.43837548891786188</v>
      </c>
      <c r="G224" s="18">
        <v>-0.43837548891786188</v>
      </c>
      <c r="H224" s="18">
        <v>-0.43837548891786188</v>
      </c>
      <c r="I224" s="18">
        <v>-0.43837548891786188</v>
      </c>
      <c r="J224" s="18">
        <v>-0.43837548891786188</v>
      </c>
      <c r="K224" s="18">
        <v>-0.43837548891786188</v>
      </c>
      <c r="L224" s="18">
        <v>-0.43837548891786188</v>
      </c>
      <c r="M224" s="18">
        <v>-0.43837548891786188</v>
      </c>
      <c r="N224" s="18">
        <v>-0.43837548891786188</v>
      </c>
    </row>
    <row r="225" spans="2:14" x14ac:dyDescent="0.3">
      <c r="B225" s="186">
        <v>1932</v>
      </c>
      <c r="C225" s="186"/>
      <c r="D225" s="186"/>
      <c r="E225" s="18">
        <v>-8.642364532019696E-2</v>
      </c>
      <c r="F225" s="18">
        <v>-8.642364532019696E-2</v>
      </c>
      <c r="G225" s="18">
        <v>-8.642364532019696E-2</v>
      </c>
      <c r="H225" s="18">
        <v>-8.642364532019696E-2</v>
      </c>
      <c r="I225" s="18">
        <v>-8.642364532019696E-2</v>
      </c>
      <c r="J225" s="18">
        <v>-8.642364532019696E-2</v>
      </c>
      <c r="K225" s="18">
        <v>-8.642364532019696E-2</v>
      </c>
      <c r="L225" s="18">
        <v>-8.642364532019696E-2</v>
      </c>
      <c r="M225" s="18">
        <v>-8.642364532019696E-2</v>
      </c>
      <c r="N225" s="18">
        <v>-8.642364532019696E-2</v>
      </c>
    </row>
    <row r="226" spans="2:14" x14ac:dyDescent="0.3">
      <c r="B226" s="186">
        <v>1933</v>
      </c>
      <c r="C226" s="186"/>
      <c r="D226" s="186"/>
      <c r="E226" s="18">
        <v>0.49982225433526023</v>
      </c>
      <c r="F226" s="18">
        <v>0.49982225433526023</v>
      </c>
      <c r="G226" s="18">
        <v>0.49982225433526023</v>
      </c>
      <c r="H226" s="18">
        <v>0.49982225433526023</v>
      </c>
      <c r="I226" s="18">
        <v>0.49982225433526023</v>
      </c>
      <c r="J226" s="18">
        <v>0.49982225433526023</v>
      </c>
      <c r="K226" s="18">
        <v>0.49982225433526023</v>
      </c>
      <c r="L226" s="18">
        <v>0.49982225433526023</v>
      </c>
      <c r="M226" s="18">
        <v>0.49982225433526023</v>
      </c>
      <c r="N226" s="18">
        <v>0.49982225433526023</v>
      </c>
    </row>
    <row r="227" spans="2:14" x14ac:dyDescent="0.3">
      <c r="B227" s="186">
        <v>1934</v>
      </c>
      <c r="C227" s="186"/>
      <c r="D227" s="186"/>
      <c r="E227" s="18">
        <v>-1.1885656970912803E-2</v>
      </c>
      <c r="F227" s="18">
        <v>-1.1885656970912803E-2</v>
      </c>
      <c r="G227" s="18">
        <v>-1.1885656970912803E-2</v>
      </c>
      <c r="H227" s="18">
        <v>-1.1885656970912803E-2</v>
      </c>
      <c r="I227" s="18">
        <v>-1.1885656970912803E-2</v>
      </c>
      <c r="J227" s="18">
        <v>-1.1885656970912803E-2</v>
      </c>
      <c r="K227" s="18">
        <v>-1.1885656970912803E-2</v>
      </c>
      <c r="L227" s="18">
        <v>-1.1885656970912803E-2</v>
      </c>
      <c r="M227" s="18">
        <v>-1.1885656970912803E-2</v>
      </c>
      <c r="N227" s="18">
        <v>-1.1885656970912803E-2</v>
      </c>
    </row>
    <row r="228" spans="2:14" x14ac:dyDescent="0.3">
      <c r="B228" s="186">
        <v>1935</v>
      </c>
      <c r="C228" s="186"/>
      <c r="D228" s="186"/>
      <c r="E228" s="18">
        <v>0.46740421052631581</v>
      </c>
      <c r="F228" s="18">
        <v>0.46740421052631581</v>
      </c>
      <c r="G228" s="18">
        <v>0.46740421052631581</v>
      </c>
      <c r="H228" s="18">
        <v>0.46740421052631581</v>
      </c>
      <c r="I228" s="18">
        <v>0.46740421052631581</v>
      </c>
      <c r="J228" s="18">
        <v>0.46740421052631581</v>
      </c>
      <c r="K228" s="18">
        <v>0.46740421052631581</v>
      </c>
      <c r="L228" s="18">
        <v>0.46740421052631581</v>
      </c>
      <c r="M228" s="18">
        <v>0.46740421052631581</v>
      </c>
      <c r="N228" s="18">
        <v>0.46740421052631581</v>
      </c>
    </row>
    <row r="229" spans="2:14" x14ac:dyDescent="0.3">
      <c r="B229" s="186">
        <v>1936</v>
      </c>
      <c r="C229" s="186"/>
      <c r="D229" s="186"/>
      <c r="E229" s="18">
        <v>0.31943410275502609</v>
      </c>
      <c r="F229" s="18">
        <v>0.31943410275502609</v>
      </c>
      <c r="G229" s="18">
        <v>0.31943410275502609</v>
      </c>
      <c r="H229" s="18">
        <v>0.31943410275502609</v>
      </c>
      <c r="I229" s="18">
        <v>0.31943410275502609</v>
      </c>
      <c r="J229" s="18">
        <v>0.31943410275502609</v>
      </c>
      <c r="K229" s="18">
        <v>0.31943410275502609</v>
      </c>
      <c r="L229" s="18">
        <v>0.31943410275502609</v>
      </c>
      <c r="M229" s="18">
        <v>0.31943410275502609</v>
      </c>
      <c r="N229" s="18">
        <v>0.31943410275502609</v>
      </c>
    </row>
    <row r="230" spans="2:14" x14ac:dyDescent="0.3">
      <c r="B230" s="186">
        <v>1937</v>
      </c>
      <c r="C230" s="186"/>
      <c r="D230" s="186"/>
      <c r="E230" s="18">
        <v>-0.35336728754365537</v>
      </c>
      <c r="F230" s="18">
        <v>-0.35336728754365537</v>
      </c>
      <c r="G230" s="18">
        <v>-0.35336728754365537</v>
      </c>
      <c r="H230" s="18">
        <v>-0.35336728754365537</v>
      </c>
      <c r="I230" s="18">
        <v>-0.35336728754365537</v>
      </c>
      <c r="J230" s="18">
        <v>-0.35336728754365537</v>
      </c>
      <c r="K230" s="18">
        <v>-0.35336728754365537</v>
      </c>
      <c r="L230" s="18">
        <v>-0.35336728754365537</v>
      </c>
      <c r="M230" s="18">
        <v>-0.35336728754365537</v>
      </c>
      <c r="N230" s="18">
        <v>-0.35336728754365537</v>
      </c>
    </row>
    <row r="231" spans="2:14" x14ac:dyDescent="0.3">
      <c r="B231" s="186">
        <v>1938</v>
      </c>
      <c r="C231" s="186"/>
      <c r="D231" s="186"/>
      <c r="E231" s="18">
        <v>0.29282654028436017</v>
      </c>
      <c r="F231" s="18">
        <v>0.29282654028436017</v>
      </c>
      <c r="G231" s="18">
        <v>0.29282654028436017</v>
      </c>
      <c r="H231" s="18">
        <v>0.29282654028436017</v>
      </c>
      <c r="I231" s="18">
        <v>0.29282654028436017</v>
      </c>
      <c r="J231" s="18">
        <v>0.29282654028436017</v>
      </c>
      <c r="K231" s="18">
        <v>0.29282654028436017</v>
      </c>
      <c r="L231" s="18">
        <v>0.29282654028436017</v>
      </c>
      <c r="M231" s="18">
        <v>0.29282654028436017</v>
      </c>
      <c r="N231" s="18">
        <v>0.29282654028436017</v>
      </c>
    </row>
    <row r="232" spans="2:14" x14ac:dyDescent="0.3">
      <c r="B232" s="186">
        <v>1939</v>
      </c>
      <c r="C232" s="186"/>
      <c r="D232" s="186"/>
      <c r="E232" s="18">
        <v>-1.0975646879756443E-2</v>
      </c>
      <c r="F232" s="18">
        <v>-1.0975646879756443E-2</v>
      </c>
      <c r="G232" s="18">
        <v>-1.0975646879756443E-2</v>
      </c>
      <c r="H232" s="18">
        <v>-1.0975646879756443E-2</v>
      </c>
      <c r="I232" s="18">
        <v>-1.0975646879756443E-2</v>
      </c>
      <c r="J232" s="18">
        <v>-1.0975646879756443E-2</v>
      </c>
      <c r="K232" s="18">
        <v>-1.0975646879756443E-2</v>
      </c>
      <c r="L232" s="18">
        <v>-1.0975646879756443E-2</v>
      </c>
      <c r="M232" s="18">
        <v>-1.0975646879756443E-2</v>
      </c>
      <c r="N232" s="18">
        <v>-1.0975646879756443E-2</v>
      </c>
    </row>
    <row r="233" spans="2:14" x14ac:dyDescent="0.3">
      <c r="B233" s="186">
        <v>1940</v>
      </c>
      <c r="C233" s="186"/>
      <c r="D233" s="186"/>
      <c r="E233" s="18">
        <v>-0.10672873194221515</v>
      </c>
      <c r="F233" s="18">
        <v>-0.10672873194221515</v>
      </c>
      <c r="G233" s="18">
        <v>-0.10672873194221515</v>
      </c>
      <c r="H233" s="18">
        <v>-0.10672873194221515</v>
      </c>
      <c r="I233" s="18">
        <v>-0.10672873194221515</v>
      </c>
      <c r="J233" s="18">
        <v>-0.10672873194221515</v>
      </c>
      <c r="K233" s="18">
        <v>-0.10672873194221515</v>
      </c>
      <c r="L233" s="18">
        <v>-0.10672873194221515</v>
      </c>
      <c r="M233" s="18">
        <v>-0.10672873194221515</v>
      </c>
      <c r="N233" s="18">
        <v>-0.10672873194221515</v>
      </c>
    </row>
    <row r="234" spans="2:14" x14ac:dyDescent="0.3">
      <c r="B234" s="186">
        <v>1941</v>
      </c>
      <c r="C234" s="186"/>
      <c r="D234" s="186"/>
      <c r="E234" s="18">
        <v>-0.12771455576559551</v>
      </c>
      <c r="F234" s="18">
        <v>-0.12771455576559551</v>
      </c>
      <c r="G234" s="18">
        <v>-0.12771455576559551</v>
      </c>
      <c r="H234" s="18">
        <v>-0.12771455576559551</v>
      </c>
      <c r="I234" s="18">
        <v>-0.12771455576559551</v>
      </c>
      <c r="J234" s="18">
        <v>-0.12771455576559551</v>
      </c>
      <c r="K234" s="18">
        <v>-0.12771455576559551</v>
      </c>
      <c r="L234" s="18">
        <v>-0.12771455576559551</v>
      </c>
      <c r="M234" s="18">
        <v>-0.12771455576559551</v>
      </c>
      <c r="N234" s="18">
        <v>-0.12771455576559551</v>
      </c>
    </row>
    <row r="235" spans="2:14" x14ac:dyDescent="0.3">
      <c r="B235" s="186">
        <v>1942</v>
      </c>
      <c r="C235" s="186"/>
      <c r="D235" s="186"/>
      <c r="E235" s="18">
        <v>0.19173762945914843</v>
      </c>
      <c r="F235" s="18">
        <v>0.19173762945914843</v>
      </c>
      <c r="G235" s="18">
        <v>0.19173762945914843</v>
      </c>
      <c r="H235" s="18">
        <v>0.19173762945914843</v>
      </c>
      <c r="I235" s="18">
        <v>0.19173762945914843</v>
      </c>
      <c r="J235" s="18">
        <v>0.19173762945914843</v>
      </c>
      <c r="K235" s="18">
        <v>0.19173762945914843</v>
      </c>
      <c r="L235" s="18">
        <v>0.19173762945914843</v>
      </c>
      <c r="M235" s="18">
        <v>0.19173762945914843</v>
      </c>
      <c r="N235" s="18">
        <v>0.19173762945914843</v>
      </c>
    </row>
    <row r="236" spans="2:14" x14ac:dyDescent="0.3">
      <c r="B236" s="186">
        <v>1943</v>
      </c>
      <c r="C236" s="186"/>
      <c r="D236" s="186"/>
      <c r="E236" s="18">
        <v>0.25061310133060394</v>
      </c>
      <c r="F236" s="18">
        <v>0.25061310133060394</v>
      </c>
      <c r="G236" s="18">
        <v>0.25061310133060394</v>
      </c>
      <c r="H236" s="18">
        <v>0.25061310133060394</v>
      </c>
      <c r="I236" s="18">
        <v>0.25061310133060394</v>
      </c>
      <c r="J236" s="18">
        <v>0.25061310133060394</v>
      </c>
      <c r="K236" s="18">
        <v>0.25061310133060394</v>
      </c>
      <c r="L236" s="18">
        <v>0.25061310133060394</v>
      </c>
      <c r="M236" s="18">
        <v>0.25061310133060394</v>
      </c>
      <c r="N236" s="18">
        <v>0.25061310133060394</v>
      </c>
    </row>
    <row r="237" spans="2:14" x14ac:dyDescent="0.3">
      <c r="B237" s="186">
        <v>1944</v>
      </c>
      <c r="C237" s="186"/>
      <c r="D237" s="186"/>
      <c r="E237" s="18">
        <v>0.19030676949443009</v>
      </c>
      <c r="F237" s="18">
        <v>0.19030676949443009</v>
      </c>
      <c r="G237" s="18">
        <v>0.19030676949443009</v>
      </c>
      <c r="H237" s="18">
        <v>0.19030676949443009</v>
      </c>
      <c r="I237" s="18">
        <v>0.19030676949443009</v>
      </c>
      <c r="J237" s="18">
        <v>0.19030676949443009</v>
      </c>
      <c r="K237" s="18">
        <v>0.19030676949443009</v>
      </c>
      <c r="L237" s="18">
        <v>0.19030676949443009</v>
      </c>
      <c r="M237" s="18">
        <v>0.19030676949443009</v>
      </c>
      <c r="N237" s="18">
        <v>0.19030676949443009</v>
      </c>
    </row>
    <row r="238" spans="2:14" x14ac:dyDescent="0.3">
      <c r="B238" s="186">
        <v>1945</v>
      </c>
      <c r="C238" s="186"/>
      <c r="D238" s="186"/>
      <c r="E238" s="18">
        <v>0.35821084337349401</v>
      </c>
      <c r="F238" s="18">
        <v>0.35821084337349401</v>
      </c>
      <c r="G238" s="18">
        <v>0.35821084337349401</v>
      </c>
      <c r="H238" s="18">
        <v>0.35821084337349401</v>
      </c>
      <c r="I238" s="18">
        <v>0.35821084337349401</v>
      </c>
      <c r="J238" s="18">
        <v>0.35821084337349401</v>
      </c>
      <c r="K238" s="18">
        <v>0.35821084337349401</v>
      </c>
      <c r="L238" s="18">
        <v>0.35821084337349401</v>
      </c>
      <c r="M238" s="18">
        <v>0.35821084337349401</v>
      </c>
      <c r="N238" s="18">
        <v>0.35821084337349401</v>
      </c>
    </row>
    <row r="239" spans="2:14" x14ac:dyDescent="0.3">
      <c r="B239" s="186">
        <v>1946</v>
      </c>
      <c r="C239" s="186"/>
      <c r="D239" s="186"/>
      <c r="E239" s="18">
        <v>-8.4291474654377807E-2</v>
      </c>
      <c r="F239" s="18">
        <v>-8.4291474654377807E-2</v>
      </c>
      <c r="G239" s="18">
        <v>-8.4291474654377807E-2</v>
      </c>
      <c r="H239" s="18">
        <v>-8.4291474654377807E-2</v>
      </c>
      <c r="I239" s="18">
        <v>-8.4291474654377807E-2</v>
      </c>
      <c r="J239" s="18">
        <v>-8.4291474654377807E-2</v>
      </c>
      <c r="K239" s="18">
        <v>-8.4291474654377807E-2</v>
      </c>
      <c r="L239" s="18">
        <v>-8.4291474654377807E-2</v>
      </c>
      <c r="M239" s="18">
        <v>-8.4291474654377807E-2</v>
      </c>
      <c r="N239" s="18">
        <v>-8.4291474654377807E-2</v>
      </c>
    </row>
    <row r="240" spans="2:14" x14ac:dyDescent="0.3">
      <c r="B240" s="186">
        <v>1947</v>
      </c>
      <c r="C240" s="186"/>
      <c r="D240" s="186"/>
      <c r="E240" s="18">
        <v>5.1999999999999998E-2</v>
      </c>
      <c r="F240" s="18">
        <v>5.1999999999999998E-2</v>
      </c>
      <c r="G240" s="18">
        <v>5.1999999999999998E-2</v>
      </c>
      <c r="H240" s="18">
        <v>5.1999999999999998E-2</v>
      </c>
      <c r="I240" s="18">
        <v>5.1999999999999998E-2</v>
      </c>
      <c r="J240" s="18">
        <v>5.1999999999999998E-2</v>
      </c>
      <c r="K240" s="18">
        <v>5.1999999999999998E-2</v>
      </c>
      <c r="L240" s="18">
        <v>5.1999999999999998E-2</v>
      </c>
      <c r="M240" s="18">
        <v>5.1999999999999998E-2</v>
      </c>
      <c r="N240" s="18">
        <v>5.1999999999999998E-2</v>
      </c>
    </row>
    <row r="241" spans="2:14" x14ac:dyDescent="0.3">
      <c r="B241" s="186">
        <v>1948</v>
      </c>
      <c r="C241" s="186"/>
      <c r="D241" s="186"/>
      <c r="E241" s="18">
        <v>5.7045751633986834E-2</v>
      </c>
      <c r="F241" s="18">
        <v>5.7045751633986834E-2</v>
      </c>
      <c r="G241" s="18">
        <v>5.7045751633986834E-2</v>
      </c>
      <c r="H241" s="18">
        <v>5.7045751633986834E-2</v>
      </c>
      <c r="I241" s="18">
        <v>5.7045751633986834E-2</v>
      </c>
      <c r="J241" s="18">
        <v>5.7045751633986834E-2</v>
      </c>
      <c r="K241" s="18">
        <v>5.7045751633986834E-2</v>
      </c>
      <c r="L241" s="18">
        <v>5.7045751633986834E-2</v>
      </c>
      <c r="M241" s="18">
        <v>5.7045751633986834E-2</v>
      </c>
      <c r="N241" s="18">
        <v>5.7045751633986834E-2</v>
      </c>
    </row>
    <row r="242" spans="2:14" x14ac:dyDescent="0.3">
      <c r="B242" s="186">
        <v>1949</v>
      </c>
      <c r="C242" s="186"/>
      <c r="D242" s="186"/>
      <c r="E242" s="18">
        <v>0.18303223684210526</v>
      </c>
      <c r="F242" s="18">
        <v>0.18303223684210526</v>
      </c>
      <c r="G242" s="18">
        <v>0.18303223684210526</v>
      </c>
      <c r="H242" s="18">
        <v>0.18303223684210526</v>
      </c>
      <c r="I242" s="18">
        <v>0.18303223684210526</v>
      </c>
      <c r="J242" s="18">
        <v>0.18303223684210526</v>
      </c>
      <c r="K242" s="18">
        <v>0.18303223684210526</v>
      </c>
      <c r="L242" s="18">
        <v>0.18303223684210526</v>
      </c>
      <c r="M242" s="18">
        <v>0.18303223684210526</v>
      </c>
      <c r="N242" s="18">
        <v>0.18303223684210526</v>
      </c>
    </row>
    <row r="243" spans="2:14" x14ac:dyDescent="0.3">
      <c r="B243" s="186">
        <v>1950</v>
      </c>
      <c r="C243" s="186"/>
      <c r="D243" s="186"/>
      <c r="E243" s="18">
        <v>0.30805539011316263</v>
      </c>
      <c r="F243" s="18">
        <v>0.30805539011316263</v>
      </c>
      <c r="G243" s="18">
        <v>0.30805539011316263</v>
      </c>
      <c r="H243" s="18">
        <v>0.30805539011316263</v>
      </c>
      <c r="I243" s="18">
        <v>0.30805539011316263</v>
      </c>
      <c r="J243" s="18">
        <v>0.30805539011316263</v>
      </c>
      <c r="K243" s="18">
        <v>0.30805539011316263</v>
      </c>
      <c r="L243" s="18">
        <v>0.30805539011316263</v>
      </c>
      <c r="M243" s="18">
        <v>0.30805539011316263</v>
      </c>
      <c r="N243" s="18">
        <v>0.30805539011316263</v>
      </c>
    </row>
    <row r="244" spans="2:14" x14ac:dyDescent="0.3">
      <c r="B244" s="186">
        <v>1951</v>
      </c>
      <c r="C244" s="186"/>
      <c r="D244" s="186"/>
      <c r="E244" s="18">
        <v>0.23678463044542339</v>
      </c>
      <c r="F244" s="18">
        <v>0.23678463044542339</v>
      </c>
      <c r="G244" s="18">
        <v>0.23678463044542339</v>
      </c>
      <c r="H244" s="18">
        <v>0.23678463044542339</v>
      </c>
      <c r="I244" s="18">
        <v>0.23678463044542339</v>
      </c>
      <c r="J244" s="18">
        <v>0.23678463044542339</v>
      </c>
      <c r="K244" s="18">
        <v>0.23678463044542339</v>
      </c>
      <c r="L244" s="18">
        <v>0.23678463044542339</v>
      </c>
      <c r="M244" s="18">
        <v>0.23678463044542339</v>
      </c>
      <c r="N244" s="18">
        <v>0.23678463044542339</v>
      </c>
    </row>
    <row r="245" spans="2:14" x14ac:dyDescent="0.3">
      <c r="B245" s="186">
        <v>1952</v>
      </c>
      <c r="C245" s="186"/>
      <c r="D245" s="186"/>
      <c r="E245" s="18">
        <v>0.18150988641144306</v>
      </c>
      <c r="F245" s="18">
        <v>0.18150988641144306</v>
      </c>
      <c r="G245" s="18">
        <v>0.18150988641144306</v>
      </c>
      <c r="H245" s="18">
        <v>0.18150988641144306</v>
      </c>
      <c r="I245" s="18">
        <v>0.18150988641144306</v>
      </c>
      <c r="J245" s="18">
        <v>0.18150988641144306</v>
      </c>
      <c r="K245" s="18">
        <v>0.18150988641144306</v>
      </c>
      <c r="L245" s="18">
        <v>0.18150988641144306</v>
      </c>
      <c r="M245" s="18">
        <v>0.18150988641144306</v>
      </c>
      <c r="N245" s="18">
        <v>0.18150988641144306</v>
      </c>
    </row>
    <row r="246" spans="2:14" x14ac:dyDescent="0.3">
      <c r="B246" s="186">
        <v>1953</v>
      </c>
      <c r="C246" s="186"/>
      <c r="D246" s="186"/>
      <c r="E246" s="18">
        <v>-1.2082047421904465E-2</v>
      </c>
      <c r="F246" s="18">
        <v>-1.2082047421904465E-2</v>
      </c>
      <c r="G246" s="18">
        <v>-1.2082047421904465E-2</v>
      </c>
      <c r="H246" s="18">
        <v>-1.2082047421904465E-2</v>
      </c>
      <c r="I246" s="18">
        <v>-1.2082047421904465E-2</v>
      </c>
      <c r="J246" s="18">
        <v>-1.2082047421904465E-2</v>
      </c>
      <c r="K246" s="18">
        <v>-1.2082047421904465E-2</v>
      </c>
      <c r="L246" s="18">
        <v>-1.2082047421904465E-2</v>
      </c>
      <c r="M246" s="18">
        <v>-1.2082047421904465E-2</v>
      </c>
      <c r="N246" s="18">
        <v>-1.2082047421904465E-2</v>
      </c>
    </row>
    <row r="247" spans="2:14" x14ac:dyDescent="0.3">
      <c r="B247" s="186">
        <v>1954</v>
      </c>
      <c r="C247" s="186"/>
      <c r="D247" s="186"/>
      <c r="E247" s="18">
        <v>0.52563321241434902</v>
      </c>
      <c r="F247" s="18">
        <v>0.52563321241434902</v>
      </c>
      <c r="G247" s="18">
        <v>0.52563321241434902</v>
      </c>
      <c r="H247" s="18">
        <v>0.52563321241434902</v>
      </c>
      <c r="I247" s="18">
        <v>0.52563321241434902</v>
      </c>
      <c r="J247" s="18">
        <v>0.52563321241434902</v>
      </c>
      <c r="K247" s="18">
        <v>0.52563321241434902</v>
      </c>
      <c r="L247" s="18">
        <v>0.52563321241434902</v>
      </c>
      <c r="M247" s="18">
        <v>0.52563321241434902</v>
      </c>
      <c r="N247" s="18">
        <v>0.52563321241434902</v>
      </c>
    </row>
    <row r="248" spans="2:14" x14ac:dyDescent="0.3">
      <c r="B248" s="186">
        <v>1955</v>
      </c>
      <c r="C248" s="186"/>
      <c r="D248" s="186"/>
      <c r="E248" s="18">
        <v>0.32597331851028349</v>
      </c>
      <c r="F248" s="18">
        <v>0.32597331851028349</v>
      </c>
      <c r="G248" s="18">
        <v>0.32597331851028349</v>
      </c>
      <c r="H248" s="18">
        <v>0.32597331851028349</v>
      </c>
      <c r="I248" s="18">
        <v>0.32597331851028349</v>
      </c>
      <c r="J248" s="18">
        <v>0.32597331851028349</v>
      </c>
      <c r="K248" s="18">
        <v>0.32597331851028349</v>
      </c>
      <c r="L248" s="18">
        <v>0.32597331851028349</v>
      </c>
      <c r="M248" s="18">
        <v>0.32597331851028349</v>
      </c>
      <c r="N248" s="18">
        <v>0.32597331851028349</v>
      </c>
    </row>
    <row r="249" spans="2:14" x14ac:dyDescent="0.3">
      <c r="B249" s="186">
        <v>1956</v>
      </c>
      <c r="C249" s="186"/>
      <c r="D249" s="186"/>
      <c r="E249" s="18">
        <v>7.4395118733509347E-2</v>
      </c>
      <c r="F249" s="18">
        <v>7.4395118733509347E-2</v>
      </c>
      <c r="G249" s="18">
        <v>7.4395118733509347E-2</v>
      </c>
      <c r="H249" s="18">
        <v>7.4395118733509347E-2</v>
      </c>
      <c r="I249" s="18">
        <v>7.4395118733509347E-2</v>
      </c>
      <c r="J249" s="18">
        <v>7.4395118733509347E-2</v>
      </c>
      <c r="K249" s="18">
        <v>7.4395118733509347E-2</v>
      </c>
      <c r="L249" s="18">
        <v>7.4395118733509347E-2</v>
      </c>
      <c r="M249" s="18">
        <v>7.4395118733509347E-2</v>
      </c>
      <c r="N249" s="18">
        <v>7.4395118733509347E-2</v>
      </c>
    </row>
    <row r="250" spans="2:14" x14ac:dyDescent="0.3">
      <c r="B250" s="186">
        <v>1957</v>
      </c>
      <c r="C250" s="186"/>
      <c r="D250" s="186"/>
      <c r="E250" s="18">
        <v>-0.1045736018855796</v>
      </c>
      <c r="F250" s="18">
        <v>-0.1045736018855796</v>
      </c>
      <c r="G250" s="18">
        <v>-0.1045736018855796</v>
      </c>
      <c r="H250" s="18">
        <v>-0.1045736018855796</v>
      </c>
      <c r="I250" s="18">
        <v>-0.1045736018855796</v>
      </c>
      <c r="J250" s="18">
        <v>-0.1045736018855796</v>
      </c>
      <c r="K250" s="18">
        <v>-0.1045736018855796</v>
      </c>
      <c r="L250" s="18">
        <v>-0.1045736018855796</v>
      </c>
      <c r="M250" s="18">
        <v>-0.1045736018855796</v>
      </c>
      <c r="N250" s="18">
        <v>-0.1045736018855796</v>
      </c>
    </row>
    <row r="251" spans="2:14" x14ac:dyDescent="0.3">
      <c r="B251" s="186">
        <v>1958</v>
      </c>
      <c r="C251" s="186"/>
      <c r="D251" s="186"/>
      <c r="E251" s="18">
        <v>0.43719954988747184</v>
      </c>
      <c r="F251" s="18">
        <v>0.43719954988747184</v>
      </c>
      <c r="G251" s="18">
        <v>0.43719954988747184</v>
      </c>
      <c r="H251" s="18">
        <v>0.43719954988747184</v>
      </c>
      <c r="I251" s="18">
        <v>0.43719954988747184</v>
      </c>
      <c r="J251" s="18">
        <v>0.43719954988747184</v>
      </c>
      <c r="K251" s="18">
        <v>0.43719954988747184</v>
      </c>
      <c r="L251" s="18">
        <v>0.43719954988747184</v>
      </c>
      <c r="M251" s="18">
        <v>0.43719954988747184</v>
      </c>
      <c r="N251" s="18">
        <v>0.43719954988747184</v>
      </c>
    </row>
    <row r="252" spans="2:14" x14ac:dyDescent="0.3">
      <c r="B252" s="186">
        <v>1959</v>
      </c>
      <c r="C252" s="186"/>
      <c r="D252" s="186"/>
      <c r="E252" s="18">
        <v>0.12056457163557326</v>
      </c>
      <c r="F252" s="18">
        <v>0.12056457163557326</v>
      </c>
      <c r="G252" s="18">
        <v>0.12056457163557326</v>
      </c>
      <c r="H252" s="18">
        <v>0.12056457163557326</v>
      </c>
      <c r="I252" s="18">
        <v>0.12056457163557326</v>
      </c>
      <c r="J252" s="18">
        <v>0.12056457163557326</v>
      </c>
      <c r="K252" s="18">
        <v>0.12056457163557326</v>
      </c>
      <c r="L252" s="18">
        <v>0.12056457163557326</v>
      </c>
      <c r="M252" s="18">
        <v>0.12056457163557326</v>
      </c>
      <c r="N252" s="18">
        <v>0.12056457163557326</v>
      </c>
    </row>
    <row r="253" spans="2:14" x14ac:dyDescent="0.3">
      <c r="B253" s="186">
        <v>1960</v>
      </c>
      <c r="C253" s="186"/>
      <c r="D253" s="186"/>
      <c r="E253" s="18">
        <v>3.36535314743695E-3</v>
      </c>
      <c r="F253" s="18">
        <v>3.36535314743695E-3</v>
      </c>
      <c r="G253" s="18">
        <v>3.36535314743695E-3</v>
      </c>
      <c r="H253" s="18">
        <v>3.36535314743695E-3</v>
      </c>
      <c r="I253" s="18">
        <v>3.36535314743695E-3</v>
      </c>
      <c r="J253" s="18">
        <v>3.36535314743695E-3</v>
      </c>
      <c r="K253" s="18">
        <v>3.36535314743695E-3</v>
      </c>
      <c r="L253" s="18">
        <v>3.36535314743695E-3</v>
      </c>
      <c r="M253" s="18">
        <v>3.36535314743695E-3</v>
      </c>
      <c r="N253" s="18">
        <v>3.36535314743695E-3</v>
      </c>
    </row>
    <row r="254" spans="2:14" x14ac:dyDescent="0.3">
      <c r="B254" s="186">
        <v>1961</v>
      </c>
      <c r="C254" s="186"/>
      <c r="D254" s="186"/>
      <c r="E254" s="18">
        <v>0.26637712958182752</v>
      </c>
      <c r="F254" s="18">
        <v>0.26637712958182752</v>
      </c>
      <c r="G254" s="18">
        <v>0.26637712958182752</v>
      </c>
      <c r="H254" s="18">
        <v>0.26637712958182752</v>
      </c>
      <c r="I254" s="18">
        <v>0.26637712958182752</v>
      </c>
      <c r="J254" s="18">
        <v>0.26637712958182752</v>
      </c>
      <c r="K254" s="18">
        <v>0.26637712958182752</v>
      </c>
      <c r="L254" s="18">
        <v>0.26637712958182752</v>
      </c>
      <c r="M254" s="18">
        <v>0.26637712958182752</v>
      </c>
      <c r="N254" s="18">
        <v>0.26637712958182752</v>
      </c>
    </row>
    <row r="255" spans="2:14" x14ac:dyDescent="0.3">
      <c r="B255" s="186">
        <v>1962</v>
      </c>
      <c r="C255" s="186"/>
      <c r="D255" s="186"/>
      <c r="E255" s="18">
        <v>-8.8114605171208879E-2</v>
      </c>
      <c r="F255" s="18">
        <v>-8.8114605171208879E-2</v>
      </c>
      <c r="G255" s="18">
        <v>-8.8114605171208879E-2</v>
      </c>
      <c r="H255" s="18">
        <v>-8.8114605171208879E-2</v>
      </c>
      <c r="I255" s="18">
        <v>-8.8114605171208879E-2</v>
      </c>
      <c r="J255" s="18">
        <v>-8.8114605171208879E-2</v>
      </c>
      <c r="K255" s="18">
        <v>-8.8114605171208879E-2</v>
      </c>
      <c r="L255" s="18">
        <v>-8.8114605171208879E-2</v>
      </c>
      <c r="M255" s="18">
        <v>-8.8114605171208879E-2</v>
      </c>
      <c r="N255" s="18">
        <v>-8.8114605171208879E-2</v>
      </c>
    </row>
    <row r="256" spans="2:14" x14ac:dyDescent="0.3">
      <c r="B256" s="186">
        <v>1963</v>
      </c>
      <c r="C256" s="186"/>
      <c r="D256" s="186"/>
      <c r="E256" s="18">
        <v>0.22611927099841514</v>
      </c>
      <c r="F256" s="18">
        <v>0.22611927099841514</v>
      </c>
      <c r="G256" s="18">
        <v>0.22611927099841514</v>
      </c>
      <c r="H256" s="18">
        <v>0.22611927099841514</v>
      </c>
      <c r="I256" s="18">
        <v>0.22611927099841514</v>
      </c>
      <c r="J256" s="18">
        <v>0.22611927099841514</v>
      </c>
      <c r="K256" s="18">
        <v>0.22611927099841514</v>
      </c>
      <c r="L256" s="18">
        <v>0.22611927099841514</v>
      </c>
      <c r="M256" s="18">
        <v>0.22611927099841514</v>
      </c>
      <c r="N256" s="18">
        <v>0.22611927099841514</v>
      </c>
    </row>
    <row r="257" spans="2:14" x14ac:dyDescent="0.3">
      <c r="B257" s="186">
        <v>1964</v>
      </c>
      <c r="C257" s="186"/>
      <c r="D257" s="186"/>
      <c r="E257" s="18">
        <v>0.16415455878432425</v>
      </c>
      <c r="F257" s="18">
        <v>0.16415455878432425</v>
      </c>
      <c r="G257" s="18">
        <v>0.16415455878432425</v>
      </c>
      <c r="H257" s="18">
        <v>0.16415455878432425</v>
      </c>
      <c r="I257" s="18">
        <v>0.16415455878432425</v>
      </c>
      <c r="J257" s="18">
        <v>0.16415455878432425</v>
      </c>
      <c r="K257" s="18">
        <v>0.16415455878432425</v>
      </c>
      <c r="L257" s="18">
        <v>0.16415455878432425</v>
      </c>
      <c r="M257" s="18">
        <v>0.16415455878432425</v>
      </c>
      <c r="N257" s="18">
        <v>0.16415455878432425</v>
      </c>
    </row>
    <row r="258" spans="2:14" x14ac:dyDescent="0.3">
      <c r="B258" s="186">
        <v>1965</v>
      </c>
      <c r="C258" s="186"/>
      <c r="D258" s="186"/>
      <c r="E258" s="18">
        <v>0.12399242477876114</v>
      </c>
      <c r="F258" s="18">
        <v>0.12399242477876114</v>
      </c>
      <c r="G258" s="18">
        <v>0.12399242477876114</v>
      </c>
      <c r="H258" s="18">
        <v>0.12399242477876114</v>
      </c>
      <c r="I258" s="18">
        <v>0.12399242477876114</v>
      </c>
      <c r="J258" s="18">
        <v>0.12399242477876114</v>
      </c>
      <c r="K258" s="18">
        <v>0.12399242477876114</v>
      </c>
      <c r="L258" s="18">
        <v>0.12399242477876114</v>
      </c>
      <c r="M258" s="18">
        <v>0.12399242477876114</v>
      </c>
      <c r="N258" s="18">
        <v>0.12399242477876114</v>
      </c>
    </row>
    <row r="259" spans="2:14" x14ac:dyDescent="0.3">
      <c r="B259" s="186">
        <v>1966</v>
      </c>
      <c r="C259" s="186"/>
      <c r="D259" s="186"/>
      <c r="E259" s="18">
        <v>-9.9709542356377898E-2</v>
      </c>
      <c r="F259" s="18">
        <v>-9.9709542356377898E-2</v>
      </c>
      <c r="G259" s="18">
        <v>-9.9709542356377898E-2</v>
      </c>
      <c r="H259" s="18">
        <v>-9.9709542356377898E-2</v>
      </c>
      <c r="I259" s="18">
        <v>-9.9709542356377898E-2</v>
      </c>
      <c r="J259" s="18">
        <v>-9.9709542356377898E-2</v>
      </c>
      <c r="K259" s="18">
        <v>-9.9709542356377898E-2</v>
      </c>
      <c r="L259" s="18">
        <v>-9.9709542356377898E-2</v>
      </c>
      <c r="M259" s="18">
        <v>-9.9709542356377898E-2</v>
      </c>
      <c r="N259" s="18">
        <v>-9.9709542356377898E-2</v>
      </c>
    </row>
    <row r="260" spans="2:14" x14ac:dyDescent="0.3">
      <c r="B260" s="186">
        <v>1967</v>
      </c>
      <c r="C260" s="186"/>
      <c r="D260" s="186"/>
      <c r="E260" s="18">
        <v>0.23802966513133328</v>
      </c>
      <c r="F260" s="18">
        <v>0.23802966513133328</v>
      </c>
      <c r="G260" s="18">
        <v>0.23802966513133328</v>
      </c>
      <c r="H260" s="18">
        <v>0.23802966513133328</v>
      </c>
      <c r="I260" s="18">
        <v>0.23802966513133328</v>
      </c>
      <c r="J260" s="18">
        <v>0.23802966513133328</v>
      </c>
      <c r="K260" s="18">
        <v>0.23802966513133328</v>
      </c>
      <c r="L260" s="18">
        <v>0.23802966513133328</v>
      </c>
      <c r="M260" s="18">
        <v>0.23802966513133328</v>
      </c>
      <c r="N260" s="18">
        <v>0.23802966513133328</v>
      </c>
    </row>
    <row r="261" spans="2:14" x14ac:dyDescent="0.3">
      <c r="B261" s="186">
        <v>1968</v>
      </c>
      <c r="C261" s="186"/>
      <c r="D261" s="186"/>
      <c r="E261" s="18">
        <v>0.10814862651601535</v>
      </c>
      <c r="F261" s="18">
        <v>0.10814862651601535</v>
      </c>
      <c r="G261" s="18">
        <v>0.10814862651601535</v>
      </c>
      <c r="H261" s="18">
        <v>0.10814862651601535</v>
      </c>
      <c r="I261" s="18">
        <v>0.10814862651601535</v>
      </c>
      <c r="J261" s="18">
        <v>0.10814862651601535</v>
      </c>
      <c r="K261" s="18">
        <v>0.10814862651601535</v>
      </c>
      <c r="L261" s="18">
        <v>0.10814862651601535</v>
      </c>
      <c r="M261" s="18">
        <v>0.10814862651601535</v>
      </c>
      <c r="N261" s="18">
        <v>0.10814862651601535</v>
      </c>
    </row>
    <row r="262" spans="2:14" x14ac:dyDescent="0.3">
      <c r="B262" s="186">
        <v>1969</v>
      </c>
      <c r="C262" s="186"/>
      <c r="D262" s="186"/>
      <c r="E262" s="18">
        <v>-8.2413710764490639E-2</v>
      </c>
      <c r="F262" s="18">
        <v>-8.2413710764490639E-2</v>
      </c>
      <c r="G262" s="18">
        <v>-8.2413710764490639E-2</v>
      </c>
      <c r="H262" s="18">
        <v>-8.2413710764490639E-2</v>
      </c>
      <c r="I262" s="18">
        <v>-8.2413710764490639E-2</v>
      </c>
      <c r="J262" s="18">
        <v>-8.2413710764490639E-2</v>
      </c>
      <c r="K262" s="18">
        <v>-8.2413710764490639E-2</v>
      </c>
      <c r="L262" s="18">
        <v>-8.2413710764490639E-2</v>
      </c>
      <c r="M262" s="18">
        <v>-8.2413710764490639E-2</v>
      </c>
      <c r="N262" s="18">
        <v>-8.2413710764490639E-2</v>
      </c>
    </row>
    <row r="263" spans="2:14" x14ac:dyDescent="0.3">
      <c r="B263" s="186">
        <v>1970</v>
      </c>
      <c r="C263" s="186"/>
      <c r="D263" s="186"/>
      <c r="E263" s="18">
        <v>3.5611449054964189E-2</v>
      </c>
      <c r="F263" s="18">
        <v>3.5611449054964189E-2</v>
      </c>
      <c r="G263" s="18">
        <v>3.5611449054964189E-2</v>
      </c>
      <c r="H263" s="18">
        <v>3.5611449054964189E-2</v>
      </c>
      <c r="I263" s="18">
        <v>3.5611449054964189E-2</v>
      </c>
      <c r="J263" s="18">
        <v>3.5611449054964189E-2</v>
      </c>
      <c r="K263" s="18">
        <v>3.5611449054964189E-2</v>
      </c>
      <c r="L263" s="18">
        <v>3.5611449054964189E-2</v>
      </c>
      <c r="M263" s="18">
        <v>3.5611449054964189E-2</v>
      </c>
      <c r="N263" s="18">
        <v>3.5611449054964189E-2</v>
      </c>
    </row>
    <row r="264" spans="2:14" x14ac:dyDescent="0.3">
      <c r="B264" s="186">
        <v>1971</v>
      </c>
      <c r="C264" s="186"/>
      <c r="D264" s="186"/>
      <c r="E264" s="18">
        <v>0.14221150298426474</v>
      </c>
      <c r="F264" s="18">
        <v>0.14221150298426474</v>
      </c>
      <c r="G264" s="18">
        <v>0.14221150298426474</v>
      </c>
      <c r="H264" s="18">
        <v>0.14221150298426474</v>
      </c>
      <c r="I264" s="18">
        <v>0.14221150298426474</v>
      </c>
      <c r="J264" s="18">
        <v>0.14221150298426474</v>
      </c>
      <c r="K264" s="18">
        <v>0.14221150298426474</v>
      </c>
      <c r="L264" s="18">
        <v>0.14221150298426474</v>
      </c>
      <c r="M264" s="18">
        <v>0.14221150298426474</v>
      </c>
      <c r="N264" s="18">
        <v>0.14221150298426474</v>
      </c>
    </row>
    <row r="265" spans="2:14" x14ac:dyDescent="0.3">
      <c r="B265" s="186">
        <v>1972</v>
      </c>
      <c r="C265" s="186"/>
      <c r="D265" s="186"/>
      <c r="E265" s="18">
        <v>0.18755362915074925</v>
      </c>
      <c r="F265" s="18">
        <v>0.18755362915074925</v>
      </c>
      <c r="G265" s="18">
        <v>0.18755362915074925</v>
      </c>
      <c r="H265" s="18">
        <v>0.18755362915074925</v>
      </c>
      <c r="I265" s="18">
        <v>0.18755362915074925</v>
      </c>
      <c r="J265" s="18">
        <v>0.18755362915074925</v>
      </c>
      <c r="K265" s="18">
        <v>0.18755362915074925</v>
      </c>
      <c r="L265" s="18">
        <v>0.18755362915074925</v>
      </c>
      <c r="M265" s="18">
        <v>0.18755362915074925</v>
      </c>
      <c r="N265" s="18">
        <v>0.18755362915074925</v>
      </c>
    </row>
    <row r="266" spans="2:14" x14ac:dyDescent="0.3">
      <c r="B266" s="186">
        <v>1973</v>
      </c>
      <c r="C266" s="186"/>
      <c r="D266" s="186"/>
      <c r="E266" s="18">
        <v>-0.14308047437526472</v>
      </c>
      <c r="F266" s="18">
        <v>-0.14308047437526472</v>
      </c>
      <c r="G266" s="18">
        <v>-0.14308047437526472</v>
      </c>
      <c r="H266" s="18">
        <v>-0.14308047437526472</v>
      </c>
      <c r="I266" s="18">
        <v>-0.14308047437526472</v>
      </c>
      <c r="J266" s="18">
        <v>-0.14308047437526472</v>
      </c>
      <c r="K266" s="18">
        <v>-0.14308047437526472</v>
      </c>
      <c r="L266" s="18">
        <v>-0.14308047437526472</v>
      </c>
      <c r="M266" s="18">
        <v>-0.14308047437526472</v>
      </c>
      <c r="N266" s="18">
        <v>-0.14308047437526472</v>
      </c>
    </row>
    <row r="267" spans="2:14" x14ac:dyDescent="0.3">
      <c r="B267" s="186">
        <v>1974</v>
      </c>
      <c r="C267" s="186"/>
      <c r="D267" s="186"/>
      <c r="E267" s="18">
        <v>-0.25901785750896972</v>
      </c>
      <c r="F267" s="18">
        <v>-0.25901785750896972</v>
      </c>
      <c r="G267" s="18">
        <v>-0.25901785750896972</v>
      </c>
      <c r="H267" s="18">
        <v>-0.25901785750896972</v>
      </c>
      <c r="I267" s="18">
        <v>-0.25901785750896972</v>
      </c>
      <c r="J267" s="18">
        <v>-0.25901785750896972</v>
      </c>
      <c r="K267" s="18">
        <v>-0.25901785750896972</v>
      </c>
      <c r="L267" s="18">
        <v>-0.25901785750896972</v>
      </c>
      <c r="M267" s="18">
        <v>-0.25901785750896972</v>
      </c>
      <c r="N267" s="18">
        <v>-0.25901785750896972</v>
      </c>
    </row>
    <row r="268" spans="2:14" x14ac:dyDescent="0.3">
      <c r="B268" s="186">
        <v>1975</v>
      </c>
      <c r="C268" s="186"/>
      <c r="D268" s="186"/>
      <c r="E268" s="18">
        <v>0.36995137106184356</v>
      </c>
      <c r="F268" s="18">
        <v>0.36995137106184356</v>
      </c>
      <c r="G268" s="18">
        <v>0.36995137106184356</v>
      </c>
      <c r="H268" s="18">
        <v>0.36995137106184356</v>
      </c>
      <c r="I268" s="18">
        <v>0.36995137106184356</v>
      </c>
      <c r="J268" s="18">
        <v>0.36995137106184356</v>
      </c>
      <c r="K268" s="18">
        <v>0.36995137106184356</v>
      </c>
      <c r="L268" s="18">
        <v>0.36995137106184356</v>
      </c>
      <c r="M268" s="18">
        <v>0.36995137106184356</v>
      </c>
      <c r="N268" s="18">
        <v>0.36995137106184356</v>
      </c>
    </row>
    <row r="269" spans="2:14" x14ac:dyDescent="0.3">
      <c r="B269" s="186">
        <v>1976</v>
      </c>
      <c r="C269" s="186"/>
      <c r="D269" s="186"/>
      <c r="E269" s="18">
        <v>0.23830999002106662</v>
      </c>
      <c r="F269" s="18">
        <v>0.23830999002106662</v>
      </c>
      <c r="G269" s="18">
        <v>0.23830999002106662</v>
      </c>
      <c r="H269" s="18">
        <v>0.23830999002106662</v>
      </c>
      <c r="I269" s="18">
        <v>0.23830999002106662</v>
      </c>
      <c r="J269" s="18">
        <v>0.23830999002106662</v>
      </c>
      <c r="K269" s="18">
        <v>0.23830999002106662</v>
      </c>
      <c r="L269" s="18">
        <v>0.23830999002106662</v>
      </c>
      <c r="M269" s="18">
        <v>0.23830999002106662</v>
      </c>
      <c r="N269" s="18">
        <v>0.23830999002106662</v>
      </c>
    </row>
    <row r="270" spans="2:14" x14ac:dyDescent="0.3">
      <c r="B270" s="186">
        <v>1977</v>
      </c>
      <c r="C270" s="186"/>
      <c r="D270" s="186"/>
      <c r="E270" s="18">
        <v>-6.9797040759352322E-2</v>
      </c>
      <c r="F270" s="18">
        <v>-6.9797040759352322E-2</v>
      </c>
      <c r="G270" s="18">
        <v>-6.9797040759352322E-2</v>
      </c>
      <c r="H270" s="18">
        <v>-6.9797040759352322E-2</v>
      </c>
      <c r="I270" s="18">
        <v>-6.9797040759352322E-2</v>
      </c>
      <c r="J270" s="18">
        <v>-6.9797040759352322E-2</v>
      </c>
      <c r="K270" s="18">
        <v>-6.9797040759352322E-2</v>
      </c>
      <c r="L270" s="18">
        <v>-6.9797040759352322E-2</v>
      </c>
      <c r="M270" s="18">
        <v>-6.9797040759352322E-2</v>
      </c>
      <c r="N270" s="18">
        <v>-6.9797040759352322E-2</v>
      </c>
    </row>
    <row r="271" spans="2:14" x14ac:dyDescent="0.3">
      <c r="B271" s="186">
        <v>1978</v>
      </c>
      <c r="C271" s="186"/>
      <c r="D271" s="186"/>
      <c r="E271" s="18">
        <v>6.50928391167193E-2</v>
      </c>
      <c r="F271" s="18">
        <v>6.50928391167193E-2</v>
      </c>
      <c r="G271" s="18">
        <v>6.50928391167193E-2</v>
      </c>
      <c r="H271" s="18">
        <v>6.50928391167193E-2</v>
      </c>
      <c r="I271" s="18">
        <v>6.50928391167193E-2</v>
      </c>
      <c r="J271" s="18">
        <v>6.50928391167193E-2</v>
      </c>
      <c r="K271" s="18">
        <v>6.50928391167193E-2</v>
      </c>
      <c r="L271" s="18">
        <v>6.50928391167193E-2</v>
      </c>
      <c r="M271" s="18">
        <v>6.50928391167193E-2</v>
      </c>
      <c r="N271" s="18">
        <v>6.50928391167193E-2</v>
      </c>
    </row>
    <row r="272" spans="2:14" x14ac:dyDescent="0.3">
      <c r="B272" s="186">
        <v>1979</v>
      </c>
      <c r="C272" s="186"/>
      <c r="D272" s="186"/>
      <c r="E272" s="18">
        <v>0.18519490167516386</v>
      </c>
      <c r="F272" s="18">
        <v>0.18519490167516386</v>
      </c>
      <c r="G272" s="18">
        <v>0.18519490167516386</v>
      </c>
      <c r="H272" s="18">
        <v>0.18519490167516386</v>
      </c>
      <c r="I272" s="18">
        <v>0.18519490167516386</v>
      </c>
      <c r="J272" s="18">
        <v>0.18519490167516386</v>
      </c>
      <c r="K272" s="18">
        <v>0.18519490167516386</v>
      </c>
      <c r="L272" s="18">
        <v>0.18519490167516386</v>
      </c>
      <c r="M272" s="18">
        <v>0.18519490167516386</v>
      </c>
      <c r="N272" s="18">
        <v>0.18519490167516386</v>
      </c>
    </row>
    <row r="273" spans="2:14" x14ac:dyDescent="0.3">
      <c r="B273" s="186">
        <v>1980</v>
      </c>
      <c r="C273" s="186"/>
      <c r="D273" s="186"/>
      <c r="E273" s="18">
        <v>0.3173524550676301</v>
      </c>
      <c r="F273" s="18">
        <v>0.3173524550676301</v>
      </c>
      <c r="G273" s="18">
        <v>0.3173524550676301</v>
      </c>
      <c r="H273" s="18">
        <v>0.3173524550676301</v>
      </c>
      <c r="I273" s="18">
        <v>0.3173524550676301</v>
      </c>
      <c r="J273" s="18">
        <v>0.3173524550676301</v>
      </c>
      <c r="K273" s="18">
        <v>0.3173524550676301</v>
      </c>
      <c r="L273" s="18">
        <v>0.3173524550676301</v>
      </c>
      <c r="M273" s="18">
        <v>0.3173524550676301</v>
      </c>
      <c r="N273" s="18">
        <v>0.3173524550676301</v>
      </c>
    </row>
    <row r="274" spans="2:14" x14ac:dyDescent="0.3">
      <c r="B274" s="186">
        <v>1981</v>
      </c>
      <c r="C274" s="186"/>
      <c r="D274" s="186"/>
      <c r="E274" s="18">
        <v>-4.7023902474955762E-2</v>
      </c>
      <c r="F274" s="18">
        <v>-4.7023902474955762E-2</v>
      </c>
      <c r="G274" s="18">
        <v>-4.7023902474955762E-2</v>
      </c>
      <c r="H274" s="18">
        <v>-4.7023902474955762E-2</v>
      </c>
      <c r="I274" s="18">
        <v>-4.7023902474955762E-2</v>
      </c>
      <c r="J274" s="18">
        <v>-4.7023902474955762E-2</v>
      </c>
      <c r="K274" s="18">
        <v>-4.7023902474955762E-2</v>
      </c>
      <c r="L274" s="18">
        <v>-4.7023902474955762E-2</v>
      </c>
      <c r="M274" s="18">
        <v>-4.7023902474955762E-2</v>
      </c>
      <c r="N274" s="18">
        <v>-4.7023902474955762E-2</v>
      </c>
    </row>
    <row r="275" spans="2:14" x14ac:dyDescent="0.3">
      <c r="B275" s="186">
        <v>1982</v>
      </c>
      <c r="C275" s="186"/>
      <c r="D275" s="186"/>
      <c r="E275" s="18">
        <v>0.20419055079559353</v>
      </c>
      <c r="F275" s="18">
        <v>0.20419055079559353</v>
      </c>
      <c r="G275" s="18">
        <v>0.20419055079559353</v>
      </c>
      <c r="H275" s="18">
        <v>0.20419055079559353</v>
      </c>
      <c r="I275" s="18">
        <v>0.20419055079559353</v>
      </c>
      <c r="J275" s="18">
        <v>0.20419055079559353</v>
      </c>
      <c r="K275" s="18">
        <v>0.20419055079559353</v>
      </c>
      <c r="L275" s="18">
        <v>0.20419055079559353</v>
      </c>
      <c r="M275" s="18">
        <v>0.20419055079559353</v>
      </c>
      <c r="N275" s="18">
        <v>0.20419055079559353</v>
      </c>
    </row>
    <row r="276" spans="2:14" x14ac:dyDescent="0.3">
      <c r="B276" s="186">
        <v>1983</v>
      </c>
      <c r="C276" s="186"/>
      <c r="D276" s="186"/>
      <c r="E276" s="18">
        <v>0.22337155858930619</v>
      </c>
      <c r="F276" s="18">
        <v>0.22337155858930619</v>
      </c>
      <c r="G276" s="18">
        <v>0.22337155858930619</v>
      </c>
      <c r="H276" s="18">
        <v>0.22337155858930619</v>
      </c>
      <c r="I276" s="18">
        <v>0.22337155858930619</v>
      </c>
      <c r="J276" s="18">
        <v>0.22337155858930619</v>
      </c>
      <c r="K276" s="18">
        <v>0.22337155858930619</v>
      </c>
      <c r="L276" s="18">
        <v>0.22337155858930619</v>
      </c>
      <c r="M276" s="18">
        <v>0.22337155858930619</v>
      </c>
      <c r="N276" s="18">
        <v>0.22337155858930619</v>
      </c>
    </row>
    <row r="277" spans="2:14" x14ac:dyDescent="0.3">
      <c r="B277" s="186">
        <v>1984</v>
      </c>
      <c r="C277" s="186"/>
      <c r="D277" s="186"/>
      <c r="E277" s="18">
        <v>6.14614199963621E-2</v>
      </c>
      <c r="F277" s="18">
        <v>6.14614199963621E-2</v>
      </c>
      <c r="G277" s="18">
        <v>6.14614199963621E-2</v>
      </c>
      <c r="H277" s="18">
        <v>6.14614199963621E-2</v>
      </c>
      <c r="I277" s="18">
        <v>6.14614199963621E-2</v>
      </c>
      <c r="J277" s="18">
        <v>6.14614199963621E-2</v>
      </c>
      <c r="K277" s="18">
        <v>6.14614199963621E-2</v>
      </c>
      <c r="L277" s="18">
        <v>6.14614199963621E-2</v>
      </c>
      <c r="M277" s="18">
        <v>6.14614199963621E-2</v>
      </c>
      <c r="N277" s="18">
        <v>6.14614199963621E-2</v>
      </c>
    </row>
    <row r="278" spans="2:14" x14ac:dyDescent="0.3">
      <c r="B278" s="186">
        <v>1985</v>
      </c>
      <c r="C278" s="186"/>
      <c r="D278" s="186"/>
      <c r="E278" s="18">
        <v>0.31235149485768948</v>
      </c>
      <c r="F278" s="18">
        <v>0.31235149485768948</v>
      </c>
      <c r="G278" s="18">
        <v>0.31235149485768948</v>
      </c>
      <c r="H278" s="18">
        <v>0.31235149485768948</v>
      </c>
      <c r="I278" s="18">
        <v>0.31235149485768948</v>
      </c>
      <c r="J278" s="18">
        <v>0.31235149485768948</v>
      </c>
      <c r="K278" s="18">
        <v>0.31235149485768948</v>
      </c>
      <c r="L278" s="18">
        <v>0.31235149485768948</v>
      </c>
      <c r="M278" s="18">
        <v>0.31235149485768948</v>
      </c>
      <c r="N278" s="18">
        <v>0.31235149485768948</v>
      </c>
    </row>
    <row r="279" spans="2:14" x14ac:dyDescent="0.3">
      <c r="B279" s="186">
        <v>1986</v>
      </c>
      <c r="C279" s="186"/>
      <c r="D279" s="186"/>
      <c r="E279" s="18">
        <v>0.18494578758046187</v>
      </c>
      <c r="F279" s="18">
        <v>0.18494578758046187</v>
      </c>
      <c r="G279" s="18">
        <v>0.18494578758046187</v>
      </c>
      <c r="H279" s="18">
        <v>0.18494578758046187</v>
      </c>
      <c r="I279" s="18">
        <v>0.18494578758046187</v>
      </c>
      <c r="J279" s="18">
        <v>0.18494578758046187</v>
      </c>
      <c r="K279" s="18">
        <v>0.18494578758046187</v>
      </c>
      <c r="L279" s="18">
        <v>0.18494578758046187</v>
      </c>
      <c r="M279" s="18">
        <v>0.18494578758046187</v>
      </c>
      <c r="N279" s="18">
        <v>0.18494578758046187</v>
      </c>
    </row>
    <row r="280" spans="2:14" x14ac:dyDescent="0.3">
      <c r="B280" s="186">
        <v>1987</v>
      </c>
      <c r="C280" s="186"/>
      <c r="D280" s="186"/>
      <c r="E280" s="18">
        <v>5.8127216418218712E-2</v>
      </c>
      <c r="F280" s="18">
        <v>5.8127216418218712E-2</v>
      </c>
      <c r="G280" s="18">
        <v>5.8127216418218712E-2</v>
      </c>
      <c r="H280" s="18">
        <v>5.8127216418218712E-2</v>
      </c>
      <c r="I280" s="18">
        <v>5.8127216418218712E-2</v>
      </c>
      <c r="J280" s="18">
        <v>5.8127216418218712E-2</v>
      </c>
      <c r="K280" s="18">
        <v>5.8127216418218712E-2</v>
      </c>
      <c r="L280" s="18">
        <v>5.8127216418218712E-2</v>
      </c>
      <c r="M280" s="18">
        <v>5.8127216418218712E-2</v>
      </c>
      <c r="N280" s="18">
        <v>5.8127216418218712E-2</v>
      </c>
    </row>
    <row r="281" spans="2:14" x14ac:dyDescent="0.3">
      <c r="B281" s="186">
        <v>1988</v>
      </c>
      <c r="C281" s="186"/>
      <c r="D281" s="186"/>
      <c r="E281" s="18">
        <v>0.16537192812044688</v>
      </c>
      <c r="F281" s="18">
        <v>0.16537192812044688</v>
      </c>
      <c r="G281" s="18">
        <v>0.16537192812044688</v>
      </c>
      <c r="H281" s="18">
        <v>0.16537192812044688</v>
      </c>
      <c r="I281" s="18">
        <v>0.16537192812044688</v>
      </c>
      <c r="J281" s="18">
        <v>0.16537192812044688</v>
      </c>
      <c r="K281" s="18">
        <v>0.16537192812044688</v>
      </c>
      <c r="L281" s="18">
        <v>0.16537192812044688</v>
      </c>
      <c r="M281" s="18">
        <v>0.16537192812044688</v>
      </c>
      <c r="N281" s="18">
        <v>0.16537192812044688</v>
      </c>
    </row>
    <row r="282" spans="2:14" x14ac:dyDescent="0.3">
      <c r="B282" s="186">
        <v>1989</v>
      </c>
      <c r="C282" s="186"/>
      <c r="D282" s="186"/>
      <c r="E282" s="18">
        <v>0.31475183638196724</v>
      </c>
      <c r="F282" s="18">
        <v>0.31475183638196724</v>
      </c>
      <c r="G282" s="18">
        <v>0.31475183638196724</v>
      </c>
      <c r="H282" s="18">
        <v>0.31475183638196724</v>
      </c>
      <c r="I282" s="18">
        <v>0.31475183638196724</v>
      </c>
      <c r="J282" s="18">
        <v>0.31475183638196724</v>
      </c>
      <c r="K282" s="18">
        <v>0.31475183638196724</v>
      </c>
      <c r="L282" s="18">
        <v>0.31475183638196724</v>
      </c>
      <c r="M282" s="18">
        <v>0.31475183638196724</v>
      </c>
      <c r="N282" s="18">
        <v>0.31475183638196724</v>
      </c>
    </row>
    <row r="283" spans="2:14" x14ac:dyDescent="0.3">
      <c r="B283" s="186">
        <v>1990</v>
      </c>
      <c r="C283" s="186"/>
      <c r="D283" s="186"/>
      <c r="E283" s="18">
        <v>-3.0644516129032118E-2</v>
      </c>
      <c r="F283" s="18">
        <v>-3.0644516129032118E-2</v>
      </c>
      <c r="G283" s="18">
        <v>-3.0644516129032118E-2</v>
      </c>
      <c r="H283" s="18">
        <v>-3.0644516129032118E-2</v>
      </c>
      <c r="I283" s="18">
        <v>-3.0644516129032118E-2</v>
      </c>
      <c r="J283" s="18">
        <v>-3.0644516129032118E-2</v>
      </c>
      <c r="K283" s="18">
        <v>-3.0644516129032118E-2</v>
      </c>
      <c r="L283" s="18">
        <v>-3.0644516129032118E-2</v>
      </c>
      <c r="M283" s="18">
        <v>-3.0644516129032118E-2</v>
      </c>
      <c r="N283" s="18">
        <v>-3.0644516129032118E-2</v>
      </c>
    </row>
    <row r="284" spans="2:14" x14ac:dyDescent="0.3">
      <c r="B284" s="186">
        <v>1991</v>
      </c>
      <c r="C284" s="186"/>
      <c r="D284" s="186"/>
      <c r="E284" s="18">
        <v>0.30234843134879757</v>
      </c>
      <c r="F284" s="18">
        <v>0.30234843134879757</v>
      </c>
      <c r="G284" s="18">
        <v>0.30234843134879757</v>
      </c>
      <c r="H284" s="18">
        <v>0.30234843134879757</v>
      </c>
      <c r="I284" s="18">
        <v>0.30234843134879757</v>
      </c>
      <c r="J284" s="18">
        <v>0.30234843134879757</v>
      </c>
      <c r="K284" s="18">
        <v>0.30234843134879757</v>
      </c>
      <c r="L284" s="18">
        <v>0.30234843134879757</v>
      </c>
      <c r="M284" s="18">
        <v>0.30234843134879757</v>
      </c>
      <c r="N284" s="18">
        <v>0.30234843134879757</v>
      </c>
    </row>
    <row r="285" spans="2:14" x14ac:dyDescent="0.3">
      <c r="B285" s="186">
        <v>1992</v>
      </c>
      <c r="C285" s="186"/>
      <c r="D285" s="186"/>
      <c r="E285" s="18">
        <v>7.493727972380064E-2</v>
      </c>
      <c r="F285" s="18">
        <v>7.493727972380064E-2</v>
      </c>
      <c r="G285" s="18">
        <v>7.493727972380064E-2</v>
      </c>
      <c r="H285" s="18">
        <v>7.493727972380064E-2</v>
      </c>
      <c r="I285" s="18">
        <v>7.493727972380064E-2</v>
      </c>
      <c r="J285" s="18">
        <v>7.493727972380064E-2</v>
      </c>
      <c r="K285" s="18">
        <v>7.493727972380064E-2</v>
      </c>
      <c r="L285" s="18">
        <v>7.493727972380064E-2</v>
      </c>
      <c r="M285" s="18">
        <v>7.493727972380064E-2</v>
      </c>
      <c r="N285" s="18">
        <v>7.493727972380064E-2</v>
      </c>
    </row>
    <row r="286" spans="2:14" x14ac:dyDescent="0.3">
      <c r="B286" s="186">
        <v>1993</v>
      </c>
      <c r="C286" s="186"/>
      <c r="D286" s="186"/>
      <c r="E286" s="18">
        <v>9.96705147919488E-2</v>
      </c>
      <c r="F286" s="18">
        <v>9.96705147919488E-2</v>
      </c>
      <c r="G286" s="18">
        <v>9.96705147919488E-2</v>
      </c>
      <c r="H286" s="18">
        <v>9.96705147919488E-2</v>
      </c>
      <c r="I286" s="18">
        <v>9.96705147919488E-2</v>
      </c>
      <c r="J286" s="18">
        <v>9.96705147919488E-2</v>
      </c>
      <c r="K286" s="18">
        <v>9.96705147919488E-2</v>
      </c>
      <c r="L286" s="18">
        <v>9.96705147919488E-2</v>
      </c>
      <c r="M286" s="18">
        <v>9.96705147919488E-2</v>
      </c>
      <c r="N286" s="18">
        <v>9.96705147919488E-2</v>
      </c>
    </row>
    <row r="287" spans="2:14" x14ac:dyDescent="0.3">
      <c r="B287" s="186">
        <v>1994</v>
      </c>
      <c r="C287" s="186"/>
      <c r="D287" s="186"/>
      <c r="E287" s="18">
        <v>1.3259206774573897E-2</v>
      </c>
      <c r="F287" s="18">
        <v>1.3259206774573897E-2</v>
      </c>
      <c r="G287" s="18">
        <v>1.3259206774573897E-2</v>
      </c>
      <c r="H287" s="18">
        <v>1.3259206774573897E-2</v>
      </c>
      <c r="I287" s="18">
        <v>1.3259206774573897E-2</v>
      </c>
      <c r="J287" s="18">
        <v>1.3259206774573897E-2</v>
      </c>
      <c r="K287" s="18">
        <v>1.3259206774573897E-2</v>
      </c>
      <c r="L287" s="18">
        <v>1.3259206774573897E-2</v>
      </c>
      <c r="M287" s="18">
        <v>1.3259206774573897E-2</v>
      </c>
      <c r="N287" s="18">
        <v>1.3259206774573897E-2</v>
      </c>
    </row>
    <row r="288" spans="2:14" x14ac:dyDescent="0.3">
      <c r="B288" s="186">
        <v>1995</v>
      </c>
      <c r="C288" s="186"/>
      <c r="D288" s="186"/>
      <c r="E288" s="18">
        <v>0.37195198902606308</v>
      </c>
      <c r="F288" s="18">
        <v>0.37195198902606308</v>
      </c>
      <c r="G288" s="18">
        <v>0.37195198902606308</v>
      </c>
      <c r="H288" s="18">
        <v>0.37195198902606308</v>
      </c>
      <c r="I288" s="18">
        <v>0.37195198902606308</v>
      </c>
      <c r="J288" s="18">
        <v>0.37195198902606308</v>
      </c>
      <c r="K288" s="18">
        <v>0.37195198902606308</v>
      </c>
      <c r="L288" s="18">
        <v>0.37195198902606308</v>
      </c>
      <c r="M288" s="18">
        <v>0.37195198902606308</v>
      </c>
      <c r="N288" s="18">
        <v>0.37195198902606308</v>
      </c>
    </row>
    <row r="289" spans="2:14" x14ac:dyDescent="0.3">
      <c r="B289" s="186">
        <v>1996</v>
      </c>
      <c r="C289" s="186"/>
      <c r="D289" s="186"/>
      <c r="E289" s="18">
        <v>0.22680966018865789</v>
      </c>
      <c r="F289" s="18">
        <v>0.22680966018865789</v>
      </c>
      <c r="G289" s="18">
        <v>0.22680966018865789</v>
      </c>
      <c r="H289" s="18">
        <v>0.22680966018865789</v>
      </c>
      <c r="I289" s="18">
        <v>0.22680966018865789</v>
      </c>
      <c r="J289" s="18">
        <v>0.22680966018865789</v>
      </c>
      <c r="K289" s="18">
        <v>0.22680966018865789</v>
      </c>
      <c r="L289" s="18">
        <v>0.22680966018865789</v>
      </c>
      <c r="M289" s="18">
        <v>0.22680966018865789</v>
      </c>
      <c r="N289" s="18">
        <v>0.22680966018865789</v>
      </c>
    </row>
    <row r="290" spans="2:14" x14ac:dyDescent="0.3">
      <c r="B290" s="186">
        <v>1997</v>
      </c>
      <c r="C290" s="186"/>
      <c r="D290" s="186"/>
      <c r="E290" s="18">
        <v>0.33103653103653097</v>
      </c>
      <c r="F290" s="18">
        <v>0.33103653103653097</v>
      </c>
      <c r="G290" s="18">
        <v>0.33103653103653097</v>
      </c>
      <c r="H290" s="18">
        <v>0.33103653103653097</v>
      </c>
      <c r="I290" s="18">
        <v>0.33103653103653097</v>
      </c>
      <c r="J290" s="18">
        <v>0.33103653103653097</v>
      </c>
      <c r="K290" s="18">
        <v>0.33103653103653097</v>
      </c>
      <c r="L290" s="18">
        <v>0.33103653103653097</v>
      </c>
      <c r="M290" s="18">
        <v>0.33103653103653097</v>
      </c>
      <c r="N290" s="18">
        <v>0.33103653103653097</v>
      </c>
    </row>
    <row r="291" spans="2:14" x14ac:dyDescent="0.3">
      <c r="B291" s="186">
        <v>1998</v>
      </c>
      <c r="C291" s="186"/>
      <c r="D291" s="186"/>
      <c r="E291" s="18">
        <v>0.28337953278443584</v>
      </c>
      <c r="F291" s="18">
        <v>0.28337953278443584</v>
      </c>
      <c r="G291" s="18">
        <v>0.28337953278443584</v>
      </c>
      <c r="H291" s="18">
        <v>0.28337953278443584</v>
      </c>
      <c r="I291" s="18">
        <v>0.28337953278443584</v>
      </c>
      <c r="J291" s="18">
        <v>0.28337953278443584</v>
      </c>
      <c r="K291" s="18">
        <v>0.28337953278443584</v>
      </c>
      <c r="L291" s="18">
        <v>0.28337953278443584</v>
      </c>
      <c r="M291" s="18">
        <v>0.28337953278443584</v>
      </c>
      <c r="N291" s="18">
        <v>0.28337953278443584</v>
      </c>
    </row>
    <row r="292" spans="2:14" x14ac:dyDescent="0.3">
      <c r="B292" s="186">
        <v>1999</v>
      </c>
      <c r="C292" s="186"/>
      <c r="D292" s="186"/>
      <c r="E292" s="18">
        <v>0.20885350992084475</v>
      </c>
      <c r="F292" s="18">
        <v>0.20885350992084475</v>
      </c>
      <c r="G292" s="18">
        <v>0.20885350992084475</v>
      </c>
      <c r="H292" s="18">
        <v>0.20885350992084475</v>
      </c>
      <c r="I292" s="18">
        <v>0.20885350992084475</v>
      </c>
      <c r="J292" s="18">
        <v>0.20885350992084475</v>
      </c>
      <c r="K292" s="18">
        <v>0.20885350992084475</v>
      </c>
      <c r="L292" s="18">
        <v>0.20885350992084475</v>
      </c>
      <c r="M292" s="18">
        <v>0.20885350992084475</v>
      </c>
      <c r="N292" s="18">
        <v>0.20885350992084475</v>
      </c>
    </row>
    <row r="293" spans="2:14" x14ac:dyDescent="0.3">
      <c r="B293" s="186">
        <v>2000</v>
      </c>
      <c r="C293" s="186"/>
      <c r="D293" s="186"/>
      <c r="E293" s="18">
        <v>-9.0318189552492781E-2</v>
      </c>
      <c r="F293" s="18">
        <v>-9.0318189552492781E-2</v>
      </c>
      <c r="G293" s="18">
        <v>-9.0318189552492781E-2</v>
      </c>
      <c r="H293" s="18">
        <v>-9.0318189552492781E-2</v>
      </c>
      <c r="I293" s="18">
        <v>-9.0318189552492781E-2</v>
      </c>
      <c r="J293" s="18">
        <v>-9.0318189552492781E-2</v>
      </c>
      <c r="K293" s="18">
        <v>-9.0318189552492781E-2</v>
      </c>
      <c r="L293" s="18">
        <v>-9.0318189552492781E-2</v>
      </c>
      <c r="M293" s="18">
        <v>-9.0318189552492781E-2</v>
      </c>
      <c r="N293" s="18">
        <v>-9.0318189552492781E-2</v>
      </c>
    </row>
    <row r="294" spans="2:14" x14ac:dyDescent="0.3">
      <c r="B294" s="186">
        <v>2001</v>
      </c>
      <c r="C294" s="186"/>
      <c r="D294" s="186"/>
      <c r="E294" s="18">
        <v>-0.11849759142000185</v>
      </c>
      <c r="F294" s="18">
        <v>-0.11849759142000185</v>
      </c>
      <c r="G294" s="18">
        <v>-0.11849759142000185</v>
      </c>
      <c r="H294" s="18">
        <v>-0.11849759142000185</v>
      </c>
      <c r="I294" s="18">
        <v>-0.11849759142000185</v>
      </c>
      <c r="J294" s="18">
        <v>-0.11849759142000185</v>
      </c>
      <c r="K294" s="18">
        <v>-0.11849759142000185</v>
      </c>
      <c r="L294" s="18">
        <v>-0.11849759142000185</v>
      </c>
      <c r="M294" s="18">
        <v>-0.11849759142000185</v>
      </c>
      <c r="N294" s="18">
        <v>-0.11849759142000185</v>
      </c>
    </row>
    <row r="295" spans="2:14" x14ac:dyDescent="0.3">
      <c r="B295" s="186">
        <v>2002</v>
      </c>
      <c r="C295" s="186"/>
      <c r="D295" s="186"/>
      <c r="E295" s="18">
        <v>-0.21966047957912699</v>
      </c>
      <c r="F295" s="18">
        <v>-0.21966047957912699</v>
      </c>
      <c r="G295" s="18">
        <v>-0.21966047957912699</v>
      </c>
      <c r="H295" s="18">
        <v>-0.21966047957912699</v>
      </c>
      <c r="I295" s="18">
        <v>-0.21966047957912699</v>
      </c>
      <c r="J295" s="18">
        <v>-0.21966047957912699</v>
      </c>
      <c r="K295" s="18">
        <v>-0.21966047957912699</v>
      </c>
      <c r="L295" s="18">
        <v>-0.21966047957912699</v>
      </c>
      <c r="M295" s="18">
        <v>-0.21966047957912699</v>
      </c>
      <c r="N295" s="18">
        <v>-0.21966047957912699</v>
      </c>
    </row>
    <row r="296" spans="2:14" x14ac:dyDescent="0.3">
      <c r="B296" s="186">
        <v>2003</v>
      </c>
      <c r="C296" s="186"/>
      <c r="D296" s="186"/>
      <c r="E296" s="18">
        <v>0.28355800050010233</v>
      </c>
      <c r="F296" s="18">
        <v>0.28355800050010233</v>
      </c>
      <c r="G296" s="18">
        <v>0.28355800050010233</v>
      </c>
      <c r="H296" s="18">
        <v>0.28355800050010233</v>
      </c>
      <c r="I296" s="18">
        <v>0.28355800050010233</v>
      </c>
      <c r="J296" s="18">
        <v>0.28355800050010233</v>
      </c>
      <c r="K296" s="18">
        <v>0.28355800050010233</v>
      </c>
      <c r="L296" s="18">
        <v>0.28355800050010233</v>
      </c>
      <c r="M296" s="18">
        <v>0.28355800050010233</v>
      </c>
      <c r="N296" s="18">
        <v>0.28355800050010233</v>
      </c>
    </row>
    <row r="297" spans="2:14" x14ac:dyDescent="0.3">
      <c r="B297" s="186">
        <v>2004</v>
      </c>
      <c r="C297" s="186"/>
      <c r="D297" s="186"/>
      <c r="E297" s="18">
        <v>0.10742775944096193</v>
      </c>
      <c r="F297" s="18">
        <v>0.10742775944096193</v>
      </c>
      <c r="G297" s="18">
        <v>0.10742775944096193</v>
      </c>
      <c r="H297" s="18">
        <v>0.10742775944096193</v>
      </c>
      <c r="I297" s="18">
        <v>0.10742775944096193</v>
      </c>
      <c r="J297" s="18">
        <v>0.10742775944096193</v>
      </c>
      <c r="K297" s="18">
        <v>0.10742775944096193</v>
      </c>
      <c r="L297" s="18">
        <v>0.10742775944096193</v>
      </c>
      <c r="M297" s="18">
        <v>0.10742775944096193</v>
      </c>
      <c r="N297" s="18">
        <v>0.10742775944096193</v>
      </c>
    </row>
    <row r="298" spans="2:14" x14ac:dyDescent="0.3">
      <c r="B298" s="186">
        <v>2005</v>
      </c>
      <c r="C298" s="186"/>
      <c r="D298" s="186"/>
      <c r="E298" s="18">
        <v>4.8344775232688535E-2</v>
      </c>
      <c r="F298" s="18">
        <v>4.8344775232688535E-2</v>
      </c>
      <c r="G298" s="18">
        <v>4.8344775232688535E-2</v>
      </c>
      <c r="H298" s="18">
        <v>4.8344775232688535E-2</v>
      </c>
      <c r="I298" s="18">
        <v>4.8344775232688535E-2</v>
      </c>
      <c r="J298" s="18">
        <v>4.8344775232688535E-2</v>
      </c>
      <c r="K298" s="18">
        <v>4.8344775232688535E-2</v>
      </c>
      <c r="L298" s="18">
        <v>4.8344775232688535E-2</v>
      </c>
      <c r="M298" s="18">
        <v>4.8344775232688535E-2</v>
      </c>
      <c r="N298" s="18">
        <v>4.8344775232688535E-2</v>
      </c>
    </row>
    <row r="299" spans="2:14" x14ac:dyDescent="0.3">
      <c r="B299" s="186">
        <v>2006</v>
      </c>
      <c r="C299" s="186"/>
      <c r="D299" s="186"/>
      <c r="E299" s="18">
        <v>0.15612557979315703</v>
      </c>
      <c r="F299" s="18">
        <v>0.15612557979315703</v>
      </c>
      <c r="G299" s="18">
        <v>0.15612557979315703</v>
      </c>
      <c r="H299" s="18">
        <v>0.15612557979315703</v>
      </c>
      <c r="I299" s="18">
        <v>0.15612557979315703</v>
      </c>
      <c r="J299" s="18">
        <v>0.15612557979315703</v>
      </c>
      <c r="K299" s="18">
        <v>0.15612557979315703</v>
      </c>
      <c r="L299" s="18">
        <v>0.15612557979315703</v>
      </c>
      <c r="M299" s="18">
        <v>0.15612557979315703</v>
      </c>
      <c r="N299" s="18">
        <v>0.15612557979315703</v>
      </c>
    </row>
    <row r="300" spans="2:14" x14ac:dyDescent="0.3">
      <c r="B300" s="186">
        <v>2007</v>
      </c>
      <c r="C300" s="186"/>
      <c r="D300" s="186"/>
      <c r="E300" s="18">
        <v>5.4847352464217694E-2</v>
      </c>
      <c r="F300" s="18">
        <v>5.4847352464217694E-2</v>
      </c>
      <c r="G300" s="18">
        <v>5.4847352464217694E-2</v>
      </c>
      <c r="H300" s="18">
        <v>5.4847352464217694E-2</v>
      </c>
      <c r="I300" s="18">
        <v>5.4847352464217694E-2</v>
      </c>
      <c r="J300" s="18">
        <v>5.4847352464217694E-2</v>
      </c>
      <c r="K300" s="18">
        <v>5.4847352464217694E-2</v>
      </c>
      <c r="L300" s="18">
        <v>5.4847352464217694E-2</v>
      </c>
      <c r="M300" s="18">
        <v>5.4847352464217694E-2</v>
      </c>
      <c r="N300" s="18">
        <v>5.4847352464217694E-2</v>
      </c>
    </row>
    <row r="301" spans="2:14" x14ac:dyDescent="0.3">
      <c r="B301" s="186">
        <v>2008</v>
      </c>
      <c r="C301" s="186"/>
      <c r="D301" s="186"/>
      <c r="E301" s="18">
        <v>-0.36552344111798191</v>
      </c>
      <c r="F301" s="18">
        <v>-0.36552344111798191</v>
      </c>
      <c r="G301" s="18">
        <v>-0.36552344111798191</v>
      </c>
      <c r="H301" s="18">
        <v>-0.36552344111798191</v>
      </c>
      <c r="I301" s="18">
        <v>-0.36552344111798191</v>
      </c>
      <c r="J301" s="18">
        <v>-0.36552344111798191</v>
      </c>
      <c r="K301" s="18">
        <v>-0.36552344111798191</v>
      </c>
      <c r="L301" s="18">
        <v>-0.36552344111798191</v>
      </c>
      <c r="M301" s="18">
        <v>-0.36552344111798191</v>
      </c>
      <c r="N301" s="18">
        <v>-0.36552344111798191</v>
      </c>
    </row>
    <row r="302" spans="2:14" x14ac:dyDescent="0.3">
      <c r="B302" s="186">
        <v>2009</v>
      </c>
      <c r="C302" s="186"/>
      <c r="D302" s="186"/>
      <c r="E302" s="18">
        <v>0.25935233877663982</v>
      </c>
      <c r="F302" s="18">
        <v>0.25935233877663982</v>
      </c>
      <c r="G302" s="18">
        <v>0.25935233877663982</v>
      </c>
      <c r="H302" s="18">
        <v>0.25935233877663982</v>
      </c>
      <c r="I302" s="18">
        <v>0.25935233877663982</v>
      </c>
      <c r="J302" s="18">
        <v>0.25935233877663982</v>
      </c>
      <c r="K302" s="18">
        <v>0.25935233877663982</v>
      </c>
      <c r="L302" s="18">
        <v>0.25935233877663982</v>
      </c>
      <c r="M302" s="18">
        <v>0.25935233877663982</v>
      </c>
      <c r="N302" s="18">
        <v>0.25935233877663982</v>
      </c>
    </row>
    <row r="303" spans="2:14" x14ac:dyDescent="0.3">
      <c r="B303" s="186">
        <v>2010</v>
      </c>
      <c r="C303" s="186"/>
      <c r="D303" s="186"/>
      <c r="E303" s="18">
        <v>0.14821092278719414</v>
      </c>
      <c r="F303" s="18">
        <v>0.14821092278719414</v>
      </c>
      <c r="G303" s="18">
        <v>0.14821092278719414</v>
      </c>
      <c r="H303" s="18">
        <v>0.14821092278719414</v>
      </c>
      <c r="I303" s="18">
        <v>0.14821092278719414</v>
      </c>
      <c r="J303" s="18">
        <v>0.14821092278719414</v>
      </c>
      <c r="K303" s="18">
        <v>0.14821092278719414</v>
      </c>
      <c r="L303" s="18">
        <v>0.14821092278719414</v>
      </c>
      <c r="M303" s="18">
        <v>0.14821092278719414</v>
      </c>
      <c r="N303" s="18">
        <v>0.14821092278719414</v>
      </c>
    </row>
    <row r="304" spans="2:14" x14ac:dyDescent="0.3">
      <c r="B304" s="186">
        <v>2011</v>
      </c>
      <c r="C304" s="186"/>
      <c r="D304" s="186"/>
      <c r="E304" s="18">
        <v>2.09837473362805E-2</v>
      </c>
      <c r="F304" s="18">
        <v>2.09837473362805E-2</v>
      </c>
      <c r="G304" s="18">
        <v>2.09837473362805E-2</v>
      </c>
      <c r="H304" s="18">
        <v>2.09837473362805E-2</v>
      </c>
      <c r="I304" s="18">
        <v>2.09837473362805E-2</v>
      </c>
      <c r="J304" s="18">
        <v>2.09837473362805E-2</v>
      </c>
      <c r="K304" s="18">
        <v>2.09837473362805E-2</v>
      </c>
      <c r="L304" s="18">
        <v>2.09837473362805E-2</v>
      </c>
      <c r="M304" s="18">
        <v>2.09837473362805E-2</v>
      </c>
      <c r="N304" s="18">
        <v>2.09837473362805E-2</v>
      </c>
    </row>
    <row r="305" spans="2:14" x14ac:dyDescent="0.3">
      <c r="B305" s="186">
        <v>2012</v>
      </c>
      <c r="C305" s="186"/>
      <c r="D305" s="186"/>
      <c r="E305" s="18">
        <v>0.15890585241730293</v>
      </c>
      <c r="F305" s="18">
        <v>0.15890585241730293</v>
      </c>
      <c r="G305" s="18">
        <v>0.15890585241730293</v>
      </c>
      <c r="H305" s="18">
        <v>0.15890585241730293</v>
      </c>
      <c r="I305" s="18">
        <v>0.15890585241730293</v>
      </c>
      <c r="J305" s="18">
        <v>0.15890585241730293</v>
      </c>
      <c r="K305" s="18">
        <v>0.15890585241730293</v>
      </c>
      <c r="L305" s="18">
        <v>0.15890585241730293</v>
      </c>
      <c r="M305" s="18">
        <v>0.15890585241730293</v>
      </c>
      <c r="N305" s="18">
        <v>0.15890585241730293</v>
      </c>
    </row>
    <row r="306" spans="2:14" x14ac:dyDescent="0.3">
      <c r="B306" s="186">
        <v>2013</v>
      </c>
      <c r="C306" s="186"/>
      <c r="D306" s="186"/>
      <c r="E306" s="18">
        <v>0.32145085858125483</v>
      </c>
      <c r="F306" s="18">
        <v>0.32145085858125483</v>
      </c>
      <c r="G306" s="18">
        <v>0.32145085858125483</v>
      </c>
      <c r="H306" s="18">
        <v>0.32145085858125483</v>
      </c>
      <c r="I306" s="18">
        <v>0.32145085858125483</v>
      </c>
      <c r="J306" s="18">
        <v>0.32145085858125483</v>
      </c>
      <c r="K306" s="18">
        <v>0.32145085858125483</v>
      </c>
      <c r="L306" s="18">
        <v>0.32145085858125483</v>
      </c>
      <c r="M306" s="18">
        <v>0.32145085858125483</v>
      </c>
      <c r="N306" s="18">
        <v>0.32145085858125483</v>
      </c>
    </row>
    <row r="307" spans="2:14" x14ac:dyDescent="0.3">
      <c r="B307" s="186">
        <v>2014</v>
      </c>
      <c r="C307" s="186"/>
      <c r="D307" s="186"/>
      <c r="E307" s="18">
        <v>0.13524421649462237</v>
      </c>
      <c r="F307" s="18">
        <v>0.13524421649462237</v>
      </c>
      <c r="G307" s="18">
        <v>0.13524421649462237</v>
      </c>
      <c r="H307" s="18">
        <v>0.13524421649462237</v>
      </c>
      <c r="I307" s="18">
        <v>0.13524421649462237</v>
      </c>
      <c r="J307" s="18">
        <v>0.13524421649462237</v>
      </c>
      <c r="K307" s="18">
        <v>0.13524421649462237</v>
      </c>
      <c r="L307" s="18">
        <v>0.13524421649462237</v>
      </c>
      <c r="M307" s="18">
        <v>0.13524421649462237</v>
      </c>
      <c r="N307" s="18">
        <v>0.13524421649462237</v>
      </c>
    </row>
    <row r="308" spans="2:14" x14ac:dyDescent="0.3">
      <c r="B308" s="186">
        <v>2015</v>
      </c>
      <c r="C308" s="186"/>
      <c r="D308" s="186"/>
      <c r="E308" s="19"/>
      <c r="F308" s="18">
        <v>1.3788916411676138E-2</v>
      </c>
      <c r="G308" s="18">
        <v>1.3788916411676138E-2</v>
      </c>
      <c r="H308" s="18">
        <v>1.3788916411676138E-2</v>
      </c>
      <c r="I308" s="18">
        <v>1.3788916411676138E-2</v>
      </c>
      <c r="J308" s="18">
        <v>1.3788916411676138E-2</v>
      </c>
      <c r="K308" s="18">
        <v>1.3788916411676138E-2</v>
      </c>
      <c r="L308" s="18">
        <v>1.3788916411676138E-2</v>
      </c>
      <c r="M308" s="18">
        <v>1.3788916411676138E-2</v>
      </c>
      <c r="N308" s="18">
        <v>1.3788916411676138E-2</v>
      </c>
    </row>
    <row r="309" spans="2:14" x14ac:dyDescent="0.3">
      <c r="B309" s="186">
        <v>2016</v>
      </c>
      <c r="C309" s="186"/>
      <c r="D309" s="186"/>
      <c r="E309" s="19"/>
      <c r="F309" s="19"/>
      <c r="G309" s="18">
        <v>0.11773080874798171</v>
      </c>
      <c r="H309" s="18">
        <v>0.11773080874798171</v>
      </c>
      <c r="I309" s="18">
        <v>0.11773080874798171</v>
      </c>
      <c r="J309" s="18">
        <v>0.11773080874798171</v>
      </c>
      <c r="K309" s="18">
        <v>0.11773080874798171</v>
      </c>
      <c r="L309" s="18">
        <v>0.11773080874798171</v>
      </c>
      <c r="M309" s="18">
        <v>0.11773080874798171</v>
      </c>
      <c r="N309" s="18">
        <v>0.11773080874798171</v>
      </c>
    </row>
    <row r="310" spans="2:14" x14ac:dyDescent="0.3">
      <c r="B310" s="186">
        <v>2017</v>
      </c>
      <c r="C310" s="186"/>
      <c r="D310" s="186"/>
      <c r="E310" s="19"/>
      <c r="F310" s="19"/>
      <c r="G310" s="19"/>
      <c r="H310" s="18">
        <v>0.2160548143449928</v>
      </c>
      <c r="I310" s="18">
        <v>0.2160548143449928</v>
      </c>
      <c r="J310" s="18">
        <v>0.2160548143449928</v>
      </c>
      <c r="K310" s="18">
        <v>0.2160548143449928</v>
      </c>
      <c r="L310" s="18">
        <v>0.2160548143449928</v>
      </c>
      <c r="M310" s="18">
        <v>0.2160548143449928</v>
      </c>
      <c r="N310" s="18">
        <v>0.2160548143449928</v>
      </c>
    </row>
    <row r="311" spans="2:14" x14ac:dyDescent="0.3">
      <c r="B311" s="186">
        <v>2018</v>
      </c>
      <c r="C311" s="186"/>
      <c r="D311" s="186"/>
      <c r="E311" s="19"/>
      <c r="F311" s="19"/>
      <c r="G311" s="19"/>
      <c r="H311" s="19"/>
      <c r="I311" s="18">
        <v>-4.2268692890885438E-2</v>
      </c>
      <c r="J311" s="18">
        <v>-4.2268692890885438E-2</v>
      </c>
      <c r="K311" s="18">
        <v>-4.2268692890885438E-2</v>
      </c>
      <c r="L311" s="18">
        <v>-4.2268692890885438E-2</v>
      </c>
      <c r="M311" s="18">
        <v>-4.2268692890885438E-2</v>
      </c>
      <c r="N311" s="18">
        <v>-4.2268692890885438E-2</v>
      </c>
    </row>
    <row r="312" spans="2:14" x14ac:dyDescent="0.3">
      <c r="B312" s="186">
        <v>2019</v>
      </c>
      <c r="C312" s="186"/>
      <c r="D312" s="186"/>
      <c r="E312" s="19"/>
      <c r="F312" s="19"/>
      <c r="G312" s="19"/>
      <c r="H312" s="19"/>
      <c r="I312" s="19"/>
      <c r="J312" s="18">
        <v>0.31211679996808755</v>
      </c>
      <c r="K312" s="18">
        <v>0.31211679996808755</v>
      </c>
      <c r="L312" s="18">
        <v>0.31211679996808755</v>
      </c>
      <c r="M312" s="18">
        <v>0.31211679996808755</v>
      </c>
      <c r="N312" s="18">
        <v>0.31211679996808755</v>
      </c>
    </row>
    <row r="313" spans="2:14" x14ac:dyDescent="0.3">
      <c r="B313" s="186">
        <v>2020</v>
      </c>
      <c r="C313" s="186"/>
      <c r="D313" s="186"/>
      <c r="E313" s="19"/>
      <c r="F313" s="19"/>
      <c r="G313" s="19"/>
      <c r="H313" s="19"/>
      <c r="I313" s="19"/>
      <c r="J313" s="19"/>
      <c r="K313" s="18">
        <v>0.18023201827422478</v>
      </c>
      <c r="L313" s="18">
        <v>0.18023201827422478</v>
      </c>
      <c r="M313" s="18">
        <v>0.18023201827422478</v>
      </c>
      <c r="N313" s="18">
        <v>0.18023201827422478</v>
      </c>
    </row>
    <row r="314" spans="2:14" x14ac:dyDescent="0.3">
      <c r="B314" s="186">
        <v>2021</v>
      </c>
      <c r="C314" s="186"/>
      <c r="D314" s="186"/>
      <c r="E314" s="19"/>
      <c r="F314" s="19"/>
      <c r="G314" s="19"/>
      <c r="H314" s="19"/>
      <c r="I314" s="19"/>
      <c r="J314" s="19"/>
      <c r="K314" s="19"/>
      <c r="L314" s="18">
        <v>0.28468851751964158</v>
      </c>
      <c r="M314" s="18">
        <v>0.28468851751964158</v>
      </c>
      <c r="N314" s="18">
        <v>0.28468851751964158</v>
      </c>
    </row>
    <row r="315" spans="2:14" x14ac:dyDescent="0.3">
      <c r="B315" s="186">
        <v>2022</v>
      </c>
      <c r="C315" s="186"/>
      <c r="D315" s="186"/>
      <c r="E315" s="19"/>
      <c r="F315" s="19"/>
      <c r="G315" s="19"/>
      <c r="H315" s="19"/>
      <c r="I315" s="19"/>
      <c r="J315" s="19"/>
      <c r="K315" s="19"/>
      <c r="L315" s="19"/>
      <c r="M315" s="18">
        <v>-0.18037505927178585</v>
      </c>
      <c r="N315" s="18">
        <v>-0.18037505927178585</v>
      </c>
    </row>
    <row r="316" spans="2:14" x14ac:dyDescent="0.3">
      <c r="B316" s="186">
        <v>2023</v>
      </c>
      <c r="C316" s="186"/>
      <c r="D316" s="186"/>
      <c r="E316" s="19"/>
      <c r="F316" s="19"/>
      <c r="G316" s="19"/>
      <c r="H316" s="19"/>
      <c r="I316" s="19"/>
      <c r="J316" s="19"/>
      <c r="K316" s="19"/>
      <c r="L316" s="19"/>
      <c r="M316" s="19"/>
      <c r="N316" s="18">
        <v>0.26060684985024096</v>
      </c>
    </row>
    <row r="317" spans="2:14" x14ac:dyDescent="0.3">
      <c r="B317" s="182" t="s">
        <v>37</v>
      </c>
      <c r="C317" s="182"/>
      <c r="D317" s="182"/>
      <c r="E317" s="20">
        <f>+AVERAGE(E221:E307)</f>
        <v>0.1152754065595252</v>
      </c>
      <c r="F317" s="20">
        <f>+AVERAGE(F221:F308)</f>
        <v>0.11412215098966327</v>
      </c>
      <c r="G317" s="20">
        <f>+AVERAGE(G221:G309)</f>
        <v>0.11416269770604888</v>
      </c>
      <c r="H317" s="20">
        <f>+AVERAGE(H221:H310)</f>
        <v>0.11529483233537048</v>
      </c>
      <c r="I317" s="20">
        <f>+AVERAGE(I221:I311)</f>
        <v>0.11356336502519183</v>
      </c>
      <c r="J317" s="20">
        <f>+AVERAGE(J221:J312)</f>
        <v>0.11572155453544071</v>
      </c>
      <c r="K317" s="20">
        <f>+AVERAGE(K221:K313)</f>
        <v>0.11641521543585774</v>
      </c>
      <c r="L317" s="20">
        <f>+AVERAGE(L221:L314)</f>
        <v>0.11820535694738736</v>
      </c>
      <c r="M317" s="20">
        <f>+AVERAGE(M221:M315)</f>
        <v>0.11506240519771187</v>
      </c>
      <c r="N317" s="20">
        <f>+AVERAGE(N221:N316)</f>
        <v>0.11657849316284237</v>
      </c>
    </row>
    <row r="318" spans="2:14" x14ac:dyDescent="0.3">
      <c r="B318" s="15" t="s">
        <v>38</v>
      </c>
    </row>
    <row r="319" spans="2:14" x14ac:dyDescent="0.3"/>
    <row r="320" spans="2:14" x14ac:dyDescent="0.3">
      <c r="B320" s="16" t="s">
        <v>40</v>
      </c>
    </row>
    <row r="321" spans="2:14" x14ac:dyDescent="0.3"/>
    <row r="322" spans="2:14" x14ac:dyDescent="0.3">
      <c r="B322" s="182" t="s">
        <v>36</v>
      </c>
      <c r="C322" s="182"/>
      <c r="D322" s="182"/>
      <c r="E322" s="17">
        <v>2014</v>
      </c>
      <c r="F322" s="17">
        <v>2015</v>
      </c>
      <c r="G322" s="17">
        <v>2016</v>
      </c>
      <c r="H322" s="17">
        <v>2017</v>
      </c>
      <c r="I322" s="17">
        <v>2018</v>
      </c>
      <c r="J322" s="17">
        <v>2019</v>
      </c>
      <c r="K322" s="17">
        <v>2020</v>
      </c>
      <c r="L322" s="17">
        <v>2021</v>
      </c>
      <c r="M322" s="17">
        <v>2022</v>
      </c>
      <c r="N322" s="17">
        <v>2023</v>
      </c>
    </row>
    <row r="323" spans="2:14" x14ac:dyDescent="0.3">
      <c r="B323" s="185" t="s">
        <v>2</v>
      </c>
      <c r="C323" s="185"/>
      <c r="D323" s="185"/>
      <c r="E323" s="14">
        <v>176</v>
      </c>
      <c r="F323" s="14">
        <v>201.22727</v>
      </c>
      <c r="G323" s="14">
        <v>267.05</v>
      </c>
      <c r="H323" s="14">
        <v>157.30000000000001</v>
      </c>
      <c r="I323" s="14">
        <v>116.60869565217401</v>
      </c>
      <c r="J323" s="14">
        <v>152.39130434782601</v>
      </c>
      <c r="K323" s="14">
        <v>113.869565217391</v>
      </c>
      <c r="L323" s="14">
        <v>131.61904761904799</v>
      </c>
      <c r="M323" s="14">
        <v>176.76190476190499</v>
      </c>
      <c r="N323" s="14">
        <v>207.04545454545499</v>
      </c>
    </row>
    <row r="324" spans="2:14" x14ac:dyDescent="0.3">
      <c r="B324" s="185" t="s">
        <v>3</v>
      </c>
      <c r="C324" s="185"/>
      <c r="D324" s="185"/>
      <c r="E324" s="14">
        <v>182.25</v>
      </c>
      <c r="F324" s="14">
        <v>182.85</v>
      </c>
      <c r="G324" s="14">
        <v>282.38094999999998</v>
      </c>
      <c r="H324" s="14">
        <v>152.105263157895</v>
      </c>
      <c r="I324" s="14">
        <v>132.19999999999999</v>
      </c>
      <c r="J324" s="14">
        <v>139.5</v>
      </c>
      <c r="K324" s="14">
        <v>122.2</v>
      </c>
      <c r="L324" s="14">
        <v>138.1</v>
      </c>
      <c r="M324" s="14">
        <v>197.75</v>
      </c>
      <c r="N324" s="14">
        <v>192.3</v>
      </c>
    </row>
    <row r="325" spans="2:14" x14ac:dyDescent="0.3">
      <c r="B325" s="185" t="s">
        <v>4</v>
      </c>
      <c r="C325" s="185"/>
      <c r="D325" s="185"/>
      <c r="E325" s="14">
        <v>167.2381</v>
      </c>
      <c r="F325" s="14">
        <v>184.45455000000001</v>
      </c>
      <c r="G325" s="14">
        <v>226.82608999999999</v>
      </c>
      <c r="H325" s="14">
        <v>141.08695652173901</v>
      </c>
      <c r="I325" s="14">
        <v>147.04545454545499</v>
      </c>
      <c r="J325" s="14">
        <v>135.666666666667</v>
      </c>
      <c r="K325" s="14">
        <v>248.90909090909099</v>
      </c>
      <c r="L325" s="14">
        <v>165.08695652173901</v>
      </c>
      <c r="M325" s="14">
        <v>200.73913043478299</v>
      </c>
      <c r="N325" s="14">
        <v>203.826086956522</v>
      </c>
    </row>
    <row r="326" spans="2:14" x14ac:dyDescent="0.3">
      <c r="B326" s="185" t="s">
        <v>5</v>
      </c>
      <c r="C326" s="185"/>
      <c r="D326" s="185"/>
      <c r="E326" s="14">
        <v>153.54544999999999</v>
      </c>
      <c r="F326" s="14">
        <v>176.95455000000001</v>
      </c>
      <c r="G326" s="14">
        <v>210.04761999999999</v>
      </c>
      <c r="H326" s="14">
        <v>149.444444444444</v>
      </c>
      <c r="I326" s="14">
        <v>145.23809523809501</v>
      </c>
      <c r="J326" s="14">
        <v>122.363636363636</v>
      </c>
      <c r="K326" s="14">
        <v>277.95454545454498</v>
      </c>
      <c r="L326" s="14">
        <v>164.5</v>
      </c>
      <c r="M326" s="14">
        <v>186.666666666667</v>
      </c>
      <c r="N326" s="14">
        <v>201.9</v>
      </c>
    </row>
    <row r="327" spans="2:14" x14ac:dyDescent="0.3">
      <c r="B327" s="185" t="s">
        <v>6</v>
      </c>
      <c r="C327" s="185"/>
      <c r="D327" s="185"/>
      <c r="E327" s="14">
        <v>149.40908999999999</v>
      </c>
      <c r="F327" s="14">
        <v>165.90476000000001</v>
      </c>
      <c r="G327" s="14">
        <v>207.95455000000001</v>
      </c>
      <c r="H327" s="14">
        <v>141.18181818181799</v>
      </c>
      <c r="I327" s="14">
        <v>157.695652173913</v>
      </c>
      <c r="J327" s="14">
        <v>135.695652173913</v>
      </c>
      <c r="K327" s="14">
        <v>222.35</v>
      </c>
      <c r="L327" s="14">
        <v>163.57142857142901</v>
      </c>
      <c r="M327" s="14">
        <v>217.54545454545499</v>
      </c>
      <c r="N327" s="14">
        <v>197.39130434782601</v>
      </c>
    </row>
    <row r="328" spans="2:14" x14ac:dyDescent="0.3">
      <c r="B328" s="185" t="s">
        <v>7</v>
      </c>
      <c r="C328" s="185"/>
      <c r="D328" s="185"/>
      <c r="E328" s="14">
        <v>145.42857000000001</v>
      </c>
      <c r="F328" s="14">
        <v>176.5</v>
      </c>
      <c r="G328" s="14">
        <v>209.90908999999999</v>
      </c>
      <c r="H328" s="14">
        <v>143.5</v>
      </c>
      <c r="I328" s="14">
        <v>163.333333333333</v>
      </c>
      <c r="J328" s="14">
        <v>129.15</v>
      </c>
      <c r="K328" s="14">
        <v>180.136363636364</v>
      </c>
      <c r="L328" s="14">
        <v>169.227272727273</v>
      </c>
      <c r="M328" s="14">
        <v>213.54545454545499</v>
      </c>
      <c r="N328" s="14">
        <v>181.09090909090901</v>
      </c>
    </row>
    <row r="329" spans="2:14" x14ac:dyDescent="0.3">
      <c r="B329" s="185" t="s">
        <v>8</v>
      </c>
      <c r="C329" s="185"/>
      <c r="D329" s="185"/>
      <c r="E329" s="14">
        <v>146.34782999999999</v>
      </c>
      <c r="F329" s="14">
        <v>186.69565</v>
      </c>
      <c r="G329" s="14">
        <v>184.19048000000001</v>
      </c>
      <c r="H329" s="14">
        <v>141.9</v>
      </c>
      <c r="I329" s="14">
        <v>150.95454545454501</v>
      </c>
      <c r="J329" s="14">
        <v>116.130434782609</v>
      </c>
      <c r="K329" s="14">
        <v>169.34782608695701</v>
      </c>
      <c r="L329" s="14">
        <v>170</v>
      </c>
      <c r="M329" s="14">
        <v>235.42857142857099</v>
      </c>
      <c r="N329" s="14">
        <v>168.90476190476201</v>
      </c>
    </row>
    <row r="330" spans="2:14" x14ac:dyDescent="0.3">
      <c r="B330" s="185" t="s">
        <v>9</v>
      </c>
      <c r="C330" s="185"/>
      <c r="D330" s="185"/>
      <c r="E330" s="14">
        <v>157.28570999999999</v>
      </c>
      <c r="F330" s="14">
        <v>217.47619</v>
      </c>
      <c r="G330" s="14">
        <v>169.6087</v>
      </c>
      <c r="H330" s="14">
        <v>155.39130434782601</v>
      </c>
      <c r="I330" s="14">
        <v>149.26086956521701</v>
      </c>
      <c r="J330" s="14">
        <v>127.09090909090899</v>
      </c>
      <c r="K330" s="14">
        <v>145.636363636364</v>
      </c>
      <c r="L330" s="14">
        <v>183</v>
      </c>
      <c r="M330" s="14">
        <v>211</v>
      </c>
      <c r="N330" s="14">
        <v>167.227272727273</v>
      </c>
    </row>
    <row r="331" spans="2:14" x14ac:dyDescent="0.3">
      <c r="B331" s="185" t="s">
        <v>10</v>
      </c>
      <c r="C331" s="185"/>
      <c r="D331" s="185"/>
      <c r="E331" s="14">
        <v>149.68181999999999</v>
      </c>
      <c r="F331" s="14">
        <v>234.27273</v>
      </c>
      <c r="G331" s="14">
        <v>161.77273</v>
      </c>
      <c r="H331" s="14">
        <v>144</v>
      </c>
      <c r="I331" s="14">
        <v>139.9</v>
      </c>
      <c r="J331" s="14">
        <v>116.428571428571</v>
      </c>
      <c r="K331" s="14">
        <v>160.40909090909099</v>
      </c>
      <c r="L331" s="14">
        <v>174</v>
      </c>
      <c r="M331" s="14">
        <v>225.273454545455</v>
      </c>
      <c r="N331" s="14">
        <v>169.09523809523799</v>
      </c>
    </row>
    <row r="332" spans="2:14" x14ac:dyDescent="0.3">
      <c r="B332" s="185" t="s">
        <v>11</v>
      </c>
      <c r="C332" s="185"/>
      <c r="D332" s="185"/>
      <c r="E332" s="14">
        <v>170.26087000000001</v>
      </c>
      <c r="F332" s="14">
        <v>225.90908999999999</v>
      </c>
      <c r="G332" s="14">
        <v>146.52381</v>
      </c>
      <c r="H332" s="14">
        <v>139.61904761904799</v>
      </c>
      <c r="I332" s="14">
        <v>142.695652173913</v>
      </c>
      <c r="J332" s="14">
        <v>126.913043478261</v>
      </c>
      <c r="K332" s="14">
        <v>150.18181818181799</v>
      </c>
      <c r="L332" s="14">
        <v>171.61904761904799</v>
      </c>
      <c r="M332" s="14">
        <v>242.587095238095</v>
      </c>
      <c r="N332" s="14">
        <v>179.95454545454501</v>
      </c>
    </row>
    <row r="333" spans="2:14" x14ac:dyDescent="0.3">
      <c r="B333" s="185" t="s">
        <v>12</v>
      </c>
      <c r="C333" s="185"/>
      <c r="D333" s="185"/>
      <c r="E333" s="14">
        <v>165.35</v>
      </c>
      <c r="F333" s="14">
        <v>218.90476000000001</v>
      </c>
      <c r="G333" s="14">
        <v>167.81818000000001</v>
      </c>
      <c r="H333" s="14">
        <v>138.80952380952399</v>
      </c>
      <c r="I333" s="14">
        <v>156.863636363636</v>
      </c>
      <c r="J333" s="14">
        <v>126.761904761905</v>
      </c>
      <c r="K333" s="14">
        <v>147</v>
      </c>
      <c r="L333" s="14">
        <v>179.363636363636</v>
      </c>
      <c r="M333" s="14">
        <v>203.40690909090901</v>
      </c>
      <c r="N333" s="14">
        <v>175.18181818181799</v>
      </c>
    </row>
    <row r="334" spans="2:14" x14ac:dyDescent="0.3">
      <c r="B334" s="184" t="s">
        <v>13</v>
      </c>
      <c r="C334" s="184"/>
      <c r="D334" s="184"/>
      <c r="E334" s="22">
        <v>181.91304</v>
      </c>
      <c r="F334" s="22">
        <v>236.65217000000001</v>
      </c>
      <c r="G334" s="22">
        <v>164.72727</v>
      </c>
      <c r="H334" s="22">
        <v>136.15</v>
      </c>
      <c r="I334" s="22">
        <v>164.80952380952399</v>
      </c>
      <c r="J334" s="22">
        <v>115.90909090909101</v>
      </c>
      <c r="K334" s="22">
        <v>143.304347826087</v>
      </c>
      <c r="L334" s="22">
        <v>174.304347826087</v>
      </c>
      <c r="M334" s="22">
        <v>195.5</v>
      </c>
      <c r="N334" s="22">
        <v>162.42857142857099</v>
      </c>
    </row>
    <row r="335" spans="2:14" x14ac:dyDescent="0.3">
      <c r="B335" s="182" t="s">
        <v>37</v>
      </c>
      <c r="C335" s="182"/>
      <c r="D335" s="182"/>
      <c r="E335" s="13">
        <f>AVERAGE(E323:E334)</f>
        <v>162.05920666666665</v>
      </c>
      <c r="F335" s="13">
        <f t="shared" ref="F335:N335" si="15">AVERAGE(F323:F334)</f>
        <v>200.65014333333332</v>
      </c>
      <c r="G335" s="13">
        <f t="shared" si="15"/>
        <v>199.90078916666664</v>
      </c>
      <c r="H335" s="13">
        <f t="shared" si="15"/>
        <v>145.04069650685784</v>
      </c>
      <c r="I335" s="13">
        <f t="shared" si="15"/>
        <v>147.21712152581711</v>
      </c>
      <c r="J335" s="13">
        <f t="shared" si="15"/>
        <v>128.66676783361567</v>
      </c>
      <c r="K335" s="13">
        <f t="shared" si="15"/>
        <v>173.44158432147569</v>
      </c>
      <c r="L335" s="13">
        <f t="shared" si="15"/>
        <v>165.36597810402165</v>
      </c>
      <c r="M335" s="13">
        <f t="shared" si="15"/>
        <v>208.85038677144124</v>
      </c>
      <c r="N335" s="13">
        <f t="shared" si="15"/>
        <v>183.86216356107658</v>
      </c>
    </row>
    <row r="336" spans="2:14" x14ac:dyDescent="0.3">
      <c r="B336" s="183" t="s">
        <v>41</v>
      </c>
      <c r="C336" s="183" t="s">
        <v>41</v>
      </c>
      <c r="D336" s="183"/>
      <c r="E336" s="23">
        <f>E335/10000</f>
        <v>1.6205920666666665E-2</v>
      </c>
      <c r="F336" s="23">
        <f t="shared" ref="F336:N336" si="16">F335/10000</f>
        <v>2.0065014333333332E-2</v>
      </c>
      <c r="G336" s="23">
        <f t="shared" si="16"/>
        <v>1.9990078916666664E-2</v>
      </c>
      <c r="H336" s="23">
        <f t="shared" si="16"/>
        <v>1.4504069650685784E-2</v>
      </c>
      <c r="I336" s="23">
        <f t="shared" si="16"/>
        <v>1.4721712152581711E-2</v>
      </c>
      <c r="J336" s="23">
        <f t="shared" si="16"/>
        <v>1.2866676783361567E-2</v>
      </c>
      <c r="K336" s="23">
        <f t="shared" si="16"/>
        <v>1.734415843214757E-2</v>
      </c>
      <c r="L336" s="23">
        <f t="shared" si="16"/>
        <v>1.6536597810402166E-2</v>
      </c>
      <c r="M336" s="23">
        <f t="shared" si="16"/>
        <v>2.0885038677144124E-2</v>
      </c>
      <c r="N336" s="23">
        <f t="shared" si="16"/>
        <v>1.8386216356107658E-2</v>
      </c>
    </row>
    <row r="337" spans="2:14" x14ac:dyDescent="0.3">
      <c r="B337" s="24" t="s">
        <v>42</v>
      </c>
    </row>
    <row r="338" spans="2:14" x14ac:dyDescent="0.3"/>
    <row r="339" spans="2:14" x14ac:dyDescent="0.3">
      <c r="B339" s="16" t="s">
        <v>43</v>
      </c>
    </row>
    <row r="340" spans="2:14" x14ac:dyDescent="0.3"/>
    <row r="341" spans="2:14" x14ac:dyDescent="0.3">
      <c r="B341" s="182" t="s">
        <v>36</v>
      </c>
      <c r="C341" s="182"/>
      <c r="D341" s="182"/>
      <c r="E341" s="17">
        <v>2014</v>
      </c>
      <c r="F341" s="17">
        <v>2015</v>
      </c>
      <c r="G341" s="17">
        <v>2016</v>
      </c>
      <c r="H341" s="17">
        <v>2017</v>
      </c>
      <c r="I341" s="17">
        <v>2018</v>
      </c>
      <c r="J341" s="17">
        <v>2019</v>
      </c>
      <c r="K341" s="17">
        <v>2020</v>
      </c>
      <c r="L341" s="17">
        <v>2021</v>
      </c>
      <c r="M341" s="17">
        <v>2022</v>
      </c>
      <c r="N341" s="17">
        <v>2023</v>
      </c>
    </row>
    <row r="342" spans="2:14" x14ac:dyDescent="0.3">
      <c r="B342" s="184" t="s">
        <v>44</v>
      </c>
      <c r="C342" s="184"/>
      <c r="D342" s="184"/>
      <c r="E342" s="25">
        <v>0.3</v>
      </c>
      <c r="F342" s="25">
        <v>0.28000000000000003</v>
      </c>
      <c r="G342" s="25">
        <v>0.28000000000000003</v>
      </c>
      <c r="H342" s="25">
        <v>0.29499999999999998</v>
      </c>
      <c r="I342" s="25">
        <v>0.29499999999999998</v>
      </c>
      <c r="J342" s="25">
        <v>0.29499999999999998</v>
      </c>
      <c r="K342" s="25">
        <v>0.29499999999999998</v>
      </c>
      <c r="L342" s="25">
        <v>0.29499999999999998</v>
      </c>
      <c r="M342" s="25">
        <v>0.29499999999999998</v>
      </c>
      <c r="N342" s="25">
        <v>0.29499999999999998</v>
      </c>
    </row>
    <row r="343" spans="2:14" x14ac:dyDescent="0.3">
      <c r="B343" s="15" t="s">
        <v>45</v>
      </c>
    </row>
    <row r="344" spans="2:14" x14ac:dyDescent="0.3"/>
  </sheetData>
  <mergeCells count="213">
    <mergeCell ref="B124:D124"/>
    <mergeCell ref="B125:D125"/>
    <mergeCell ref="B126:D126"/>
    <mergeCell ref="B127:D127"/>
    <mergeCell ref="B128:D128"/>
    <mergeCell ref="B129:D129"/>
    <mergeCell ref="B118:D118"/>
    <mergeCell ref="B119:D119"/>
    <mergeCell ref="B120:D120"/>
    <mergeCell ref="B121:D121"/>
    <mergeCell ref="B122:D122"/>
    <mergeCell ref="B123:D123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B146:D146"/>
    <mergeCell ref="B147:D147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72:D172"/>
    <mergeCell ref="B173:D173"/>
    <mergeCell ref="B174:D174"/>
    <mergeCell ref="B175:D175"/>
    <mergeCell ref="B176:D176"/>
    <mergeCell ref="B177:D177"/>
    <mergeCell ref="B166:D166"/>
    <mergeCell ref="B167:D167"/>
    <mergeCell ref="B168:D168"/>
    <mergeCell ref="B169:D169"/>
    <mergeCell ref="B170:D170"/>
    <mergeCell ref="B171:D171"/>
    <mergeCell ref="B184:D184"/>
    <mergeCell ref="B185:D185"/>
    <mergeCell ref="B186:D186"/>
    <mergeCell ref="B187:D187"/>
    <mergeCell ref="B188:D188"/>
    <mergeCell ref="B189:D189"/>
    <mergeCell ref="B178:D178"/>
    <mergeCell ref="B179:D179"/>
    <mergeCell ref="B180:D180"/>
    <mergeCell ref="B181:D181"/>
    <mergeCell ref="B182:D182"/>
    <mergeCell ref="B183:D183"/>
    <mergeCell ref="B196:D196"/>
    <mergeCell ref="B197:D197"/>
    <mergeCell ref="B198:D198"/>
    <mergeCell ref="B199:D199"/>
    <mergeCell ref="B200:D200"/>
    <mergeCell ref="B201:D201"/>
    <mergeCell ref="B190:D190"/>
    <mergeCell ref="B191:D191"/>
    <mergeCell ref="B192:D192"/>
    <mergeCell ref="B193:D193"/>
    <mergeCell ref="B194:D194"/>
    <mergeCell ref="B195:D195"/>
    <mergeCell ref="B208:D208"/>
    <mergeCell ref="B209:D209"/>
    <mergeCell ref="B210:D210"/>
    <mergeCell ref="B211:D211"/>
    <mergeCell ref="B212:D212"/>
    <mergeCell ref="B213:D213"/>
    <mergeCell ref="B202:D202"/>
    <mergeCell ref="B203:D203"/>
    <mergeCell ref="B204:D204"/>
    <mergeCell ref="B205:D205"/>
    <mergeCell ref="B206:D206"/>
    <mergeCell ref="B207:D207"/>
    <mergeCell ref="B224:D224"/>
    <mergeCell ref="B225:D225"/>
    <mergeCell ref="B226:D226"/>
    <mergeCell ref="B227:D227"/>
    <mergeCell ref="B228:D228"/>
    <mergeCell ref="B229:D229"/>
    <mergeCell ref="B214:D214"/>
    <mergeCell ref="B215:D215"/>
    <mergeCell ref="B220:D220"/>
    <mergeCell ref="B221:D221"/>
    <mergeCell ref="B222:D222"/>
    <mergeCell ref="B223:D223"/>
    <mergeCell ref="B236:D236"/>
    <mergeCell ref="B237:D237"/>
    <mergeCell ref="B238:D238"/>
    <mergeCell ref="B239:D239"/>
    <mergeCell ref="B240:D240"/>
    <mergeCell ref="B241:D241"/>
    <mergeCell ref="B230:D230"/>
    <mergeCell ref="B231:D231"/>
    <mergeCell ref="B232:D232"/>
    <mergeCell ref="B233:D233"/>
    <mergeCell ref="B234:D234"/>
    <mergeCell ref="B235:D235"/>
    <mergeCell ref="B248:D248"/>
    <mergeCell ref="B249:D249"/>
    <mergeCell ref="B250:D250"/>
    <mergeCell ref="B251:D251"/>
    <mergeCell ref="B252:D252"/>
    <mergeCell ref="B253:D253"/>
    <mergeCell ref="B242:D242"/>
    <mergeCell ref="B243:D243"/>
    <mergeCell ref="B244:D244"/>
    <mergeCell ref="B245:D245"/>
    <mergeCell ref="B246:D246"/>
    <mergeCell ref="B247:D247"/>
    <mergeCell ref="B260:D260"/>
    <mergeCell ref="B261:D261"/>
    <mergeCell ref="B262:D262"/>
    <mergeCell ref="B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84:D284"/>
    <mergeCell ref="B285:D285"/>
    <mergeCell ref="B286:D286"/>
    <mergeCell ref="B287:D287"/>
    <mergeCell ref="B288:D288"/>
    <mergeCell ref="B289:D289"/>
    <mergeCell ref="B278:D278"/>
    <mergeCell ref="B279:D279"/>
    <mergeCell ref="B280:D280"/>
    <mergeCell ref="B281:D281"/>
    <mergeCell ref="B282:D282"/>
    <mergeCell ref="B283:D283"/>
    <mergeCell ref="B296:D296"/>
    <mergeCell ref="B297:D297"/>
    <mergeCell ref="B298:D298"/>
    <mergeCell ref="B299:D299"/>
    <mergeCell ref="B300:D300"/>
    <mergeCell ref="B301:D301"/>
    <mergeCell ref="B290:D290"/>
    <mergeCell ref="B291:D291"/>
    <mergeCell ref="B292:D292"/>
    <mergeCell ref="B293:D293"/>
    <mergeCell ref="B294:D294"/>
    <mergeCell ref="B295:D295"/>
    <mergeCell ref="B308:D308"/>
    <mergeCell ref="B309:D309"/>
    <mergeCell ref="B310:D310"/>
    <mergeCell ref="B311:D311"/>
    <mergeCell ref="B312:D312"/>
    <mergeCell ref="B313:D313"/>
    <mergeCell ref="B302:D302"/>
    <mergeCell ref="B303:D303"/>
    <mergeCell ref="B304:D304"/>
    <mergeCell ref="B305:D305"/>
    <mergeCell ref="B306:D306"/>
    <mergeCell ref="B307:D307"/>
    <mergeCell ref="B324:D324"/>
    <mergeCell ref="B325:D325"/>
    <mergeCell ref="B326:D326"/>
    <mergeCell ref="B327:D327"/>
    <mergeCell ref="B328:D328"/>
    <mergeCell ref="B329:D329"/>
    <mergeCell ref="B314:D314"/>
    <mergeCell ref="B315:D315"/>
    <mergeCell ref="B316:D316"/>
    <mergeCell ref="B317:D317"/>
    <mergeCell ref="B322:D322"/>
    <mergeCell ref="B323:D323"/>
    <mergeCell ref="B336:D336"/>
    <mergeCell ref="B341:D341"/>
    <mergeCell ref="B342:D342"/>
    <mergeCell ref="B330:D330"/>
    <mergeCell ref="B331:D331"/>
    <mergeCell ref="B332:D332"/>
    <mergeCell ref="B333:D333"/>
    <mergeCell ref="B334:D334"/>
    <mergeCell ref="B335:D335"/>
  </mergeCells>
  <hyperlinks>
    <hyperlink ref="B2" location="Índice!A1" display="Índice" xr:uid="{5505EC13-D78A-435D-9DDE-3755D45852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AC34-4E70-4DFB-962C-49175587FF38}">
  <sheetPr>
    <tabColor rgb="FFFFC000"/>
  </sheetPr>
  <dimension ref="A1:L15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3" width="32.5546875" style="1" customWidth="1"/>
    <col min="4" max="12" width="11.5546875" style="1" customWidth="1"/>
    <col min="13" max="16384" width="11.5546875" style="1" hidden="1"/>
  </cols>
  <sheetData>
    <row r="1" spans="2:11" ht="15" thickBot="1" x14ac:dyDescent="0.35"/>
    <row r="2" spans="2:11" ht="15" thickBot="1" x14ac:dyDescent="0.35">
      <c r="B2" s="164" t="s">
        <v>353</v>
      </c>
    </row>
    <row r="3" spans="2:11" x14ac:dyDescent="0.3"/>
    <row r="4" spans="2:11" x14ac:dyDescent="0.3">
      <c r="B4" s="113" t="s">
        <v>288</v>
      </c>
      <c r="C4" s="113"/>
    </row>
    <row r="5" spans="2:11" x14ac:dyDescent="0.3"/>
    <row r="6" spans="2:11" x14ac:dyDescent="0.3">
      <c r="B6" s="150"/>
      <c r="C6" s="150"/>
      <c r="D6" s="129">
        <v>2016</v>
      </c>
      <c r="E6" s="129">
        <v>2017</v>
      </c>
      <c r="F6" s="129">
        <v>2018</v>
      </c>
      <c r="G6" s="129">
        <v>2019</v>
      </c>
      <c r="H6" s="129">
        <v>2020</v>
      </c>
      <c r="I6" s="129">
        <v>2021</v>
      </c>
      <c r="J6" s="129">
        <v>2022</v>
      </c>
      <c r="K6" s="129">
        <v>2023</v>
      </c>
    </row>
    <row r="7" spans="2:11" x14ac:dyDescent="0.3">
      <c r="B7" s="2" t="s">
        <v>289</v>
      </c>
      <c r="C7" s="2"/>
      <c r="D7" s="130">
        <f>'2.1.índCantProd'!D9</f>
        <v>0.81466153243337946</v>
      </c>
      <c r="E7" s="130">
        <f>'2.1.índCantProd'!E9</f>
        <v>1.2830909160235187</v>
      </c>
      <c r="F7" s="130">
        <f>'2.1.índCantProd'!F9</f>
        <v>0.91442351288189427</v>
      </c>
      <c r="G7" s="130">
        <f>'2.1.índCantProd'!G9</f>
        <v>0.8808482064933133</v>
      </c>
      <c r="H7" s="130">
        <f>'2.1.índCantProd'!H9</f>
        <v>1.1074007866092466</v>
      </c>
      <c r="I7" s="130">
        <f>'2.1.índCantProd'!I9</f>
        <v>1.5461526327568056</v>
      </c>
      <c r="J7" s="130">
        <f>'2.1.índCantProd'!J9</f>
        <v>1.4654093423905896</v>
      </c>
      <c r="K7" s="130">
        <f>'2.1.índCantProd'!K9</f>
        <v>0.85363936653628358</v>
      </c>
    </row>
    <row r="8" spans="2:11" x14ac:dyDescent="0.3">
      <c r="B8" s="2" t="s">
        <v>290</v>
      </c>
      <c r="C8" s="2"/>
      <c r="D8" s="130">
        <f>'2.2.índCantInsum'!G11</f>
        <v>0.9640891382848561</v>
      </c>
      <c r="E8" s="130">
        <f>'2.2.índCantInsum'!H11</f>
        <v>1.1817615879744015</v>
      </c>
      <c r="F8" s="130">
        <f>'2.2.índCantInsum'!I11</f>
        <v>1.0354112877110726</v>
      </c>
      <c r="G8" s="130">
        <f>'2.2.índCantInsum'!J11</f>
        <v>2.0263317769731493</v>
      </c>
      <c r="H8" s="130">
        <f>'2.2.índCantInsum'!K11</f>
        <v>1.2388902982009775</v>
      </c>
      <c r="I8" s="130">
        <f>'2.2.índCantInsum'!L11</f>
        <v>1.2547391869808349</v>
      </c>
      <c r="J8" s="130">
        <f>'2.2.índCantInsum'!M11</f>
        <v>1.237031247368849</v>
      </c>
      <c r="K8" s="130">
        <f>'2.2.índCantInsum'!N11</f>
        <v>0.97771757396910919</v>
      </c>
    </row>
    <row r="9" spans="2:11" x14ac:dyDescent="0.3">
      <c r="B9" s="2"/>
      <c r="C9" s="2"/>
      <c r="D9" s="130"/>
      <c r="E9" s="130"/>
      <c r="F9" s="130"/>
      <c r="G9" s="130"/>
      <c r="H9" s="130"/>
      <c r="I9" s="130"/>
      <c r="J9" s="130"/>
      <c r="K9" s="130"/>
    </row>
    <row r="10" spans="2:11" x14ac:dyDescent="0.3">
      <c r="B10" s="10" t="s">
        <v>291</v>
      </c>
      <c r="C10" s="10"/>
      <c r="D10" s="151">
        <f t="shared" ref="D10:K10" si="0">+D7/D8</f>
        <v>0.84500644191748397</v>
      </c>
      <c r="E10" s="151">
        <f t="shared" si="0"/>
        <v>1.0857443067030135</v>
      </c>
      <c r="F10" s="151">
        <f t="shared" si="0"/>
        <v>0.88315003297227002</v>
      </c>
      <c r="G10" s="151">
        <f t="shared" si="0"/>
        <v>0.43470087993639817</v>
      </c>
      <c r="H10" s="151">
        <f t="shared" si="0"/>
        <v>0.89386508895689143</v>
      </c>
      <c r="I10" s="151">
        <f t="shared" si="0"/>
        <v>1.2322502148651087</v>
      </c>
      <c r="J10" s="151">
        <f t="shared" si="0"/>
        <v>1.1846178869834518</v>
      </c>
      <c r="K10" s="151">
        <f t="shared" si="0"/>
        <v>0.87309401944252474</v>
      </c>
    </row>
    <row r="11" spans="2:11" x14ac:dyDescent="0.3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x14ac:dyDescent="0.3">
      <c r="B12" s="6" t="s">
        <v>292</v>
      </c>
      <c r="C12" s="6"/>
      <c r="D12" s="131">
        <f t="shared" ref="D12:K12" si="1">+LN(D10)</f>
        <v>-0.16841102808303551</v>
      </c>
      <c r="E12" s="131">
        <f t="shared" si="1"/>
        <v>8.2265748765363009E-2</v>
      </c>
      <c r="F12" s="131">
        <f t="shared" si="1"/>
        <v>-0.1242601800458384</v>
      </c>
      <c r="G12" s="131">
        <f t="shared" si="1"/>
        <v>-0.83309711675111842</v>
      </c>
      <c r="H12" s="131">
        <f t="shared" si="1"/>
        <v>-0.11220042240331771</v>
      </c>
      <c r="I12" s="131">
        <f t="shared" si="1"/>
        <v>0.20884194097144904</v>
      </c>
      <c r="J12" s="131">
        <f t="shared" si="1"/>
        <v>0.16942026434444382</v>
      </c>
      <c r="K12" s="131">
        <f t="shared" si="1"/>
        <v>-0.13571203198550813</v>
      </c>
    </row>
    <row r="13" spans="2:11" x14ac:dyDescent="0.3">
      <c r="B13" s="4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3">
      <c r="B14" s="157" t="s">
        <v>37</v>
      </c>
      <c r="C14" s="157"/>
      <c r="D14" s="156">
        <f>+AVERAGE(D12:K12)</f>
        <v>-0.11414410314844528</v>
      </c>
      <c r="E14" s="18"/>
      <c r="F14" s="18"/>
      <c r="G14" s="18"/>
      <c r="H14" s="18"/>
      <c r="I14" s="18"/>
      <c r="J14" s="18"/>
      <c r="K14" s="2"/>
    </row>
    <row r="15" spans="2:11" x14ac:dyDescent="0.3"/>
  </sheetData>
  <hyperlinks>
    <hyperlink ref="B2" location="Índice!A1" display="Índice" xr:uid="{3A169B54-D76B-4B41-AF8F-56BA1C96174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8FF2-1873-4B18-ADE8-FBFE48F8B006}">
  <sheetPr>
    <tabColor rgb="FFFFC000"/>
  </sheetPr>
  <dimension ref="A1:L14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3" width="24.21875" style="1" customWidth="1"/>
    <col min="4" max="12" width="11.5546875" style="1" customWidth="1"/>
    <col min="13" max="16384" width="11.5546875" style="1" hidden="1"/>
  </cols>
  <sheetData>
    <row r="1" spans="2:11" ht="15" thickBot="1" x14ac:dyDescent="0.35"/>
    <row r="2" spans="2:11" ht="15" thickBot="1" x14ac:dyDescent="0.35">
      <c r="B2" s="164" t="s">
        <v>353</v>
      </c>
    </row>
    <row r="3" spans="2:11" x14ac:dyDescent="0.3"/>
    <row r="4" spans="2:11" x14ac:dyDescent="0.3">
      <c r="B4" s="16" t="s">
        <v>287</v>
      </c>
      <c r="C4" s="16"/>
    </row>
    <row r="5" spans="2:11" x14ac:dyDescent="0.3"/>
    <row r="6" spans="2:11" x14ac:dyDescent="0.3">
      <c r="B6" s="8"/>
      <c r="C6" s="8"/>
      <c r="D6" s="129">
        <v>2016</v>
      </c>
      <c r="E6" s="129">
        <v>2017</v>
      </c>
      <c r="F6" s="129">
        <v>2018</v>
      </c>
      <c r="G6" s="129">
        <v>2019</v>
      </c>
      <c r="H6" s="129">
        <v>2020</v>
      </c>
      <c r="I6" s="129">
        <v>2021</v>
      </c>
      <c r="J6" s="129">
        <v>2022</v>
      </c>
      <c r="K6" s="129">
        <v>2023</v>
      </c>
    </row>
    <row r="7" spans="2:11" x14ac:dyDescent="0.3">
      <c r="B7" s="2" t="s">
        <v>276</v>
      </c>
      <c r="C7" s="2"/>
      <c r="D7" s="130">
        <f>SUMPRODUCT('2.1.3.PrecioServ'!F9:F38,'2.1.2.CantidadesServ'!G9:G38)/SUMPRODUCT('2.1.3.PrecioServ'!F9:F38,'2.1.2.CantidadesServ'!F9:F38)</f>
        <v>0.81734053767632875</v>
      </c>
      <c r="E7" s="130">
        <f>SUMPRODUCT('2.1.3.PrecioServ'!G9:G38,'2.1.2.CantidadesServ'!H9:H38)/SUMPRODUCT('2.1.3.PrecioServ'!G9:G38,'2.1.2.CantidadesServ'!G9:G38)</f>
        <v>1.2863312671560194</v>
      </c>
      <c r="F7" s="130">
        <f>SUMPRODUCT('2.1.3.PrecioServ'!I9:I38,'2.1.2.CantidadesServ'!J9:J38)/SUMPRODUCT('2.1.3.PrecioServ'!I9:I38,'2.1.2.CantidadesServ'!I9:I38)</f>
        <v>0.90367168326802438</v>
      </c>
      <c r="G7" s="130">
        <f>SUMPRODUCT('2.1.3.PrecioServ'!J9:J38,'2.1.2.CantidadesServ'!K9:K38)/SUMPRODUCT('2.1.3.PrecioServ'!J9:J38,'2.1.2.CantidadesServ'!J9:J38)</f>
        <v>0.88086934703536146</v>
      </c>
      <c r="H7" s="130">
        <f>SUMPRODUCT('2.1.3.PrecioServ'!L9:L38,'2.1.2.CantidadesServ'!M9:M38)/SUMPRODUCT('2.1.3.PrecioServ'!L9:L38,'2.1.2.CantidadesServ'!L9:L38)</f>
        <v>1.1133089394817837</v>
      </c>
      <c r="I7" s="130">
        <f>SUMPRODUCT('2.1.3.PrecioServ'!M9:M38,'2.1.2.CantidadesServ'!N9:N38)/SUMPRODUCT('2.1.3.PrecioServ'!M9:M38,'2.1.2.CantidadesServ'!M9:M38)</f>
        <v>1.5501417054917748</v>
      </c>
      <c r="J7" s="130">
        <f>SUMPRODUCT('2.1.3.PrecioServ'!N9:N38,'2.1.2.CantidadesServ'!O9:O38)/SUMPRODUCT('2.1.3.PrecioServ'!N9:N38,'2.1.2.CantidadesServ'!N9:N38)</f>
        <v>1.5094679865749769</v>
      </c>
      <c r="K7" s="130">
        <f>SUMPRODUCT('2.1.3.PrecioServ'!O9:O38,'2.1.2.CantidadesServ'!P9:P38)/SUMPRODUCT('2.1.3.PrecioServ'!O9:O38,'2.1.2.CantidadesServ'!O9:O38)</f>
        <v>0.85641410414591013</v>
      </c>
    </row>
    <row r="8" spans="2:11" x14ac:dyDescent="0.3">
      <c r="B8" s="2" t="s">
        <v>277</v>
      </c>
      <c r="C8" s="2"/>
      <c r="D8" s="130">
        <f>SUMPRODUCT('2.1.3.PrecioServ'!G9:G38,'2.1.2.CantidadesServ'!G9:G38)/SUMPRODUCT('2.1.3.PrecioServ'!G9:G38,'2.1.2.CantidadesServ'!F9:F38)</f>
        <v>0.81199130819266963</v>
      </c>
      <c r="E8" s="130">
        <f>SUMPRODUCT('2.1.3.PrecioServ'!H9:H38,'2.1.2.CantidadesServ'!H9:H38)/SUMPRODUCT('2.1.3.PrecioServ'!H9:H38,'2.1.2.CantidadesServ'!G9:G38)</f>
        <v>1.2798587275437729</v>
      </c>
      <c r="F8" s="130">
        <f>SUMPRODUCT('2.1.3.PrecioServ'!J9:J38,'2.1.2.CantidadesServ'!J9:J38)/SUMPRODUCT('2.1.3.PrecioServ'!J9:J38,'2.1.2.CantidadesServ'!I9:I38)</f>
        <v>0.92530326709734922</v>
      </c>
      <c r="G8" s="130">
        <f>SUMPRODUCT('2.1.3.PrecioServ'!K9:K38,'2.1.2.CantidadesServ'!K9:K38)/SUMPRODUCT('2.1.3.PrecioServ'!K9:K38,'2.1.2.CantidadesServ'!J9:J38)</f>
        <v>0.88082706645863051</v>
      </c>
      <c r="H8" s="130">
        <f>SUMPRODUCT('2.1.3.PrecioServ'!M9:M38,'2.1.2.CantidadesServ'!M9:M38)/SUMPRODUCT('2.1.3.PrecioServ'!M9:M38,'2.1.2.CantidadesServ'!L9:L38)</f>
        <v>1.1015239873611415</v>
      </c>
      <c r="I8" s="130">
        <f>SUMPRODUCT('2.1.3.PrecioServ'!N9:N38,'2.1.2.CantidadesServ'!N9:N38)/SUMPRODUCT('2.1.3.PrecioServ'!N9:N38,'2.1.2.CantidadesServ'!M9:M38)</f>
        <v>1.5421738253422446</v>
      </c>
      <c r="J8" s="130">
        <f>SUMPRODUCT('2.1.3.PrecioServ'!O9:O38,'2.1.2.CantidadesServ'!O9:O38)/SUMPRODUCT('2.1.3.PrecioServ'!O9:O38,'2.1.2.CantidadesServ'!N9:N38)</f>
        <v>1.4226366904528951</v>
      </c>
      <c r="K8" s="130">
        <f>SUMPRODUCT('2.1.3.PrecioServ'!P9:P38,'2.1.2.CantidadesServ'!P9:P38)/SUMPRODUCT('2.1.3.PrecioServ'!P9:P38,'2.1.2.CantidadesServ'!O9:O38)</f>
        <v>0.85087361893367008</v>
      </c>
    </row>
    <row r="9" spans="2:11" x14ac:dyDescent="0.3">
      <c r="B9" s="2" t="s">
        <v>278</v>
      </c>
      <c r="C9" s="2"/>
      <c r="D9" s="130">
        <f t="shared" ref="D9:K9" si="0">+SQRT(D7*D8)</f>
        <v>0.81466153243337946</v>
      </c>
      <c r="E9" s="130">
        <f t="shared" si="0"/>
        <v>1.2830909160235187</v>
      </c>
      <c r="F9" s="130">
        <f t="shared" si="0"/>
        <v>0.91442351288189427</v>
      </c>
      <c r="G9" s="130">
        <f t="shared" si="0"/>
        <v>0.8808482064933133</v>
      </c>
      <c r="H9" s="130">
        <f t="shared" si="0"/>
        <v>1.1074007866092466</v>
      </c>
      <c r="I9" s="130">
        <f t="shared" si="0"/>
        <v>1.5461526327568056</v>
      </c>
      <c r="J9" s="130">
        <f t="shared" si="0"/>
        <v>1.4654093423905896</v>
      </c>
      <c r="K9" s="130">
        <f t="shared" si="0"/>
        <v>0.85363936653628358</v>
      </c>
    </row>
    <row r="10" spans="2:11" x14ac:dyDescent="0.3">
      <c r="B10" s="2"/>
      <c r="C10" s="2"/>
      <c r="D10" s="7"/>
      <c r="E10" s="7"/>
      <c r="F10" s="7"/>
      <c r="G10" s="7"/>
      <c r="H10" s="7"/>
      <c r="I10" s="7"/>
      <c r="J10" s="7"/>
      <c r="K10" s="7"/>
    </row>
    <row r="11" spans="2:11" x14ac:dyDescent="0.3">
      <c r="B11" s="6" t="s">
        <v>279</v>
      </c>
      <c r="C11" s="6"/>
      <c r="D11" s="131">
        <f t="shared" ref="D11:K11" si="1">+LN(D9)</f>
        <v>-0.20498254962897261</v>
      </c>
      <c r="E11" s="131">
        <f t="shared" si="1"/>
        <v>0.24927194518332202</v>
      </c>
      <c r="F11" s="131">
        <f t="shared" si="1"/>
        <v>-8.9461452831813573E-2</v>
      </c>
      <c r="G11" s="131">
        <f t="shared" si="1"/>
        <v>-0.12686996472014472</v>
      </c>
      <c r="H11" s="131">
        <f t="shared" si="1"/>
        <v>0.10201563572727083</v>
      </c>
      <c r="I11" s="131">
        <f t="shared" si="1"/>
        <v>0.43576967281902979</v>
      </c>
      <c r="J11" s="131">
        <f t="shared" si="1"/>
        <v>0.38213461804112603</v>
      </c>
      <c r="K11" s="131">
        <f t="shared" si="1"/>
        <v>-0.15824646181025223</v>
      </c>
    </row>
    <row r="12" spans="2:11" x14ac:dyDescent="0.3">
      <c r="B12" s="27"/>
      <c r="C12" s="27"/>
      <c r="D12" s="27"/>
      <c r="E12" s="2"/>
      <c r="F12" s="2"/>
      <c r="G12" s="2"/>
      <c r="H12" s="2"/>
      <c r="I12" s="2"/>
      <c r="J12" s="2"/>
      <c r="K12" s="2"/>
    </row>
    <row r="13" spans="2:11" x14ac:dyDescent="0.3">
      <c r="B13" s="132" t="s">
        <v>37</v>
      </c>
      <c r="C13" s="132"/>
      <c r="D13" s="149">
        <f>+AVERAGE(D11:K11)</f>
        <v>7.3703930347445698E-2</v>
      </c>
      <c r="E13" s="2"/>
      <c r="F13" s="7"/>
      <c r="G13" s="2"/>
      <c r="H13" s="2"/>
      <c r="I13" s="2"/>
      <c r="J13" s="2"/>
      <c r="K13" s="2"/>
    </row>
    <row r="14" spans="2:11" x14ac:dyDescent="0.3"/>
  </sheetData>
  <hyperlinks>
    <hyperlink ref="B2" location="Índice!A1" display="Índice" xr:uid="{F941650C-F66C-4703-AFD1-315C5229BEB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8F61-F1BD-4463-89C9-4B0CA1821397}">
  <sheetPr>
    <tabColor rgb="FF0070C0"/>
  </sheetPr>
  <dimension ref="A1:Q119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4" width="22.109375" style="1" customWidth="1"/>
    <col min="5" max="5" width="15.77734375" style="1" customWidth="1"/>
    <col min="6" max="16" width="10.77734375" style="1" customWidth="1"/>
    <col min="17" max="17" width="11.5546875" style="1" customWidth="1"/>
    <col min="18" max="16384" width="11.5546875" style="1" hidden="1"/>
  </cols>
  <sheetData>
    <row r="1" spans="2:16" ht="15" thickBot="1" x14ac:dyDescent="0.35"/>
    <row r="2" spans="2:16" ht="15" thickBot="1" x14ac:dyDescent="0.35">
      <c r="B2" s="164" t="s">
        <v>353</v>
      </c>
    </row>
    <row r="3" spans="2:16" x14ac:dyDescent="0.3"/>
    <row r="4" spans="2:16" x14ac:dyDescent="0.3">
      <c r="B4" s="3" t="s">
        <v>304</v>
      </c>
    </row>
    <row r="5" spans="2:16" x14ac:dyDescent="0.3">
      <c r="B5" s="3"/>
    </row>
    <row r="6" spans="2:16" x14ac:dyDescent="0.3">
      <c r="B6" s="16" t="s">
        <v>305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">
      <c r="B8" s="177" t="s">
        <v>69</v>
      </c>
      <c r="C8" s="177"/>
      <c r="D8" s="177"/>
      <c r="E8" s="32"/>
      <c r="F8" s="32">
        <v>2015</v>
      </c>
      <c r="G8" s="32">
        <v>2016</v>
      </c>
      <c r="H8" s="32" t="s">
        <v>346</v>
      </c>
      <c r="I8" s="32">
        <v>2017</v>
      </c>
      <c r="J8" s="32">
        <v>2018</v>
      </c>
      <c r="K8" s="32" t="s">
        <v>347</v>
      </c>
      <c r="L8" s="32">
        <v>2019</v>
      </c>
      <c r="M8" s="32">
        <v>2020</v>
      </c>
      <c r="N8" s="32">
        <v>2021</v>
      </c>
      <c r="O8" s="32">
        <v>2022</v>
      </c>
      <c r="P8" s="32">
        <v>2023</v>
      </c>
    </row>
    <row r="9" spans="2:16" x14ac:dyDescent="0.3">
      <c r="B9" s="3" t="s">
        <v>70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3">
      <c r="B10" s="3" t="s">
        <v>71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">
      <c r="B11" s="42" t="s">
        <v>72</v>
      </c>
      <c r="C11" s="2"/>
      <c r="D11" s="2"/>
      <c r="E11" s="2"/>
      <c r="F11" s="55">
        <v>744762.763036952</v>
      </c>
      <c r="G11" s="55">
        <v>628017.52673220041</v>
      </c>
      <c r="H11" s="55">
        <f>I11</f>
        <v>762824.99358131003</v>
      </c>
      <c r="I11" s="55">
        <v>762824.99358131003</v>
      </c>
      <c r="J11" s="55">
        <v>656514.45662183035</v>
      </c>
      <c r="K11" s="55">
        <f>L11</f>
        <v>587787.05697493791</v>
      </c>
      <c r="L11" s="55">
        <v>587787.05697493791</v>
      </c>
      <c r="M11" s="55">
        <v>495638.82391137374</v>
      </c>
      <c r="N11" s="55">
        <v>791238.08870361885</v>
      </c>
      <c r="O11" s="55">
        <v>1227798.5022598414</v>
      </c>
      <c r="P11" s="55">
        <v>1128927.3639817941</v>
      </c>
    </row>
    <row r="12" spans="2:1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 x14ac:dyDescent="0.3">
      <c r="B13" s="16" t="s">
        <v>73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 x14ac:dyDescent="0.3">
      <c r="B14" s="42" t="s">
        <v>74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6" x14ac:dyDescent="0.3">
      <c r="B15" s="56" t="s">
        <v>75</v>
      </c>
      <c r="C15" s="2"/>
      <c r="D15" s="2"/>
      <c r="E15" s="2"/>
      <c r="F15" s="55">
        <v>0</v>
      </c>
      <c r="G15" s="55">
        <v>1924.3661308860928</v>
      </c>
      <c r="H15" s="55">
        <f>I15</f>
        <v>1735.6235512910071</v>
      </c>
      <c r="I15" s="55">
        <v>1735.6235512910071</v>
      </c>
      <c r="J15" s="55">
        <v>790.95897576981235</v>
      </c>
      <c r="K15" s="55">
        <f>L15</f>
        <v>12884.941740592645</v>
      </c>
      <c r="L15" s="55">
        <v>12884.941740592645</v>
      </c>
      <c r="M15" s="55">
        <v>32103.114495292652</v>
      </c>
      <c r="N15" s="55">
        <v>31352.730364574636</v>
      </c>
      <c r="O15" s="55">
        <v>25218.87914061861</v>
      </c>
      <c r="P15" s="55">
        <v>18451.41861729779</v>
      </c>
    </row>
    <row r="16" spans="2:16" x14ac:dyDescent="0.3">
      <c r="B16" s="56" t="s">
        <v>76</v>
      </c>
      <c r="C16" s="2"/>
      <c r="D16" s="2"/>
      <c r="E16" s="2"/>
      <c r="F16" s="55">
        <v>66560.480498094301</v>
      </c>
      <c r="G16" s="55">
        <v>4035.5919502741917</v>
      </c>
      <c r="H16" s="55">
        <f t="shared" ref="H16:H23" si="0">I16</f>
        <v>300953.7325096383</v>
      </c>
      <c r="I16" s="55">
        <v>300953.7325096383</v>
      </c>
      <c r="J16" s="55">
        <v>129.03636363636363</v>
      </c>
      <c r="K16" s="55">
        <f t="shared" ref="K16:K23" si="1">L16</f>
        <v>423091.06061037799</v>
      </c>
      <c r="L16" s="55">
        <v>423091.06061037799</v>
      </c>
      <c r="M16" s="55">
        <v>501821.82207571989</v>
      </c>
      <c r="N16" s="55">
        <v>369345.98857692495</v>
      </c>
      <c r="O16" s="55">
        <v>356227.37842758169</v>
      </c>
      <c r="P16" s="55">
        <v>1012028.2687036429</v>
      </c>
    </row>
    <row r="17" spans="2:16" x14ac:dyDescent="0.3">
      <c r="B17" s="56" t="s">
        <v>77</v>
      </c>
      <c r="C17" s="2"/>
      <c r="D17" s="2"/>
      <c r="E17" s="2"/>
      <c r="F17" s="55">
        <v>0</v>
      </c>
      <c r="G17" s="55">
        <v>0</v>
      </c>
      <c r="H17" s="55">
        <f t="shared" si="0"/>
        <v>2313.2073967296315</v>
      </c>
      <c r="I17" s="55">
        <v>2313.2073967296315</v>
      </c>
      <c r="J17" s="55">
        <v>79.962680765044311</v>
      </c>
      <c r="K17" s="55">
        <f t="shared" si="1"/>
        <v>2212.2802622391778</v>
      </c>
      <c r="L17" s="55">
        <v>2212.2802622391778</v>
      </c>
      <c r="M17" s="55">
        <v>11586.779162873197</v>
      </c>
      <c r="N17" s="55">
        <v>369.99363923576266</v>
      </c>
      <c r="O17" s="55">
        <v>0</v>
      </c>
      <c r="P17" s="55">
        <v>0</v>
      </c>
    </row>
    <row r="18" spans="2:16" x14ac:dyDescent="0.3">
      <c r="B18" s="56" t="s">
        <v>78</v>
      </c>
      <c r="C18" s="2"/>
      <c r="D18" s="2"/>
      <c r="E18" s="2"/>
      <c r="F18" s="55">
        <v>41805.427677225998</v>
      </c>
      <c r="G18" s="55">
        <v>0</v>
      </c>
      <c r="H18" s="55">
        <f t="shared" si="0"/>
        <v>272957.71443175466</v>
      </c>
      <c r="I18" s="55">
        <v>272957.71443175466</v>
      </c>
      <c r="J18" s="55">
        <v>0</v>
      </c>
      <c r="K18" s="55">
        <f t="shared" si="1"/>
        <v>112715.57937447799</v>
      </c>
      <c r="L18" s="55">
        <v>112715.57937447799</v>
      </c>
      <c r="M18" s="55">
        <v>261047.82914666584</v>
      </c>
      <c r="N18" s="55">
        <v>214634.73664698834</v>
      </c>
      <c r="O18" s="55">
        <v>195011.62298730377</v>
      </c>
      <c r="P18" s="55">
        <v>443047.58181283798</v>
      </c>
    </row>
    <row r="19" spans="2:16" x14ac:dyDescent="0.3">
      <c r="B19" s="42" t="s">
        <v>79</v>
      </c>
      <c r="C19" s="2"/>
      <c r="D19" s="2"/>
      <c r="E19" s="2"/>
      <c r="F19" s="55">
        <v>2672495.9918760299</v>
      </c>
      <c r="G19" s="55">
        <v>3408833.4653089</v>
      </c>
      <c r="H19" s="55">
        <f t="shared" si="0"/>
        <v>2467044.1614143914</v>
      </c>
      <c r="I19" s="55">
        <v>2467044.1614143914</v>
      </c>
      <c r="J19" s="55">
        <v>3212820.5380078759</v>
      </c>
      <c r="K19" s="55">
        <f t="shared" si="1"/>
        <v>1504539.3307326429</v>
      </c>
      <c r="L19" s="55">
        <v>1504539.3307326429</v>
      </c>
      <c r="M19" s="55">
        <v>4046353.8611235893</v>
      </c>
      <c r="N19" s="55">
        <v>6644207.564006119</v>
      </c>
      <c r="O19" s="55">
        <v>7878440.6538521331</v>
      </c>
      <c r="P19" s="55">
        <v>3750913.6993469293</v>
      </c>
    </row>
    <row r="20" spans="2:16" x14ac:dyDescent="0.3">
      <c r="B20" s="42" t="s">
        <v>80</v>
      </c>
      <c r="C20" s="2"/>
      <c r="D20" s="2"/>
      <c r="E20" s="2"/>
      <c r="F20" s="55">
        <v>6605360.9959907001</v>
      </c>
      <c r="G20" s="55">
        <v>5198647.606551012</v>
      </c>
      <c r="H20" s="55">
        <f t="shared" si="0"/>
        <v>6602196.7202572869</v>
      </c>
      <c r="I20" s="55">
        <v>6602196.7202572869</v>
      </c>
      <c r="J20" s="55">
        <v>6774622.6565211872</v>
      </c>
      <c r="K20" s="55">
        <f t="shared" si="1"/>
        <v>6703616.1980326716</v>
      </c>
      <c r="L20" s="55">
        <v>6703616.1980326716</v>
      </c>
      <c r="M20" s="55">
        <v>5147316.0446264232</v>
      </c>
      <c r="N20" s="55">
        <v>8696279.42668714</v>
      </c>
      <c r="O20" s="55">
        <v>13517138.607262736</v>
      </c>
      <c r="P20" s="55">
        <v>14786721.867502889</v>
      </c>
    </row>
    <row r="21" spans="2:16" x14ac:dyDescent="0.3">
      <c r="B21" s="42" t="s">
        <v>81</v>
      </c>
      <c r="C21" s="2"/>
      <c r="D21" s="2"/>
      <c r="E21" s="2"/>
      <c r="F21" s="55">
        <v>4418.6116792869698</v>
      </c>
      <c r="G21" s="55">
        <v>5057.9486875561979</v>
      </c>
      <c r="H21" s="55">
        <f t="shared" si="0"/>
        <v>8644.9041223180193</v>
      </c>
      <c r="I21" s="55">
        <v>8644.9041223180193</v>
      </c>
      <c r="J21" s="55">
        <v>1164.6259242759145</v>
      </c>
      <c r="K21" s="55">
        <f t="shared" si="1"/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2:16" x14ac:dyDescent="0.3">
      <c r="B22" s="42" t="s">
        <v>82</v>
      </c>
      <c r="C22" s="2"/>
      <c r="D22" s="2"/>
      <c r="E22" s="2"/>
      <c r="F22" s="55">
        <v>203068.97508510831</v>
      </c>
      <c r="G22" s="55">
        <v>0</v>
      </c>
      <c r="H22" s="55">
        <f t="shared" si="0"/>
        <v>0</v>
      </c>
      <c r="I22" s="55">
        <v>0</v>
      </c>
      <c r="J22" s="55">
        <v>0</v>
      </c>
      <c r="K22" s="55">
        <f t="shared" si="1"/>
        <v>0</v>
      </c>
      <c r="L22" s="55">
        <v>0</v>
      </c>
      <c r="M22" s="55">
        <v>0</v>
      </c>
      <c r="N22" s="55">
        <v>51983.468567725213</v>
      </c>
      <c r="O22" s="55">
        <v>31803.02219914319</v>
      </c>
      <c r="P22" s="55">
        <v>718013.66020881478</v>
      </c>
    </row>
    <row r="23" spans="2:16" x14ac:dyDescent="0.3">
      <c r="B23" s="42" t="s">
        <v>83</v>
      </c>
      <c r="C23" s="2"/>
      <c r="D23" s="2"/>
      <c r="E23" s="2"/>
      <c r="F23" s="55">
        <v>91150.964514785999</v>
      </c>
      <c r="G23" s="55">
        <v>81135.12812425071</v>
      </c>
      <c r="H23" s="55">
        <f t="shared" si="0"/>
        <v>61684.125658816702</v>
      </c>
      <c r="I23" s="55">
        <v>61684.125658816702</v>
      </c>
      <c r="J23" s="55">
        <v>72437.939907074106</v>
      </c>
      <c r="K23" s="55">
        <f t="shared" si="1"/>
        <v>66846.052395926177</v>
      </c>
      <c r="L23" s="55">
        <v>66846.052395926177</v>
      </c>
      <c r="M23" s="55">
        <v>24901.912015826172</v>
      </c>
      <c r="N23" s="55">
        <v>0</v>
      </c>
      <c r="O23" s="55">
        <v>11052.703063400031</v>
      </c>
      <c r="P23" s="55">
        <v>77798.249605282748</v>
      </c>
    </row>
    <row r="24" spans="2:16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3">
      <c r="B25" s="16" t="s">
        <v>84</v>
      </c>
      <c r="C25" s="2"/>
      <c r="D25" s="2"/>
      <c r="E25" s="2"/>
      <c r="F25" s="55">
        <v>0</v>
      </c>
      <c r="G25" s="55">
        <v>0</v>
      </c>
      <c r="H25" s="55">
        <f>I25</f>
        <v>0</v>
      </c>
      <c r="I25" s="55">
        <v>0</v>
      </c>
      <c r="J25" s="55">
        <v>0</v>
      </c>
      <c r="K25" s="55">
        <f>L25</f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2:16" x14ac:dyDescent="0.3">
      <c r="B26" s="2"/>
      <c r="C26" s="2"/>
      <c r="D26" s="2"/>
      <c r="E26" s="2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2:16" x14ac:dyDescent="0.3">
      <c r="B27" s="16" t="s">
        <v>85</v>
      </c>
      <c r="C27" s="2"/>
      <c r="D27" s="2"/>
      <c r="E27" s="2"/>
      <c r="F27" s="55">
        <v>0</v>
      </c>
      <c r="G27" s="55">
        <v>0</v>
      </c>
      <c r="H27" s="55">
        <f>I27</f>
        <v>0</v>
      </c>
      <c r="I27" s="55">
        <v>0</v>
      </c>
      <c r="J27" s="55">
        <v>0</v>
      </c>
      <c r="K27" s="55">
        <f>L27</f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</row>
    <row r="28" spans="2:16" x14ac:dyDescent="0.3">
      <c r="B28" s="2"/>
      <c r="C28" s="2"/>
      <c r="D28" s="2"/>
      <c r="E28" s="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2:16" x14ac:dyDescent="0.3">
      <c r="B29" s="3" t="s">
        <v>86</v>
      </c>
      <c r="C29" s="2"/>
      <c r="D29" s="2"/>
      <c r="E29" s="2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2:16" x14ac:dyDescent="0.3">
      <c r="B30" s="42" t="s">
        <v>87</v>
      </c>
      <c r="C30" s="2"/>
      <c r="D30" s="2"/>
      <c r="E30" s="2"/>
      <c r="F30" s="57"/>
      <c r="G30" s="57"/>
      <c r="H30" s="55">
        <v>0</v>
      </c>
      <c r="I30" s="55">
        <v>123983.84603527906</v>
      </c>
      <c r="J30" s="55">
        <v>60093.534321105573</v>
      </c>
      <c r="K30" s="55">
        <f>L30</f>
        <v>65869.511992016487</v>
      </c>
      <c r="L30" s="55">
        <v>65869.511992016487</v>
      </c>
      <c r="M30" s="55">
        <v>26258.339030324896</v>
      </c>
      <c r="N30" s="55">
        <v>55112.443901926468</v>
      </c>
      <c r="O30" s="55">
        <v>1769408.3689496615</v>
      </c>
      <c r="P30" s="55">
        <v>746944.34073050832</v>
      </c>
    </row>
    <row r="31" spans="2:16" x14ac:dyDescent="0.3">
      <c r="B31" s="42" t="s">
        <v>88</v>
      </c>
      <c r="C31" s="2"/>
      <c r="D31" s="2"/>
      <c r="E31" s="2"/>
      <c r="F31" s="55">
        <v>554265.48612134776</v>
      </c>
      <c r="G31" s="55">
        <v>273025.52480271802</v>
      </c>
      <c r="H31" s="55">
        <f>I31</f>
        <v>927707.65094008716</v>
      </c>
      <c r="I31" s="55">
        <v>927707.65094008716</v>
      </c>
      <c r="J31" s="55">
        <v>257608.36580325954</v>
      </c>
      <c r="K31" s="55">
        <f t="shared" ref="K31:K34" si="2">L31</f>
        <v>234956.66026652901</v>
      </c>
      <c r="L31" s="55">
        <v>234956.66026652901</v>
      </c>
      <c r="M31" s="55">
        <v>57521.322384065097</v>
      </c>
      <c r="N31" s="55">
        <v>220817.91051926152</v>
      </c>
      <c r="O31" s="55">
        <v>2474627.1817185101</v>
      </c>
      <c r="P31" s="55">
        <v>1275710.6665340087</v>
      </c>
    </row>
    <row r="32" spans="2:16" x14ac:dyDescent="0.3">
      <c r="B32" s="42" t="s">
        <v>89</v>
      </c>
      <c r="C32" s="2"/>
      <c r="D32" s="2"/>
      <c r="E32" s="2"/>
      <c r="F32" s="55">
        <v>19823.439565597073</v>
      </c>
      <c r="G32" s="55">
        <v>55113.874889398998</v>
      </c>
      <c r="H32" s="55">
        <f>I32</f>
        <v>10054.366166417713</v>
      </c>
      <c r="I32" s="55">
        <v>10054.366166417713</v>
      </c>
      <c r="J32" s="55">
        <v>89482.160890179191</v>
      </c>
      <c r="K32" s="55">
        <f t="shared" si="2"/>
        <v>73667.426126339429</v>
      </c>
      <c r="L32" s="55">
        <v>73667.426126339429</v>
      </c>
      <c r="M32" s="55">
        <v>134213.12644804642</v>
      </c>
      <c r="N32" s="55">
        <v>111172.49901198792</v>
      </c>
      <c r="O32" s="55">
        <v>0</v>
      </c>
      <c r="P32" s="55">
        <v>16285.623008995437</v>
      </c>
    </row>
    <row r="33" spans="2:16" x14ac:dyDescent="0.3">
      <c r="B33" s="42" t="s">
        <v>90</v>
      </c>
      <c r="C33" s="2"/>
      <c r="D33" s="2"/>
      <c r="E33" s="2"/>
      <c r="F33" s="55">
        <v>91894.220400692298</v>
      </c>
      <c r="G33" s="55">
        <v>84525.359255704403</v>
      </c>
      <c r="H33" s="55">
        <f>I33</f>
        <v>429232.01768591651</v>
      </c>
      <c r="I33" s="55">
        <v>429232.01768591651</v>
      </c>
      <c r="J33" s="55">
        <v>222220.80715244636</v>
      </c>
      <c r="K33" s="55">
        <f t="shared" si="2"/>
        <v>714337.56001196045</v>
      </c>
      <c r="L33" s="55">
        <v>714337.56001196045</v>
      </c>
      <c r="M33" s="55">
        <v>1034167.5028911484</v>
      </c>
      <c r="N33" s="55">
        <v>821746.16940904781</v>
      </c>
      <c r="O33" s="55">
        <v>650054.41668781207</v>
      </c>
      <c r="P33" s="55">
        <v>1617411.8070787834</v>
      </c>
    </row>
    <row r="34" spans="2:16" x14ac:dyDescent="0.3">
      <c r="B34" s="42" t="s">
        <v>91</v>
      </c>
      <c r="C34" s="2"/>
      <c r="D34" s="2"/>
      <c r="E34" s="2"/>
      <c r="F34" s="55">
        <v>6820.0263995581372</v>
      </c>
      <c r="G34" s="55">
        <v>899.68451782199895</v>
      </c>
      <c r="H34" s="55">
        <f>I34</f>
        <v>84003.351150320479</v>
      </c>
      <c r="I34" s="55">
        <v>84003.351150320479</v>
      </c>
      <c r="J34" s="55">
        <v>349.39696969696973</v>
      </c>
      <c r="K34" s="55">
        <f t="shared" si="2"/>
        <v>3692.1908758310901</v>
      </c>
      <c r="L34" s="55">
        <v>3692.1908758310901</v>
      </c>
      <c r="M34" s="55">
        <v>19447.275093366501</v>
      </c>
      <c r="N34" s="55">
        <v>16279.382510487441</v>
      </c>
      <c r="O34" s="55">
        <v>8377.3490946379352</v>
      </c>
      <c r="P34" s="55">
        <v>16211.622731625623</v>
      </c>
    </row>
    <row r="35" spans="2:16" x14ac:dyDescent="0.3">
      <c r="B35" s="42" t="s">
        <v>92</v>
      </c>
      <c r="C35" s="2"/>
      <c r="D35" s="2"/>
      <c r="E35" s="2"/>
      <c r="F35" s="57"/>
      <c r="G35" s="57"/>
      <c r="H35" s="57"/>
      <c r="I35" s="57"/>
      <c r="J35" s="57"/>
      <c r="K35" s="55">
        <v>0</v>
      </c>
      <c r="L35" s="55">
        <v>184667.48005688601</v>
      </c>
      <c r="M35" s="55">
        <v>3095.43043413839</v>
      </c>
      <c r="N35" s="55">
        <v>1989.8731995568137</v>
      </c>
      <c r="O35" s="55">
        <v>128098.62353567625</v>
      </c>
      <c r="P35" s="55">
        <v>583927.53496499069</v>
      </c>
    </row>
    <row r="36" spans="2:16" x14ac:dyDescent="0.3">
      <c r="B36" s="42" t="s">
        <v>93</v>
      </c>
      <c r="C36" s="2"/>
      <c r="D36" s="2"/>
      <c r="E36" s="2"/>
      <c r="F36" s="55">
        <v>38205.034385827901</v>
      </c>
      <c r="G36" s="55">
        <v>40555.631409238747</v>
      </c>
      <c r="H36" s="55">
        <f>I36</f>
        <v>228860.66065458636</v>
      </c>
      <c r="I36" s="55">
        <v>228860.66065458636</v>
      </c>
      <c r="J36" s="55">
        <v>27774.614755506944</v>
      </c>
      <c r="K36" s="55">
        <f>L36</f>
        <v>207648.02843038057</v>
      </c>
      <c r="L36" s="55">
        <v>207648.02843038057</v>
      </c>
      <c r="M36" s="55">
        <v>253398.40369072839</v>
      </c>
      <c r="N36" s="55">
        <v>337382.38115874218</v>
      </c>
      <c r="O36" s="55">
        <v>208285.80879295271</v>
      </c>
      <c r="P36" s="55">
        <v>464548.01406489412</v>
      </c>
    </row>
    <row r="37" spans="2:16" x14ac:dyDescent="0.3">
      <c r="B37" s="42" t="s">
        <v>94</v>
      </c>
      <c r="C37" s="2"/>
      <c r="D37" s="2"/>
      <c r="E37" s="2"/>
      <c r="F37" s="55">
        <v>4245.3138970533437</v>
      </c>
      <c r="G37" s="55">
        <v>4435.9478696313199</v>
      </c>
      <c r="H37" s="55">
        <f>I37</f>
        <v>24001.793413236879</v>
      </c>
      <c r="I37" s="55">
        <v>24001.793413236879</v>
      </c>
      <c r="J37" s="55">
        <v>4962.360187201547</v>
      </c>
      <c r="K37" s="55">
        <f t="shared" ref="K37:K40" si="3">L37</f>
        <v>32551.344524207332</v>
      </c>
      <c r="L37" s="55">
        <v>32551.344524207332</v>
      </c>
      <c r="M37" s="55">
        <v>45501.023252555744</v>
      </c>
      <c r="N37" s="55">
        <v>38031.194410776348</v>
      </c>
      <c r="O37" s="55">
        <v>29031.109106091844</v>
      </c>
      <c r="P37" s="55">
        <v>78409.549755013781</v>
      </c>
    </row>
    <row r="38" spans="2:16" x14ac:dyDescent="0.3">
      <c r="B38" s="42" t="s">
        <v>95</v>
      </c>
      <c r="C38" s="2"/>
      <c r="D38" s="2"/>
      <c r="E38" s="2"/>
      <c r="F38" s="57"/>
      <c r="G38" s="57"/>
      <c r="H38" s="55">
        <v>0</v>
      </c>
      <c r="I38" s="55">
        <v>41848.741158055942</v>
      </c>
      <c r="J38" s="55">
        <v>0</v>
      </c>
      <c r="K38" s="55">
        <f t="shared" si="3"/>
        <v>0</v>
      </c>
      <c r="L38" s="55">
        <v>0</v>
      </c>
      <c r="M38" s="55">
        <v>407228.39428866195</v>
      </c>
      <c r="N38" s="55">
        <v>438227.55449639133</v>
      </c>
      <c r="O38" s="55">
        <v>420557.16114370665</v>
      </c>
      <c r="P38" s="55">
        <v>547576.13597435644</v>
      </c>
    </row>
    <row r="39" spans="2:16" x14ac:dyDescent="0.3">
      <c r="B39" s="42" t="s">
        <v>96</v>
      </c>
      <c r="C39" s="2"/>
      <c r="D39" s="2"/>
      <c r="E39" s="2"/>
      <c r="F39" s="57"/>
      <c r="G39" s="57"/>
      <c r="H39" s="55">
        <v>0</v>
      </c>
      <c r="I39" s="55">
        <v>226770.36990685115</v>
      </c>
      <c r="J39" s="55">
        <v>257650.19594133459</v>
      </c>
      <c r="K39" s="55">
        <f t="shared" si="3"/>
        <v>226785.941268992</v>
      </c>
      <c r="L39" s="55">
        <v>226785.941268992</v>
      </c>
      <c r="M39" s="55">
        <v>386755.40950057143</v>
      </c>
      <c r="N39" s="55">
        <v>257437.04843458463</v>
      </c>
      <c r="O39" s="55">
        <v>1056260.3908778569</v>
      </c>
      <c r="P39" s="55">
        <v>1558204.2299958519</v>
      </c>
    </row>
    <row r="40" spans="2:16" x14ac:dyDescent="0.3">
      <c r="B40" s="42" t="s">
        <v>97</v>
      </c>
      <c r="C40" s="2"/>
      <c r="D40" s="2"/>
      <c r="E40" s="2"/>
      <c r="F40" s="55">
        <v>1578035.8146183672</v>
      </c>
      <c r="G40" s="55">
        <v>814622.74029736454</v>
      </c>
      <c r="H40" s="55">
        <f>I40</f>
        <v>1473353.8422369699</v>
      </c>
      <c r="I40" s="55">
        <v>1473353.8422369699</v>
      </c>
      <c r="J40" s="55">
        <v>1173581.7673742359</v>
      </c>
      <c r="K40" s="55">
        <f t="shared" si="3"/>
        <v>689975.79940347699</v>
      </c>
      <c r="L40" s="55">
        <v>689975.79940347699</v>
      </c>
      <c r="M40" s="55">
        <v>758021.46366217767</v>
      </c>
      <c r="N40" s="55">
        <v>1331943.0587888812</v>
      </c>
      <c r="O40" s="55">
        <v>4879537.2646036884</v>
      </c>
      <c r="P40" s="55">
        <v>4005965.5772647248</v>
      </c>
    </row>
    <row r="41" spans="2:16" x14ac:dyDescent="0.3">
      <c r="B41" s="177" t="s">
        <v>98</v>
      </c>
      <c r="C41" s="177"/>
      <c r="D41" s="177"/>
      <c r="E41" s="32"/>
      <c r="F41" s="58">
        <f t="shared" ref="F41:P41" si="4">SUM(F9:F40)</f>
        <v>12722913.545746628</v>
      </c>
      <c r="G41" s="58">
        <f t="shared" si="4"/>
        <v>10600830.396526957</v>
      </c>
      <c r="H41" s="58">
        <f t="shared" si="4"/>
        <v>13657568.865171071</v>
      </c>
      <c r="I41" s="58">
        <f t="shared" si="4"/>
        <v>14050171.822271258</v>
      </c>
      <c r="J41" s="58">
        <f t="shared" si="4"/>
        <v>12812283.378397381</v>
      </c>
      <c r="K41" s="58">
        <f t="shared" si="4"/>
        <v>11663176.963023601</v>
      </c>
      <c r="L41" s="58">
        <f t="shared" si="4"/>
        <v>11847844.443080487</v>
      </c>
      <c r="M41" s="58">
        <f t="shared" si="4"/>
        <v>13646377.877233548</v>
      </c>
      <c r="N41" s="58">
        <f t="shared" si="4"/>
        <v>20429551.513033971</v>
      </c>
      <c r="O41" s="58">
        <f t="shared" si="4"/>
        <v>34866929.043703355</v>
      </c>
      <c r="P41" s="58">
        <f t="shared" si="4"/>
        <v>32847097.211883239</v>
      </c>
    </row>
    <row r="42" spans="2:16" x14ac:dyDescent="0.3">
      <c r="B42" s="2"/>
      <c r="C42" s="2"/>
      <c r="D42" s="2"/>
      <c r="E42" s="2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2:16" x14ac:dyDescent="0.3">
      <c r="B43" s="16" t="s">
        <v>306</v>
      </c>
      <c r="C43" s="2"/>
      <c r="D43" s="2"/>
      <c r="E43" s="2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3">
      <c r="B45" s="60" t="s">
        <v>99</v>
      </c>
      <c r="C45" s="60"/>
      <c r="D45" s="61"/>
      <c r="E45" s="62">
        <v>0.03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">
      <c r="B46" s="60" t="s">
        <v>100</v>
      </c>
      <c r="C46" s="60"/>
      <c r="D46" s="12"/>
      <c r="E46" s="62">
        <v>0.01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2:16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2:16" x14ac:dyDescent="0.3">
      <c r="B48" s="177" t="s">
        <v>69</v>
      </c>
      <c r="C48" s="177"/>
      <c r="D48" s="177"/>
      <c r="E48" s="32"/>
      <c r="F48" s="32">
        <v>2015</v>
      </c>
      <c r="G48" s="32">
        <v>2016</v>
      </c>
      <c r="H48" s="32" t="s">
        <v>346</v>
      </c>
      <c r="I48" s="32">
        <v>2017</v>
      </c>
      <c r="J48" s="32">
        <v>2018</v>
      </c>
      <c r="K48" s="32" t="s">
        <v>347</v>
      </c>
      <c r="L48" s="32">
        <v>2019</v>
      </c>
      <c r="M48" s="32">
        <v>2020</v>
      </c>
      <c r="N48" s="32">
        <v>2021</v>
      </c>
      <c r="O48" s="32">
        <v>2022</v>
      </c>
      <c r="P48" s="32">
        <v>2023</v>
      </c>
    </row>
    <row r="49" spans="2:16" x14ac:dyDescent="0.3">
      <c r="B49" s="3" t="s">
        <v>70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x14ac:dyDescent="0.3">
      <c r="B50" s="3" t="s">
        <v>71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2:16" x14ac:dyDescent="0.3">
      <c r="B51" s="42" t="s">
        <v>72</v>
      </c>
      <c r="C51" s="2"/>
      <c r="D51" s="2"/>
      <c r="E51" s="2"/>
      <c r="F51" s="55">
        <f t="shared" ref="F51:P51" si="5">F11*($E$45+$E$46)</f>
        <v>29790.510521478082</v>
      </c>
      <c r="G51" s="55">
        <f t="shared" si="5"/>
        <v>25120.701069288018</v>
      </c>
      <c r="H51" s="55">
        <f t="shared" ref="H51" si="6">H11*($E$45+$E$46)</f>
        <v>30512.999743252403</v>
      </c>
      <c r="I51" s="55">
        <f t="shared" si="5"/>
        <v>30512.999743252403</v>
      </c>
      <c r="J51" s="55">
        <f t="shared" si="5"/>
        <v>26260.578264873213</v>
      </c>
      <c r="K51" s="55">
        <f t="shared" ref="K51" si="7">K11*($E$45+$E$46)</f>
        <v>23511.482278997515</v>
      </c>
      <c r="L51" s="55">
        <f t="shared" si="5"/>
        <v>23511.482278997515</v>
      </c>
      <c r="M51" s="55">
        <f t="shared" si="5"/>
        <v>19825.552956454951</v>
      </c>
      <c r="N51" s="55">
        <f t="shared" si="5"/>
        <v>31649.523548144756</v>
      </c>
      <c r="O51" s="55">
        <f t="shared" si="5"/>
        <v>49111.940090393655</v>
      </c>
      <c r="P51" s="55">
        <f t="shared" si="5"/>
        <v>45157.094559271762</v>
      </c>
    </row>
    <row r="52" spans="2:1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6" x14ac:dyDescent="0.3">
      <c r="B53" s="16" t="s">
        <v>73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6" x14ac:dyDescent="0.3">
      <c r="B54" s="42" t="s">
        <v>74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3">
      <c r="B55" s="56" t="s">
        <v>75</v>
      </c>
      <c r="C55" s="2"/>
      <c r="D55" s="2"/>
      <c r="E55" s="2"/>
      <c r="F55" s="55">
        <f t="shared" ref="F55:P63" si="8">F15*($E$45+$E$46)</f>
        <v>0</v>
      </c>
      <c r="G55" s="55">
        <f t="shared" si="8"/>
        <v>76.974645235443717</v>
      </c>
      <c r="H55" s="55">
        <f t="shared" ref="H55" si="9">H15*($E$45+$E$46)</f>
        <v>69.424942051640286</v>
      </c>
      <c r="I55" s="55">
        <f t="shared" si="8"/>
        <v>69.424942051640286</v>
      </c>
      <c r="J55" s="55">
        <f t="shared" si="8"/>
        <v>31.638359030792493</v>
      </c>
      <c r="K55" s="55">
        <f t="shared" ref="K55" si="10">K15*($E$45+$E$46)</f>
        <v>515.39766962370584</v>
      </c>
      <c r="L55" s="55">
        <f t="shared" si="8"/>
        <v>515.39766962370584</v>
      </c>
      <c r="M55" s="55">
        <f t="shared" si="8"/>
        <v>1284.1245798117061</v>
      </c>
      <c r="N55" s="55">
        <f t="shared" si="8"/>
        <v>1254.1092145829855</v>
      </c>
      <c r="O55" s="55">
        <f t="shared" si="8"/>
        <v>1008.7551656247444</v>
      </c>
      <c r="P55" s="55">
        <f t="shared" si="8"/>
        <v>738.0567446919116</v>
      </c>
    </row>
    <row r="56" spans="2:16" x14ac:dyDescent="0.3">
      <c r="B56" s="56" t="s">
        <v>76</v>
      </c>
      <c r="C56" s="2"/>
      <c r="D56" s="2"/>
      <c r="E56" s="2"/>
      <c r="F56" s="55">
        <f t="shared" si="8"/>
        <v>2662.4192199237723</v>
      </c>
      <c r="G56" s="55">
        <f t="shared" si="8"/>
        <v>161.42367801096768</v>
      </c>
      <c r="H56" s="55">
        <f t="shared" ref="H56" si="11">H16*($E$45+$E$46)</f>
        <v>12038.149300385532</v>
      </c>
      <c r="I56" s="55">
        <f t="shared" si="8"/>
        <v>12038.149300385532</v>
      </c>
      <c r="J56" s="55">
        <f t="shared" si="8"/>
        <v>5.1614545454545455</v>
      </c>
      <c r="K56" s="55">
        <f t="shared" ref="K56" si="12">K16*($E$45+$E$46)</f>
        <v>16923.64242441512</v>
      </c>
      <c r="L56" s="55">
        <f t="shared" si="8"/>
        <v>16923.64242441512</v>
      </c>
      <c r="M56" s="55">
        <f t="shared" si="8"/>
        <v>20072.872883028795</v>
      </c>
      <c r="N56" s="55">
        <f t="shared" si="8"/>
        <v>14773.839543076998</v>
      </c>
      <c r="O56" s="55">
        <f t="shared" si="8"/>
        <v>14249.095137103268</v>
      </c>
      <c r="P56" s="55">
        <f t="shared" si="8"/>
        <v>40481.130748145719</v>
      </c>
    </row>
    <row r="57" spans="2:16" x14ac:dyDescent="0.3">
      <c r="B57" s="56" t="s">
        <v>77</v>
      </c>
      <c r="C57" s="2"/>
      <c r="D57" s="2"/>
      <c r="E57" s="2"/>
      <c r="F57" s="55">
        <f t="shared" si="8"/>
        <v>0</v>
      </c>
      <c r="G57" s="55">
        <f t="shared" si="8"/>
        <v>0</v>
      </c>
      <c r="H57" s="55">
        <f t="shared" ref="H57" si="13">H17*($E$45+$E$46)</f>
        <v>92.528295869185257</v>
      </c>
      <c r="I57" s="55">
        <f t="shared" si="8"/>
        <v>92.528295869185257</v>
      </c>
      <c r="J57" s="55">
        <f t="shared" si="8"/>
        <v>3.1985072306017726</v>
      </c>
      <c r="K57" s="55">
        <f t="shared" ref="K57" si="14">K17*($E$45+$E$46)</f>
        <v>88.491210489567109</v>
      </c>
      <c r="L57" s="55">
        <f t="shared" si="8"/>
        <v>88.491210489567109</v>
      </c>
      <c r="M57" s="55">
        <f t="shared" si="8"/>
        <v>463.47116651492792</v>
      </c>
      <c r="N57" s="55">
        <f t="shared" si="8"/>
        <v>14.799745569430506</v>
      </c>
      <c r="O57" s="55">
        <f t="shared" si="8"/>
        <v>0</v>
      </c>
      <c r="P57" s="55">
        <f t="shared" si="8"/>
        <v>0</v>
      </c>
    </row>
    <row r="58" spans="2:16" x14ac:dyDescent="0.3">
      <c r="B58" s="56" t="s">
        <v>78</v>
      </c>
      <c r="C58" s="2"/>
      <c r="D58" s="2"/>
      <c r="E58" s="2"/>
      <c r="F58" s="55">
        <f t="shared" si="8"/>
        <v>1672.2171070890399</v>
      </c>
      <c r="G58" s="55">
        <f t="shared" si="8"/>
        <v>0</v>
      </c>
      <c r="H58" s="55">
        <f t="shared" ref="H58" si="15">H18*($E$45+$E$46)</f>
        <v>10918.308577270187</v>
      </c>
      <c r="I58" s="55">
        <f t="shared" si="8"/>
        <v>10918.308577270187</v>
      </c>
      <c r="J58" s="55">
        <f t="shared" si="8"/>
        <v>0</v>
      </c>
      <c r="K58" s="55">
        <f t="shared" ref="K58" si="16">K18*($E$45+$E$46)</f>
        <v>4508.6231749791195</v>
      </c>
      <c r="L58" s="55">
        <f t="shared" si="8"/>
        <v>4508.6231749791195</v>
      </c>
      <c r="M58" s="55">
        <f t="shared" si="8"/>
        <v>10441.913165866634</v>
      </c>
      <c r="N58" s="55">
        <f t="shared" si="8"/>
        <v>8585.3894658795343</v>
      </c>
      <c r="O58" s="55">
        <f t="shared" si="8"/>
        <v>7800.4649194921512</v>
      </c>
      <c r="P58" s="55">
        <f t="shared" si="8"/>
        <v>17721.903272513518</v>
      </c>
    </row>
    <row r="59" spans="2:16" x14ac:dyDescent="0.3">
      <c r="B59" s="42" t="s">
        <v>79</v>
      </c>
      <c r="C59" s="2"/>
      <c r="D59" s="2"/>
      <c r="E59" s="2"/>
      <c r="F59" s="55">
        <f t="shared" si="8"/>
        <v>106899.83967504119</v>
      </c>
      <c r="G59" s="55">
        <f t="shared" si="8"/>
        <v>136353.33861235599</v>
      </c>
      <c r="H59" s="55">
        <f t="shared" ref="H59" si="17">H19*($E$45+$E$46)</f>
        <v>98681.766456575657</v>
      </c>
      <c r="I59" s="55">
        <f t="shared" si="8"/>
        <v>98681.766456575657</v>
      </c>
      <c r="J59" s="55">
        <f t="shared" si="8"/>
        <v>128512.82152031503</v>
      </c>
      <c r="K59" s="55">
        <f t="shared" ref="K59" si="18">K19*($E$45+$E$46)</f>
        <v>60181.573229305715</v>
      </c>
      <c r="L59" s="55">
        <f t="shared" si="8"/>
        <v>60181.573229305715</v>
      </c>
      <c r="M59" s="55">
        <f t="shared" si="8"/>
        <v>161854.15444494359</v>
      </c>
      <c r="N59" s="55">
        <f t="shared" si="8"/>
        <v>265768.30256024475</v>
      </c>
      <c r="O59" s="55">
        <f t="shared" si="8"/>
        <v>315137.62615408533</v>
      </c>
      <c r="P59" s="55">
        <f t="shared" si="8"/>
        <v>150036.54797387717</v>
      </c>
    </row>
    <row r="60" spans="2:16" x14ac:dyDescent="0.3">
      <c r="B60" s="42" t="s">
        <v>80</v>
      </c>
      <c r="C60" s="2"/>
      <c r="D60" s="2"/>
      <c r="E60" s="2"/>
      <c r="F60" s="55">
        <f t="shared" si="8"/>
        <v>264214.439839628</v>
      </c>
      <c r="G60" s="55">
        <f t="shared" si="8"/>
        <v>207945.90426204048</v>
      </c>
      <c r="H60" s="55">
        <f t="shared" ref="H60" si="19">H20*($E$45+$E$46)</f>
        <v>264087.86881029146</v>
      </c>
      <c r="I60" s="55">
        <f t="shared" si="8"/>
        <v>264087.86881029146</v>
      </c>
      <c r="J60" s="55">
        <f t="shared" si="8"/>
        <v>270984.90626084746</v>
      </c>
      <c r="K60" s="55">
        <f t="shared" ref="K60" si="20">K20*($E$45+$E$46)</f>
        <v>268144.6479213069</v>
      </c>
      <c r="L60" s="55">
        <f t="shared" si="8"/>
        <v>268144.6479213069</v>
      </c>
      <c r="M60" s="55">
        <f t="shared" si="8"/>
        <v>205892.64178505694</v>
      </c>
      <c r="N60" s="55">
        <f t="shared" si="8"/>
        <v>347851.17706748558</v>
      </c>
      <c r="O60" s="55">
        <f t="shared" si="8"/>
        <v>540685.54429050942</v>
      </c>
      <c r="P60" s="55">
        <f t="shared" si="8"/>
        <v>591468.87470011553</v>
      </c>
    </row>
    <row r="61" spans="2:16" x14ac:dyDescent="0.3">
      <c r="B61" s="42" t="s">
        <v>81</v>
      </c>
      <c r="C61" s="2"/>
      <c r="D61" s="2"/>
      <c r="E61" s="2"/>
      <c r="F61" s="55">
        <f t="shared" si="8"/>
        <v>176.74446717147879</v>
      </c>
      <c r="G61" s="55">
        <f t="shared" si="8"/>
        <v>202.31794750224793</v>
      </c>
      <c r="H61" s="55">
        <f t="shared" ref="H61" si="21">H21*($E$45+$E$46)</f>
        <v>345.79616489272075</v>
      </c>
      <c r="I61" s="55">
        <f t="shared" si="8"/>
        <v>345.79616489272075</v>
      </c>
      <c r="J61" s="55">
        <f t="shared" si="8"/>
        <v>46.58503697103658</v>
      </c>
      <c r="K61" s="55">
        <f t="shared" ref="K61" si="22">K21*($E$45+$E$46)</f>
        <v>0</v>
      </c>
      <c r="L61" s="55">
        <f t="shared" si="8"/>
        <v>0</v>
      </c>
      <c r="M61" s="55">
        <f t="shared" si="8"/>
        <v>0</v>
      </c>
      <c r="N61" s="55">
        <f t="shared" si="8"/>
        <v>0</v>
      </c>
      <c r="O61" s="55">
        <f t="shared" si="8"/>
        <v>0</v>
      </c>
      <c r="P61" s="55">
        <f t="shared" si="8"/>
        <v>0</v>
      </c>
    </row>
    <row r="62" spans="2:16" x14ac:dyDescent="0.3">
      <c r="B62" s="42" t="s">
        <v>82</v>
      </c>
      <c r="C62" s="2"/>
      <c r="D62" s="2"/>
      <c r="E62" s="2"/>
      <c r="F62" s="55">
        <f t="shared" si="8"/>
        <v>8122.7590034043324</v>
      </c>
      <c r="G62" s="55">
        <f t="shared" si="8"/>
        <v>0</v>
      </c>
      <c r="H62" s="55">
        <f t="shared" ref="H62" si="23">H22*($E$45+$E$46)</f>
        <v>0</v>
      </c>
      <c r="I62" s="55">
        <f t="shared" si="8"/>
        <v>0</v>
      </c>
      <c r="J62" s="55">
        <f t="shared" si="8"/>
        <v>0</v>
      </c>
      <c r="K62" s="55">
        <f t="shared" ref="K62" si="24">K22*($E$45+$E$46)</f>
        <v>0</v>
      </c>
      <c r="L62" s="55">
        <f t="shared" si="8"/>
        <v>0</v>
      </c>
      <c r="M62" s="55">
        <f t="shared" si="8"/>
        <v>0</v>
      </c>
      <c r="N62" s="55">
        <f t="shared" si="8"/>
        <v>2079.3387427090083</v>
      </c>
      <c r="O62" s="55">
        <f t="shared" si="8"/>
        <v>1272.1208879657277</v>
      </c>
      <c r="P62" s="55">
        <f t="shared" si="8"/>
        <v>28720.546408352591</v>
      </c>
    </row>
    <row r="63" spans="2:16" x14ac:dyDescent="0.3">
      <c r="B63" s="42" t="s">
        <v>83</v>
      </c>
      <c r="C63" s="2"/>
      <c r="D63" s="2"/>
      <c r="E63" s="2"/>
      <c r="F63" s="55">
        <f t="shared" si="8"/>
        <v>3646.0385805914402</v>
      </c>
      <c r="G63" s="55">
        <f t="shared" si="8"/>
        <v>3245.4051249700283</v>
      </c>
      <c r="H63" s="55">
        <f t="shared" ref="H63" si="25">H23*($E$45+$E$46)</f>
        <v>2467.3650263526683</v>
      </c>
      <c r="I63" s="55">
        <f t="shared" si="8"/>
        <v>2467.3650263526683</v>
      </c>
      <c r="J63" s="55">
        <f t="shared" si="8"/>
        <v>2897.5175962829644</v>
      </c>
      <c r="K63" s="55">
        <f t="shared" ref="K63" si="26">K23*($E$45+$E$46)</f>
        <v>2673.8420958370471</v>
      </c>
      <c r="L63" s="55">
        <f t="shared" si="8"/>
        <v>2673.8420958370471</v>
      </c>
      <c r="M63" s="55">
        <f t="shared" si="8"/>
        <v>996.07648063304691</v>
      </c>
      <c r="N63" s="55">
        <f t="shared" si="8"/>
        <v>0</v>
      </c>
      <c r="O63" s="55">
        <f t="shared" si="8"/>
        <v>442.10812253600125</v>
      </c>
      <c r="P63" s="55">
        <f t="shared" si="8"/>
        <v>3111.9299842113101</v>
      </c>
    </row>
    <row r="64" spans="2:16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3">
      <c r="B65" s="16" t="s">
        <v>84</v>
      </c>
      <c r="C65" s="2"/>
      <c r="D65" s="2"/>
      <c r="E65" s="2"/>
      <c r="F65" s="55">
        <f t="shared" ref="F65:P65" si="27">F25*($E$45+$E$46)</f>
        <v>0</v>
      </c>
      <c r="G65" s="55">
        <f t="shared" si="27"/>
        <v>0</v>
      </c>
      <c r="H65" s="55">
        <f t="shared" ref="H65" si="28">H25*($E$45+$E$46)</f>
        <v>0</v>
      </c>
      <c r="I65" s="55">
        <f t="shared" si="27"/>
        <v>0</v>
      </c>
      <c r="J65" s="55">
        <f t="shared" si="27"/>
        <v>0</v>
      </c>
      <c r="K65" s="55">
        <f t="shared" ref="K65" si="29">K25*($E$45+$E$46)</f>
        <v>0</v>
      </c>
      <c r="L65" s="55">
        <f t="shared" si="27"/>
        <v>0</v>
      </c>
      <c r="M65" s="55">
        <f t="shared" si="27"/>
        <v>0</v>
      </c>
      <c r="N65" s="55">
        <f t="shared" si="27"/>
        <v>0</v>
      </c>
      <c r="O65" s="55">
        <f t="shared" si="27"/>
        <v>0</v>
      </c>
      <c r="P65" s="55">
        <f t="shared" si="27"/>
        <v>0</v>
      </c>
    </row>
    <row r="66" spans="2:16" x14ac:dyDescent="0.3">
      <c r="B66" s="2"/>
      <c r="C66" s="2"/>
      <c r="D66" s="2"/>
      <c r="E66" s="2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2:16" x14ac:dyDescent="0.3">
      <c r="B67" s="16" t="s">
        <v>85</v>
      </c>
      <c r="C67" s="2"/>
      <c r="D67" s="2"/>
      <c r="E67" s="2"/>
      <c r="F67" s="55">
        <f t="shared" ref="F67:P67" si="30">F27*($E$45+$E$46)</f>
        <v>0</v>
      </c>
      <c r="G67" s="55">
        <f t="shared" si="30"/>
        <v>0</v>
      </c>
      <c r="H67" s="55">
        <f t="shared" ref="H67" si="31">H27*($E$45+$E$46)</f>
        <v>0</v>
      </c>
      <c r="I67" s="55">
        <f t="shared" si="30"/>
        <v>0</v>
      </c>
      <c r="J67" s="55">
        <f t="shared" si="30"/>
        <v>0</v>
      </c>
      <c r="K67" s="55">
        <f t="shared" ref="K67" si="32">K27*($E$45+$E$46)</f>
        <v>0</v>
      </c>
      <c r="L67" s="55">
        <f t="shared" si="30"/>
        <v>0</v>
      </c>
      <c r="M67" s="55">
        <f t="shared" si="30"/>
        <v>0</v>
      </c>
      <c r="N67" s="55">
        <f t="shared" si="30"/>
        <v>0</v>
      </c>
      <c r="O67" s="55">
        <f t="shared" si="30"/>
        <v>0</v>
      </c>
      <c r="P67" s="55">
        <f t="shared" si="30"/>
        <v>0</v>
      </c>
    </row>
    <row r="68" spans="2:16" x14ac:dyDescent="0.3">
      <c r="B68" s="2"/>
      <c r="C68" s="2"/>
      <c r="D68" s="2"/>
      <c r="E68" s="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2:16" x14ac:dyDescent="0.3">
      <c r="B69" s="3" t="s">
        <v>86</v>
      </c>
      <c r="C69" s="2"/>
      <c r="D69" s="2"/>
      <c r="E69" s="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2:16" x14ac:dyDescent="0.3">
      <c r="B70" s="42" t="s">
        <v>87</v>
      </c>
      <c r="C70" s="2"/>
      <c r="D70" s="2"/>
      <c r="E70" s="2"/>
      <c r="F70" s="57"/>
      <c r="G70" s="57"/>
      <c r="H70" s="55">
        <f t="shared" ref="H70" si="33">H30*($E$45+$E$46)</f>
        <v>0</v>
      </c>
      <c r="I70" s="55">
        <f t="shared" ref="I70:P70" si="34">I30*($E$45+$E$46)</f>
        <v>4959.3538414111626</v>
      </c>
      <c r="J70" s="55">
        <f t="shared" si="34"/>
        <v>2403.741372844223</v>
      </c>
      <c r="K70" s="55">
        <f t="shared" ref="K70" si="35">K30*($E$45+$E$46)</f>
        <v>2634.7804796806595</v>
      </c>
      <c r="L70" s="55">
        <f t="shared" si="34"/>
        <v>2634.7804796806595</v>
      </c>
      <c r="M70" s="55">
        <f t="shared" si="34"/>
        <v>1050.3335612129958</v>
      </c>
      <c r="N70" s="55">
        <f t="shared" si="34"/>
        <v>2204.497756077059</v>
      </c>
      <c r="O70" s="55">
        <f t="shared" si="34"/>
        <v>70776.334757986464</v>
      </c>
      <c r="P70" s="55">
        <f t="shared" si="34"/>
        <v>29877.773629220334</v>
      </c>
    </row>
    <row r="71" spans="2:16" x14ac:dyDescent="0.3">
      <c r="B71" s="42" t="s">
        <v>88</v>
      </c>
      <c r="C71" s="2"/>
      <c r="D71" s="2"/>
      <c r="E71" s="2"/>
      <c r="F71" s="55">
        <f t="shared" ref="F71:P80" si="36">F31*($E$45+$E$46)</f>
        <v>22170.61944485391</v>
      </c>
      <c r="G71" s="55">
        <f t="shared" si="36"/>
        <v>10921.020992108721</v>
      </c>
      <c r="H71" s="55">
        <f t="shared" ref="H71" si="37">H31*($E$45+$E$46)</f>
        <v>37108.306037603485</v>
      </c>
      <c r="I71" s="55">
        <f t="shared" si="36"/>
        <v>37108.306037603485</v>
      </c>
      <c r="J71" s="55">
        <f t="shared" si="36"/>
        <v>10304.334632130382</v>
      </c>
      <c r="K71" s="55">
        <f t="shared" ref="K71" si="38">K31*($E$45+$E$46)</f>
        <v>9398.266410661161</v>
      </c>
      <c r="L71" s="55">
        <f t="shared" si="36"/>
        <v>9398.266410661161</v>
      </c>
      <c r="M71" s="55">
        <f t="shared" si="36"/>
        <v>2300.8528953626042</v>
      </c>
      <c r="N71" s="55">
        <f t="shared" si="36"/>
        <v>8832.7164207704609</v>
      </c>
      <c r="O71" s="55">
        <f t="shared" si="36"/>
        <v>98985.087268740404</v>
      </c>
      <c r="P71" s="55">
        <f t="shared" si="36"/>
        <v>51028.426661360347</v>
      </c>
    </row>
    <row r="72" spans="2:16" x14ac:dyDescent="0.3">
      <c r="B72" s="42" t="s">
        <v>89</v>
      </c>
      <c r="C72" s="2"/>
      <c r="D72" s="2"/>
      <c r="E72" s="2"/>
      <c r="F72" s="55">
        <f t="shared" si="36"/>
        <v>792.93758262388292</v>
      </c>
      <c r="G72" s="55">
        <f t="shared" si="36"/>
        <v>2204.5549955759598</v>
      </c>
      <c r="H72" s="55">
        <f t="shared" ref="H72" si="39">H32*($E$45+$E$46)</f>
        <v>402.17464665670849</v>
      </c>
      <c r="I72" s="55">
        <f t="shared" si="36"/>
        <v>402.17464665670849</v>
      </c>
      <c r="J72" s="55">
        <f t="shared" si="36"/>
        <v>3579.2864356071677</v>
      </c>
      <c r="K72" s="55">
        <f t="shared" ref="K72" si="40">K32*($E$45+$E$46)</f>
        <v>2946.6970450535773</v>
      </c>
      <c r="L72" s="55">
        <f t="shared" si="36"/>
        <v>2946.6970450535773</v>
      </c>
      <c r="M72" s="55">
        <f t="shared" si="36"/>
        <v>5368.5250579218564</v>
      </c>
      <c r="N72" s="55">
        <f t="shared" si="36"/>
        <v>4446.8999604795172</v>
      </c>
      <c r="O72" s="55">
        <f t="shared" si="36"/>
        <v>0</v>
      </c>
      <c r="P72" s="55">
        <f t="shared" si="36"/>
        <v>651.42492035981752</v>
      </c>
    </row>
    <row r="73" spans="2:16" x14ac:dyDescent="0.3">
      <c r="B73" s="42" t="s">
        <v>90</v>
      </c>
      <c r="C73" s="2"/>
      <c r="D73" s="2"/>
      <c r="E73" s="2"/>
      <c r="F73" s="55">
        <f t="shared" si="36"/>
        <v>3675.7688160276921</v>
      </c>
      <c r="G73" s="55">
        <f t="shared" si="36"/>
        <v>3381.0143702281762</v>
      </c>
      <c r="H73" s="55">
        <f t="shared" ref="H73" si="41">H33*($E$45+$E$46)</f>
        <v>17169.280707436661</v>
      </c>
      <c r="I73" s="55">
        <f t="shared" si="36"/>
        <v>17169.280707436661</v>
      </c>
      <c r="J73" s="55">
        <f t="shared" si="36"/>
        <v>8888.8322860978551</v>
      </c>
      <c r="K73" s="55">
        <f t="shared" ref="K73" si="42">K33*($E$45+$E$46)</f>
        <v>28573.502400478417</v>
      </c>
      <c r="L73" s="55">
        <f t="shared" si="36"/>
        <v>28573.502400478417</v>
      </c>
      <c r="M73" s="55">
        <f t="shared" si="36"/>
        <v>41366.700115645937</v>
      </c>
      <c r="N73" s="55">
        <f t="shared" si="36"/>
        <v>32869.846776361912</v>
      </c>
      <c r="O73" s="55">
        <f t="shared" si="36"/>
        <v>26002.176667512482</v>
      </c>
      <c r="P73" s="55">
        <f t="shared" si="36"/>
        <v>64696.472283151335</v>
      </c>
    </row>
    <row r="74" spans="2:16" x14ac:dyDescent="0.3">
      <c r="B74" s="42" t="s">
        <v>91</v>
      </c>
      <c r="C74" s="2"/>
      <c r="D74" s="2"/>
      <c r="E74" s="2"/>
      <c r="F74" s="55">
        <f t="shared" si="36"/>
        <v>272.80105598232547</v>
      </c>
      <c r="G74" s="55">
        <f t="shared" si="36"/>
        <v>35.987380712879961</v>
      </c>
      <c r="H74" s="55">
        <f t="shared" ref="H74" si="43">H34*($E$45+$E$46)</f>
        <v>3360.1340460128195</v>
      </c>
      <c r="I74" s="55">
        <f t="shared" si="36"/>
        <v>3360.1340460128195</v>
      </c>
      <c r="J74" s="55">
        <f t="shared" si="36"/>
        <v>13.97587878787879</v>
      </c>
      <c r="K74" s="55">
        <f t="shared" ref="K74" si="44">K34*($E$45+$E$46)</f>
        <v>147.68763503324359</v>
      </c>
      <c r="L74" s="55">
        <f t="shared" si="36"/>
        <v>147.68763503324359</v>
      </c>
      <c r="M74" s="55">
        <f t="shared" si="36"/>
        <v>777.8910037346601</v>
      </c>
      <c r="N74" s="55">
        <f t="shared" si="36"/>
        <v>651.17530041949772</v>
      </c>
      <c r="O74" s="55">
        <f t="shared" si="36"/>
        <v>335.09396378551742</v>
      </c>
      <c r="P74" s="55">
        <f t="shared" si="36"/>
        <v>648.46490926502497</v>
      </c>
    </row>
    <row r="75" spans="2:16" x14ac:dyDescent="0.3">
      <c r="B75" s="42" t="s">
        <v>92</v>
      </c>
      <c r="C75" s="2"/>
      <c r="D75" s="2"/>
      <c r="E75" s="2"/>
      <c r="F75" s="57"/>
      <c r="G75" s="57"/>
      <c r="H75" s="57"/>
      <c r="I75" s="57"/>
      <c r="J75" s="57"/>
      <c r="K75" s="55">
        <f t="shared" ref="K75" si="45">K35*($E$45+$E$46)</f>
        <v>0</v>
      </c>
      <c r="L75" s="55">
        <f t="shared" si="36"/>
        <v>7386.6992022754403</v>
      </c>
      <c r="M75" s="55">
        <f t="shared" si="36"/>
        <v>123.8172173655356</v>
      </c>
      <c r="N75" s="55">
        <f t="shared" si="36"/>
        <v>79.594927982272552</v>
      </c>
      <c r="O75" s="55">
        <f t="shared" si="36"/>
        <v>5123.9449414270503</v>
      </c>
      <c r="P75" s="55">
        <f t="shared" si="36"/>
        <v>23357.101398599629</v>
      </c>
    </row>
    <row r="76" spans="2:16" x14ac:dyDescent="0.3">
      <c r="B76" s="42" t="s">
        <v>93</v>
      </c>
      <c r="C76" s="2"/>
      <c r="D76" s="2"/>
      <c r="E76" s="2"/>
      <c r="F76" s="55">
        <f t="shared" si="36"/>
        <v>1528.201375433116</v>
      </c>
      <c r="G76" s="55">
        <f t="shared" si="36"/>
        <v>1622.2252563695499</v>
      </c>
      <c r="H76" s="55">
        <f t="shared" ref="H76" si="46">H36*($E$45+$E$46)</f>
        <v>9154.4264261834542</v>
      </c>
      <c r="I76" s="55">
        <f t="shared" si="36"/>
        <v>9154.4264261834542</v>
      </c>
      <c r="J76" s="55">
        <f t="shared" si="36"/>
        <v>1110.9845902202778</v>
      </c>
      <c r="K76" s="55">
        <f t="shared" ref="K76" si="47">K36*($E$45+$E$46)</f>
        <v>8305.9211372152222</v>
      </c>
      <c r="L76" s="55">
        <f t="shared" si="36"/>
        <v>8305.9211372152222</v>
      </c>
      <c r="M76" s="55">
        <f t="shared" si="36"/>
        <v>10135.936147629136</v>
      </c>
      <c r="N76" s="55">
        <f t="shared" si="36"/>
        <v>13495.295246349688</v>
      </c>
      <c r="O76" s="55">
        <f t="shared" si="36"/>
        <v>8331.4323517181092</v>
      </c>
      <c r="P76" s="55">
        <f t="shared" si="36"/>
        <v>18581.920562595766</v>
      </c>
    </row>
    <row r="77" spans="2:16" x14ac:dyDescent="0.3">
      <c r="B77" s="42" t="s">
        <v>94</v>
      </c>
      <c r="C77" s="2"/>
      <c r="D77" s="2"/>
      <c r="E77" s="2"/>
      <c r="F77" s="55">
        <f t="shared" si="36"/>
        <v>169.81255588213375</v>
      </c>
      <c r="G77" s="55">
        <f t="shared" si="36"/>
        <v>177.43791478525279</v>
      </c>
      <c r="H77" s="55">
        <f t="shared" ref="H77" si="48">H37*($E$45+$E$46)</f>
        <v>960.07173652947517</v>
      </c>
      <c r="I77" s="55">
        <f t="shared" si="36"/>
        <v>960.07173652947517</v>
      </c>
      <c r="J77" s="55">
        <f t="shared" si="36"/>
        <v>198.49440748806188</v>
      </c>
      <c r="K77" s="55">
        <f t="shared" ref="K77" si="49">K37*($E$45+$E$46)</f>
        <v>1302.0537809682933</v>
      </c>
      <c r="L77" s="55">
        <f t="shared" si="36"/>
        <v>1302.0537809682933</v>
      </c>
      <c r="M77" s="55">
        <f t="shared" si="36"/>
        <v>1820.0409301022298</v>
      </c>
      <c r="N77" s="55">
        <f t="shared" si="36"/>
        <v>1521.247776431054</v>
      </c>
      <c r="O77" s="55">
        <f t="shared" si="36"/>
        <v>1161.2443642436738</v>
      </c>
      <c r="P77" s="55">
        <f t="shared" si="36"/>
        <v>3136.3819902005512</v>
      </c>
    </row>
    <row r="78" spans="2:16" x14ac:dyDescent="0.3">
      <c r="B78" s="42" t="s">
        <v>95</v>
      </c>
      <c r="C78" s="2"/>
      <c r="D78" s="2"/>
      <c r="E78" s="2"/>
      <c r="F78" s="57"/>
      <c r="G78" s="57"/>
      <c r="H78" s="55">
        <f t="shared" ref="H78" si="50">H38*($E$45+$E$46)</f>
        <v>0</v>
      </c>
      <c r="I78" s="55">
        <f t="shared" si="36"/>
        <v>1673.9496463222376</v>
      </c>
      <c r="J78" s="55">
        <f t="shared" si="36"/>
        <v>0</v>
      </c>
      <c r="K78" s="55">
        <f t="shared" ref="K78" si="51">K38*($E$45+$E$46)</f>
        <v>0</v>
      </c>
      <c r="L78" s="55">
        <f t="shared" si="36"/>
        <v>0</v>
      </c>
      <c r="M78" s="55">
        <f t="shared" si="36"/>
        <v>16289.135771546478</v>
      </c>
      <c r="N78" s="55">
        <f t="shared" si="36"/>
        <v>17529.102179855654</v>
      </c>
      <c r="O78" s="55">
        <f t="shared" si="36"/>
        <v>16822.286445748265</v>
      </c>
      <c r="P78" s="55">
        <f t="shared" si="36"/>
        <v>21903.045438974259</v>
      </c>
    </row>
    <row r="79" spans="2:16" x14ac:dyDescent="0.3">
      <c r="B79" s="42" t="s">
        <v>96</v>
      </c>
      <c r="C79" s="2"/>
      <c r="D79" s="2"/>
      <c r="E79" s="2"/>
      <c r="F79" s="57"/>
      <c r="G79" s="57"/>
      <c r="H79" s="55">
        <f t="shared" ref="H79" si="52">H39*($E$45+$E$46)</f>
        <v>0</v>
      </c>
      <c r="I79" s="55">
        <f t="shared" si="36"/>
        <v>9070.8147962740459</v>
      </c>
      <c r="J79" s="55">
        <f t="shared" si="36"/>
        <v>10306.007837653384</v>
      </c>
      <c r="K79" s="55">
        <f t="shared" ref="K79" si="53">K39*($E$45+$E$46)</f>
        <v>9071.4376507596808</v>
      </c>
      <c r="L79" s="55">
        <f t="shared" si="36"/>
        <v>9071.4376507596808</v>
      </c>
      <c r="M79" s="55">
        <f t="shared" si="36"/>
        <v>15470.216380022857</v>
      </c>
      <c r="N79" s="55">
        <f t="shared" si="36"/>
        <v>10297.481937383385</v>
      </c>
      <c r="O79" s="55">
        <f t="shared" si="36"/>
        <v>42250.415635114274</v>
      </c>
      <c r="P79" s="55">
        <f t="shared" si="36"/>
        <v>62328.169199834076</v>
      </c>
    </row>
    <row r="80" spans="2:16" x14ac:dyDescent="0.3">
      <c r="B80" s="42" t="s">
        <v>97</v>
      </c>
      <c r="C80" s="2"/>
      <c r="D80" s="2"/>
      <c r="E80" s="2"/>
      <c r="F80" s="55">
        <f t="shared" si="36"/>
        <v>63121.432584734692</v>
      </c>
      <c r="G80" s="55">
        <f t="shared" si="36"/>
        <v>32584.909611894582</v>
      </c>
      <c r="H80" s="55">
        <f t="shared" ref="H80" si="54">H40*($E$45+$E$46)</f>
        <v>58934.153689478793</v>
      </c>
      <c r="I80" s="55">
        <f t="shared" si="36"/>
        <v>58934.153689478793</v>
      </c>
      <c r="J80" s="55">
        <f t="shared" si="36"/>
        <v>46943.27069496944</v>
      </c>
      <c r="K80" s="55">
        <f t="shared" ref="K80" si="55">K40*($E$45+$E$46)</f>
        <v>27599.031976139082</v>
      </c>
      <c r="L80" s="55">
        <f t="shared" si="36"/>
        <v>27599.031976139082</v>
      </c>
      <c r="M80" s="55">
        <f t="shared" si="36"/>
        <v>30320.858546487107</v>
      </c>
      <c r="N80" s="55">
        <f t="shared" si="36"/>
        <v>53277.722351555247</v>
      </c>
      <c r="O80" s="55">
        <f t="shared" si="36"/>
        <v>195181.49058414754</v>
      </c>
      <c r="P80" s="55">
        <f t="shared" si="36"/>
        <v>160238.62309058898</v>
      </c>
    </row>
    <row r="81" spans="2:16" x14ac:dyDescent="0.3">
      <c r="B81" s="177" t="s">
        <v>98</v>
      </c>
      <c r="C81" s="177"/>
      <c r="D81" s="177"/>
      <c r="E81" s="32"/>
      <c r="F81" s="58">
        <f t="shared" ref="F81:P81" si="56">SUM(F49:F80)</f>
        <v>508916.54182986508</v>
      </c>
      <c r="G81" s="58">
        <f t="shared" si="56"/>
        <v>424033.21586107829</v>
      </c>
      <c r="H81" s="58">
        <f t="shared" si="56"/>
        <v>546302.75460684288</v>
      </c>
      <c r="I81" s="58">
        <f t="shared" si="56"/>
        <v>562006.8728908503</v>
      </c>
      <c r="J81" s="58">
        <f t="shared" si="56"/>
        <v>512491.33513589518</v>
      </c>
      <c r="K81" s="58">
        <f t="shared" si="56"/>
        <v>466527.07852094399</v>
      </c>
      <c r="L81" s="58">
        <f t="shared" si="56"/>
        <v>473913.77772321942</v>
      </c>
      <c r="M81" s="58">
        <f t="shared" si="56"/>
        <v>545855.115089342</v>
      </c>
      <c r="N81" s="58">
        <f t="shared" si="56"/>
        <v>817182.06052135874</v>
      </c>
      <c r="O81" s="58">
        <f t="shared" si="56"/>
        <v>1394677.1617481343</v>
      </c>
      <c r="P81" s="58">
        <f t="shared" si="56"/>
        <v>1313883.8884753296</v>
      </c>
    </row>
    <row r="82" spans="2:16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3">
      <c r="B83" s="16" t="s">
        <v>307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3">
      <c r="B85" s="177" t="s">
        <v>69</v>
      </c>
      <c r="C85" s="177"/>
      <c r="D85" s="177"/>
      <c r="E85" s="32"/>
      <c r="F85" s="32">
        <v>2015</v>
      </c>
      <c r="G85" s="32">
        <v>2016</v>
      </c>
      <c r="H85" s="32" t="s">
        <v>346</v>
      </c>
      <c r="I85" s="32">
        <v>2017</v>
      </c>
      <c r="J85" s="32">
        <v>2018</v>
      </c>
      <c r="K85" s="32" t="s">
        <v>347</v>
      </c>
      <c r="L85" s="32">
        <v>2019</v>
      </c>
      <c r="M85" s="32">
        <v>2020</v>
      </c>
      <c r="N85" s="32">
        <v>2021</v>
      </c>
      <c r="O85" s="32">
        <v>2022</v>
      </c>
      <c r="P85" s="32">
        <v>2023</v>
      </c>
    </row>
    <row r="86" spans="2:16" x14ac:dyDescent="0.3">
      <c r="B86" s="3" t="s">
        <v>70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2:16" x14ac:dyDescent="0.3">
      <c r="B87" s="3" t="s">
        <v>71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2:16" x14ac:dyDescent="0.3">
      <c r="B88" s="42" t="s">
        <v>72</v>
      </c>
      <c r="C88" s="2"/>
      <c r="D88" s="2"/>
      <c r="E88" s="2"/>
      <c r="F88" s="55">
        <f t="shared" ref="F88:P88" si="57">+F11-F51</f>
        <v>714972.25251547387</v>
      </c>
      <c r="G88" s="55">
        <f t="shared" si="57"/>
        <v>602896.82566291234</v>
      </c>
      <c r="H88" s="55">
        <f t="shared" ref="H88" si="58">+H11-H51</f>
        <v>732311.99383805762</v>
      </c>
      <c r="I88" s="55">
        <f t="shared" si="57"/>
        <v>732311.99383805762</v>
      </c>
      <c r="J88" s="55">
        <f t="shared" si="57"/>
        <v>630253.87835695711</v>
      </c>
      <c r="K88" s="55">
        <f t="shared" ref="K88" si="59">+K11-K51</f>
        <v>564275.57469594036</v>
      </c>
      <c r="L88" s="55">
        <f t="shared" si="57"/>
        <v>564275.57469594036</v>
      </c>
      <c r="M88" s="55">
        <f t="shared" si="57"/>
        <v>475813.27095491881</v>
      </c>
      <c r="N88" s="55">
        <f t="shared" si="57"/>
        <v>759588.56515547412</v>
      </c>
      <c r="O88" s="55">
        <f t="shared" si="57"/>
        <v>1178686.5621694478</v>
      </c>
      <c r="P88" s="55">
        <f t="shared" si="57"/>
        <v>1083770.2694225223</v>
      </c>
    </row>
    <row r="89" spans="2:16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2:16" x14ac:dyDescent="0.3">
      <c r="B90" s="16" t="s">
        <v>73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2:16" x14ac:dyDescent="0.3">
      <c r="B91" s="42" t="s">
        <v>74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2:16" x14ac:dyDescent="0.3">
      <c r="B92" s="56" t="s">
        <v>75</v>
      </c>
      <c r="C92" s="2"/>
      <c r="D92" s="2"/>
      <c r="E92" s="2"/>
      <c r="F92" s="55">
        <f t="shared" ref="F92:P92" si="60">+F15-F55</f>
        <v>0</v>
      </c>
      <c r="G92" s="55">
        <f t="shared" si="60"/>
        <v>1847.3914856506492</v>
      </c>
      <c r="H92" s="55">
        <f t="shared" ref="H92" si="61">+H15-H55</f>
        <v>1666.1986092393668</v>
      </c>
      <c r="I92" s="55">
        <f t="shared" si="60"/>
        <v>1666.1986092393668</v>
      </c>
      <c r="J92" s="55">
        <f t="shared" si="60"/>
        <v>759.3206167390199</v>
      </c>
      <c r="K92" s="55">
        <f t="shared" ref="K92" si="62">+K15-K55</f>
        <v>12369.544070968939</v>
      </c>
      <c r="L92" s="55">
        <f t="shared" si="60"/>
        <v>12369.544070968939</v>
      </c>
      <c r="M92" s="55">
        <f t="shared" si="60"/>
        <v>30818.989915480946</v>
      </c>
      <c r="N92" s="55">
        <f t="shared" si="60"/>
        <v>30098.62114999165</v>
      </c>
      <c r="O92" s="55">
        <f t="shared" si="60"/>
        <v>24210.123974993865</v>
      </c>
      <c r="P92" s="55">
        <f t="shared" si="60"/>
        <v>17713.361872605878</v>
      </c>
    </row>
    <row r="93" spans="2:16" x14ac:dyDescent="0.3">
      <c r="B93" s="56" t="s">
        <v>76</v>
      </c>
      <c r="C93" s="2"/>
      <c r="D93" s="2"/>
      <c r="E93" s="2"/>
      <c r="F93" s="55">
        <f t="shared" ref="F93:P100" si="63">+F16-F56</f>
        <v>63898.061278170528</v>
      </c>
      <c r="G93" s="55">
        <f t="shared" si="63"/>
        <v>3874.168272263224</v>
      </c>
      <c r="H93" s="55">
        <f t="shared" ref="H93" si="64">+H16-H56</f>
        <v>288915.58320925274</v>
      </c>
      <c r="I93" s="55">
        <f t="shared" si="63"/>
        <v>288915.58320925274</v>
      </c>
      <c r="J93" s="55">
        <f t="shared" si="63"/>
        <v>123.87490909090909</v>
      </c>
      <c r="K93" s="55">
        <f t="shared" ref="K93" si="65">+K16-K56</f>
        <v>406167.41818596289</v>
      </c>
      <c r="L93" s="55">
        <f t="shared" si="63"/>
        <v>406167.41818596289</v>
      </c>
      <c r="M93" s="55">
        <f t="shared" si="63"/>
        <v>481748.94919269107</v>
      </c>
      <c r="N93" s="55">
        <f t="shared" si="63"/>
        <v>354572.14903384796</v>
      </c>
      <c r="O93" s="55">
        <f t="shared" si="63"/>
        <v>341978.2832904784</v>
      </c>
      <c r="P93" s="55">
        <f t="shared" si="63"/>
        <v>971547.13795549714</v>
      </c>
    </row>
    <row r="94" spans="2:16" x14ac:dyDescent="0.3">
      <c r="B94" s="56" t="s">
        <v>77</v>
      </c>
      <c r="C94" s="2"/>
      <c r="D94" s="2"/>
      <c r="E94" s="2"/>
      <c r="F94" s="55">
        <f>+F17-F57</f>
        <v>0</v>
      </c>
      <c r="G94" s="55">
        <f t="shared" si="63"/>
        <v>0</v>
      </c>
      <c r="H94" s="55">
        <f t="shared" ref="H94" si="66">+H17-H57</f>
        <v>2220.6791008604464</v>
      </c>
      <c r="I94" s="55">
        <f t="shared" si="63"/>
        <v>2220.6791008604464</v>
      </c>
      <c r="J94" s="55">
        <f t="shared" si="63"/>
        <v>76.764173534442534</v>
      </c>
      <c r="K94" s="55">
        <f t="shared" ref="K94" si="67">+K17-K57</f>
        <v>2123.7890517496107</v>
      </c>
      <c r="L94" s="55">
        <f t="shared" si="63"/>
        <v>2123.7890517496107</v>
      </c>
      <c r="M94" s="55">
        <f t="shared" si="63"/>
        <v>11123.30799635827</v>
      </c>
      <c r="N94" s="55">
        <f t="shared" si="63"/>
        <v>355.19389366633214</v>
      </c>
      <c r="O94" s="55">
        <f t="shared" si="63"/>
        <v>0</v>
      </c>
      <c r="P94" s="55">
        <f t="shared" si="63"/>
        <v>0</v>
      </c>
    </row>
    <row r="95" spans="2:16" x14ac:dyDescent="0.3">
      <c r="B95" s="56" t="s">
        <v>78</v>
      </c>
      <c r="C95" s="2"/>
      <c r="D95" s="2"/>
      <c r="E95" s="2"/>
      <c r="F95" s="55">
        <f t="shared" si="63"/>
        <v>40133.210570136958</v>
      </c>
      <c r="G95" s="55">
        <f t="shared" si="63"/>
        <v>0</v>
      </c>
      <c r="H95" s="55">
        <f t="shared" ref="H95" si="68">+H18-H58</f>
        <v>262039.40585448447</v>
      </c>
      <c r="I95" s="55">
        <f t="shared" si="63"/>
        <v>262039.40585448447</v>
      </c>
      <c r="J95" s="55">
        <f t="shared" si="63"/>
        <v>0</v>
      </c>
      <c r="K95" s="55">
        <f t="shared" ref="K95" si="69">+K18-K58</f>
        <v>108206.95619949888</v>
      </c>
      <c r="L95" s="55">
        <f t="shared" si="63"/>
        <v>108206.95619949888</v>
      </c>
      <c r="M95" s="55">
        <f t="shared" si="63"/>
        <v>250605.91598079921</v>
      </c>
      <c r="N95" s="55">
        <f t="shared" si="63"/>
        <v>206049.34718110881</v>
      </c>
      <c r="O95" s="55">
        <f t="shared" si="63"/>
        <v>187211.15806781163</v>
      </c>
      <c r="P95" s="55">
        <f t="shared" si="63"/>
        <v>425325.67854032444</v>
      </c>
    </row>
    <row r="96" spans="2:16" x14ac:dyDescent="0.3">
      <c r="B96" s="42" t="s">
        <v>79</v>
      </c>
      <c r="C96" s="2"/>
      <c r="D96" s="2"/>
      <c r="E96" s="2"/>
      <c r="F96" s="55">
        <f t="shared" si="63"/>
        <v>2565596.1522009885</v>
      </c>
      <c r="G96" s="55">
        <f t="shared" si="63"/>
        <v>3272480.1266965438</v>
      </c>
      <c r="H96" s="55">
        <f t="shared" ref="H96" si="70">+H19-H59</f>
        <v>2368362.3949578158</v>
      </c>
      <c r="I96" s="55">
        <f t="shared" si="63"/>
        <v>2368362.3949578158</v>
      </c>
      <c r="J96" s="55">
        <f t="shared" si="63"/>
        <v>3084307.7164875609</v>
      </c>
      <c r="K96" s="55">
        <f t="shared" ref="K96" si="71">+K19-K59</f>
        <v>1444357.7575033372</v>
      </c>
      <c r="L96" s="55">
        <f t="shared" si="63"/>
        <v>1444357.7575033372</v>
      </c>
      <c r="M96" s="55">
        <f t="shared" si="63"/>
        <v>3884499.7066786457</v>
      </c>
      <c r="N96" s="55">
        <f t="shared" si="63"/>
        <v>6378439.2614458743</v>
      </c>
      <c r="O96" s="55">
        <f t="shared" si="63"/>
        <v>7563303.0276980475</v>
      </c>
      <c r="P96" s="55">
        <f t="shared" si="63"/>
        <v>3600877.151373052</v>
      </c>
    </row>
    <row r="97" spans="2:16" x14ac:dyDescent="0.3">
      <c r="B97" s="42" t="s">
        <v>80</v>
      </c>
      <c r="C97" s="2"/>
      <c r="D97" s="2"/>
      <c r="E97" s="2"/>
      <c r="F97" s="55">
        <f t="shared" si="63"/>
        <v>6341146.5561510725</v>
      </c>
      <c r="G97" s="55">
        <f t="shared" si="63"/>
        <v>4990701.7022889713</v>
      </c>
      <c r="H97" s="55">
        <f t="shared" ref="H97" si="72">+H20-H60</f>
        <v>6338108.8514469955</v>
      </c>
      <c r="I97" s="55">
        <f t="shared" si="63"/>
        <v>6338108.8514469955</v>
      </c>
      <c r="J97" s="55">
        <f t="shared" si="63"/>
        <v>6503637.75026034</v>
      </c>
      <c r="K97" s="55">
        <f t="shared" ref="K97" si="73">+K20-K60</f>
        <v>6435471.5501113646</v>
      </c>
      <c r="L97" s="55">
        <f t="shared" si="63"/>
        <v>6435471.5501113646</v>
      </c>
      <c r="M97" s="55">
        <f t="shared" si="63"/>
        <v>4941423.4028413659</v>
      </c>
      <c r="N97" s="55">
        <f t="shared" si="63"/>
        <v>8348428.2496196544</v>
      </c>
      <c r="O97" s="55">
        <f t="shared" si="63"/>
        <v>12976453.062972227</v>
      </c>
      <c r="P97" s="55">
        <f t="shared" si="63"/>
        <v>14195252.992802773</v>
      </c>
    </row>
    <row r="98" spans="2:16" x14ac:dyDescent="0.3">
      <c r="B98" s="42" t="s">
        <v>81</v>
      </c>
      <c r="C98" s="2"/>
      <c r="D98" s="2"/>
      <c r="E98" s="2"/>
      <c r="F98" s="55">
        <f t="shared" si="63"/>
        <v>4241.8672121154914</v>
      </c>
      <c r="G98" s="55">
        <f t="shared" si="63"/>
        <v>4855.6307400539499</v>
      </c>
      <c r="H98" s="55">
        <f t="shared" ref="H98" si="74">+H21-H61</f>
        <v>8299.1079574252981</v>
      </c>
      <c r="I98" s="55">
        <f t="shared" si="63"/>
        <v>8299.1079574252981</v>
      </c>
      <c r="J98" s="55">
        <f t="shared" si="63"/>
        <v>1118.040887304878</v>
      </c>
      <c r="K98" s="55">
        <f t="shared" ref="K98" si="75">+K21-K61</f>
        <v>0</v>
      </c>
      <c r="L98" s="55">
        <f t="shared" si="63"/>
        <v>0</v>
      </c>
      <c r="M98" s="55">
        <f t="shared" si="63"/>
        <v>0</v>
      </c>
      <c r="N98" s="55">
        <f t="shared" si="63"/>
        <v>0</v>
      </c>
      <c r="O98" s="55">
        <f t="shared" si="63"/>
        <v>0</v>
      </c>
      <c r="P98" s="55">
        <f t="shared" si="63"/>
        <v>0</v>
      </c>
    </row>
    <row r="99" spans="2:16" x14ac:dyDescent="0.3">
      <c r="B99" s="42" t="s">
        <v>82</v>
      </c>
      <c r="C99" s="2"/>
      <c r="D99" s="2"/>
      <c r="E99" s="2"/>
      <c r="F99" s="55">
        <f t="shared" si="63"/>
        <v>194946.21608170398</v>
      </c>
      <c r="G99" s="55">
        <f t="shared" si="63"/>
        <v>0</v>
      </c>
      <c r="H99" s="55">
        <f t="shared" ref="H99" si="76">+H22-H62</f>
        <v>0</v>
      </c>
      <c r="I99" s="55">
        <f t="shared" si="63"/>
        <v>0</v>
      </c>
      <c r="J99" s="55">
        <f t="shared" si="63"/>
        <v>0</v>
      </c>
      <c r="K99" s="55">
        <f t="shared" ref="K99" si="77">+K22-K62</f>
        <v>0</v>
      </c>
      <c r="L99" s="55">
        <f t="shared" si="63"/>
        <v>0</v>
      </c>
      <c r="M99" s="55">
        <f t="shared" si="63"/>
        <v>0</v>
      </c>
      <c r="N99" s="55">
        <f t="shared" si="63"/>
        <v>49904.129825016207</v>
      </c>
      <c r="O99" s="55">
        <f t="shared" si="63"/>
        <v>30530.901311177462</v>
      </c>
      <c r="P99" s="55">
        <f t="shared" si="63"/>
        <v>689293.11380046222</v>
      </c>
    </row>
    <row r="100" spans="2:16" x14ac:dyDescent="0.3">
      <c r="B100" s="42" t="s">
        <v>83</v>
      </c>
      <c r="C100" s="2"/>
      <c r="D100" s="2"/>
      <c r="E100" s="2"/>
      <c r="F100" s="55">
        <f t="shared" si="63"/>
        <v>87504.925934194558</v>
      </c>
      <c r="G100" s="55">
        <f t="shared" si="63"/>
        <v>77889.722999280682</v>
      </c>
      <c r="H100" s="55">
        <f t="shared" ref="H100" si="78">+H23-H63</f>
        <v>59216.760632464036</v>
      </c>
      <c r="I100" s="55">
        <f t="shared" si="63"/>
        <v>59216.760632464036</v>
      </c>
      <c r="J100" s="55">
        <f t="shared" si="63"/>
        <v>69540.422310791138</v>
      </c>
      <c r="K100" s="55">
        <f t="shared" ref="K100" si="79">+K23-K63</f>
        <v>64172.210300089129</v>
      </c>
      <c r="L100" s="55">
        <f t="shared" si="63"/>
        <v>64172.210300089129</v>
      </c>
      <c r="M100" s="55">
        <f t="shared" si="63"/>
        <v>23905.835535193124</v>
      </c>
      <c r="N100" s="55">
        <f t="shared" si="63"/>
        <v>0</v>
      </c>
      <c r="O100" s="55">
        <f t="shared" si="63"/>
        <v>10610.59494086403</v>
      </c>
      <c r="P100" s="55">
        <f t="shared" si="63"/>
        <v>74686.319621071438</v>
      </c>
    </row>
    <row r="101" spans="2:16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2:16" x14ac:dyDescent="0.3">
      <c r="B102" s="16" t="s">
        <v>84</v>
      </c>
      <c r="C102" s="2"/>
      <c r="D102" s="2"/>
      <c r="E102" s="2"/>
      <c r="F102" s="55">
        <f t="shared" ref="F102:P102" si="80">+F25-F65</f>
        <v>0</v>
      </c>
      <c r="G102" s="55">
        <f t="shared" si="80"/>
        <v>0</v>
      </c>
      <c r="H102" s="55">
        <f t="shared" ref="H102" si="81">+H25-H65</f>
        <v>0</v>
      </c>
      <c r="I102" s="55">
        <f t="shared" si="80"/>
        <v>0</v>
      </c>
      <c r="J102" s="55">
        <f t="shared" si="80"/>
        <v>0</v>
      </c>
      <c r="K102" s="55">
        <f t="shared" ref="K102" si="82">+K25-K65</f>
        <v>0</v>
      </c>
      <c r="L102" s="55">
        <f t="shared" si="80"/>
        <v>0</v>
      </c>
      <c r="M102" s="55">
        <f t="shared" si="80"/>
        <v>0</v>
      </c>
      <c r="N102" s="55">
        <f t="shared" si="80"/>
        <v>0</v>
      </c>
      <c r="O102" s="55">
        <f t="shared" si="80"/>
        <v>0</v>
      </c>
      <c r="P102" s="55">
        <f t="shared" si="80"/>
        <v>0</v>
      </c>
    </row>
    <row r="103" spans="2:16" x14ac:dyDescent="0.3">
      <c r="B103" s="2"/>
      <c r="C103" s="2"/>
      <c r="D103" s="2"/>
      <c r="E103" s="2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</row>
    <row r="104" spans="2:16" x14ac:dyDescent="0.3">
      <c r="B104" s="16" t="s">
        <v>85</v>
      </c>
      <c r="C104" s="2"/>
      <c r="D104" s="2"/>
      <c r="E104" s="2"/>
      <c r="F104" s="55">
        <f t="shared" ref="F104:P104" si="83">+F27-F67</f>
        <v>0</v>
      </c>
      <c r="G104" s="55">
        <f t="shared" si="83"/>
        <v>0</v>
      </c>
      <c r="H104" s="55">
        <f t="shared" ref="H104" si="84">+H27-H67</f>
        <v>0</v>
      </c>
      <c r="I104" s="55">
        <f t="shared" si="83"/>
        <v>0</v>
      </c>
      <c r="J104" s="55">
        <f t="shared" si="83"/>
        <v>0</v>
      </c>
      <c r="K104" s="55">
        <f t="shared" ref="K104" si="85">+K27-K67</f>
        <v>0</v>
      </c>
      <c r="L104" s="55">
        <f t="shared" si="83"/>
        <v>0</v>
      </c>
      <c r="M104" s="55">
        <f t="shared" si="83"/>
        <v>0</v>
      </c>
      <c r="N104" s="55">
        <f t="shared" si="83"/>
        <v>0</v>
      </c>
      <c r="O104" s="55">
        <f t="shared" si="83"/>
        <v>0</v>
      </c>
      <c r="P104" s="55">
        <f t="shared" si="83"/>
        <v>0</v>
      </c>
    </row>
    <row r="105" spans="2:16" x14ac:dyDescent="0.3">
      <c r="B105" s="2"/>
      <c r="C105" s="2"/>
      <c r="D105" s="2"/>
      <c r="E105" s="2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</row>
    <row r="106" spans="2:16" x14ac:dyDescent="0.3">
      <c r="B106" s="3" t="s">
        <v>86</v>
      </c>
      <c r="C106" s="2"/>
      <c r="D106" s="2"/>
      <c r="E106" s="2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</row>
    <row r="107" spans="2:16" x14ac:dyDescent="0.3">
      <c r="B107" s="42" t="s">
        <v>87</v>
      </c>
      <c r="C107" s="2"/>
      <c r="D107" s="2"/>
      <c r="E107" s="2"/>
      <c r="F107" s="57"/>
      <c r="G107" s="57"/>
      <c r="H107" s="55">
        <f t="shared" ref="H107" si="86">+H30-H70</f>
        <v>0</v>
      </c>
      <c r="I107" s="55">
        <f t="shared" ref="I107:P107" si="87">+I30-I70</f>
        <v>119024.49219386789</v>
      </c>
      <c r="J107" s="55">
        <f t="shared" si="87"/>
        <v>57689.792948261347</v>
      </c>
      <c r="K107" s="55">
        <f t="shared" ref="K107" si="88">+K30-K70</f>
        <v>63234.731512335828</v>
      </c>
      <c r="L107" s="55">
        <f t="shared" si="87"/>
        <v>63234.731512335828</v>
      </c>
      <c r="M107" s="55">
        <f t="shared" si="87"/>
        <v>25208.0054691119</v>
      </c>
      <c r="N107" s="55">
        <f t="shared" si="87"/>
        <v>52907.946145849412</v>
      </c>
      <c r="O107" s="55">
        <f t="shared" si="87"/>
        <v>1698632.034191675</v>
      </c>
      <c r="P107" s="55">
        <f t="shared" si="87"/>
        <v>717066.567101288</v>
      </c>
    </row>
    <row r="108" spans="2:16" x14ac:dyDescent="0.3">
      <c r="B108" s="42" t="s">
        <v>88</v>
      </c>
      <c r="C108" s="2"/>
      <c r="D108" s="2"/>
      <c r="E108" s="2"/>
      <c r="F108" s="55">
        <f t="shared" ref="F108:P117" si="89">+F31-F71</f>
        <v>532094.8666764939</v>
      </c>
      <c r="G108" s="55">
        <f t="shared" si="89"/>
        <v>262104.50381060931</v>
      </c>
      <c r="H108" s="55">
        <f t="shared" ref="H108" si="90">+H31-H71</f>
        <v>890599.34490248363</v>
      </c>
      <c r="I108" s="55">
        <f t="shared" si="89"/>
        <v>890599.34490248363</v>
      </c>
      <c r="J108" s="55">
        <f t="shared" si="89"/>
        <v>247304.03117112917</v>
      </c>
      <c r="K108" s="55">
        <f t="shared" ref="K108" si="91">+K31-K71</f>
        <v>225558.39385586785</v>
      </c>
      <c r="L108" s="55">
        <f t="shared" si="89"/>
        <v>225558.39385586785</v>
      </c>
      <c r="M108" s="55">
        <f t="shared" si="89"/>
        <v>55220.469488702496</v>
      </c>
      <c r="N108" s="55">
        <f t="shared" si="89"/>
        <v>211985.19409849108</v>
      </c>
      <c r="O108" s="55">
        <f t="shared" si="89"/>
        <v>2375642.0944497697</v>
      </c>
      <c r="P108" s="55">
        <f t="shared" si="89"/>
        <v>1224682.2398726484</v>
      </c>
    </row>
    <row r="109" spans="2:16" x14ac:dyDescent="0.3">
      <c r="B109" s="42" t="s">
        <v>89</v>
      </c>
      <c r="C109" s="2"/>
      <c r="D109" s="2"/>
      <c r="E109" s="2"/>
      <c r="F109" s="55">
        <f t="shared" si="89"/>
        <v>19030.50198297319</v>
      </c>
      <c r="G109" s="55">
        <f t="shared" si="89"/>
        <v>52909.319893823034</v>
      </c>
      <c r="H109" s="55">
        <f t="shared" ref="H109" si="92">+H32-H72</f>
        <v>9652.1915197610033</v>
      </c>
      <c r="I109" s="55">
        <f t="shared" si="89"/>
        <v>9652.1915197610033</v>
      </c>
      <c r="J109" s="55">
        <f t="shared" si="89"/>
        <v>85902.874454572026</v>
      </c>
      <c r="K109" s="55">
        <f t="shared" ref="K109" si="93">+K32-K72</f>
        <v>70720.729081285856</v>
      </c>
      <c r="L109" s="55">
        <f t="shared" si="89"/>
        <v>70720.729081285856</v>
      </c>
      <c r="M109" s="55">
        <f t="shared" si="89"/>
        <v>128844.60139012456</v>
      </c>
      <c r="N109" s="55">
        <f t="shared" si="89"/>
        <v>106725.59905150841</v>
      </c>
      <c r="O109" s="55">
        <f t="shared" si="89"/>
        <v>0</v>
      </c>
      <c r="P109" s="55">
        <f t="shared" si="89"/>
        <v>15634.19808863562</v>
      </c>
    </row>
    <row r="110" spans="2:16" x14ac:dyDescent="0.3">
      <c r="B110" s="42" t="s">
        <v>90</v>
      </c>
      <c r="C110" s="2"/>
      <c r="D110" s="2"/>
      <c r="E110" s="2"/>
      <c r="F110" s="55">
        <f t="shared" si="89"/>
        <v>88218.45158466461</v>
      </c>
      <c r="G110" s="55">
        <f t="shared" si="89"/>
        <v>81144.344885476225</v>
      </c>
      <c r="H110" s="55">
        <f t="shared" ref="H110" si="94">+H33-H73</f>
        <v>412062.73697847984</v>
      </c>
      <c r="I110" s="55">
        <f t="shared" si="89"/>
        <v>412062.73697847984</v>
      </c>
      <c r="J110" s="55">
        <f t="shared" si="89"/>
        <v>213331.97486634849</v>
      </c>
      <c r="K110" s="55">
        <f t="shared" ref="K110" si="95">+K33-K73</f>
        <v>685764.05761148199</v>
      </c>
      <c r="L110" s="55">
        <f t="shared" si="89"/>
        <v>685764.05761148199</v>
      </c>
      <c r="M110" s="55">
        <f t="shared" si="89"/>
        <v>992800.80277550255</v>
      </c>
      <c r="N110" s="55">
        <f t="shared" si="89"/>
        <v>788876.32263268589</v>
      </c>
      <c r="O110" s="55">
        <f t="shared" si="89"/>
        <v>624052.24002029956</v>
      </c>
      <c r="P110" s="55">
        <f t="shared" si="89"/>
        <v>1552715.3347956322</v>
      </c>
    </row>
    <row r="111" spans="2:16" x14ac:dyDescent="0.3">
      <c r="B111" s="42" t="s">
        <v>91</v>
      </c>
      <c r="C111" s="2"/>
      <c r="D111" s="2"/>
      <c r="E111" s="2"/>
      <c r="F111" s="55">
        <f t="shared" si="89"/>
        <v>6547.2253435758121</v>
      </c>
      <c r="G111" s="55">
        <f t="shared" si="89"/>
        <v>863.69713710911901</v>
      </c>
      <c r="H111" s="55">
        <f t="shared" ref="H111" si="96">+H34-H74</f>
        <v>80643.217104307667</v>
      </c>
      <c r="I111" s="55">
        <f t="shared" si="89"/>
        <v>80643.217104307667</v>
      </c>
      <c r="J111" s="55">
        <f t="shared" si="89"/>
        <v>335.42109090909094</v>
      </c>
      <c r="K111" s="55">
        <f t="shared" ref="K111" si="97">+K34-K74</f>
        <v>3544.5032407978465</v>
      </c>
      <c r="L111" s="55">
        <f t="shared" si="89"/>
        <v>3544.5032407978465</v>
      </c>
      <c r="M111" s="55">
        <f t="shared" si="89"/>
        <v>18669.38408963184</v>
      </c>
      <c r="N111" s="55">
        <f t="shared" si="89"/>
        <v>15628.207210067943</v>
      </c>
      <c r="O111" s="55">
        <f t="shared" si="89"/>
        <v>8042.255130852418</v>
      </c>
      <c r="P111" s="55">
        <f t="shared" si="89"/>
        <v>15563.157822360597</v>
      </c>
    </row>
    <row r="112" spans="2:16" x14ac:dyDescent="0.3">
      <c r="B112" s="42" t="s">
        <v>92</v>
      </c>
      <c r="C112" s="2"/>
      <c r="D112" s="2"/>
      <c r="E112" s="2"/>
      <c r="F112" s="57"/>
      <c r="G112" s="57"/>
      <c r="H112" s="57"/>
      <c r="I112" s="57"/>
      <c r="J112" s="57"/>
      <c r="K112" s="55">
        <f t="shared" ref="K112" si="98">+K35-K75</f>
        <v>0</v>
      </c>
      <c r="L112" s="55">
        <f t="shared" si="89"/>
        <v>177280.78085461058</v>
      </c>
      <c r="M112" s="55">
        <f t="shared" si="89"/>
        <v>2971.6132167728542</v>
      </c>
      <c r="N112" s="55">
        <f t="shared" si="89"/>
        <v>1910.2782715745411</v>
      </c>
      <c r="O112" s="55">
        <f t="shared" si="89"/>
        <v>122974.6785942492</v>
      </c>
      <c r="P112" s="55">
        <f t="shared" si="89"/>
        <v>560570.433566391</v>
      </c>
    </row>
    <row r="113" spans="2:16" x14ac:dyDescent="0.3">
      <c r="B113" s="42" t="s">
        <v>93</v>
      </c>
      <c r="C113" s="2"/>
      <c r="D113" s="2"/>
      <c r="E113" s="2"/>
      <c r="F113" s="55">
        <f t="shared" si="89"/>
        <v>36676.833010394788</v>
      </c>
      <c r="G113" s="55">
        <f t="shared" si="89"/>
        <v>38933.406152869196</v>
      </c>
      <c r="H113" s="55">
        <f t="shared" ref="H113" si="99">+H36-H76</f>
        <v>219706.2342284029</v>
      </c>
      <c r="I113" s="55">
        <f t="shared" si="89"/>
        <v>219706.2342284029</v>
      </c>
      <c r="J113" s="55">
        <f t="shared" si="89"/>
        <v>26663.630165286668</v>
      </c>
      <c r="K113" s="55">
        <f t="shared" ref="K113" si="100">+K36-K76</f>
        <v>199342.10729316535</v>
      </c>
      <c r="L113" s="55">
        <f t="shared" si="89"/>
        <v>199342.10729316535</v>
      </c>
      <c r="M113" s="55">
        <f t="shared" si="89"/>
        <v>243262.46754309925</v>
      </c>
      <c r="N113" s="55">
        <f t="shared" si="89"/>
        <v>323887.08591239247</v>
      </c>
      <c r="O113" s="55">
        <f t="shared" si="89"/>
        <v>199954.37644123461</v>
      </c>
      <c r="P113" s="55">
        <f t="shared" si="89"/>
        <v>445966.09350229835</v>
      </c>
    </row>
    <row r="114" spans="2:16" x14ac:dyDescent="0.3">
      <c r="B114" s="42" t="s">
        <v>94</v>
      </c>
      <c r="C114" s="2"/>
      <c r="D114" s="2"/>
      <c r="E114" s="2"/>
      <c r="F114" s="55">
        <f t="shared" si="89"/>
        <v>4075.5013411712098</v>
      </c>
      <c r="G114" s="55">
        <f t="shared" si="89"/>
        <v>4258.5099548460676</v>
      </c>
      <c r="H114" s="55">
        <f t="shared" ref="H114" si="101">+H37-H77</f>
        <v>23041.721676707402</v>
      </c>
      <c r="I114" s="55">
        <f t="shared" si="89"/>
        <v>23041.721676707402</v>
      </c>
      <c r="J114" s="55">
        <f t="shared" si="89"/>
        <v>4763.8657797134847</v>
      </c>
      <c r="K114" s="55">
        <f t="shared" ref="K114" si="102">+K37-K77</f>
        <v>31249.290743239038</v>
      </c>
      <c r="L114" s="55">
        <f t="shared" si="89"/>
        <v>31249.290743239038</v>
      </c>
      <c r="M114" s="55">
        <f t="shared" si="89"/>
        <v>43680.982322453514</v>
      </c>
      <c r="N114" s="55">
        <f t="shared" si="89"/>
        <v>36509.946634345295</v>
      </c>
      <c r="O114" s="55">
        <f t="shared" si="89"/>
        <v>27869.864741848171</v>
      </c>
      <c r="P114" s="55">
        <f t="shared" si="89"/>
        <v>75273.167764813232</v>
      </c>
    </row>
    <row r="115" spans="2:16" x14ac:dyDescent="0.3">
      <c r="B115" s="42" t="s">
        <v>95</v>
      </c>
      <c r="C115" s="2"/>
      <c r="D115" s="2"/>
      <c r="E115" s="2"/>
      <c r="F115" s="57"/>
      <c r="G115" s="57"/>
      <c r="H115" s="55">
        <f t="shared" ref="H115" si="103">+H38-H78</f>
        <v>0</v>
      </c>
      <c r="I115" s="55">
        <f t="shared" si="89"/>
        <v>40174.791511733703</v>
      </c>
      <c r="J115" s="55">
        <f t="shared" si="89"/>
        <v>0</v>
      </c>
      <c r="K115" s="55">
        <f t="shared" ref="K115" si="104">+K38-K78</f>
        <v>0</v>
      </c>
      <c r="L115" s="55">
        <f t="shared" si="89"/>
        <v>0</v>
      </c>
      <c r="M115" s="55">
        <f t="shared" si="89"/>
        <v>390939.25851711549</v>
      </c>
      <c r="N115" s="55">
        <f t="shared" si="89"/>
        <v>420698.45231653569</v>
      </c>
      <c r="O115" s="55">
        <f t="shared" si="89"/>
        <v>403734.87469795835</v>
      </c>
      <c r="P115" s="55">
        <f t="shared" si="89"/>
        <v>525673.09053538216</v>
      </c>
    </row>
    <row r="116" spans="2:16" x14ac:dyDescent="0.3">
      <c r="B116" s="42" t="s">
        <v>96</v>
      </c>
      <c r="C116" s="2"/>
      <c r="D116" s="2"/>
      <c r="E116" s="2"/>
      <c r="F116" s="57"/>
      <c r="G116" s="57"/>
      <c r="H116" s="55">
        <f t="shared" ref="H116" si="105">+H39-H79</f>
        <v>0</v>
      </c>
      <c r="I116" s="55">
        <f t="shared" si="89"/>
        <v>217699.55511057712</v>
      </c>
      <c r="J116" s="55">
        <f t="shared" si="89"/>
        <v>247344.1881036812</v>
      </c>
      <c r="K116" s="55">
        <f t="shared" ref="K116" si="106">+K39-K79</f>
        <v>217714.50361823232</v>
      </c>
      <c r="L116" s="55">
        <f t="shared" si="89"/>
        <v>217714.50361823232</v>
      </c>
      <c r="M116" s="55">
        <f t="shared" si="89"/>
        <v>371285.19312054856</v>
      </c>
      <c r="N116" s="55">
        <f t="shared" si="89"/>
        <v>247139.56649720125</v>
      </c>
      <c r="O116" s="55">
        <f t="shared" si="89"/>
        <v>1014009.9752427426</v>
      </c>
      <c r="P116" s="55">
        <f t="shared" si="89"/>
        <v>1495876.0607960178</v>
      </c>
    </row>
    <row r="117" spans="2:16" x14ac:dyDescent="0.3">
      <c r="B117" s="42" t="s">
        <v>97</v>
      </c>
      <c r="C117" s="2"/>
      <c r="D117" s="2"/>
      <c r="E117" s="2"/>
      <c r="F117" s="55">
        <f t="shared" si="89"/>
        <v>1514914.3820336326</v>
      </c>
      <c r="G117" s="55">
        <f t="shared" si="89"/>
        <v>782037.8306854699</v>
      </c>
      <c r="H117" s="55">
        <f t="shared" ref="H117" si="107">+H40-H80</f>
        <v>1414419.6885474911</v>
      </c>
      <c r="I117" s="55">
        <f t="shared" si="89"/>
        <v>1414419.6885474911</v>
      </c>
      <c r="J117" s="55">
        <f t="shared" si="89"/>
        <v>1126638.4966792664</v>
      </c>
      <c r="K117" s="55">
        <f t="shared" ref="K117" si="108">+K40-K80</f>
        <v>662376.76742733794</v>
      </c>
      <c r="L117" s="55">
        <f t="shared" si="89"/>
        <v>662376.76742733794</v>
      </c>
      <c r="M117" s="55">
        <f t="shared" si="89"/>
        <v>727700.60511569062</v>
      </c>
      <c r="N117" s="55">
        <f t="shared" si="89"/>
        <v>1278665.3364373259</v>
      </c>
      <c r="O117" s="55">
        <f t="shared" si="89"/>
        <v>4684355.7740195412</v>
      </c>
      <c r="P117" s="55">
        <f t="shared" si="89"/>
        <v>3845726.9541741358</v>
      </c>
    </row>
    <row r="118" spans="2:16" x14ac:dyDescent="0.3">
      <c r="B118" s="177" t="s">
        <v>98</v>
      </c>
      <c r="C118" s="177"/>
      <c r="D118" s="177"/>
      <c r="E118" s="32"/>
      <c r="F118" s="58">
        <f t="shared" ref="F118:P118" si="109">SUM(F86:F117)</f>
        <v>12213997.003916761</v>
      </c>
      <c r="G118" s="58">
        <f t="shared" si="109"/>
        <v>10176797.180665879</v>
      </c>
      <c r="H118" s="58">
        <f t="shared" si="109"/>
        <v>13111266.110564228</v>
      </c>
      <c r="I118" s="58">
        <f t="shared" si="109"/>
        <v>13488164.949380409</v>
      </c>
      <c r="J118" s="58">
        <f t="shared" si="109"/>
        <v>12299792.043261489</v>
      </c>
      <c r="K118" s="58">
        <f t="shared" si="109"/>
        <v>11196649.884502659</v>
      </c>
      <c r="L118" s="58">
        <f t="shared" si="109"/>
        <v>11373930.665357269</v>
      </c>
      <c r="M118" s="58">
        <f t="shared" si="109"/>
        <v>13100522.762144206</v>
      </c>
      <c r="N118" s="58">
        <f t="shared" si="109"/>
        <v>19612369.452512614</v>
      </c>
      <c r="O118" s="58">
        <f t="shared" si="109"/>
        <v>33472251.881955214</v>
      </c>
      <c r="P118" s="58">
        <f t="shared" si="109"/>
        <v>31533213.323407911</v>
      </c>
    </row>
    <row r="119" spans="2:16" x14ac:dyDescent="0.3"/>
  </sheetData>
  <mergeCells count="6">
    <mergeCell ref="B118:D118"/>
    <mergeCell ref="B8:D8"/>
    <mergeCell ref="B41:D41"/>
    <mergeCell ref="B48:D48"/>
    <mergeCell ref="B81:D81"/>
    <mergeCell ref="B85:D85"/>
  </mergeCells>
  <conditionalFormatting sqref="F30:G30 F35:J35 F70:G70 F75:J75 F107:G107 F112:J112">
    <cfRule type="cellIs" dxfId="16" priority="8" operator="equal">
      <formula>$A$1</formula>
    </cfRule>
  </conditionalFormatting>
  <conditionalFormatting sqref="F38:G39">
    <cfRule type="cellIs" dxfId="15" priority="3" operator="equal">
      <formula>$A$1</formula>
    </cfRule>
  </conditionalFormatting>
  <conditionalFormatting sqref="F78:G79">
    <cfRule type="cellIs" dxfId="14" priority="2" operator="equal">
      <formula>$A$1</formula>
    </cfRule>
  </conditionalFormatting>
  <conditionalFormatting sqref="F115:G116">
    <cfRule type="cellIs" dxfId="13" priority="1" operator="equal">
      <formula>$A$1</formula>
    </cfRule>
  </conditionalFormatting>
  <hyperlinks>
    <hyperlink ref="B2" location="Índice!A1" display="Índice" xr:uid="{6C0E3173-DEE4-4312-817A-BDB9CC551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C034-6920-43BE-BCDF-08461A1DBC74}">
  <sheetPr>
    <tabColor rgb="FF0070C0"/>
  </sheetPr>
  <dimension ref="A1:Q39"/>
  <sheetViews>
    <sheetView zoomScale="90" zoomScaleNormal="90" workbookViewId="0">
      <selection activeCell="B2" sqref="B2"/>
    </sheetView>
  </sheetViews>
  <sheetFormatPr baseColWidth="10" defaultColWidth="0" defaultRowHeight="14.4" zeroHeight="1" x14ac:dyDescent="0.3"/>
  <cols>
    <col min="1" max="1" width="1.77734375" style="1" customWidth="1"/>
    <col min="2" max="2" width="11.5546875" style="1" customWidth="1"/>
    <col min="3" max="4" width="22.109375" style="1" customWidth="1"/>
    <col min="5" max="5" width="15.77734375" style="1" customWidth="1"/>
    <col min="6" max="16" width="10.77734375" style="1" customWidth="1"/>
    <col min="17" max="17" width="11.5546875" style="1" customWidth="1"/>
    <col min="18" max="16384" width="11.5546875" style="1" hidden="1"/>
  </cols>
  <sheetData>
    <row r="1" spans="2:16" ht="15" thickBot="1" x14ac:dyDescent="0.35"/>
    <row r="2" spans="2:16" ht="15" thickBot="1" x14ac:dyDescent="0.35">
      <c r="B2" s="164" t="s">
        <v>353</v>
      </c>
    </row>
    <row r="3" spans="2:16" x14ac:dyDescent="0.3"/>
    <row r="4" spans="2:16" x14ac:dyDescent="0.3">
      <c r="B4" s="16" t="s">
        <v>308</v>
      </c>
      <c r="C4" s="2"/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">
      <c r="B5" s="2"/>
      <c r="C5" s="2"/>
      <c r="D5" s="2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">
      <c r="B6" s="177" t="s">
        <v>69</v>
      </c>
      <c r="C6" s="177"/>
      <c r="D6" s="177"/>
      <c r="E6" s="32"/>
      <c r="F6" s="32">
        <v>2015</v>
      </c>
      <c r="G6" s="32">
        <v>2016</v>
      </c>
      <c r="H6" s="32" t="s">
        <v>346</v>
      </c>
      <c r="I6" s="32">
        <v>2017</v>
      </c>
      <c r="J6" s="32">
        <v>2018</v>
      </c>
      <c r="K6" s="32" t="s">
        <v>347</v>
      </c>
      <c r="L6" s="32">
        <v>2019</v>
      </c>
      <c r="M6" s="32">
        <v>2020</v>
      </c>
      <c r="N6" s="32">
        <v>2021</v>
      </c>
      <c r="O6" s="32">
        <v>2022</v>
      </c>
      <c r="P6" s="32">
        <v>2023</v>
      </c>
    </row>
    <row r="7" spans="2:16" x14ac:dyDescent="0.3">
      <c r="B7" s="3" t="s">
        <v>70</v>
      </c>
      <c r="C7" s="2"/>
      <c r="D7" s="2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">
      <c r="B8" s="3" t="s">
        <v>71</v>
      </c>
      <c r="C8" s="2"/>
      <c r="D8" s="2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">
      <c r="B9" s="42" t="s">
        <v>72</v>
      </c>
      <c r="C9" s="2"/>
      <c r="D9" s="2"/>
      <c r="E9" s="5" t="s">
        <v>101</v>
      </c>
      <c r="F9" s="55">
        <v>1534982.5759999969</v>
      </c>
      <c r="G9" s="55">
        <v>1165293.3150000004</v>
      </c>
      <c r="H9" s="55">
        <f>I9</f>
        <v>1400507.6218611803</v>
      </c>
      <c r="I9" s="55">
        <v>1400507.6218611803</v>
      </c>
      <c r="J9" s="55">
        <v>1188808.3115026432</v>
      </c>
      <c r="K9" s="55">
        <f>L9</f>
        <v>1025242.0930158789</v>
      </c>
      <c r="L9" s="55">
        <v>1025242.0930158789</v>
      </c>
      <c r="M9" s="55">
        <v>856877.02382337803</v>
      </c>
      <c r="N9" s="55">
        <v>1329863.6588482994</v>
      </c>
      <c r="O9" s="55">
        <v>1924076.8979253883</v>
      </c>
      <c r="P9" s="55">
        <v>1667179.590461588</v>
      </c>
    </row>
    <row r="10" spans="2:16" x14ac:dyDescent="0.3">
      <c r="B10" s="2"/>
      <c r="C10" s="2"/>
      <c r="D10" s="2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">
      <c r="B11" s="16" t="s">
        <v>73</v>
      </c>
      <c r="C11" s="2"/>
      <c r="D11" s="2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3">
      <c r="B12" s="42" t="s">
        <v>74</v>
      </c>
      <c r="C12" s="2"/>
      <c r="D12" s="2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 x14ac:dyDescent="0.3">
      <c r="B13" s="56" t="s">
        <v>75</v>
      </c>
      <c r="C13" s="2"/>
      <c r="D13" s="2"/>
      <c r="E13" s="5" t="s">
        <v>102</v>
      </c>
      <c r="F13" s="55">
        <v>0</v>
      </c>
      <c r="G13" s="55">
        <v>18</v>
      </c>
      <c r="H13" s="55">
        <f>I13</f>
        <v>13.999383524697542</v>
      </c>
      <c r="I13" s="55">
        <v>13.999383524697542</v>
      </c>
      <c r="J13" s="55">
        <v>7</v>
      </c>
      <c r="K13" s="55">
        <f>L13</f>
        <v>116</v>
      </c>
      <c r="L13" s="55">
        <v>116</v>
      </c>
      <c r="M13" s="55">
        <v>285</v>
      </c>
      <c r="N13" s="55">
        <v>268</v>
      </c>
      <c r="O13" s="55">
        <v>204</v>
      </c>
      <c r="P13" s="55">
        <v>136</v>
      </c>
    </row>
    <row r="14" spans="2:16" x14ac:dyDescent="0.3">
      <c r="B14" s="56" t="s">
        <v>76</v>
      </c>
      <c r="C14" s="2"/>
      <c r="D14" s="2"/>
      <c r="E14" s="5" t="s">
        <v>102</v>
      </c>
      <c r="F14" s="55">
        <v>474</v>
      </c>
      <c r="G14" s="55">
        <v>34</v>
      </c>
      <c r="H14" s="55">
        <f t="shared" ref="H14:H21" si="0">I14</f>
        <v>2435.0000176642552</v>
      </c>
      <c r="I14" s="55">
        <v>2435.0000176642552</v>
      </c>
      <c r="J14" s="55">
        <v>1</v>
      </c>
      <c r="K14" s="55">
        <f t="shared" ref="K14:K21" si="1">L14</f>
        <v>3293.19445818238</v>
      </c>
      <c r="L14" s="55">
        <v>3293.19445818238</v>
      </c>
      <c r="M14" s="55">
        <v>4030</v>
      </c>
      <c r="N14" s="55">
        <v>3127.1949635730125</v>
      </c>
      <c r="O14" s="55">
        <v>2755.0010216740857</v>
      </c>
      <c r="P14" s="55">
        <v>6185</v>
      </c>
    </row>
    <row r="15" spans="2:16" x14ac:dyDescent="0.3">
      <c r="B15" s="56" t="s">
        <v>77</v>
      </c>
      <c r="C15" s="2"/>
      <c r="D15" s="2"/>
      <c r="E15" s="5" t="s">
        <v>102</v>
      </c>
      <c r="F15" s="55">
        <v>0</v>
      </c>
      <c r="G15" s="55">
        <v>0</v>
      </c>
      <c r="H15" s="55">
        <f t="shared" si="0"/>
        <v>66</v>
      </c>
      <c r="I15" s="55">
        <v>66</v>
      </c>
      <c r="J15" s="55">
        <v>1</v>
      </c>
      <c r="K15" s="55">
        <f t="shared" si="1"/>
        <v>97.00004413257426</v>
      </c>
      <c r="L15" s="55">
        <v>97.00004413257426</v>
      </c>
      <c r="M15" s="55">
        <v>247</v>
      </c>
      <c r="N15" s="55">
        <v>8</v>
      </c>
      <c r="O15" s="55">
        <v>0</v>
      </c>
      <c r="P15" s="55">
        <v>0</v>
      </c>
    </row>
    <row r="16" spans="2:16" x14ac:dyDescent="0.3">
      <c r="B16" s="56" t="s">
        <v>78</v>
      </c>
      <c r="C16" s="2"/>
      <c r="D16" s="2"/>
      <c r="E16" s="5" t="s">
        <v>102</v>
      </c>
      <c r="F16" s="55">
        <v>537</v>
      </c>
      <c r="G16" s="55">
        <v>0</v>
      </c>
      <c r="H16" s="55">
        <f t="shared" si="0"/>
        <v>3581</v>
      </c>
      <c r="I16" s="55">
        <v>3581</v>
      </c>
      <c r="J16" s="55">
        <v>0</v>
      </c>
      <c r="K16" s="55">
        <f t="shared" si="1"/>
        <v>4256</v>
      </c>
      <c r="L16" s="55">
        <v>4256</v>
      </c>
      <c r="M16" s="55">
        <v>4800</v>
      </c>
      <c r="N16" s="55">
        <v>3943</v>
      </c>
      <c r="O16" s="55">
        <v>2934</v>
      </c>
      <c r="P16" s="55">
        <v>7000</v>
      </c>
    </row>
    <row r="17" spans="2:16" x14ac:dyDescent="0.3">
      <c r="B17" s="42" t="s">
        <v>79</v>
      </c>
      <c r="C17" s="2"/>
      <c r="D17" s="2"/>
      <c r="E17" s="5" t="s">
        <v>103</v>
      </c>
      <c r="F17" s="55">
        <v>264205.38800000009</v>
      </c>
      <c r="G17" s="55">
        <v>344660.38200000004</v>
      </c>
      <c r="H17" s="55">
        <f t="shared" si="0"/>
        <v>246972.40404467483</v>
      </c>
      <c r="I17" s="55">
        <v>246972.40404467483</v>
      </c>
      <c r="J17" s="55">
        <v>318192.01400000002</v>
      </c>
      <c r="K17" s="55">
        <f t="shared" si="1"/>
        <v>144647.92847890823</v>
      </c>
      <c r="L17" s="55">
        <v>144647.92847890823</v>
      </c>
      <c r="M17" s="55">
        <v>390171.80073545157</v>
      </c>
      <c r="N17" s="55">
        <v>637330.34849999973</v>
      </c>
      <c r="O17" s="55">
        <v>686659.91459999874</v>
      </c>
      <c r="P17" s="55">
        <v>305691.50022335403</v>
      </c>
    </row>
    <row r="18" spans="2:16" x14ac:dyDescent="0.3">
      <c r="B18" s="42" t="s">
        <v>80</v>
      </c>
      <c r="C18" s="2"/>
      <c r="D18" s="2"/>
      <c r="E18" s="5" t="s">
        <v>103</v>
      </c>
      <c r="F18" s="55">
        <v>1398275.4149999998</v>
      </c>
      <c r="G18" s="55">
        <v>1057453.48</v>
      </c>
      <c r="H18" s="55">
        <f t="shared" si="0"/>
        <v>1331515.6010529129</v>
      </c>
      <c r="I18" s="55">
        <v>1331515.6010529129</v>
      </c>
      <c r="J18" s="55">
        <v>1347685.9111890607</v>
      </c>
      <c r="K18" s="55">
        <f t="shared" si="1"/>
        <v>1303828.6429695389</v>
      </c>
      <c r="L18" s="55">
        <v>1303828.6429695389</v>
      </c>
      <c r="M18" s="55">
        <v>976427.96120000014</v>
      </c>
      <c r="N18" s="55">
        <v>1799421.9260757789</v>
      </c>
      <c r="O18" s="55">
        <v>2085784.9699999988</v>
      </c>
      <c r="P18" s="55">
        <v>2089492.3415898299</v>
      </c>
    </row>
    <row r="19" spans="2:16" x14ac:dyDescent="0.3">
      <c r="B19" s="42" t="s">
        <v>81</v>
      </c>
      <c r="C19" s="2"/>
      <c r="D19" s="2"/>
      <c r="E19" s="5" t="s">
        <v>103</v>
      </c>
      <c r="F19" s="55">
        <v>4410.3670000000002</v>
      </c>
      <c r="G19" s="55">
        <v>5017.41</v>
      </c>
      <c r="H19" s="55">
        <f t="shared" si="0"/>
        <v>8493.5962505097286</v>
      </c>
      <c r="I19" s="55">
        <v>8493.5962505097286</v>
      </c>
      <c r="J19" s="55">
        <v>1118</v>
      </c>
      <c r="K19" s="55">
        <f t="shared" si="1"/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</row>
    <row r="20" spans="2:16" x14ac:dyDescent="0.3">
      <c r="B20" s="42" t="s">
        <v>82</v>
      </c>
      <c r="C20" s="2"/>
      <c r="D20" s="2"/>
      <c r="E20" s="5" t="s">
        <v>103</v>
      </c>
      <c r="F20" s="55">
        <v>9631.0720000000001</v>
      </c>
      <c r="G20" s="55">
        <v>0</v>
      </c>
      <c r="H20" s="55">
        <f t="shared" si="0"/>
        <v>0</v>
      </c>
      <c r="I20" s="55">
        <v>0</v>
      </c>
      <c r="J20" s="55">
        <v>0</v>
      </c>
      <c r="K20" s="55">
        <f t="shared" si="1"/>
        <v>0</v>
      </c>
      <c r="L20" s="55">
        <v>0</v>
      </c>
      <c r="M20" s="55">
        <v>0</v>
      </c>
      <c r="N20" s="55">
        <v>2257.442</v>
      </c>
      <c r="O20" s="55">
        <v>1186.2380000000001</v>
      </c>
      <c r="P20" s="55">
        <v>26847.0418653454</v>
      </c>
    </row>
    <row r="21" spans="2:16" x14ac:dyDescent="0.3">
      <c r="B21" s="42" t="s">
        <v>83</v>
      </c>
      <c r="C21" s="2"/>
      <c r="D21" s="2"/>
      <c r="E21" s="5" t="s">
        <v>104</v>
      </c>
      <c r="F21" s="55">
        <v>15184</v>
      </c>
      <c r="G21" s="55">
        <v>13455</v>
      </c>
      <c r="H21" s="55">
        <f t="shared" si="0"/>
        <v>10092.131771937824</v>
      </c>
      <c r="I21" s="55">
        <v>10092.131771937824</v>
      </c>
      <c r="J21" s="55">
        <v>11635</v>
      </c>
      <c r="K21" s="55">
        <f t="shared" si="1"/>
        <v>10528</v>
      </c>
      <c r="L21" s="55">
        <v>10528</v>
      </c>
      <c r="M21" s="55">
        <v>3919</v>
      </c>
      <c r="N21" s="55">
        <v>0</v>
      </c>
      <c r="O21" s="55">
        <v>1470</v>
      </c>
      <c r="P21" s="55">
        <v>10174</v>
      </c>
    </row>
    <row r="22" spans="2:16" x14ac:dyDescent="0.3">
      <c r="B22" s="2"/>
      <c r="C22" s="2"/>
      <c r="D22" s="2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3">
      <c r="B23" s="16" t="s">
        <v>84</v>
      </c>
      <c r="C23" s="2"/>
      <c r="D23" s="2"/>
      <c r="E23" s="5" t="s">
        <v>103</v>
      </c>
      <c r="F23" s="55">
        <v>0</v>
      </c>
      <c r="G23" s="55">
        <v>0</v>
      </c>
      <c r="H23" s="55">
        <f>I23</f>
        <v>0</v>
      </c>
      <c r="I23" s="55">
        <v>0</v>
      </c>
      <c r="J23" s="55">
        <v>0</v>
      </c>
      <c r="K23" s="55">
        <f>L23</f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</row>
    <row r="24" spans="2:16" x14ac:dyDescent="0.3">
      <c r="B24" s="2"/>
      <c r="C24" s="2"/>
      <c r="D24" s="2"/>
      <c r="E24" s="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2:16" x14ac:dyDescent="0.3">
      <c r="B25" s="16" t="s">
        <v>85</v>
      </c>
      <c r="C25" s="2"/>
      <c r="D25" s="2"/>
      <c r="E25" s="5" t="s">
        <v>103</v>
      </c>
      <c r="F25" s="55">
        <v>0</v>
      </c>
      <c r="G25" s="55">
        <v>0</v>
      </c>
      <c r="H25" s="55">
        <f>I25</f>
        <v>0</v>
      </c>
      <c r="I25" s="55">
        <v>0</v>
      </c>
      <c r="J25" s="55">
        <v>0</v>
      </c>
      <c r="K25" s="55">
        <f>L25</f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2:16" x14ac:dyDescent="0.3">
      <c r="B26" s="2"/>
      <c r="C26" s="2"/>
      <c r="D26" s="2"/>
      <c r="E26" s="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2:16" x14ac:dyDescent="0.3">
      <c r="B27" s="3" t="s">
        <v>86</v>
      </c>
      <c r="C27" s="2"/>
      <c r="D27" s="2"/>
      <c r="E27" s="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2:16" x14ac:dyDescent="0.3">
      <c r="B28" s="42" t="s">
        <v>87</v>
      </c>
      <c r="C28" s="2"/>
      <c r="D28" s="2"/>
      <c r="E28" s="5" t="s">
        <v>105</v>
      </c>
      <c r="F28" s="57"/>
      <c r="G28" s="57"/>
      <c r="H28" s="55">
        <v>0</v>
      </c>
      <c r="I28" s="55">
        <v>40750.37053423169</v>
      </c>
      <c r="J28" s="55">
        <v>24789.014999999999</v>
      </c>
      <c r="K28" s="55">
        <f>L28</f>
        <v>24579.861000000004</v>
      </c>
      <c r="L28" s="55">
        <v>24579.861000000004</v>
      </c>
      <c r="M28" s="55">
        <v>8312.4280000000017</v>
      </c>
      <c r="N28" s="55">
        <v>17035.561000000005</v>
      </c>
      <c r="O28" s="55">
        <v>492584.62599999981</v>
      </c>
      <c r="P28" s="55">
        <v>201924.44099999996</v>
      </c>
    </row>
    <row r="29" spans="2:16" x14ac:dyDescent="0.3">
      <c r="B29" s="42" t="s">
        <v>88</v>
      </c>
      <c r="C29" s="2"/>
      <c r="D29" s="2"/>
      <c r="E29" s="5" t="s">
        <v>105</v>
      </c>
      <c r="F29" s="55">
        <v>55251.272270386813</v>
      </c>
      <c r="G29" s="55">
        <v>22345.789999999997</v>
      </c>
      <c r="H29" s="55">
        <f>I29</f>
        <v>87550.240952452077</v>
      </c>
      <c r="I29" s="55">
        <v>87550.240952452077</v>
      </c>
      <c r="J29" s="55">
        <v>36102.412999999993</v>
      </c>
      <c r="K29" s="55">
        <f t="shared" ref="K29:K37" si="2">L29</f>
        <v>36840.226999999999</v>
      </c>
      <c r="L29" s="55">
        <v>36840.226999999999</v>
      </c>
      <c r="M29" s="55">
        <v>8220.482</v>
      </c>
      <c r="N29" s="55">
        <v>28335.964999999993</v>
      </c>
      <c r="O29" s="55">
        <v>490667.64599999995</v>
      </c>
      <c r="P29" s="55">
        <v>188763.3342000001</v>
      </c>
    </row>
    <row r="30" spans="2:16" x14ac:dyDescent="0.3">
      <c r="B30" s="42" t="s">
        <v>89</v>
      </c>
      <c r="C30" s="2"/>
      <c r="D30" s="2"/>
      <c r="E30" s="5" t="s">
        <v>103</v>
      </c>
      <c r="F30" s="55">
        <v>6311.07</v>
      </c>
      <c r="G30" s="55">
        <v>16345.01</v>
      </c>
      <c r="H30" s="55">
        <f t="shared" ref="H30:H32" si="3">I30</f>
        <v>4009.7593714029272</v>
      </c>
      <c r="I30" s="55">
        <v>4009.7593714029272</v>
      </c>
      <c r="J30" s="55">
        <v>25046.775999999998</v>
      </c>
      <c r="K30" s="55">
        <f t="shared" si="2"/>
        <v>19844.36</v>
      </c>
      <c r="L30" s="55">
        <v>19844.36</v>
      </c>
      <c r="M30" s="55">
        <v>33666.410000000003</v>
      </c>
      <c r="N30" s="55">
        <v>27476.009999999995</v>
      </c>
      <c r="O30" s="55">
        <v>0</v>
      </c>
      <c r="P30" s="55">
        <v>4540</v>
      </c>
    </row>
    <row r="31" spans="2:16" x14ac:dyDescent="0.3">
      <c r="B31" s="42" t="s">
        <v>90</v>
      </c>
      <c r="C31" s="2"/>
      <c r="D31" s="2"/>
      <c r="E31" s="5" t="s">
        <v>102</v>
      </c>
      <c r="F31" s="55">
        <v>498</v>
      </c>
      <c r="G31" s="55">
        <v>488</v>
      </c>
      <c r="H31" s="55">
        <f t="shared" si="3"/>
        <v>2976</v>
      </c>
      <c r="I31" s="55">
        <v>2976</v>
      </c>
      <c r="J31" s="55">
        <v>1517</v>
      </c>
      <c r="K31" s="55">
        <f t="shared" si="2"/>
        <v>3417</v>
      </c>
      <c r="L31" s="55">
        <v>3417</v>
      </c>
      <c r="M31" s="55">
        <v>4982</v>
      </c>
      <c r="N31" s="55">
        <v>3759.5538796861379</v>
      </c>
      <c r="O31" s="55">
        <v>2697</v>
      </c>
      <c r="P31" s="55">
        <v>6292</v>
      </c>
    </row>
    <row r="32" spans="2:16" x14ac:dyDescent="0.3">
      <c r="B32" s="42" t="s">
        <v>91</v>
      </c>
      <c r="C32" s="2"/>
      <c r="D32" s="2"/>
      <c r="E32" s="5" t="s">
        <v>102</v>
      </c>
      <c r="F32" s="55">
        <v>22</v>
      </c>
      <c r="G32" s="55">
        <v>5</v>
      </c>
      <c r="H32" s="55">
        <f t="shared" si="3"/>
        <v>176</v>
      </c>
      <c r="I32" s="55">
        <v>176</v>
      </c>
      <c r="J32" s="55">
        <v>1</v>
      </c>
      <c r="K32" s="55">
        <f t="shared" si="2"/>
        <v>13</v>
      </c>
      <c r="L32" s="55">
        <v>13</v>
      </c>
      <c r="M32" s="55">
        <v>54</v>
      </c>
      <c r="N32" s="55">
        <v>46</v>
      </c>
      <c r="O32" s="55">
        <v>21</v>
      </c>
      <c r="P32" s="55">
        <v>42</v>
      </c>
    </row>
    <row r="33" spans="2:16" x14ac:dyDescent="0.3">
      <c r="B33" s="42" t="s">
        <v>92</v>
      </c>
      <c r="C33" s="2"/>
      <c r="D33" s="2"/>
      <c r="E33" s="5" t="s">
        <v>102</v>
      </c>
      <c r="F33" s="57"/>
      <c r="G33" s="57"/>
      <c r="H33" s="57"/>
      <c r="I33" s="57"/>
      <c r="J33" s="57"/>
      <c r="K33" s="55">
        <v>0</v>
      </c>
      <c r="L33" s="55">
        <v>301</v>
      </c>
      <c r="M33" s="55">
        <v>5</v>
      </c>
      <c r="N33" s="55">
        <v>3</v>
      </c>
      <c r="O33" s="55">
        <v>192</v>
      </c>
      <c r="P33" s="55">
        <v>799</v>
      </c>
    </row>
    <row r="34" spans="2:16" x14ac:dyDescent="0.3">
      <c r="B34" s="42" t="s">
        <v>93</v>
      </c>
      <c r="C34" s="2"/>
      <c r="D34" s="2"/>
      <c r="E34" s="5" t="s">
        <v>102</v>
      </c>
      <c r="F34" s="55">
        <v>819</v>
      </c>
      <c r="G34" s="55">
        <v>811</v>
      </c>
      <c r="H34" s="55">
        <f>I34</f>
        <v>3765</v>
      </c>
      <c r="I34" s="55">
        <v>3765</v>
      </c>
      <c r="J34" s="55">
        <v>579</v>
      </c>
      <c r="K34" s="55">
        <f t="shared" si="2"/>
        <v>3778.0000000000005</v>
      </c>
      <c r="L34" s="55">
        <v>3778.0000000000005</v>
      </c>
      <c r="M34" s="55">
        <v>3779</v>
      </c>
      <c r="N34" s="55">
        <v>4507.9107012483273</v>
      </c>
      <c r="O34" s="55">
        <v>2670.7945350842292</v>
      </c>
      <c r="P34" s="55">
        <v>5308</v>
      </c>
    </row>
    <row r="35" spans="2:16" x14ac:dyDescent="0.3">
      <c r="B35" s="42" t="s">
        <v>94</v>
      </c>
      <c r="C35" s="2"/>
      <c r="D35" s="2"/>
      <c r="E35" s="5" t="s">
        <v>102</v>
      </c>
      <c r="F35" s="55">
        <v>424</v>
      </c>
      <c r="G35" s="55">
        <v>446</v>
      </c>
      <c r="H35" s="55">
        <f>I35</f>
        <v>2908</v>
      </c>
      <c r="I35" s="55">
        <v>2908</v>
      </c>
      <c r="J35" s="55">
        <v>584</v>
      </c>
      <c r="K35" s="55">
        <f t="shared" si="2"/>
        <v>3084</v>
      </c>
      <c r="L35" s="55">
        <v>3084</v>
      </c>
      <c r="M35" s="55">
        <v>4259</v>
      </c>
      <c r="N35" s="55">
        <v>3529</v>
      </c>
      <c r="O35" s="55">
        <v>2075</v>
      </c>
      <c r="P35" s="55">
        <v>6300.003360117259</v>
      </c>
    </row>
    <row r="36" spans="2:16" x14ac:dyDescent="0.3">
      <c r="B36" s="42" t="s">
        <v>95</v>
      </c>
      <c r="C36" s="2"/>
      <c r="D36" s="2"/>
      <c r="E36" s="5" t="s">
        <v>106</v>
      </c>
      <c r="F36" s="57"/>
      <c r="G36" s="57"/>
      <c r="H36" s="55">
        <v>0</v>
      </c>
      <c r="I36" s="55">
        <v>22621.752359082166</v>
      </c>
      <c r="J36" s="55">
        <v>0</v>
      </c>
      <c r="K36" s="55">
        <f t="shared" si="2"/>
        <v>0</v>
      </c>
      <c r="L36" s="55">
        <v>0</v>
      </c>
      <c r="M36" s="55">
        <v>148166.27768831173</v>
      </c>
      <c r="N36" s="55">
        <v>162375.82905269391</v>
      </c>
      <c r="O36" s="55">
        <v>152623.45454545456</v>
      </c>
      <c r="P36" s="55">
        <v>214999.52731478086</v>
      </c>
    </row>
    <row r="37" spans="2:16" x14ac:dyDescent="0.3">
      <c r="B37" s="42" t="s">
        <v>96</v>
      </c>
      <c r="C37" s="2"/>
      <c r="D37" s="2"/>
      <c r="E37" s="5" t="s">
        <v>106</v>
      </c>
      <c r="F37" s="57"/>
      <c r="G37" s="57"/>
      <c r="H37" s="55">
        <v>0</v>
      </c>
      <c r="I37" s="55">
        <v>275178.66509065527</v>
      </c>
      <c r="J37" s="55">
        <v>207641.867</v>
      </c>
      <c r="K37" s="55">
        <f t="shared" si="2"/>
        <v>142506.25231753552</v>
      </c>
      <c r="L37" s="55">
        <v>142506.25231753552</v>
      </c>
      <c r="M37" s="55">
        <v>126735.29285714288</v>
      </c>
      <c r="N37" s="55">
        <v>99381.41516278396</v>
      </c>
      <c r="O37" s="55">
        <v>301168.9250000001</v>
      </c>
      <c r="P37" s="55">
        <v>277593.17700000003</v>
      </c>
    </row>
    <row r="38" spans="2:16" x14ac:dyDescent="0.3">
      <c r="B38" s="63" t="s">
        <v>97</v>
      </c>
      <c r="C38" s="21"/>
      <c r="D38" s="21"/>
      <c r="E38" s="64" t="s">
        <v>107</v>
      </c>
      <c r="F38" s="65">
        <f>'2.1.1.IngresosServ'!F117/'6.VarMacro'!F45</f>
        <v>1514914.3820336326</v>
      </c>
      <c r="G38" s="65">
        <f>'2.1.1.IngresosServ'!G117/'6.VarMacro'!G45</f>
        <v>816003.08740257891</v>
      </c>
      <c r="H38" s="65">
        <f>I38</f>
        <v>1409451.9829448499</v>
      </c>
      <c r="I38" s="65">
        <f>'2.1.1.IngresosServ'!I117/'6.VarMacro'!H45</f>
        <v>1409451.9829448499</v>
      </c>
      <c r="J38" s="65">
        <f>'2.1.1.IngresosServ'!J117/'6.VarMacro'!I45</f>
        <v>1113439.5227187206</v>
      </c>
      <c r="K38" s="65">
        <f>L38</f>
        <v>656970.2224713777</v>
      </c>
      <c r="L38" s="65">
        <f>'2.1.1.IngresosServ'!L117/'6.VarMacro'!J45</f>
        <v>656970.2224713777</v>
      </c>
      <c r="M38" s="65">
        <f>'2.1.1.IngresosServ'!M117/'6.VarMacro'!K45</f>
        <v>754320.89443005784</v>
      </c>
      <c r="N38" s="65">
        <f>'2.1.1.IngresosServ'!N117/'6.VarMacro'!L45</f>
        <v>1346246.5924796413</v>
      </c>
      <c r="O38" s="65">
        <f>'2.1.1.IngresosServ'!O117/'6.VarMacro'!M45</f>
        <v>4398675.0038445937</v>
      </c>
      <c r="P38" s="65">
        <f>'2.1.1.IngresosServ'!P117/'6.VarMacro'!N45</f>
        <v>3462388.5121134059</v>
      </c>
    </row>
    <row r="39" spans="2:16" x14ac:dyDescent="0.3"/>
  </sheetData>
  <mergeCells count="1">
    <mergeCell ref="B6:D6"/>
  </mergeCells>
  <conditionalFormatting sqref="F28:G28 F33:J33">
    <cfRule type="cellIs" dxfId="12" priority="3" operator="equal">
      <formula>$A$1</formula>
    </cfRule>
  </conditionalFormatting>
  <conditionalFormatting sqref="F36:G37">
    <cfRule type="cellIs" dxfId="11" priority="1" operator="equal">
      <formula>$A$1</formula>
    </cfRule>
  </conditionalFormatting>
  <hyperlinks>
    <hyperlink ref="B2" location="Índice!A1" display="Índice" xr:uid="{73A1ACEF-5981-4A09-81D1-6D81CC2A377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A35E-A44F-4D4B-81D4-6D2F49CBA724}">
  <sheetPr>
    <tabColor rgb="FF0070C0"/>
  </sheetPr>
  <dimension ref="A1:Q39"/>
  <sheetViews>
    <sheetView zoomScale="90" zoomScaleNormal="90" workbookViewId="0">
      <selection activeCell="K19" sqref="K19"/>
    </sheetView>
  </sheetViews>
  <sheetFormatPr baseColWidth="10" defaultColWidth="0" defaultRowHeight="14.4" zeroHeight="1" x14ac:dyDescent="0.3"/>
  <cols>
    <col min="1" max="1" width="1.77734375" style="1" customWidth="1"/>
    <col min="2" max="2" width="10.77734375" style="1" customWidth="1"/>
    <col min="3" max="4" width="22.109375" style="1" customWidth="1"/>
    <col min="5" max="5" width="15.77734375" style="1" customWidth="1"/>
    <col min="6" max="16" width="10.77734375" style="1" customWidth="1"/>
    <col min="17" max="17" width="11.5546875" style="1" customWidth="1"/>
    <col min="18" max="16384" width="11.5546875" style="1" hidden="1"/>
  </cols>
  <sheetData>
    <row r="1" spans="2:16" ht="15" thickBot="1" x14ac:dyDescent="0.35"/>
    <row r="2" spans="2:16" ht="15" thickBot="1" x14ac:dyDescent="0.35">
      <c r="B2" s="164" t="s">
        <v>353</v>
      </c>
    </row>
    <row r="3" spans="2:16" x14ac:dyDescent="0.3"/>
    <row r="4" spans="2:16" x14ac:dyDescent="0.3">
      <c r="B4" s="16" t="s">
        <v>309</v>
      </c>
      <c r="C4" s="2"/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">
      <c r="B5" s="2"/>
      <c r="C5" s="2"/>
      <c r="D5" s="2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">
      <c r="B6" s="177" t="s">
        <v>69</v>
      </c>
      <c r="C6" s="177"/>
      <c r="D6" s="177"/>
      <c r="E6" s="32"/>
      <c r="F6" s="32">
        <v>2015</v>
      </c>
      <c r="G6" s="32">
        <v>2016</v>
      </c>
      <c r="H6" s="32" t="s">
        <v>346</v>
      </c>
      <c r="I6" s="32">
        <v>2017</v>
      </c>
      <c r="J6" s="32">
        <v>2018</v>
      </c>
      <c r="K6" s="32" t="s">
        <v>347</v>
      </c>
      <c r="L6" s="32">
        <v>2019</v>
      </c>
      <c r="M6" s="32">
        <v>2020</v>
      </c>
      <c r="N6" s="32">
        <v>2021</v>
      </c>
      <c r="O6" s="32">
        <v>2022</v>
      </c>
      <c r="P6" s="32">
        <v>2023</v>
      </c>
    </row>
    <row r="7" spans="2:16" x14ac:dyDescent="0.3">
      <c r="B7" s="3" t="s">
        <v>70</v>
      </c>
      <c r="C7" s="2"/>
      <c r="D7" s="2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">
      <c r="B8" s="3" t="s">
        <v>71</v>
      </c>
      <c r="C8" s="2"/>
      <c r="D8" s="2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">
      <c r="B9" s="42" t="s">
        <v>72</v>
      </c>
      <c r="C9" s="2"/>
      <c r="D9" s="2"/>
      <c r="E9" s="5" t="s">
        <v>101</v>
      </c>
      <c r="F9" s="66">
        <f>IFERROR('2.1.1.IngresosServ'!F88/'2.1.2.CantidadesServ'!F9,0)</f>
        <v>0.4657852562591403</v>
      </c>
      <c r="G9" s="66">
        <f>IFERROR('2.1.1.IngresosServ'!G88/'2.1.2.CantidadesServ'!G9,0)</f>
        <v>0.5173777433563258</v>
      </c>
      <c r="H9" s="66">
        <f>I9</f>
        <v>0.52289040231345851</v>
      </c>
      <c r="I9" s="66">
        <f>IFERROR('2.1.1.IngresosServ'!I88/'2.1.2.CantidadesServ'!I9,0)</f>
        <v>0.52289040231345851</v>
      </c>
      <c r="J9" s="66">
        <f>IFERROR('2.1.1.IngresosServ'!J88/'2.1.2.CantidadesServ'!J9,0)</f>
        <v>0.53015601612031282</v>
      </c>
      <c r="K9" s="66">
        <f>IFERROR('2.1.1.IngresosServ'!K88/'2.1.2.CantidadesServ'!K9,0)</f>
        <v>0.55038276182755297</v>
      </c>
      <c r="L9" s="66">
        <f>IFERROR('2.1.1.IngresosServ'!L88/'2.1.2.CantidadesServ'!L9,0)</f>
        <v>0.55038276182755297</v>
      </c>
      <c r="M9" s="66">
        <f>IFERROR('2.1.1.IngresosServ'!M88/'2.1.2.CantidadesServ'!M9,0)</f>
        <v>0.55528769908177023</v>
      </c>
      <c r="N9" s="66">
        <f>IFERROR('2.1.1.IngresosServ'!N88/'2.1.2.CantidadesServ'!N9,0)</f>
        <v>0.57117777457976404</v>
      </c>
      <c r="O9" s="66">
        <f>IFERROR('2.1.1.IngresosServ'!O88/'2.1.2.CantidadesServ'!O9,0)</f>
        <v>0.61259846913621374</v>
      </c>
      <c r="P9" s="66">
        <f>IFERROR('2.1.1.IngresosServ'!P88/'2.1.2.CantidadesServ'!P9,0)</f>
        <v>0.65006210226125749</v>
      </c>
    </row>
    <row r="10" spans="2:16" x14ac:dyDescent="0.3">
      <c r="B10" s="2"/>
      <c r="C10" s="2"/>
      <c r="D10" s="2"/>
      <c r="E10" s="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2:16" x14ac:dyDescent="0.3">
      <c r="B11" s="16" t="s">
        <v>73</v>
      </c>
      <c r="C11" s="2"/>
      <c r="D11" s="2"/>
      <c r="E11" s="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2:16" x14ac:dyDescent="0.3">
      <c r="B12" s="42" t="s">
        <v>74</v>
      </c>
      <c r="C12" s="2"/>
      <c r="D12" s="2"/>
      <c r="E12" s="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2:16" x14ac:dyDescent="0.3">
      <c r="B13" s="56" t="s">
        <v>75</v>
      </c>
      <c r="C13" s="2"/>
      <c r="D13" s="2"/>
      <c r="E13" s="5" t="s">
        <v>102</v>
      </c>
      <c r="F13" s="66">
        <f>G13</f>
        <v>102.63286031392495</v>
      </c>
      <c r="G13" s="66">
        <f>IFERROR('2.1.1.IngresosServ'!G92/'2.1.2.CantidadesServ'!G13,0)</f>
        <v>102.63286031392495</v>
      </c>
      <c r="H13" s="66">
        <f>I13</f>
        <v>119.0194272697708</v>
      </c>
      <c r="I13" s="66">
        <f>IFERROR('2.1.1.IngresosServ'!I92/'2.1.2.CantidadesServ'!I13,0)</f>
        <v>119.0194272697708</v>
      </c>
      <c r="J13" s="66">
        <f>IFERROR('2.1.1.IngresosServ'!J92/'2.1.2.CantidadesServ'!J13,0)</f>
        <v>108.47437381985999</v>
      </c>
      <c r="K13" s="66">
        <f>IFERROR('2.1.1.IngresosServ'!K92/'2.1.2.CantidadesServ'!K13,0)</f>
        <v>106.6340006118012</v>
      </c>
      <c r="L13" s="66">
        <f>IFERROR('2.1.1.IngresosServ'!L92/'2.1.2.CantidadesServ'!L13,0)</f>
        <v>106.6340006118012</v>
      </c>
      <c r="M13" s="66">
        <f>IFERROR('2.1.1.IngresosServ'!M92/'2.1.2.CantidadesServ'!M13,0)</f>
        <v>108.13680672098577</v>
      </c>
      <c r="N13" s="66">
        <f>IFERROR('2.1.1.IngresosServ'!N92/'2.1.2.CantidadesServ'!N13,0)</f>
        <v>112.30828787310317</v>
      </c>
      <c r="O13" s="66">
        <f>IFERROR('2.1.1.IngresosServ'!O92/'2.1.2.CantidadesServ'!O13,0)</f>
        <v>118.67707830879345</v>
      </c>
      <c r="P13" s="66">
        <f>IFERROR('2.1.1.IngresosServ'!P92/'2.1.2.CantidadesServ'!P13,0)</f>
        <v>130.24530788680792</v>
      </c>
    </row>
    <row r="14" spans="2:16" x14ac:dyDescent="0.3">
      <c r="B14" s="56" t="s">
        <v>76</v>
      </c>
      <c r="C14" s="2"/>
      <c r="D14" s="2"/>
      <c r="E14" s="5" t="s">
        <v>102</v>
      </c>
      <c r="F14" s="66">
        <f>IFERROR('2.1.1.IngresosServ'!F93/'2.1.2.CantidadesServ'!F14,0)</f>
        <v>134.80603645183655</v>
      </c>
      <c r="G14" s="66">
        <f>IFERROR('2.1.1.IngresosServ'!G93/'2.1.2.CantidadesServ'!G14,0)</f>
        <v>113.94612565480071</v>
      </c>
      <c r="H14" s="66">
        <f t="shared" ref="H14:H20" si="0">I14</f>
        <v>118.65116267489459</v>
      </c>
      <c r="I14" s="66">
        <f>IFERROR('2.1.1.IngresosServ'!I93/'2.1.2.CantidadesServ'!I14,0)</f>
        <v>118.65116267489459</v>
      </c>
      <c r="J14" s="66">
        <f>IFERROR('2.1.1.IngresosServ'!J93/'2.1.2.CantidadesServ'!J14,0)</f>
        <v>123.87490909090909</v>
      </c>
      <c r="K14" s="66">
        <f>IFERROR('2.1.1.IngresosServ'!K93/'2.1.2.CantidadesServ'!K14,0)</f>
        <v>123.33538858502142</v>
      </c>
      <c r="L14" s="66">
        <f>IFERROR('2.1.1.IngresosServ'!L93/'2.1.2.CantidadesServ'!L14,0)</f>
        <v>123.33538858502142</v>
      </c>
      <c r="M14" s="66">
        <f>IFERROR('2.1.1.IngresosServ'!M93/'2.1.2.CantidadesServ'!M14,0)</f>
        <v>119.5406821818092</v>
      </c>
      <c r="N14" s="66">
        <f>IFERROR('2.1.1.IngresosServ'!N93/'2.1.2.CantidadesServ'!N14,0)</f>
        <v>113.38344847828978</v>
      </c>
      <c r="O14" s="66">
        <f>IFERROR('2.1.1.IngresosServ'!O93/'2.1.2.CantidadesServ'!O14,0)</f>
        <v>124.13000234848339</v>
      </c>
      <c r="P14" s="66">
        <f>IFERROR('2.1.1.IngresosServ'!P93/'2.1.2.CantidadesServ'!P14,0)</f>
        <v>157.08118641155977</v>
      </c>
    </row>
    <row r="15" spans="2:16" x14ac:dyDescent="0.3">
      <c r="B15" s="56" t="s">
        <v>77</v>
      </c>
      <c r="C15" s="2"/>
      <c r="D15" s="2"/>
      <c r="E15" s="5" t="s">
        <v>102</v>
      </c>
      <c r="F15" s="66">
        <f>IFERROR('2.1.1.IngresosServ'!F94/'2.1.2.CantidadesServ'!F15,0)</f>
        <v>0</v>
      </c>
      <c r="G15" s="66">
        <f>I15</f>
        <v>33.646653043340095</v>
      </c>
      <c r="H15" s="66">
        <f t="shared" si="0"/>
        <v>33.646653043340095</v>
      </c>
      <c r="I15" s="66">
        <f>IFERROR('2.1.1.IngresosServ'!I94/'2.1.2.CantidadesServ'!I15,0)</f>
        <v>33.646653043340095</v>
      </c>
      <c r="J15" s="66">
        <f>IFERROR('2.1.1.IngresosServ'!J94/'2.1.2.CantidadesServ'!J15,0)</f>
        <v>76.764173534442534</v>
      </c>
      <c r="K15" s="66">
        <f>IFERROR('2.1.1.IngresosServ'!K94/'2.1.2.CantidadesServ'!K15,0)</f>
        <v>21.894722530712812</v>
      </c>
      <c r="L15" s="66">
        <f>IFERROR('2.1.1.IngresosServ'!L94/'2.1.2.CantidadesServ'!L15,0)</f>
        <v>21.894722530712812</v>
      </c>
      <c r="M15" s="66">
        <f>IFERROR('2.1.1.IngresosServ'!M94/'2.1.2.CantidadesServ'!M15,0)</f>
        <v>45.033635612786519</v>
      </c>
      <c r="N15" s="66">
        <f>IFERROR('2.1.1.IngresosServ'!N94/'2.1.2.CantidadesServ'!N15,0)</f>
        <v>44.399236708291518</v>
      </c>
      <c r="O15" s="66">
        <f>N15</f>
        <v>44.399236708291518</v>
      </c>
      <c r="P15" s="66">
        <f>IFERROR('2.1.1.IngresosServ'!P94/'2.1.2.CantidadesServ'!P15,0)</f>
        <v>0</v>
      </c>
    </row>
    <row r="16" spans="2:16" x14ac:dyDescent="0.3">
      <c r="B16" s="56" t="s">
        <v>78</v>
      </c>
      <c r="C16" s="2"/>
      <c r="D16" s="2"/>
      <c r="E16" s="5" t="s">
        <v>102</v>
      </c>
      <c r="F16" s="66">
        <f>IFERROR('2.1.1.IngresosServ'!F95/'2.1.2.CantidadesServ'!F16,0)</f>
        <v>74.735960093364909</v>
      </c>
      <c r="G16" s="66">
        <f>AVERAGE(F16,I16)</f>
        <v>73.955442467023772</v>
      </c>
      <c r="H16" s="66">
        <f t="shared" si="0"/>
        <v>73.174924840682621</v>
      </c>
      <c r="I16" s="66">
        <f>IFERROR('2.1.1.IngresosServ'!I95/'2.1.2.CantidadesServ'!I16,0)</f>
        <v>73.174924840682621</v>
      </c>
      <c r="J16" s="66">
        <f>AVERAGE(I16,L16)</f>
        <v>49.299745808440335</v>
      </c>
      <c r="K16" s="66">
        <f>IFERROR('2.1.1.IngresosServ'!K95/'2.1.2.CantidadesServ'!K16,0)</f>
        <v>25.424566776198045</v>
      </c>
      <c r="L16" s="66">
        <f>IFERROR('2.1.1.IngresosServ'!L95/'2.1.2.CantidadesServ'!L16,0)</f>
        <v>25.424566776198045</v>
      </c>
      <c r="M16" s="66">
        <f>IFERROR('2.1.1.IngresosServ'!M95/'2.1.2.CantidadesServ'!M16,0)</f>
        <v>52.209565829333172</v>
      </c>
      <c r="N16" s="66">
        <f>IFERROR('2.1.1.IngresosServ'!N95/'2.1.2.CantidadesServ'!N16,0)</f>
        <v>52.256999031475729</v>
      </c>
      <c r="O16" s="66">
        <f>IFERROR('2.1.1.IngresosServ'!O95/'2.1.2.CantidadesServ'!O16,0)</f>
        <v>63.807484004025774</v>
      </c>
      <c r="P16" s="66">
        <f>IFERROR('2.1.1.IngresosServ'!P95/'2.1.2.CantidadesServ'!P16,0)</f>
        <v>60.760811220046349</v>
      </c>
    </row>
    <row r="17" spans="2:16" x14ac:dyDescent="0.3">
      <c r="B17" s="42" t="s">
        <v>79</v>
      </c>
      <c r="C17" s="2"/>
      <c r="D17" s="2"/>
      <c r="E17" s="5" t="s">
        <v>103</v>
      </c>
      <c r="F17" s="66">
        <f>IFERROR('2.1.1.IngresosServ'!F96/'2.1.2.CantidadesServ'!F17,0)</f>
        <v>9.7106125337647828</v>
      </c>
      <c r="G17" s="66">
        <f>IFERROR('2.1.1.IngresosServ'!G96/'2.1.2.CantidadesServ'!G17,0)</f>
        <v>9.4947963200961798</v>
      </c>
      <c r="H17" s="66">
        <f t="shared" si="0"/>
        <v>9.5895831120038935</v>
      </c>
      <c r="I17" s="66">
        <f>IFERROR('2.1.1.IngresosServ'!I96/'2.1.2.CantidadesServ'!I17,0)</f>
        <v>9.5895831120038935</v>
      </c>
      <c r="J17" s="66">
        <f>IFERROR('2.1.1.IngresosServ'!J96/'2.1.2.CantidadesServ'!J17,0)</f>
        <v>9.6932279277366167</v>
      </c>
      <c r="K17" s="66">
        <f>IFERROR('2.1.1.IngresosServ'!K96/'2.1.2.CantidadesServ'!K17,0)</f>
        <v>9.9853331650991848</v>
      </c>
      <c r="L17" s="66">
        <f>IFERROR('2.1.1.IngresosServ'!L96/'2.1.2.CantidadesServ'!L17,0)</f>
        <v>9.9853331650991848</v>
      </c>
      <c r="M17" s="66">
        <f>IFERROR('2.1.1.IngresosServ'!M96/'2.1.2.CantidadesServ'!M17,0)</f>
        <v>9.955869951023077</v>
      </c>
      <c r="N17" s="66">
        <f>IFERROR('2.1.1.IngresosServ'!N96/'2.1.2.CantidadesServ'!N17,0)</f>
        <v>10.008058264380418</v>
      </c>
      <c r="O17" s="66">
        <f>IFERROR('2.1.1.IngresosServ'!O96/'2.1.2.CantidadesServ'!O17,0)</f>
        <v>11.014627280382184</v>
      </c>
      <c r="P17" s="66">
        <f>IFERROR('2.1.1.IngresosServ'!P96/'2.1.2.CantidadesServ'!P17,0)</f>
        <v>11.779448066897722</v>
      </c>
    </row>
    <row r="18" spans="2:16" x14ac:dyDescent="0.3">
      <c r="B18" s="42" t="s">
        <v>80</v>
      </c>
      <c r="C18" s="2"/>
      <c r="D18" s="2"/>
      <c r="E18" s="5" t="s">
        <v>103</v>
      </c>
      <c r="F18" s="66">
        <f>IFERROR('2.1.1.IngresosServ'!F97/'2.1.2.CantidadesServ'!F18,0)</f>
        <v>4.5349767922159119</v>
      </c>
      <c r="G18" s="66">
        <f>IFERROR('2.1.1.IngresosServ'!G97/'2.1.2.CantidadesServ'!G18,0)</f>
        <v>4.7195472866465682</v>
      </c>
      <c r="H18" s="66">
        <f t="shared" si="0"/>
        <v>4.7600710396746804</v>
      </c>
      <c r="I18" s="66">
        <f>IFERROR('2.1.1.IngresosServ'!I97/'2.1.2.CantidadesServ'!I18,0)</f>
        <v>4.7600710396746804</v>
      </c>
      <c r="J18" s="66">
        <f>IFERROR('2.1.1.IngresosServ'!J97/'2.1.2.CantidadesServ'!J18,0)</f>
        <v>4.8257815090774328</v>
      </c>
      <c r="K18" s="66">
        <f>IFERROR('2.1.1.IngresosServ'!K97/'2.1.2.CantidadesServ'!K18,0)</f>
        <v>4.9358261799297773</v>
      </c>
      <c r="L18" s="66">
        <f>IFERROR('2.1.1.IngresosServ'!L97/'2.1.2.CantidadesServ'!L18,0)</f>
        <v>4.9358261799297773</v>
      </c>
      <c r="M18" s="66">
        <f>IFERROR('2.1.1.IngresosServ'!M97/'2.1.2.CantidadesServ'!M18,0)</f>
        <v>5.0607147677013549</v>
      </c>
      <c r="N18" s="66">
        <f>IFERROR('2.1.1.IngresosServ'!N97/'2.1.2.CantidadesServ'!N18,0)</f>
        <v>4.6395056815974787</v>
      </c>
      <c r="O18" s="66">
        <f>IFERROR('2.1.1.IngresosServ'!O97/'2.1.2.CantidadesServ'!O18,0)</f>
        <v>6.2213762442502567</v>
      </c>
      <c r="P18" s="66">
        <f>IFERROR('2.1.1.IngresosServ'!P97/'2.1.2.CantidadesServ'!P18,0)</f>
        <v>6.793637243964266</v>
      </c>
    </row>
    <row r="19" spans="2:16" x14ac:dyDescent="0.3">
      <c r="B19" s="42" t="s">
        <v>81</v>
      </c>
      <c r="C19" s="2"/>
      <c r="D19" s="2"/>
      <c r="E19" s="5" t="s">
        <v>103</v>
      </c>
      <c r="F19" s="66">
        <f>IFERROR('2.1.1.IngresosServ'!F98/'2.1.2.CantidadesServ'!F19,0)</f>
        <v>0.9617946107694646</v>
      </c>
      <c r="G19" s="66">
        <f>IFERROR('2.1.1.IngresosServ'!G98/'2.1.2.CantidadesServ'!G19,0)</f>
        <v>0.96775642015580754</v>
      </c>
      <c r="H19" s="66">
        <f t="shared" si="0"/>
        <v>0.97710177322441494</v>
      </c>
      <c r="I19" s="66">
        <f>IFERROR('2.1.1.IngresosServ'!I98/'2.1.2.CantidadesServ'!I19,0)</f>
        <v>0.97710177322441494</v>
      </c>
      <c r="J19" s="66">
        <f>IFERROR('2.1.1.IngresosServ'!J98/'2.1.2.CantidadesServ'!J19,0)</f>
        <v>1.00003657182905</v>
      </c>
      <c r="K19" s="66">
        <f>J19</f>
        <v>1.00003657182905</v>
      </c>
      <c r="L19" s="66">
        <f>IFERROR('2.1.1.IngresosServ'!L98/'2.1.2.CantidadesServ'!L19,0)</f>
        <v>0</v>
      </c>
      <c r="M19" s="66">
        <f>IFERROR('2.1.1.IngresosServ'!M98/'2.1.2.CantidadesServ'!M19,0)</f>
        <v>0</v>
      </c>
      <c r="N19" s="66">
        <f>IFERROR('2.1.1.IngresosServ'!N98/'2.1.2.CantidadesServ'!N19,0)</f>
        <v>0</v>
      </c>
      <c r="O19" s="66">
        <f>IFERROR('2.1.1.IngresosServ'!O98/'2.1.2.CantidadesServ'!O19,0)</f>
        <v>0</v>
      </c>
      <c r="P19" s="66">
        <f>IFERROR('2.1.1.IngresosServ'!P98/'2.1.2.CantidadesServ'!P19,0)</f>
        <v>0</v>
      </c>
    </row>
    <row r="20" spans="2:16" x14ac:dyDescent="0.3">
      <c r="B20" s="42" t="s">
        <v>82</v>
      </c>
      <c r="C20" s="2"/>
      <c r="D20" s="2"/>
      <c r="E20" s="5" t="s">
        <v>103</v>
      </c>
      <c r="F20" s="66">
        <f>IFERROR('2.1.1.IngresosServ'!F99/'2.1.2.CantidadesServ'!F20,0)</f>
        <v>20.241382899193773</v>
      </c>
      <c r="G20" s="66">
        <f>F20</f>
        <v>20.241382899193773</v>
      </c>
      <c r="H20" s="66">
        <f t="shared" si="0"/>
        <v>0</v>
      </c>
      <c r="I20" s="66">
        <f>IFERROR('2.1.1.IngresosServ'!I99/'2.1.2.CantidadesServ'!I20,0)</f>
        <v>0</v>
      </c>
      <c r="J20" s="66">
        <f>IFERROR('2.1.1.IngresosServ'!J99/'2.1.2.CantidadesServ'!J20,0)</f>
        <v>0</v>
      </c>
      <c r="K20" s="66">
        <f>IFERROR('2.1.1.IngresosServ'!K99/'2.1.2.CantidadesServ'!K20,0)</f>
        <v>0</v>
      </c>
      <c r="L20" s="66">
        <f>IFERROR('2.1.1.IngresosServ'!L99/'2.1.2.CantidadesServ'!L20,0)</f>
        <v>0</v>
      </c>
      <c r="M20" s="66">
        <f>N20</f>
        <v>22.106494795886764</v>
      </c>
      <c r="N20" s="66">
        <f>IFERROR('2.1.1.IngresosServ'!N99/'2.1.2.CantidadesServ'!N20,0)</f>
        <v>22.106494795886764</v>
      </c>
      <c r="O20" s="66">
        <f>IFERROR('2.1.1.IngresosServ'!O99/'2.1.2.CantidadesServ'!O20,0)</f>
        <v>25.737584962863657</v>
      </c>
      <c r="P20" s="66">
        <f>IFERROR('2.1.1.IngresosServ'!P99/'2.1.2.CantidadesServ'!P20,0)</f>
        <v>25.674825452193041</v>
      </c>
    </row>
    <row r="21" spans="2:16" x14ac:dyDescent="0.3">
      <c r="B21" s="42" t="s">
        <v>83</v>
      </c>
      <c r="C21" s="2"/>
      <c r="D21" s="2"/>
      <c r="E21" s="5" t="s">
        <v>104</v>
      </c>
      <c r="F21" s="66">
        <f>IFERROR('2.1.1.IngresosServ'!F100/'2.1.2.CantidadesServ'!F21,0)</f>
        <v>5.7629693054659219</v>
      </c>
      <c r="G21" s="66">
        <f>IFERROR('2.1.1.IngresosServ'!G100/'2.1.2.CantidadesServ'!G21,0)</f>
        <v>5.7889054625998275</v>
      </c>
      <c r="H21" s="66">
        <f>I21</f>
        <v>5.867616671149908</v>
      </c>
      <c r="I21" s="66">
        <f>IFERROR('2.1.1.IngresosServ'!I100/'2.1.2.CantidadesServ'!I21,0)</f>
        <v>5.867616671149908</v>
      </c>
      <c r="J21" s="66">
        <f>IFERROR('2.1.1.IngresosServ'!J100/'2.1.2.CantidadesServ'!J21,0)</f>
        <v>5.9768304521522246</v>
      </c>
      <c r="K21" s="66">
        <f>IFERROR('2.1.1.IngresosServ'!K100/'2.1.2.CantidadesServ'!K21,0)</f>
        <v>6.0953847169537543</v>
      </c>
      <c r="L21" s="66">
        <f>IFERROR('2.1.1.IngresosServ'!L100/'2.1.2.CantidadesServ'!L21,0)</f>
        <v>6.0953847169537543</v>
      </c>
      <c r="M21" s="66">
        <f>IFERROR('2.1.1.IngresosServ'!M100/'2.1.2.CantidadesServ'!M21,0)</f>
        <v>6.0999835506999549</v>
      </c>
      <c r="N21" s="66">
        <f>AVERAGE(M21,O21)</f>
        <v>6.6590376736030485</v>
      </c>
      <c r="O21" s="66">
        <f>IFERROR('2.1.1.IngresosServ'!O100/'2.1.2.CantidadesServ'!O21,0)</f>
        <v>7.2180917965061431</v>
      </c>
      <c r="P21" s="66">
        <f>IFERROR('2.1.1.IngresosServ'!P100/'2.1.2.CantidadesServ'!P21,0)</f>
        <v>7.3409002969403812</v>
      </c>
    </row>
    <row r="22" spans="2:16" x14ac:dyDescent="0.3">
      <c r="B22" s="2"/>
      <c r="C22" s="2"/>
      <c r="D22" s="2"/>
      <c r="E22" s="5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2:16" x14ac:dyDescent="0.3">
      <c r="B23" s="16" t="s">
        <v>84</v>
      </c>
      <c r="C23" s="2"/>
      <c r="D23" s="2"/>
      <c r="E23" s="5" t="s">
        <v>103</v>
      </c>
      <c r="F23" s="66">
        <f>IFERROR('2.1.1.IngresosServ'!F102/'2.1.2.CantidadesServ'!F23,0)</f>
        <v>0</v>
      </c>
      <c r="G23" s="66">
        <f>IFERROR('2.1.1.IngresosServ'!G102/'2.1.2.CantidadesServ'!G23,0)</f>
        <v>0</v>
      </c>
      <c r="H23" s="66">
        <f>I23</f>
        <v>0</v>
      </c>
      <c r="I23" s="66">
        <f>IFERROR('2.1.1.IngresosServ'!I102/'2.1.2.CantidadesServ'!I23,0)</f>
        <v>0</v>
      </c>
      <c r="J23" s="66">
        <f>IFERROR('2.1.1.IngresosServ'!J102/'2.1.2.CantidadesServ'!J23,0)</f>
        <v>0</v>
      </c>
      <c r="K23" s="66">
        <f>IFERROR('2.1.1.IngresosServ'!K102/'2.1.2.CantidadesServ'!K23,0)</f>
        <v>0</v>
      </c>
      <c r="L23" s="66">
        <f>IFERROR('2.1.1.IngresosServ'!L102/'2.1.2.CantidadesServ'!L23,0)</f>
        <v>0</v>
      </c>
      <c r="M23" s="66">
        <f>IFERROR('2.1.1.IngresosServ'!M102/'2.1.2.CantidadesServ'!M23,0)</f>
        <v>0</v>
      </c>
      <c r="N23" s="66">
        <f>IFERROR('2.1.1.IngresosServ'!N102/'2.1.2.CantidadesServ'!N23,0)</f>
        <v>0</v>
      </c>
      <c r="O23" s="66">
        <f>IFERROR('2.1.1.IngresosServ'!O102/'2.1.2.CantidadesServ'!O23,0)</f>
        <v>0</v>
      </c>
      <c r="P23" s="66">
        <f>IFERROR('2.1.1.IngresosServ'!P102/'2.1.2.CantidadesServ'!P23,0)</f>
        <v>0</v>
      </c>
    </row>
    <row r="24" spans="2:16" x14ac:dyDescent="0.3">
      <c r="B24" s="2"/>
      <c r="C24" s="2"/>
      <c r="D24" s="2"/>
      <c r="E24" s="5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16" x14ac:dyDescent="0.3">
      <c r="B25" s="16" t="s">
        <v>85</v>
      </c>
      <c r="C25" s="2"/>
      <c r="D25" s="2"/>
      <c r="E25" s="5" t="s">
        <v>103</v>
      </c>
      <c r="F25" s="66">
        <f>IFERROR('2.1.1.IngresosServ'!F104/'2.1.2.CantidadesServ'!F25,0)</f>
        <v>0</v>
      </c>
      <c r="G25" s="66">
        <f>IFERROR('2.1.1.IngresosServ'!G104/'2.1.2.CantidadesServ'!G25,0)</f>
        <v>0</v>
      </c>
      <c r="H25" s="66">
        <f>I25</f>
        <v>0</v>
      </c>
      <c r="I25" s="66">
        <f>IFERROR('2.1.1.IngresosServ'!I104/'2.1.2.CantidadesServ'!I25,0)</f>
        <v>0</v>
      </c>
      <c r="J25" s="66">
        <f>IFERROR('2.1.1.IngresosServ'!J104/'2.1.2.CantidadesServ'!J25,0)</f>
        <v>0</v>
      </c>
      <c r="K25" s="66">
        <f>IFERROR('2.1.1.IngresosServ'!K104/'2.1.2.CantidadesServ'!K25,0)</f>
        <v>0</v>
      </c>
      <c r="L25" s="66">
        <f>IFERROR('2.1.1.IngresosServ'!L104/'2.1.2.CantidadesServ'!L25,0)</f>
        <v>0</v>
      </c>
      <c r="M25" s="66">
        <f>IFERROR('2.1.1.IngresosServ'!M104/'2.1.2.CantidadesServ'!M25,0)</f>
        <v>0</v>
      </c>
      <c r="N25" s="66">
        <f>IFERROR('2.1.1.IngresosServ'!N104/'2.1.2.CantidadesServ'!N25,0)</f>
        <v>0</v>
      </c>
      <c r="O25" s="66">
        <f>IFERROR('2.1.1.IngresosServ'!O104/'2.1.2.CantidadesServ'!O25,0)</f>
        <v>0</v>
      </c>
      <c r="P25" s="66">
        <f>IFERROR('2.1.1.IngresosServ'!P104/'2.1.2.CantidadesServ'!P25,0)</f>
        <v>0</v>
      </c>
    </row>
    <row r="26" spans="2:16" x14ac:dyDescent="0.3">
      <c r="B26" s="2"/>
      <c r="C26" s="2"/>
      <c r="D26" s="2"/>
      <c r="E26" s="5"/>
      <c r="F26" s="55"/>
      <c r="G26" s="66"/>
      <c r="H26" s="66"/>
      <c r="I26" s="66"/>
      <c r="J26" s="66"/>
      <c r="K26" s="66"/>
      <c r="L26" s="66"/>
      <c r="M26" s="66"/>
      <c r="N26" s="66"/>
      <c r="O26" s="66"/>
      <c r="P26" s="66"/>
    </row>
    <row r="27" spans="2:16" x14ac:dyDescent="0.3">
      <c r="B27" s="3" t="s">
        <v>86</v>
      </c>
      <c r="C27" s="2"/>
      <c r="D27" s="2"/>
      <c r="E27" s="5"/>
      <c r="F27" s="55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8" spans="2:16" x14ac:dyDescent="0.3">
      <c r="B28" s="42" t="s">
        <v>87</v>
      </c>
      <c r="C28" s="2"/>
      <c r="D28" s="2"/>
      <c r="E28" s="5" t="s">
        <v>105</v>
      </c>
      <c r="F28" s="57"/>
      <c r="G28" s="57"/>
      <c r="H28" s="66">
        <v>0</v>
      </c>
      <c r="I28" s="66">
        <f>IFERROR('2.1.1.IngresosServ'!I107/'2.1.2.CantidadesServ'!I28,0)</f>
        <v>2.9208198755857517</v>
      </c>
      <c r="J28" s="66">
        <f>IFERROR('2.1.1.IngresosServ'!J107/'2.1.2.CantidadesServ'!J28,0)</f>
        <v>2.3272321610302527</v>
      </c>
      <c r="K28" s="66">
        <f>IFERROR('2.1.1.IngresosServ'!K107/'2.1.2.CantidadesServ'!K28,0)</f>
        <v>2.5726236414573629</v>
      </c>
      <c r="L28" s="66">
        <f>IFERROR('2.1.1.IngresosServ'!L107/'2.1.2.CantidadesServ'!L28,0)</f>
        <v>2.5726236414573629</v>
      </c>
      <c r="M28" s="66">
        <f>IFERROR('2.1.1.IngresosServ'!M107/'2.1.2.CantidadesServ'!M28,0)</f>
        <v>3.0325682783793009</v>
      </c>
      <c r="N28" s="66">
        <f>IFERROR('2.1.1.IngresosServ'!N107/'2.1.2.CantidadesServ'!N28,0)</f>
        <v>3.1057354756822741</v>
      </c>
      <c r="O28" s="66">
        <f>IFERROR('2.1.1.IngresosServ'!O107/'2.1.2.CantidadesServ'!O28,0)</f>
        <v>3.4484065164300839</v>
      </c>
      <c r="P28" s="66">
        <f>IFERROR('2.1.1.IngresosServ'!P107/'2.1.2.CantidadesServ'!P28,0)</f>
        <v>3.551162818874849</v>
      </c>
    </row>
    <row r="29" spans="2:16" x14ac:dyDescent="0.3">
      <c r="B29" s="42" t="s">
        <v>88</v>
      </c>
      <c r="C29" s="2"/>
      <c r="D29" s="2"/>
      <c r="E29" s="5" t="s">
        <v>105</v>
      </c>
      <c r="F29" s="66">
        <f>IFERROR('2.1.1.IngresosServ'!F108/'2.1.2.CantidadesServ'!F29,0)</f>
        <v>9.6304545544679225</v>
      </c>
      <c r="G29" s="66">
        <f>IFERROR('2.1.1.IngresosServ'!G108/'2.1.2.CantidadesServ'!G29,0)</f>
        <v>11.72948030974109</v>
      </c>
      <c r="H29" s="66">
        <f>I29</f>
        <v>10.172437393817818</v>
      </c>
      <c r="I29" s="66">
        <f>IFERROR('2.1.1.IngresosServ'!I108/'2.1.2.CantidadesServ'!I29,0)</f>
        <v>10.172437393817818</v>
      </c>
      <c r="J29" s="66">
        <f>IFERROR('2.1.1.IngresosServ'!J108/'2.1.2.CantidadesServ'!J29,0)</f>
        <v>6.8500693062020321</v>
      </c>
      <c r="K29" s="66">
        <f>IFERROR('2.1.1.IngresosServ'!K108/'2.1.2.CantidadesServ'!K29,0)</f>
        <v>6.1226114012779522</v>
      </c>
      <c r="L29" s="66">
        <f>IFERROR('2.1.1.IngresosServ'!L108/'2.1.2.CantidadesServ'!L29,0)</f>
        <v>6.1226114012779522</v>
      </c>
      <c r="M29" s="66">
        <f>IFERROR('2.1.1.IngresosServ'!M108/'2.1.2.CantidadesServ'!M29,0)</f>
        <v>6.7174247798003206</v>
      </c>
      <c r="N29" s="66">
        <f>IFERROR('2.1.1.IngresosServ'!N108/'2.1.2.CantidadesServ'!N29,0)</f>
        <v>7.4811355144774891</v>
      </c>
      <c r="O29" s="66">
        <f>IFERROR('2.1.1.IngresosServ'!O108/'2.1.2.CantidadesServ'!O29,0)</f>
        <v>4.8416522137059141</v>
      </c>
      <c r="P29" s="66">
        <f>IFERROR('2.1.1.IngresosServ'!P108/'2.1.2.CantidadesServ'!P29,0)</f>
        <v>6.4879243898874073</v>
      </c>
    </row>
    <row r="30" spans="2:16" x14ac:dyDescent="0.3">
      <c r="B30" s="42" t="s">
        <v>89</v>
      </c>
      <c r="C30" s="2"/>
      <c r="D30" s="2"/>
      <c r="E30" s="5" t="s">
        <v>103</v>
      </c>
      <c r="F30" s="66">
        <f>IFERROR('2.1.1.IngresosServ'!F109/'2.1.2.CantidadesServ'!F30,0)</f>
        <v>3.0154160836392547</v>
      </c>
      <c r="G30" s="66">
        <f>IFERROR('2.1.1.IngresosServ'!G109/'2.1.2.CantidadesServ'!G30,0)</f>
        <v>3.2370319684003275</v>
      </c>
      <c r="H30" s="66">
        <f t="shared" ref="H30:H32" si="1">I30</f>
        <v>2.4071747518315325</v>
      </c>
      <c r="I30" s="66">
        <f>IFERROR('2.1.1.IngresosServ'!I109/'2.1.2.CantidadesServ'!I30,0)</f>
        <v>2.4071747518315325</v>
      </c>
      <c r="J30" s="66">
        <f>IFERROR('2.1.1.IngresosServ'!J109/'2.1.2.CantidadesServ'!J30,0)</f>
        <v>3.429697876268468</v>
      </c>
      <c r="K30" s="66">
        <f>IFERROR('2.1.1.IngresosServ'!K109/'2.1.2.CantidadesServ'!K30,0)</f>
        <v>3.5637697099471008</v>
      </c>
      <c r="L30" s="66">
        <f>IFERROR('2.1.1.IngresosServ'!L109/'2.1.2.CantidadesServ'!L30,0)</f>
        <v>3.5637697099471008</v>
      </c>
      <c r="M30" s="66">
        <f>IFERROR('2.1.1.IngresosServ'!M109/'2.1.2.CantidadesServ'!M30,0)</f>
        <v>3.8270965448981507</v>
      </c>
      <c r="N30" s="66">
        <f>IFERROR('2.1.1.IngresosServ'!N109/'2.1.2.CantidadesServ'!N30,0)</f>
        <v>3.8843194136087602</v>
      </c>
      <c r="O30" s="66">
        <f>AVERAGE(N30,P30)</f>
        <v>3.6639876901342943</v>
      </c>
      <c r="P30" s="66">
        <f>IFERROR('2.1.1.IngresosServ'!P109/'2.1.2.CantidadesServ'!P30,0)</f>
        <v>3.4436559666598283</v>
      </c>
    </row>
    <row r="31" spans="2:16" x14ac:dyDescent="0.3">
      <c r="B31" s="42" t="s">
        <v>90</v>
      </c>
      <c r="C31" s="2"/>
      <c r="D31" s="2"/>
      <c r="E31" s="5" t="s">
        <v>102</v>
      </c>
      <c r="F31" s="66">
        <f>IFERROR('2.1.1.IngresosServ'!F110/'2.1.2.CantidadesServ'!F31,0)</f>
        <v>177.14548510976829</v>
      </c>
      <c r="G31" s="66">
        <f>IFERROR('2.1.1.IngresosServ'!G110/'2.1.2.CantidadesServ'!G31,0)</f>
        <v>166.27939525712341</v>
      </c>
      <c r="H31" s="66">
        <f t="shared" si="1"/>
        <v>138.46194118900533</v>
      </c>
      <c r="I31" s="66">
        <f>IFERROR('2.1.1.IngresosServ'!I110/'2.1.2.CantidadesServ'!I31,0)</f>
        <v>138.46194118900533</v>
      </c>
      <c r="J31" s="66">
        <f>IFERROR('2.1.1.IngresosServ'!J110/'2.1.2.CantidadesServ'!J31,0)</f>
        <v>140.6275378156549</v>
      </c>
      <c r="K31" s="66">
        <f>IFERROR('2.1.1.IngresosServ'!K110/'2.1.2.CantidadesServ'!K31,0)</f>
        <v>200.69185180318465</v>
      </c>
      <c r="L31" s="66">
        <f>IFERROR('2.1.1.IngresosServ'!L110/'2.1.2.CantidadesServ'!L31,0)</f>
        <v>200.69185180318465</v>
      </c>
      <c r="M31" s="66">
        <f>IFERROR('2.1.1.IngresosServ'!M110/'2.1.2.CantidadesServ'!M31,0)</f>
        <v>199.27755977027348</v>
      </c>
      <c r="N31" s="66">
        <f>IFERROR('2.1.1.IngresosServ'!N110/'2.1.2.CantidadesServ'!N31,0)</f>
        <v>209.83242902706965</v>
      </c>
      <c r="O31" s="66">
        <f>IFERROR('2.1.1.IngresosServ'!O110/'2.1.2.CantidadesServ'!O31,0)</f>
        <v>231.38755655183522</v>
      </c>
      <c r="P31" s="66">
        <f>IFERROR('2.1.1.IngresosServ'!P110/'2.1.2.CantidadesServ'!P31,0)</f>
        <v>246.77611805397842</v>
      </c>
    </row>
    <row r="32" spans="2:16" x14ac:dyDescent="0.3">
      <c r="B32" s="42" t="s">
        <v>91</v>
      </c>
      <c r="C32" s="2"/>
      <c r="D32" s="2"/>
      <c r="E32" s="5" t="s">
        <v>102</v>
      </c>
      <c r="F32" s="66">
        <f>IFERROR('2.1.1.IngresosServ'!F111/'2.1.2.CantidadesServ'!F32,0)</f>
        <v>297.60115198071873</v>
      </c>
      <c r="G32" s="66">
        <f>IFERROR('2.1.1.IngresosServ'!G111/'2.1.2.CantidadesServ'!G32,0)</f>
        <v>172.73942742182379</v>
      </c>
      <c r="H32" s="66">
        <f t="shared" si="1"/>
        <v>458.2000971835663</v>
      </c>
      <c r="I32" s="66">
        <f>IFERROR('2.1.1.IngresosServ'!I111/'2.1.2.CantidadesServ'!I32,0)</f>
        <v>458.2000971835663</v>
      </c>
      <c r="J32" s="66">
        <f>IFERROR('2.1.1.IngresosServ'!J111/'2.1.2.CantidadesServ'!J32,0)</f>
        <v>335.42109090909094</v>
      </c>
      <c r="K32" s="66">
        <f>IFERROR('2.1.1.IngresosServ'!K111/'2.1.2.CantidadesServ'!K32,0)</f>
        <v>272.65409544598822</v>
      </c>
      <c r="L32" s="66">
        <f>IFERROR('2.1.1.IngresosServ'!L111/'2.1.2.CantidadesServ'!L32,0)</f>
        <v>272.65409544598822</v>
      </c>
      <c r="M32" s="66">
        <f>IFERROR('2.1.1.IngresosServ'!M111/'2.1.2.CantidadesServ'!M32,0)</f>
        <v>345.72933499318219</v>
      </c>
      <c r="N32" s="66">
        <f>IFERROR('2.1.1.IngresosServ'!N111/'2.1.2.CantidadesServ'!N32,0)</f>
        <v>339.743635001477</v>
      </c>
      <c r="O32" s="66">
        <f>IFERROR('2.1.1.IngresosServ'!O111/'2.1.2.CantidadesServ'!O32,0)</f>
        <v>382.96453004059134</v>
      </c>
      <c r="P32" s="66">
        <f>IFERROR('2.1.1.IngresosServ'!P111/'2.1.2.CantidadesServ'!P32,0)</f>
        <v>370.5513767228714</v>
      </c>
    </row>
    <row r="33" spans="2:16" x14ac:dyDescent="0.3">
      <c r="B33" s="42" t="s">
        <v>92</v>
      </c>
      <c r="C33" s="2"/>
      <c r="D33" s="2"/>
      <c r="E33" s="5" t="s">
        <v>102</v>
      </c>
      <c r="F33" s="57"/>
      <c r="G33" s="57"/>
      <c r="H33" s="57"/>
      <c r="I33" s="57"/>
      <c r="J33" s="57"/>
      <c r="K33" s="66">
        <f>IFERROR('2.1.1.IngresosServ'!K112/'2.1.2.CantidadesServ'!K33,0)</f>
        <v>0</v>
      </c>
      <c r="L33" s="66">
        <f>IFERROR('2.1.1.IngresosServ'!L112/'2.1.2.CantidadesServ'!L33,0)</f>
        <v>588.9726938691382</v>
      </c>
      <c r="M33" s="66">
        <f>IFERROR('2.1.1.IngresosServ'!M112/'2.1.2.CantidadesServ'!M33,0)</f>
        <v>594.3226433545708</v>
      </c>
      <c r="N33" s="66">
        <f>IFERROR('2.1.1.IngresosServ'!N112/'2.1.2.CantidadesServ'!N33,0)</f>
        <v>636.75942385818041</v>
      </c>
      <c r="O33" s="66">
        <f>IFERROR('2.1.1.IngresosServ'!O112/'2.1.2.CantidadesServ'!O33,0)</f>
        <v>640.49311767838128</v>
      </c>
      <c r="P33" s="66">
        <f>IFERROR('2.1.1.IngresosServ'!P112/'2.1.2.CantidadesServ'!P33,0)</f>
        <v>701.59002949485728</v>
      </c>
    </row>
    <row r="34" spans="2:16" x14ac:dyDescent="0.3">
      <c r="B34" s="42" t="s">
        <v>93</v>
      </c>
      <c r="C34" s="2"/>
      <c r="D34" s="2"/>
      <c r="E34" s="5" t="s">
        <v>102</v>
      </c>
      <c r="F34" s="66">
        <f>IFERROR('2.1.1.IngresosServ'!F113/'2.1.2.CantidadesServ'!F34,0)</f>
        <v>44.782457888149928</v>
      </c>
      <c r="G34" s="66">
        <f>IFERROR('2.1.1.IngresosServ'!G113/'2.1.2.CantidadesServ'!G34,0)</f>
        <v>48.006666033130948</v>
      </c>
      <c r="H34" s="66">
        <f>I34</f>
        <v>58.354909489615643</v>
      </c>
      <c r="I34" s="66">
        <f>IFERROR('2.1.1.IngresosServ'!I113/'2.1.2.CantidadesServ'!I34,0)</f>
        <v>58.354909489615643</v>
      </c>
      <c r="J34" s="66">
        <f>IFERROR('2.1.1.IngresosServ'!J113/'2.1.2.CantidadesServ'!J34,0)</f>
        <v>46.051174724156596</v>
      </c>
      <c r="K34" s="66">
        <f>IFERROR('2.1.1.IngresosServ'!K113/'2.1.2.CantidadesServ'!K34,0)</f>
        <v>52.763924640859003</v>
      </c>
      <c r="L34" s="66">
        <f>IFERROR('2.1.1.IngresosServ'!L113/'2.1.2.CantidadesServ'!L34,0)</f>
        <v>52.763924640859003</v>
      </c>
      <c r="M34" s="66">
        <f>IFERROR('2.1.1.IngresosServ'!M113/'2.1.2.CantidadesServ'!M34,0)</f>
        <v>64.372179820878344</v>
      </c>
      <c r="N34" s="66">
        <f>IFERROR('2.1.1.IngresosServ'!N113/'2.1.2.CantidadesServ'!N34,0)</f>
        <v>71.848602906597478</v>
      </c>
      <c r="O34" s="66">
        <f>IFERROR('2.1.1.IngresosServ'!O113/'2.1.2.CantidadesServ'!O34,0)</f>
        <v>74.867000742506988</v>
      </c>
      <c r="P34" s="66">
        <f>IFERROR('2.1.1.IngresosServ'!P113/'2.1.2.CantidadesServ'!P34,0)</f>
        <v>84.017726733665853</v>
      </c>
    </row>
    <row r="35" spans="2:16" x14ac:dyDescent="0.3">
      <c r="B35" s="42" t="s">
        <v>94</v>
      </c>
      <c r="C35" s="2"/>
      <c r="D35" s="2"/>
      <c r="E35" s="5" t="s">
        <v>102</v>
      </c>
      <c r="F35" s="66">
        <f>IFERROR('2.1.1.IngresosServ'!F114/'2.1.2.CantidadesServ'!F35,0)</f>
        <v>9.6120314650264387</v>
      </c>
      <c r="G35" s="66">
        <f>IFERROR('2.1.1.IngresosServ'!G114/'2.1.2.CantidadesServ'!G35,0)</f>
        <v>9.5482285983095689</v>
      </c>
      <c r="H35" s="66">
        <f>I35</f>
        <v>7.9235631625541272</v>
      </c>
      <c r="I35" s="66">
        <f>IFERROR('2.1.1.IngresosServ'!I114/'2.1.2.CantidadesServ'!I35,0)</f>
        <v>7.9235631625541272</v>
      </c>
      <c r="J35" s="66">
        <f>IFERROR('2.1.1.IngresosServ'!J114/'2.1.2.CantidadesServ'!J35,0)</f>
        <v>8.1573044173176115</v>
      </c>
      <c r="K35" s="66">
        <f>IFERROR('2.1.1.IngresosServ'!K114/'2.1.2.CantidadesServ'!K35,0)</f>
        <v>10.132714248780493</v>
      </c>
      <c r="L35" s="66">
        <f>IFERROR('2.1.1.IngresosServ'!L114/'2.1.2.CantidadesServ'!L35,0)</f>
        <v>10.132714248780493</v>
      </c>
      <c r="M35" s="66">
        <f>IFERROR('2.1.1.IngresosServ'!M114/'2.1.2.CantidadesServ'!M35,0)</f>
        <v>10.256159268009748</v>
      </c>
      <c r="N35" s="66">
        <f>IFERROR('2.1.1.IngresosServ'!N114/'2.1.2.CantidadesServ'!N35,0)</f>
        <v>10.345691877116831</v>
      </c>
      <c r="O35" s="66">
        <f>IFERROR('2.1.1.IngresosServ'!O114/'2.1.2.CantidadesServ'!O35,0)</f>
        <v>13.431260116553336</v>
      </c>
      <c r="P35" s="66">
        <f>IFERROR('2.1.1.IngresosServ'!P114/'2.1.2.CantidadesServ'!P35,0)</f>
        <v>11.948115494880023</v>
      </c>
    </row>
    <row r="36" spans="2:16" x14ac:dyDescent="0.3">
      <c r="B36" s="42" t="s">
        <v>95</v>
      </c>
      <c r="C36" s="2"/>
      <c r="D36" s="2"/>
      <c r="E36" s="5" t="s">
        <v>106</v>
      </c>
      <c r="F36" s="57"/>
      <c r="G36" s="57"/>
      <c r="H36" s="66">
        <v>0</v>
      </c>
      <c r="I36" s="66">
        <f>IFERROR('2.1.1.IngresosServ'!I115/'2.1.2.CantidadesServ'!I36,0)</f>
        <v>1.775936314482921</v>
      </c>
      <c r="J36" s="66">
        <f>I36</f>
        <v>1.775936314482921</v>
      </c>
      <c r="K36" s="66">
        <v>0</v>
      </c>
      <c r="L36" s="66">
        <f>M36</f>
        <v>2.6385171080528211</v>
      </c>
      <c r="M36" s="66">
        <f>IFERROR('2.1.1.IngresosServ'!M115/'2.1.2.CantidadesServ'!M36,0)</f>
        <v>2.6385171080528211</v>
      </c>
      <c r="N36" s="66">
        <f>IFERROR('2.1.1.IngresosServ'!N115/'2.1.2.CantidadesServ'!N36,0)</f>
        <v>2.5908933292036429</v>
      </c>
      <c r="O36" s="66">
        <f>IFERROR('2.1.1.IngresosServ'!O115/'2.1.2.CantidadesServ'!O36,0)</f>
        <v>2.6453003301515325</v>
      </c>
      <c r="P36" s="66">
        <f>IFERROR('2.1.1.IngresosServ'!P115/'2.1.2.CantidadesServ'!P36,0)</f>
        <v>2.4449964941817943</v>
      </c>
    </row>
    <row r="37" spans="2:16" x14ac:dyDescent="0.3">
      <c r="B37" s="42" t="s">
        <v>96</v>
      </c>
      <c r="C37" s="2"/>
      <c r="D37" s="2"/>
      <c r="E37" s="5" t="s">
        <v>106</v>
      </c>
      <c r="F37" s="57"/>
      <c r="G37" s="57"/>
      <c r="H37" s="66">
        <v>0</v>
      </c>
      <c r="I37" s="66">
        <f>IFERROR('2.1.1.IngresosServ'!I116/'2.1.2.CantidadesServ'!I37,0)</f>
        <v>0.79112076162902323</v>
      </c>
      <c r="J37" s="66">
        <f>IFERROR('2.1.1.IngresosServ'!J116/'2.1.2.CantidadesServ'!J37,0)</f>
        <v>1.1912057605592672</v>
      </c>
      <c r="K37" s="66">
        <f>IFERROR('2.1.1.IngresosServ'!K116/'2.1.2.CantidadesServ'!K37,0)</f>
        <v>1.527754046419775</v>
      </c>
      <c r="L37" s="66">
        <f>IFERROR('2.1.1.IngresosServ'!L116/'2.1.2.CantidadesServ'!L37,0)</f>
        <v>1.527754046419775</v>
      </c>
      <c r="M37" s="66">
        <f>IFERROR('2.1.1.IngresosServ'!M116/'2.1.2.CantidadesServ'!M37,0)</f>
        <v>2.929611671305044</v>
      </c>
      <c r="N37" s="66">
        <f>IFERROR('2.1.1.IngresosServ'!N116/'2.1.2.CantidadesServ'!N37,0)</f>
        <v>2.4867784997063445</v>
      </c>
      <c r="O37" s="66">
        <f>IFERROR('2.1.1.IngresosServ'!O116/'2.1.2.CantidadesServ'!O37,0)</f>
        <v>3.3669143496220344</v>
      </c>
      <c r="P37" s="66">
        <f>IFERROR('2.1.1.IngresosServ'!P116/'2.1.2.CantidadesServ'!P37,0)</f>
        <v>5.3887349716668922</v>
      </c>
    </row>
    <row r="38" spans="2:16" x14ac:dyDescent="0.3">
      <c r="B38" s="63" t="s">
        <v>97</v>
      </c>
      <c r="C38" s="21"/>
      <c r="D38" s="21"/>
      <c r="E38" s="64" t="s">
        <v>107</v>
      </c>
      <c r="F38" s="67">
        <f>IFERROR('2.1.1.IngresosServ'!F117/'2.1.2.CantidadesServ'!F38,0)</f>
        <v>1</v>
      </c>
      <c r="G38" s="67">
        <f>IFERROR('2.1.1.IngresosServ'!G117/'2.1.2.CantidadesServ'!G38,0)</f>
        <v>0.95837606837343736</v>
      </c>
      <c r="H38" s="67">
        <f>I38</f>
        <v>1.0035245653365656</v>
      </c>
      <c r="I38" s="67">
        <f>IFERROR('2.1.1.IngresosServ'!I117/'2.1.2.CantidadesServ'!I38,0)</f>
        <v>1.0035245653365656</v>
      </c>
      <c r="J38" s="67">
        <f>IFERROR('2.1.1.IngresosServ'!J117/'2.1.2.CantidadesServ'!J38,0)</f>
        <v>1.011854235179579</v>
      </c>
      <c r="K38" s="67">
        <f>IFERROR('2.1.1.IngresosServ'!K117/'2.1.2.CantidadesServ'!K38,0)</f>
        <v>1.0082295129536039</v>
      </c>
      <c r="L38" s="67">
        <f>IFERROR('2.1.1.IngresosServ'!L117/'2.1.2.CantidadesServ'!L38,0)</f>
        <v>1.0082295129536039</v>
      </c>
      <c r="M38" s="67">
        <f>IFERROR('2.1.1.IngresosServ'!M117/'2.1.2.CantidadesServ'!M38,0)</f>
        <v>0.96470959572917481</v>
      </c>
      <c r="N38" s="67">
        <f>IFERROR('2.1.1.IngresosServ'!N117/'2.1.2.CantidadesServ'!N38,0)</f>
        <v>0.94980023985216711</v>
      </c>
      <c r="O38" s="67">
        <f>IFERROR('2.1.1.IngresosServ'!O117/'2.1.2.CantidadesServ'!O38,0)</f>
        <v>1.0649470056153847</v>
      </c>
      <c r="P38" s="67">
        <f>IFERROR('2.1.1.IngresosServ'!P117/'2.1.2.CantidadesServ'!P38,0)</f>
        <v>1.1107150282874363</v>
      </c>
    </row>
    <row r="39" spans="2:16" x14ac:dyDescent="0.3"/>
  </sheetData>
  <mergeCells count="1">
    <mergeCell ref="B6:D6"/>
  </mergeCells>
  <conditionalFormatting sqref="F28:G28 F33:J33">
    <cfRule type="cellIs" dxfId="10" priority="3" operator="equal">
      <formula>$A$1</formula>
    </cfRule>
  </conditionalFormatting>
  <conditionalFormatting sqref="F36:G37">
    <cfRule type="cellIs" dxfId="9" priority="1" operator="equal">
      <formula>$A$1</formula>
    </cfRule>
  </conditionalFormatting>
  <hyperlinks>
    <hyperlink ref="B2" location="Índice!A1" display="Índice" xr:uid="{5C20E5AD-14A0-48DB-9F30-90E5C3FD3C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5BB8-D35E-4DC9-B5D5-8CF666D01FE3}">
  <sheetPr>
    <tabColor rgb="FFFFC000"/>
  </sheetPr>
  <dimension ref="A1:O226"/>
  <sheetViews>
    <sheetView zoomScale="90" zoomScaleNormal="90" workbookViewId="0">
      <selection activeCell="C2" sqref="C2"/>
    </sheetView>
  </sheetViews>
  <sheetFormatPr baseColWidth="10" defaultColWidth="0" defaultRowHeight="14.4" zeroHeight="1" x14ac:dyDescent="0.3"/>
  <cols>
    <col min="1" max="1" width="1.77734375" style="1" customWidth="1"/>
    <col min="2" max="4" width="10.77734375" style="1" customWidth="1"/>
    <col min="5" max="5" width="25.77734375" style="1" customWidth="1"/>
    <col min="6" max="14" width="11.77734375" style="1" customWidth="1"/>
    <col min="15" max="15" width="11.5546875" style="1" customWidth="1"/>
    <col min="16" max="16384" width="11.5546875" style="1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x14ac:dyDescent="0.3"/>
    <row r="4" spans="2:14" x14ac:dyDescent="0.3">
      <c r="B4" s="16" t="s">
        <v>310</v>
      </c>
    </row>
    <row r="5" spans="2:14" x14ac:dyDescent="0.3"/>
    <row r="6" spans="2:14" x14ac:dyDescent="0.3">
      <c r="B6" s="89" t="s">
        <v>286</v>
      </c>
    </row>
    <row r="7" spans="2:14" x14ac:dyDescent="0.3"/>
    <row r="8" spans="2:14" x14ac:dyDescent="0.3">
      <c r="B8" s="8"/>
      <c r="C8" s="8"/>
      <c r="D8" s="8"/>
      <c r="E8" s="8"/>
      <c r="F8" s="135"/>
      <c r="G8" s="135">
        <v>2016</v>
      </c>
      <c r="H8" s="135">
        <v>2017</v>
      </c>
      <c r="I8" s="135">
        <v>2018</v>
      </c>
      <c r="J8" s="135">
        <v>2019</v>
      </c>
      <c r="K8" s="135">
        <v>2020</v>
      </c>
      <c r="L8" s="135">
        <v>2021</v>
      </c>
      <c r="M8" s="135">
        <v>2022</v>
      </c>
      <c r="N8" s="135">
        <v>2023</v>
      </c>
    </row>
    <row r="9" spans="2:14" x14ac:dyDescent="0.3">
      <c r="B9" s="2" t="s">
        <v>276</v>
      </c>
      <c r="C9" s="2"/>
      <c r="D9" s="2"/>
      <c r="E9" s="2"/>
      <c r="F9" s="130"/>
      <c r="G9" s="130">
        <f t="shared" ref="G9:N9" si="0">SUMPRODUCT(F23:F120,G128:G225)/SUMPRODUCT(F23:F120,F128:F225)</f>
        <v>0.95796291631065378</v>
      </c>
      <c r="H9" s="130">
        <f t="shared" si="0"/>
        <v>1.1730565033898126</v>
      </c>
      <c r="I9" s="130">
        <f t="shared" si="0"/>
        <v>1.0364541697776131</v>
      </c>
      <c r="J9" s="130">
        <f t="shared" si="0"/>
        <v>2.099720107971546</v>
      </c>
      <c r="K9" s="130">
        <f t="shared" si="0"/>
        <v>1.2359570838909846</v>
      </c>
      <c r="L9" s="130">
        <f t="shared" si="0"/>
        <v>1.2605570833315938</v>
      </c>
      <c r="M9" s="130">
        <f t="shared" si="0"/>
        <v>1.1784977050760796</v>
      </c>
      <c r="N9" s="130">
        <f t="shared" si="0"/>
        <v>0.98500999591772176</v>
      </c>
    </row>
    <row r="10" spans="2:14" x14ac:dyDescent="0.3">
      <c r="B10" s="2" t="s">
        <v>277</v>
      </c>
      <c r="C10" s="2"/>
      <c r="D10" s="2"/>
      <c r="E10" s="2"/>
      <c r="F10" s="130"/>
      <c r="G10" s="130">
        <f t="shared" ref="G10:N10" si="1">SUMPRODUCT(G23:G120,G128:G225)/SUMPRODUCT(G23:G120,F128:F225)</f>
        <v>0.9702545377627364</v>
      </c>
      <c r="H10" s="130">
        <f t="shared" si="1"/>
        <v>1.190531271747014</v>
      </c>
      <c r="I10" s="130">
        <f t="shared" si="1"/>
        <v>1.0343694549943598</v>
      </c>
      <c r="J10" s="130">
        <f t="shared" si="1"/>
        <v>1.9555084769549693</v>
      </c>
      <c r="K10" s="130">
        <f t="shared" si="1"/>
        <v>1.2418304737123749</v>
      </c>
      <c r="L10" s="130">
        <f t="shared" si="1"/>
        <v>1.2489481421851509</v>
      </c>
      <c r="M10" s="130">
        <f t="shared" si="1"/>
        <v>1.2984720295812056</v>
      </c>
      <c r="N10" s="130">
        <f t="shared" si="1"/>
        <v>0.97047914072933905</v>
      </c>
    </row>
    <row r="11" spans="2:14" x14ac:dyDescent="0.3">
      <c r="B11" s="2" t="s">
        <v>278</v>
      </c>
      <c r="C11" s="2"/>
      <c r="D11" s="2"/>
      <c r="E11" s="2"/>
      <c r="F11" s="130"/>
      <c r="G11" s="130">
        <f t="shared" ref="G11:N11" si="2">+SQRT(G9*G10)</f>
        <v>0.9640891382848561</v>
      </c>
      <c r="H11" s="130">
        <f t="shared" si="2"/>
        <v>1.1817615879744015</v>
      </c>
      <c r="I11" s="130">
        <f t="shared" si="2"/>
        <v>1.0354112877110726</v>
      </c>
      <c r="J11" s="130">
        <f t="shared" si="2"/>
        <v>2.0263317769731493</v>
      </c>
      <c r="K11" s="130">
        <f t="shared" si="2"/>
        <v>1.2388902982009775</v>
      </c>
      <c r="L11" s="130">
        <f t="shared" si="2"/>
        <v>1.2547391869808349</v>
      </c>
      <c r="M11" s="130">
        <f t="shared" si="2"/>
        <v>1.237031247368849</v>
      </c>
      <c r="N11" s="130">
        <f t="shared" si="2"/>
        <v>0.97771757396910919</v>
      </c>
    </row>
    <row r="12" spans="2:14" x14ac:dyDescent="0.3">
      <c r="B12" s="2"/>
      <c r="C12" s="2"/>
      <c r="D12" s="2"/>
      <c r="E12" s="2"/>
      <c r="F12" s="7"/>
      <c r="G12" s="7"/>
      <c r="H12" s="7"/>
      <c r="I12" s="7"/>
      <c r="J12" s="7"/>
      <c r="K12" s="7"/>
      <c r="L12" s="7"/>
      <c r="M12" s="7"/>
      <c r="N12" s="7"/>
    </row>
    <row r="13" spans="2:14" x14ac:dyDescent="0.3">
      <c r="B13" s="6" t="s">
        <v>279</v>
      </c>
      <c r="C13" s="6"/>
      <c r="D13" s="6"/>
      <c r="E13" s="6"/>
      <c r="F13" s="131"/>
      <c r="G13" s="131">
        <f t="shared" ref="G13:N13" si="3">+LN(G11)</f>
        <v>-3.6571521545937125E-2</v>
      </c>
      <c r="H13" s="131">
        <f t="shared" si="3"/>
        <v>0.16700619641795908</v>
      </c>
      <c r="I13" s="131">
        <f t="shared" si="3"/>
        <v>3.4798727214024883E-2</v>
      </c>
      <c r="J13" s="131">
        <f t="shared" si="3"/>
        <v>0.70622715203097364</v>
      </c>
      <c r="K13" s="131">
        <f t="shared" si="3"/>
        <v>0.2142160581305885</v>
      </c>
      <c r="L13" s="131">
        <f t="shared" si="3"/>
        <v>0.22692773184758069</v>
      </c>
      <c r="M13" s="131">
        <f t="shared" si="3"/>
        <v>0.21271435369668218</v>
      </c>
      <c r="N13" s="131">
        <f t="shared" si="3"/>
        <v>-2.2534429824744164E-2</v>
      </c>
    </row>
    <row r="14" spans="2:14" x14ac:dyDescent="0.3">
      <c r="B14" s="27"/>
      <c r="C14" s="27"/>
      <c r="D14" s="27"/>
      <c r="E14" s="27"/>
      <c r="F14" s="2"/>
      <c r="G14" s="2"/>
      <c r="H14" s="2"/>
      <c r="I14" s="2"/>
      <c r="J14" s="2"/>
      <c r="K14" s="2"/>
      <c r="L14" s="2"/>
      <c r="M14" s="2"/>
    </row>
    <row r="15" spans="2:14" x14ac:dyDescent="0.3">
      <c r="B15" s="132" t="s">
        <v>37</v>
      </c>
      <c r="C15" s="132"/>
      <c r="D15" s="132"/>
      <c r="E15" s="132"/>
      <c r="F15" s="133">
        <f>+AVERAGE(G13:N13)</f>
        <v>0.18784803349589096</v>
      </c>
      <c r="G15" s="2"/>
      <c r="H15" s="2"/>
      <c r="I15" s="2"/>
      <c r="J15" s="2"/>
      <c r="K15" s="2"/>
      <c r="L15" s="2"/>
      <c r="M15" s="2"/>
    </row>
    <row r="16" spans="2:14" x14ac:dyDescent="0.3"/>
    <row r="17" spans="2:14" x14ac:dyDescent="0.3">
      <c r="B17" s="89" t="s">
        <v>280</v>
      </c>
    </row>
    <row r="18" spans="2:14" x14ac:dyDescent="0.3"/>
    <row r="19" spans="2:14" x14ac:dyDescent="0.3">
      <c r="B19" s="134" t="s">
        <v>281</v>
      </c>
    </row>
    <row r="20" spans="2:14" x14ac:dyDescent="0.3"/>
    <row r="21" spans="2:14" x14ac:dyDescent="0.3">
      <c r="B21" s="68" t="s">
        <v>108</v>
      </c>
      <c r="C21" s="32"/>
      <c r="D21" s="32"/>
      <c r="E21" s="32"/>
      <c r="F21" s="32">
        <v>2015</v>
      </c>
      <c r="G21" s="32">
        <v>2016</v>
      </c>
      <c r="H21" s="32">
        <v>2017</v>
      </c>
      <c r="I21" s="32">
        <v>2018</v>
      </c>
      <c r="J21" s="32">
        <v>2019</v>
      </c>
      <c r="K21" s="32">
        <v>2020</v>
      </c>
      <c r="L21" s="32">
        <v>2021</v>
      </c>
      <c r="M21" s="32">
        <v>2022</v>
      </c>
      <c r="N21" s="32">
        <v>2023</v>
      </c>
    </row>
    <row r="22" spans="2:14" x14ac:dyDescent="0.3">
      <c r="B22" s="69" t="s">
        <v>109</v>
      </c>
      <c r="C22" s="69"/>
      <c r="D22" s="69"/>
      <c r="E22" s="136"/>
      <c r="F22" s="70"/>
      <c r="G22" s="70"/>
      <c r="H22" s="70"/>
      <c r="I22" s="70"/>
      <c r="J22" s="70"/>
      <c r="K22" s="70"/>
      <c r="L22" s="70"/>
      <c r="M22" s="70"/>
      <c r="N22" s="70"/>
    </row>
    <row r="23" spans="2:14" x14ac:dyDescent="0.3">
      <c r="B23" s="42" t="s">
        <v>110</v>
      </c>
      <c r="C23" s="2"/>
      <c r="D23" s="2"/>
      <c r="E23" s="2"/>
      <c r="F23" s="66">
        <f>'2.2.1.ManoObra'!F48</f>
        <v>4.6243334915301562</v>
      </c>
      <c r="G23" s="66">
        <f>'2.2.1.ManoObra'!G48</f>
        <v>6.3983631266940755</v>
      </c>
      <c r="H23" s="66">
        <f>'2.2.1.ManoObra'!H48</f>
        <v>6.177625804773009</v>
      </c>
      <c r="I23" s="66">
        <f>'2.2.1.ManoObra'!I48</f>
        <v>5.4144837275606799</v>
      </c>
      <c r="J23" s="66">
        <f>'2.2.1.ManoObra'!J48</f>
        <v>6.2607982350614302</v>
      </c>
      <c r="K23" s="66">
        <f>'2.2.1.ManoObra'!K48</f>
        <v>6.9310491484748242</v>
      </c>
      <c r="L23" s="66">
        <f>'2.2.1.ManoObra'!L48</f>
        <v>8.6878195787929045</v>
      </c>
      <c r="M23" s="66">
        <f>'2.2.1.ManoObra'!M48</f>
        <v>7.5921239472637856</v>
      </c>
      <c r="N23" s="66">
        <f>'2.2.1.ManoObra'!N48</f>
        <v>9.0656244586472976</v>
      </c>
    </row>
    <row r="24" spans="2:14" x14ac:dyDescent="0.3">
      <c r="B24" s="42" t="s">
        <v>111</v>
      </c>
      <c r="C24" s="2"/>
      <c r="D24" s="2"/>
      <c r="E24" s="2"/>
      <c r="F24" s="66">
        <f>'2.2.1.ManoObra'!F49</f>
        <v>12.703122868642845</v>
      </c>
      <c r="G24" s="66">
        <f>'2.2.1.ManoObra'!G49</f>
        <v>21.971992555870486</v>
      </c>
      <c r="H24" s="66">
        <f>'2.2.1.ManoObra'!H49</f>
        <v>20.939982210065828</v>
      </c>
      <c r="I24" s="66">
        <f>'2.2.1.ManoObra'!I49</f>
        <v>20.441777825203502</v>
      </c>
      <c r="J24" s="66">
        <f>'2.2.1.ManoObra'!J49</f>
        <v>20.427473221179298</v>
      </c>
      <c r="K24" s="66">
        <f>'2.2.1.ManoObra'!K49</f>
        <v>19.765598284168906</v>
      </c>
      <c r="L24" s="66">
        <f>'2.2.1.ManoObra'!L49</f>
        <v>22.221684967961693</v>
      </c>
      <c r="M24" s="66">
        <f>'2.2.1.ManoObra'!M49</f>
        <v>26.114508047618887</v>
      </c>
      <c r="N24" s="66">
        <f>'2.2.1.ManoObra'!N49</f>
        <v>17.960187335798746</v>
      </c>
    </row>
    <row r="25" spans="2:14" x14ac:dyDescent="0.3">
      <c r="B25" s="72" t="s">
        <v>112</v>
      </c>
      <c r="C25" s="72"/>
      <c r="D25" s="72"/>
      <c r="E25" s="72"/>
      <c r="F25" s="137">
        <f>'2.2.1.ManoObra'!F50</f>
        <v>22.183299698841804</v>
      </c>
      <c r="G25" s="137">
        <f>'2.2.1.ManoObra'!G50</f>
        <v>15.942138357152514</v>
      </c>
      <c r="H25" s="137">
        <f>'2.2.1.ManoObra'!H50</f>
        <v>15.556734335386698</v>
      </c>
      <c r="I25" s="137">
        <f>'2.2.1.ManoObra'!I50</f>
        <v>13.059773017323629</v>
      </c>
      <c r="J25" s="137">
        <f>'2.2.1.ManoObra'!J50</f>
        <v>11.804018853236876</v>
      </c>
      <c r="K25" s="137">
        <f>'2.2.1.ManoObra'!K50</f>
        <v>8.1169378285470515</v>
      </c>
      <c r="L25" s="137">
        <f>'2.2.1.ManoObra'!L50</f>
        <v>6.9387414778659551</v>
      </c>
      <c r="M25" s="137">
        <f>'2.2.1.ManoObra'!M50</f>
        <v>8.0879026409944341</v>
      </c>
      <c r="N25" s="137">
        <f>'2.2.1.ManoObra'!N50</f>
        <v>9.0496326857095237</v>
      </c>
    </row>
    <row r="26" spans="2:14" x14ac:dyDescent="0.3"/>
    <row r="27" spans="2:14" x14ac:dyDescent="0.3">
      <c r="B27" s="134" t="s">
        <v>282</v>
      </c>
    </row>
    <row r="28" spans="2:14" x14ac:dyDescent="0.3"/>
    <row r="29" spans="2:14" x14ac:dyDescent="0.3">
      <c r="B29" s="178" t="s">
        <v>114</v>
      </c>
      <c r="C29" s="178"/>
      <c r="D29" s="178"/>
      <c r="E29" s="178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2:14" x14ac:dyDescent="0.3">
      <c r="B30" s="74" t="s">
        <v>115</v>
      </c>
      <c r="C30" s="75"/>
      <c r="D30" s="74"/>
      <c r="E30" s="74"/>
      <c r="F30" s="76"/>
      <c r="G30" s="76"/>
      <c r="H30" s="76"/>
      <c r="I30" s="76"/>
      <c r="J30" s="76"/>
      <c r="K30" s="76"/>
      <c r="L30" s="76"/>
      <c r="M30" s="76"/>
      <c r="N30" s="76"/>
    </row>
    <row r="31" spans="2:14" x14ac:dyDescent="0.3">
      <c r="B31" s="77" t="s">
        <v>116</v>
      </c>
      <c r="C31" s="2"/>
      <c r="D31" s="2"/>
      <c r="E31" s="2"/>
      <c r="F31" s="55"/>
      <c r="G31" s="55"/>
      <c r="H31" s="55"/>
      <c r="I31" s="55"/>
      <c r="J31" s="55"/>
      <c r="K31" s="55"/>
      <c r="L31" s="55"/>
      <c r="M31" s="55"/>
      <c r="N31" s="55"/>
    </row>
    <row r="32" spans="2:14" x14ac:dyDescent="0.3">
      <c r="B32" s="56" t="s">
        <v>117</v>
      </c>
      <c r="C32" s="2"/>
      <c r="D32" s="2"/>
      <c r="E32" s="2"/>
      <c r="F32" s="7">
        <f>'2.2.2.ProdIntermed'!F87</f>
        <v>1</v>
      </c>
      <c r="G32" s="7">
        <f>'2.2.2.ProdIntermed'!G87</f>
        <v>0.97732993088347631</v>
      </c>
      <c r="H32" s="7">
        <f>'2.2.2.ProdIntermed'!H87</f>
        <v>1.0401449211968838</v>
      </c>
      <c r="I32" s="7">
        <f>'2.2.2.ProdIntermed'!I87</f>
        <v>1.0455176220156652</v>
      </c>
      <c r="J32" s="7">
        <f>'2.2.2.ProdIntermed'!J87</f>
        <v>1.0516574220259967</v>
      </c>
      <c r="K32" s="7">
        <f>'2.2.2.ProdIntermed'!K87</f>
        <v>1.022357022421357</v>
      </c>
      <c r="L32" s="7">
        <f>'2.2.2.ProdIntermed'!L87</f>
        <v>0.95712773937684448</v>
      </c>
      <c r="M32" s="7">
        <f>'2.2.2.ProdIntermed'!M87</f>
        <v>1.0445691205513175</v>
      </c>
      <c r="N32" s="7">
        <f>'2.2.2.ProdIntermed'!N87</f>
        <v>1.137253834059669</v>
      </c>
    </row>
    <row r="33" spans="2:14" x14ac:dyDescent="0.3">
      <c r="B33" s="56" t="s">
        <v>118</v>
      </c>
      <c r="C33" s="2"/>
      <c r="D33" s="2"/>
      <c r="E33" s="2"/>
      <c r="F33" s="7">
        <f>'2.2.2.ProdIntermed'!F88</f>
        <v>1</v>
      </c>
      <c r="G33" s="7">
        <f>'2.2.2.ProdIntermed'!G88</f>
        <v>0.97732993088347631</v>
      </c>
      <c r="H33" s="7">
        <f>'2.2.2.ProdIntermed'!H88</f>
        <v>1.0401449211968838</v>
      </c>
      <c r="I33" s="7">
        <f>'2.2.2.ProdIntermed'!I88</f>
        <v>1.0455176220156652</v>
      </c>
      <c r="J33" s="7">
        <f>'2.2.2.ProdIntermed'!J88</f>
        <v>1.0516574220259967</v>
      </c>
      <c r="K33" s="7">
        <f>'2.2.2.ProdIntermed'!K88</f>
        <v>1.022357022421357</v>
      </c>
      <c r="L33" s="7">
        <f>'2.2.2.ProdIntermed'!L88</f>
        <v>0.95712773937684448</v>
      </c>
      <c r="M33" s="7">
        <f>'2.2.2.ProdIntermed'!M88</f>
        <v>1.0445691205513175</v>
      </c>
      <c r="N33" s="7">
        <f>'2.2.2.ProdIntermed'!N88</f>
        <v>1.137253834059669</v>
      </c>
    </row>
    <row r="34" spans="2:14" x14ac:dyDescent="0.3">
      <c r="B34" s="56" t="s">
        <v>119</v>
      </c>
      <c r="C34" s="2"/>
      <c r="D34" s="2"/>
      <c r="E34" s="2"/>
      <c r="F34" s="7">
        <f>'2.2.2.ProdIntermed'!F89</f>
        <v>1</v>
      </c>
      <c r="G34" s="7">
        <f>'2.2.2.ProdIntermed'!G89</f>
        <v>0.97732993088347631</v>
      </c>
      <c r="H34" s="7">
        <f>'2.2.2.ProdIntermed'!H89</f>
        <v>1.0401449211968838</v>
      </c>
      <c r="I34" s="7">
        <f>'2.2.2.ProdIntermed'!I89</f>
        <v>1.0455176220156652</v>
      </c>
      <c r="J34" s="7">
        <f>'2.2.2.ProdIntermed'!J89</f>
        <v>1.0516574220259967</v>
      </c>
      <c r="K34" s="7">
        <f>'2.2.2.ProdIntermed'!K89</f>
        <v>1.022357022421357</v>
      </c>
      <c r="L34" s="7">
        <f>'2.2.2.ProdIntermed'!L89</f>
        <v>0.95712773937684448</v>
      </c>
      <c r="M34" s="7">
        <f>'2.2.2.ProdIntermed'!M89</f>
        <v>1.0445691205513175</v>
      </c>
      <c r="N34" s="7">
        <f>'2.2.2.ProdIntermed'!N89</f>
        <v>1.137253834059669</v>
      </c>
    </row>
    <row r="35" spans="2:14" x14ac:dyDescent="0.3">
      <c r="B35" s="56" t="s">
        <v>120</v>
      </c>
      <c r="C35" s="2"/>
      <c r="D35" s="2"/>
      <c r="E35" s="2"/>
      <c r="F35" s="7">
        <f>'2.2.2.ProdIntermed'!F90</f>
        <v>1</v>
      </c>
      <c r="G35" s="7">
        <f>'2.2.2.ProdIntermed'!G90</f>
        <v>0.97732993088347631</v>
      </c>
      <c r="H35" s="7">
        <f>'2.2.2.ProdIntermed'!H90</f>
        <v>1.0401449211968838</v>
      </c>
      <c r="I35" s="7">
        <f>'2.2.2.ProdIntermed'!I90</f>
        <v>1.0455176220156652</v>
      </c>
      <c r="J35" s="7">
        <f>'2.2.2.ProdIntermed'!J90</f>
        <v>1.0516574220259967</v>
      </c>
      <c r="K35" s="7">
        <f>'2.2.2.ProdIntermed'!K90</f>
        <v>1.022357022421357</v>
      </c>
      <c r="L35" s="7">
        <f>'2.2.2.ProdIntermed'!L90</f>
        <v>0.95712773937684448</v>
      </c>
      <c r="M35" s="7">
        <f>'2.2.2.ProdIntermed'!M90</f>
        <v>1.0445691205513175</v>
      </c>
      <c r="N35" s="7">
        <f>'2.2.2.ProdIntermed'!N90</f>
        <v>1.137253834059669</v>
      </c>
    </row>
    <row r="36" spans="2:14" x14ac:dyDescent="0.3">
      <c r="B36" s="56" t="s">
        <v>121</v>
      </c>
      <c r="C36" s="2"/>
      <c r="D36" s="2"/>
      <c r="E36" s="2"/>
      <c r="F36" s="7">
        <f>'2.2.2.ProdIntermed'!F91</f>
        <v>1</v>
      </c>
      <c r="G36" s="7">
        <f>'2.2.2.ProdIntermed'!G91</f>
        <v>0.97732993088347631</v>
      </c>
      <c r="H36" s="7">
        <f>'2.2.2.ProdIntermed'!H91</f>
        <v>1.0401449211968838</v>
      </c>
      <c r="I36" s="7">
        <f>'2.2.2.ProdIntermed'!I91</f>
        <v>1.0455176220156652</v>
      </c>
      <c r="J36" s="7">
        <f>'2.2.2.ProdIntermed'!J91</f>
        <v>1.0516574220259967</v>
      </c>
      <c r="K36" s="7">
        <f>'2.2.2.ProdIntermed'!K91</f>
        <v>1.022357022421357</v>
      </c>
      <c r="L36" s="7">
        <f>'2.2.2.ProdIntermed'!L91</f>
        <v>0.95712773937684448</v>
      </c>
      <c r="M36" s="7">
        <f>'2.2.2.ProdIntermed'!M91</f>
        <v>1.0445691205513175</v>
      </c>
      <c r="N36" s="7">
        <f>'2.2.2.ProdIntermed'!N91</f>
        <v>1.137253834059669</v>
      </c>
    </row>
    <row r="37" spans="2:14" x14ac:dyDescent="0.3">
      <c r="B37" s="77" t="s">
        <v>122</v>
      </c>
      <c r="C37" s="2"/>
      <c r="D37" s="2"/>
      <c r="E37" s="2"/>
      <c r="F37" s="7"/>
      <c r="G37" s="7"/>
      <c r="H37" s="7"/>
      <c r="I37" s="7"/>
      <c r="J37" s="7"/>
      <c r="K37" s="7"/>
      <c r="L37" s="7"/>
      <c r="M37" s="7"/>
      <c r="N37" s="7"/>
    </row>
    <row r="38" spans="2:14" x14ac:dyDescent="0.3">
      <c r="B38" s="56" t="s">
        <v>123</v>
      </c>
      <c r="C38" s="2"/>
      <c r="D38" s="2"/>
      <c r="E38" s="2"/>
      <c r="F38" s="7">
        <f>'2.2.2.ProdIntermed'!F93</f>
        <v>1</v>
      </c>
      <c r="G38" s="7">
        <f>'2.2.2.ProdIntermed'!G93</f>
        <v>0.97732993088347631</v>
      </c>
      <c r="H38" s="7">
        <f>'2.2.2.ProdIntermed'!H93</f>
        <v>1.0401449211968838</v>
      </c>
      <c r="I38" s="7">
        <f>'2.2.2.ProdIntermed'!I93</f>
        <v>1.0455176220156652</v>
      </c>
      <c r="J38" s="7">
        <f>'2.2.2.ProdIntermed'!J93</f>
        <v>1.0516574220259967</v>
      </c>
      <c r="K38" s="7">
        <f>'2.2.2.ProdIntermed'!K93</f>
        <v>1.022357022421357</v>
      </c>
      <c r="L38" s="7">
        <f>'2.2.2.ProdIntermed'!L93</f>
        <v>0.95712773937684448</v>
      </c>
      <c r="M38" s="7">
        <f>'2.2.2.ProdIntermed'!M93</f>
        <v>1.0445691205513175</v>
      </c>
      <c r="N38" s="7">
        <f>'2.2.2.ProdIntermed'!N93</f>
        <v>1.137253834059669</v>
      </c>
    </row>
    <row r="39" spans="2:14" x14ac:dyDescent="0.3">
      <c r="B39" s="56" t="s">
        <v>124</v>
      </c>
      <c r="C39" s="2"/>
      <c r="D39" s="2"/>
      <c r="E39" s="2"/>
      <c r="F39" s="7">
        <f>'2.2.2.ProdIntermed'!F94</f>
        <v>1</v>
      </c>
      <c r="G39" s="7">
        <f>'2.2.2.ProdIntermed'!G94</f>
        <v>0.97732993088347631</v>
      </c>
      <c r="H39" s="7">
        <f>'2.2.2.ProdIntermed'!H94</f>
        <v>1.0401449211968838</v>
      </c>
      <c r="I39" s="7">
        <f>'2.2.2.ProdIntermed'!I94</f>
        <v>1.0455176220156652</v>
      </c>
      <c r="J39" s="7">
        <f>'2.2.2.ProdIntermed'!J94</f>
        <v>1.0516574220259967</v>
      </c>
      <c r="K39" s="7">
        <f>'2.2.2.ProdIntermed'!K94</f>
        <v>1.022357022421357</v>
      </c>
      <c r="L39" s="7">
        <f>'2.2.2.ProdIntermed'!L94</f>
        <v>0.95712773937684448</v>
      </c>
      <c r="M39" s="7">
        <f>'2.2.2.ProdIntermed'!M94</f>
        <v>1.0445691205513175</v>
      </c>
      <c r="N39" s="7">
        <f>'2.2.2.ProdIntermed'!N94</f>
        <v>1.137253834059669</v>
      </c>
    </row>
    <row r="40" spans="2:14" x14ac:dyDescent="0.3">
      <c r="B40" s="56" t="s">
        <v>125</v>
      </c>
      <c r="C40" s="2"/>
      <c r="D40" s="2"/>
      <c r="E40" s="2"/>
      <c r="F40" s="7">
        <f>'2.2.2.ProdIntermed'!F95</f>
        <v>1</v>
      </c>
      <c r="G40" s="7">
        <f>'2.2.2.ProdIntermed'!G95</f>
        <v>0.97732993088347631</v>
      </c>
      <c r="H40" s="7">
        <f>'2.2.2.ProdIntermed'!H95</f>
        <v>1.0401449211968838</v>
      </c>
      <c r="I40" s="7">
        <f>'2.2.2.ProdIntermed'!I95</f>
        <v>1.0455176220156652</v>
      </c>
      <c r="J40" s="7">
        <f>'2.2.2.ProdIntermed'!J95</f>
        <v>1.0516574220259967</v>
      </c>
      <c r="K40" s="7">
        <f>'2.2.2.ProdIntermed'!K95</f>
        <v>1.022357022421357</v>
      </c>
      <c r="L40" s="7">
        <f>'2.2.2.ProdIntermed'!L95</f>
        <v>0.95712773937684448</v>
      </c>
      <c r="M40" s="7">
        <f>'2.2.2.ProdIntermed'!M95</f>
        <v>1.0445691205513175</v>
      </c>
      <c r="N40" s="7">
        <f>'2.2.2.ProdIntermed'!N95</f>
        <v>1.137253834059669</v>
      </c>
    </row>
    <row r="41" spans="2:14" x14ac:dyDescent="0.3">
      <c r="B41" s="56" t="s">
        <v>126</v>
      </c>
      <c r="C41" s="2"/>
      <c r="D41" s="2"/>
      <c r="E41" s="2"/>
      <c r="F41" s="7">
        <f>'2.2.2.ProdIntermed'!F96</f>
        <v>1</v>
      </c>
      <c r="G41" s="7">
        <f>'2.2.2.ProdIntermed'!G96</f>
        <v>0.97732993088347631</v>
      </c>
      <c r="H41" s="7">
        <f>'2.2.2.ProdIntermed'!H96</f>
        <v>1.0401449211968838</v>
      </c>
      <c r="I41" s="7">
        <f>'2.2.2.ProdIntermed'!I96</f>
        <v>1.0455176220156652</v>
      </c>
      <c r="J41" s="7">
        <f>'2.2.2.ProdIntermed'!J96</f>
        <v>1.0516574220259967</v>
      </c>
      <c r="K41" s="7">
        <f>'2.2.2.ProdIntermed'!K96</f>
        <v>1.022357022421357</v>
      </c>
      <c r="L41" s="7">
        <f>'2.2.2.ProdIntermed'!L96</f>
        <v>0.95712773937684448</v>
      </c>
      <c r="M41" s="7">
        <f>'2.2.2.ProdIntermed'!M96</f>
        <v>1.0445691205513175</v>
      </c>
      <c r="N41" s="7">
        <f>'2.2.2.ProdIntermed'!N96</f>
        <v>1.137253834059669</v>
      </c>
    </row>
    <row r="42" spans="2:14" x14ac:dyDescent="0.3">
      <c r="B42" s="74" t="s">
        <v>127</v>
      </c>
      <c r="C42" s="74"/>
      <c r="D42" s="74"/>
      <c r="E42" s="74"/>
      <c r="F42" s="76"/>
      <c r="G42" s="76"/>
      <c r="H42" s="76"/>
      <c r="I42" s="76"/>
      <c r="J42" s="76"/>
      <c r="K42" s="76"/>
      <c r="L42" s="76"/>
      <c r="M42" s="76"/>
      <c r="N42" s="76"/>
    </row>
    <row r="43" spans="2:14" x14ac:dyDescent="0.3">
      <c r="B43" s="77" t="s">
        <v>128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3">
      <c r="B44" s="56" t="s">
        <v>117</v>
      </c>
      <c r="C44" s="2"/>
      <c r="D44" s="2"/>
      <c r="E44" s="2"/>
      <c r="F44" s="7">
        <f>'2.2.2.ProdIntermed'!F99</f>
        <v>1</v>
      </c>
      <c r="G44" s="7">
        <f>'2.2.2.ProdIntermed'!G99</f>
        <v>0.97732993088347631</v>
      </c>
      <c r="H44" s="7">
        <f>'2.2.2.ProdIntermed'!H99</f>
        <v>1.0401449211968838</v>
      </c>
      <c r="I44" s="7">
        <f>'2.2.2.ProdIntermed'!I99</f>
        <v>1.0455176220156652</v>
      </c>
      <c r="J44" s="7">
        <f>'2.2.2.ProdIntermed'!J99</f>
        <v>1.0516574220259967</v>
      </c>
      <c r="K44" s="7">
        <f>'2.2.2.ProdIntermed'!K99</f>
        <v>1.022357022421357</v>
      </c>
      <c r="L44" s="7">
        <f>'2.2.2.ProdIntermed'!L99</f>
        <v>0.95712773937684448</v>
      </c>
      <c r="M44" s="7">
        <f>'2.2.2.ProdIntermed'!M99</f>
        <v>1.0445691205513175</v>
      </c>
      <c r="N44" s="7">
        <f>'2.2.2.ProdIntermed'!N99</f>
        <v>1.137253834059669</v>
      </c>
    </row>
    <row r="45" spans="2:14" x14ac:dyDescent="0.3">
      <c r="B45" s="56" t="s">
        <v>118</v>
      </c>
      <c r="C45" s="2"/>
      <c r="D45" s="2"/>
      <c r="E45" s="2"/>
      <c r="F45" s="7">
        <f>'2.2.2.ProdIntermed'!F100</f>
        <v>1</v>
      </c>
      <c r="G45" s="7">
        <f>'2.2.2.ProdIntermed'!G100</f>
        <v>0.97732993088347631</v>
      </c>
      <c r="H45" s="7">
        <f>'2.2.2.ProdIntermed'!H100</f>
        <v>1.0401449211968838</v>
      </c>
      <c r="I45" s="7">
        <f>'2.2.2.ProdIntermed'!I100</f>
        <v>1.0455176220156652</v>
      </c>
      <c r="J45" s="7">
        <f>'2.2.2.ProdIntermed'!J100</f>
        <v>1.0516574220259967</v>
      </c>
      <c r="K45" s="7">
        <f>'2.2.2.ProdIntermed'!K100</f>
        <v>1.022357022421357</v>
      </c>
      <c r="L45" s="7">
        <f>'2.2.2.ProdIntermed'!L100</f>
        <v>0.95712773937684448</v>
      </c>
      <c r="M45" s="7">
        <f>'2.2.2.ProdIntermed'!M100</f>
        <v>1.0445691205513175</v>
      </c>
      <c r="N45" s="7">
        <f>'2.2.2.ProdIntermed'!N100</f>
        <v>1.137253834059669</v>
      </c>
    </row>
    <row r="46" spans="2:14" x14ac:dyDescent="0.3">
      <c r="B46" s="56" t="s">
        <v>119</v>
      </c>
      <c r="C46" s="2"/>
      <c r="D46" s="2"/>
      <c r="E46" s="2"/>
      <c r="F46" s="7">
        <f>'2.2.2.ProdIntermed'!F101</f>
        <v>1</v>
      </c>
      <c r="G46" s="7">
        <f>'2.2.2.ProdIntermed'!G101</f>
        <v>0.97732993088347631</v>
      </c>
      <c r="H46" s="7">
        <f>'2.2.2.ProdIntermed'!H101</f>
        <v>1.0401449211968838</v>
      </c>
      <c r="I46" s="7">
        <f>'2.2.2.ProdIntermed'!I101</f>
        <v>1.0455176220156652</v>
      </c>
      <c r="J46" s="7">
        <f>'2.2.2.ProdIntermed'!J101</f>
        <v>1.0516574220259967</v>
      </c>
      <c r="K46" s="7">
        <f>'2.2.2.ProdIntermed'!K101</f>
        <v>1.022357022421357</v>
      </c>
      <c r="L46" s="7">
        <f>'2.2.2.ProdIntermed'!L101</f>
        <v>0.95712773937684448</v>
      </c>
      <c r="M46" s="7">
        <f>'2.2.2.ProdIntermed'!M101</f>
        <v>1.0445691205513175</v>
      </c>
      <c r="N46" s="7">
        <f>'2.2.2.ProdIntermed'!N101</f>
        <v>1.137253834059669</v>
      </c>
    </row>
    <row r="47" spans="2:14" x14ac:dyDescent="0.3">
      <c r="B47" s="56" t="s">
        <v>120</v>
      </c>
      <c r="C47" s="2"/>
      <c r="D47" s="2"/>
      <c r="E47" s="2"/>
      <c r="F47" s="7">
        <f>'2.2.2.ProdIntermed'!F102</f>
        <v>1</v>
      </c>
      <c r="G47" s="7">
        <f>'2.2.2.ProdIntermed'!G102</f>
        <v>0.97732993088347631</v>
      </c>
      <c r="H47" s="7">
        <f>'2.2.2.ProdIntermed'!H102</f>
        <v>1.0401449211968838</v>
      </c>
      <c r="I47" s="7">
        <f>'2.2.2.ProdIntermed'!I102</f>
        <v>1.0455176220156652</v>
      </c>
      <c r="J47" s="7">
        <f>'2.2.2.ProdIntermed'!J102</f>
        <v>1.0516574220259967</v>
      </c>
      <c r="K47" s="7">
        <f>'2.2.2.ProdIntermed'!K102</f>
        <v>1.022357022421357</v>
      </c>
      <c r="L47" s="7">
        <f>'2.2.2.ProdIntermed'!L102</f>
        <v>0.95712773937684448</v>
      </c>
      <c r="M47" s="7">
        <f>'2.2.2.ProdIntermed'!M102</f>
        <v>1.0445691205513175</v>
      </c>
      <c r="N47" s="7">
        <f>'2.2.2.ProdIntermed'!N102</f>
        <v>1.137253834059669</v>
      </c>
    </row>
    <row r="48" spans="2:14" x14ac:dyDescent="0.3">
      <c r="B48" s="56" t="s">
        <v>129</v>
      </c>
      <c r="C48" s="2"/>
      <c r="D48" s="2"/>
      <c r="E48" s="2"/>
      <c r="F48" s="7">
        <f>'2.2.2.ProdIntermed'!F103</f>
        <v>1</v>
      </c>
      <c r="G48" s="7">
        <f>'2.2.2.ProdIntermed'!G103</f>
        <v>0.97732993088347631</v>
      </c>
      <c r="H48" s="7">
        <f>'2.2.2.ProdIntermed'!H103</f>
        <v>1.0401449211968838</v>
      </c>
      <c r="I48" s="7">
        <f>'2.2.2.ProdIntermed'!I103</f>
        <v>1.0455176220156652</v>
      </c>
      <c r="J48" s="7">
        <f>'2.2.2.ProdIntermed'!J103</f>
        <v>1.0516574220259967</v>
      </c>
      <c r="K48" s="7">
        <f>'2.2.2.ProdIntermed'!K103</f>
        <v>1.022357022421357</v>
      </c>
      <c r="L48" s="7">
        <f>'2.2.2.ProdIntermed'!L103</f>
        <v>0.95712773937684448</v>
      </c>
      <c r="M48" s="7">
        <f>'2.2.2.ProdIntermed'!M103</f>
        <v>1.0445691205513175</v>
      </c>
      <c r="N48" s="7">
        <f>'2.2.2.ProdIntermed'!N103</f>
        <v>1.137253834059669</v>
      </c>
    </row>
    <row r="49" spans="2:14" x14ac:dyDescent="0.3">
      <c r="B49" s="56" t="s">
        <v>130</v>
      </c>
      <c r="C49" s="2"/>
      <c r="D49" s="2"/>
      <c r="E49" s="2"/>
      <c r="F49" s="7">
        <f>'2.2.2.ProdIntermed'!F104</f>
        <v>1</v>
      </c>
      <c r="G49" s="7">
        <f>'2.2.2.ProdIntermed'!G104</f>
        <v>0.97732993088347631</v>
      </c>
      <c r="H49" s="7">
        <f>'2.2.2.ProdIntermed'!H104</f>
        <v>1.0401449211968838</v>
      </c>
      <c r="I49" s="7">
        <f>'2.2.2.ProdIntermed'!I104</f>
        <v>1.0455176220156652</v>
      </c>
      <c r="J49" s="7">
        <f>'2.2.2.ProdIntermed'!J104</f>
        <v>1.0516574220259967</v>
      </c>
      <c r="K49" s="7">
        <f>'2.2.2.ProdIntermed'!K104</f>
        <v>1.022357022421357</v>
      </c>
      <c r="L49" s="7">
        <f>'2.2.2.ProdIntermed'!L104</f>
        <v>0.95712773937684448</v>
      </c>
      <c r="M49" s="7">
        <f>'2.2.2.ProdIntermed'!M104</f>
        <v>1.0445691205513175</v>
      </c>
      <c r="N49" s="7">
        <f>'2.2.2.ProdIntermed'!N104</f>
        <v>1.137253834059669</v>
      </c>
    </row>
    <row r="50" spans="2:14" x14ac:dyDescent="0.3">
      <c r="B50" s="56" t="s">
        <v>121</v>
      </c>
      <c r="C50" s="2"/>
      <c r="D50" s="2"/>
      <c r="E50" s="2"/>
      <c r="F50" s="7">
        <f>'2.2.2.ProdIntermed'!F105</f>
        <v>1</v>
      </c>
      <c r="G50" s="7">
        <f>'2.2.2.ProdIntermed'!G105</f>
        <v>0.97732993088347631</v>
      </c>
      <c r="H50" s="7">
        <f>'2.2.2.ProdIntermed'!H105</f>
        <v>1.0401449211968838</v>
      </c>
      <c r="I50" s="7">
        <f>'2.2.2.ProdIntermed'!I105</f>
        <v>1.0455176220156652</v>
      </c>
      <c r="J50" s="7">
        <f>'2.2.2.ProdIntermed'!J105</f>
        <v>1.0516574220259967</v>
      </c>
      <c r="K50" s="7">
        <f>'2.2.2.ProdIntermed'!K105</f>
        <v>1.022357022421357</v>
      </c>
      <c r="L50" s="7">
        <f>'2.2.2.ProdIntermed'!L105</f>
        <v>0.95712773937684448</v>
      </c>
      <c r="M50" s="7">
        <f>'2.2.2.ProdIntermed'!M105</f>
        <v>1.0445691205513175</v>
      </c>
      <c r="N50" s="7">
        <f>'2.2.2.ProdIntermed'!N105</f>
        <v>1.137253834059669</v>
      </c>
    </row>
    <row r="51" spans="2:14" x14ac:dyDescent="0.3">
      <c r="B51" s="77" t="s">
        <v>131</v>
      </c>
      <c r="C51" s="2"/>
      <c r="D51" s="2"/>
      <c r="E51" s="2"/>
      <c r="F51" s="7"/>
      <c r="G51" s="7"/>
      <c r="H51" s="7"/>
      <c r="I51" s="7"/>
      <c r="J51" s="7"/>
      <c r="K51" s="7"/>
      <c r="L51" s="7"/>
      <c r="M51" s="7"/>
      <c r="N51" s="7"/>
    </row>
    <row r="52" spans="2:14" x14ac:dyDescent="0.3">
      <c r="B52" s="56" t="s">
        <v>123</v>
      </c>
      <c r="C52" s="2"/>
      <c r="D52" s="2"/>
      <c r="E52" s="2"/>
      <c r="F52" s="7">
        <f>'2.2.2.ProdIntermed'!F107</f>
        <v>1</v>
      </c>
      <c r="G52" s="7">
        <f>'2.2.2.ProdIntermed'!G107</f>
        <v>0.97732993088347631</v>
      </c>
      <c r="H52" s="7">
        <f>'2.2.2.ProdIntermed'!H107</f>
        <v>1.0401449211968838</v>
      </c>
      <c r="I52" s="7">
        <f>'2.2.2.ProdIntermed'!I107</f>
        <v>1.0455176220156652</v>
      </c>
      <c r="J52" s="7">
        <f>'2.2.2.ProdIntermed'!J107</f>
        <v>1.0516574220259967</v>
      </c>
      <c r="K52" s="7">
        <f>'2.2.2.ProdIntermed'!K107</f>
        <v>1.022357022421357</v>
      </c>
      <c r="L52" s="7">
        <f>'2.2.2.ProdIntermed'!L107</f>
        <v>0.95712773937684448</v>
      </c>
      <c r="M52" s="7">
        <f>'2.2.2.ProdIntermed'!M107</f>
        <v>1.0445691205513175</v>
      </c>
      <c r="N52" s="7">
        <f>'2.2.2.ProdIntermed'!N107</f>
        <v>1.137253834059669</v>
      </c>
    </row>
    <row r="53" spans="2:14" x14ac:dyDescent="0.3">
      <c r="B53" s="56" t="s">
        <v>124</v>
      </c>
      <c r="C53" s="2"/>
      <c r="D53" s="2"/>
      <c r="E53" s="2"/>
      <c r="F53" s="7">
        <f>'2.2.2.ProdIntermed'!F108</f>
        <v>1</v>
      </c>
      <c r="G53" s="7">
        <f>'2.2.2.ProdIntermed'!G108</f>
        <v>0.97732993088347631</v>
      </c>
      <c r="H53" s="7">
        <f>'2.2.2.ProdIntermed'!H108</f>
        <v>1.0401449211968838</v>
      </c>
      <c r="I53" s="7">
        <f>'2.2.2.ProdIntermed'!I108</f>
        <v>1.0455176220156652</v>
      </c>
      <c r="J53" s="7">
        <f>'2.2.2.ProdIntermed'!J108</f>
        <v>1.0516574220259967</v>
      </c>
      <c r="K53" s="7">
        <f>'2.2.2.ProdIntermed'!K108</f>
        <v>1.022357022421357</v>
      </c>
      <c r="L53" s="7">
        <f>'2.2.2.ProdIntermed'!L108</f>
        <v>0.95712773937684448</v>
      </c>
      <c r="M53" s="7">
        <f>'2.2.2.ProdIntermed'!M108</f>
        <v>1.0445691205513175</v>
      </c>
      <c r="N53" s="7">
        <f>'2.2.2.ProdIntermed'!N108</f>
        <v>1.137253834059669</v>
      </c>
    </row>
    <row r="54" spans="2:14" x14ac:dyDescent="0.3">
      <c r="B54" s="56" t="s">
        <v>125</v>
      </c>
      <c r="C54" s="2"/>
      <c r="D54" s="2"/>
      <c r="E54" s="2"/>
      <c r="F54" s="7">
        <f>'2.2.2.ProdIntermed'!F109</f>
        <v>1</v>
      </c>
      <c r="G54" s="7">
        <f>'2.2.2.ProdIntermed'!G109</f>
        <v>0.97732993088347631</v>
      </c>
      <c r="H54" s="7">
        <f>'2.2.2.ProdIntermed'!H109</f>
        <v>1.0401449211968838</v>
      </c>
      <c r="I54" s="7">
        <f>'2.2.2.ProdIntermed'!I109</f>
        <v>1.0455176220156652</v>
      </c>
      <c r="J54" s="7">
        <f>'2.2.2.ProdIntermed'!J109</f>
        <v>1.0516574220259967</v>
      </c>
      <c r="K54" s="7">
        <f>'2.2.2.ProdIntermed'!K109</f>
        <v>1.022357022421357</v>
      </c>
      <c r="L54" s="7">
        <f>'2.2.2.ProdIntermed'!L109</f>
        <v>0.95712773937684448</v>
      </c>
      <c r="M54" s="7">
        <f>'2.2.2.ProdIntermed'!M109</f>
        <v>1.0445691205513175</v>
      </c>
      <c r="N54" s="7">
        <f>'2.2.2.ProdIntermed'!N109</f>
        <v>1.137253834059669</v>
      </c>
    </row>
    <row r="55" spans="2:14" x14ac:dyDescent="0.3">
      <c r="B55" s="56" t="s">
        <v>126</v>
      </c>
      <c r="C55" s="2"/>
      <c r="D55" s="2"/>
      <c r="E55" s="2"/>
      <c r="F55" s="7">
        <f>'2.2.2.ProdIntermed'!F110</f>
        <v>1</v>
      </c>
      <c r="G55" s="7">
        <f>'2.2.2.ProdIntermed'!G110</f>
        <v>0.97732993088347631</v>
      </c>
      <c r="H55" s="7">
        <f>'2.2.2.ProdIntermed'!H110</f>
        <v>1.0401449211968838</v>
      </c>
      <c r="I55" s="7">
        <f>'2.2.2.ProdIntermed'!I110</f>
        <v>1.0455176220156652</v>
      </c>
      <c r="J55" s="7">
        <f>'2.2.2.ProdIntermed'!J110</f>
        <v>1.0516574220259967</v>
      </c>
      <c r="K55" s="7">
        <f>'2.2.2.ProdIntermed'!K110</f>
        <v>1.022357022421357</v>
      </c>
      <c r="L55" s="7">
        <f>'2.2.2.ProdIntermed'!L110</f>
        <v>0.95712773937684448</v>
      </c>
      <c r="M55" s="7">
        <f>'2.2.2.ProdIntermed'!M110</f>
        <v>1.0445691205513175</v>
      </c>
      <c r="N55" s="7">
        <f>'2.2.2.ProdIntermed'!N110</f>
        <v>1.137253834059669</v>
      </c>
    </row>
    <row r="56" spans="2:14" x14ac:dyDescent="0.3">
      <c r="B56" s="74" t="s">
        <v>132</v>
      </c>
      <c r="C56" s="74"/>
      <c r="D56" s="74"/>
      <c r="E56" s="74"/>
      <c r="F56" s="76"/>
      <c r="G56" s="76"/>
      <c r="H56" s="76"/>
      <c r="I56" s="76"/>
      <c r="J56" s="76"/>
      <c r="K56" s="76"/>
      <c r="L56" s="76"/>
      <c r="M56" s="76"/>
      <c r="N56" s="76"/>
    </row>
    <row r="57" spans="2:14" x14ac:dyDescent="0.3">
      <c r="B57" s="56" t="s">
        <v>133</v>
      </c>
      <c r="C57" s="2"/>
      <c r="D57" s="2"/>
      <c r="E57" s="2"/>
      <c r="F57" s="14">
        <f>'2.2.2.ProdIntermed'!F112</f>
        <v>1</v>
      </c>
      <c r="G57" s="14">
        <f>'2.2.2.ProdIntermed'!G112</f>
        <v>0.97732993088347631</v>
      </c>
      <c r="H57" s="14">
        <f>'2.2.2.ProdIntermed'!H112</f>
        <v>1.0401449211968838</v>
      </c>
      <c r="I57" s="14">
        <f>'2.2.2.ProdIntermed'!I112</f>
        <v>1.0455176220156652</v>
      </c>
      <c r="J57" s="14">
        <f>'2.2.2.ProdIntermed'!J112</f>
        <v>1.0516574220259967</v>
      </c>
      <c r="K57" s="14">
        <f>'2.2.2.ProdIntermed'!K112</f>
        <v>1.022357022421357</v>
      </c>
      <c r="L57" s="14">
        <f>'2.2.2.ProdIntermed'!L112</f>
        <v>0.95712773937684448</v>
      </c>
      <c r="M57" s="14">
        <f>'2.2.2.ProdIntermed'!M112</f>
        <v>1.0445691205513175</v>
      </c>
      <c r="N57" s="14">
        <f>'2.2.2.ProdIntermed'!N112</f>
        <v>1.137253834059669</v>
      </c>
    </row>
    <row r="58" spans="2:14" x14ac:dyDescent="0.3">
      <c r="B58" s="56" t="s">
        <v>134</v>
      </c>
      <c r="C58" s="2"/>
      <c r="D58" s="2"/>
      <c r="E58" s="2"/>
      <c r="F58" s="14">
        <f>'2.2.2.ProdIntermed'!F113</f>
        <v>1</v>
      </c>
      <c r="G58" s="14">
        <f>'2.2.2.ProdIntermed'!G113</f>
        <v>0.97732993088347631</v>
      </c>
      <c r="H58" s="14">
        <f>'2.2.2.ProdIntermed'!H113</f>
        <v>1.0401449211968838</v>
      </c>
      <c r="I58" s="14">
        <f>'2.2.2.ProdIntermed'!I113</f>
        <v>1.0455176220156652</v>
      </c>
      <c r="J58" s="14">
        <f>'2.2.2.ProdIntermed'!J113</f>
        <v>1.0516574220259967</v>
      </c>
      <c r="K58" s="14">
        <f>'2.2.2.ProdIntermed'!K113</f>
        <v>1.022357022421357</v>
      </c>
      <c r="L58" s="14">
        <f>'2.2.2.ProdIntermed'!L113</f>
        <v>0.95712773937684448</v>
      </c>
      <c r="M58" s="14">
        <f>'2.2.2.ProdIntermed'!M113</f>
        <v>1.0445691205513175</v>
      </c>
      <c r="N58" s="14">
        <f>'2.2.2.ProdIntermed'!N113</f>
        <v>1.137253834059669</v>
      </c>
    </row>
    <row r="59" spans="2:14" x14ac:dyDescent="0.3">
      <c r="B59" s="82" t="s">
        <v>135</v>
      </c>
      <c r="C59" s="21"/>
      <c r="D59" s="21"/>
      <c r="E59" s="21"/>
      <c r="F59" s="22">
        <f>'2.2.2.ProdIntermed'!F114</f>
        <v>1</v>
      </c>
      <c r="G59" s="22">
        <f>'2.2.2.ProdIntermed'!G114</f>
        <v>0.97732993088347631</v>
      </c>
      <c r="H59" s="22">
        <f>'2.2.2.ProdIntermed'!H114</f>
        <v>1.0401449211968838</v>
      </c>
      <c r="I59" s="22">
        <f>'2.2.2.ProdIntermed'!I114</f>
        <v>1.0455176220156652</v>
      </c>
      <c r="J59" s="22">
        <f>'2.2.2.ProdIntermed'!J114</f>
        <v>1.0516574220259967</v>
      </c>
      <c r="K59" s="22">
        <f>'2.2.2.ProdIntermed'!K114</f>
        <v>1.022357022421357</v>
      </c>
      <c r="L59" s="22">
        <f>'2.2.2.ProdIntermed'!L114</f>
        <v>0.95712773937684448</v>
      </c>
      <c r="M59" s="22">
        <f>'2.2.2.ProdIntermed'!M114</f>
        <v>1.0445691205513175</v>
      </c>
      <c r="N59" s="22">
        <f>'2.2.2.ProdIntermed'!N114</f>
        <v>1.137253834059669</v>
      </c>
    </row>
    <row r="60" spans="2:14" x14ac:dyDescent="0.3"/>
    <row r="61" spans="2:14" x14ac:dyDescent="0.3">
      <c r="B61" s="134" t="s">
        <v>283</v>
      </c>
    </row>
    <row r="62" spans="2:14" x14ac:dyDescent="0.3">
      <c r="B62" s="140"/>
    </row>
    <row r="63" spans="2:14" x14ac:dyDescent="0.3">
      <c r="B63" s="178" t="s">
        <v>196</v>
      </c>
      <c r="C63" s="178"/>
      <c r="D63" s="178"/>
      <c r="E63" s="178"/>
      <c r="F63" s="139"/>
      <c r="G63" s="139"/>
      <c r="H63" s="139"/>
      <c r="I63" s="139"/>
      <c r="J63" s="139"/>
      <c r="K63" s="139"/>
      <c r="L63" s="139"/>
      <c r="M63" s="139"/>
      <c r="N63" s="139"/>
    </row>
    <row r="64" spans="2:14" x14ac:dyDescent="0.3">
      <c r="B64" s="74" t="s">
        <v>197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  <row r="65" spans="2:14" x14ac:dyDescent="0.3">
      <c r="B65" s="104" t="s">
        <v>198</v>
      </c>
      <c r="C65" s="105"/>
      <c r="D65" s="2"/>
      <c r="F65" s="138">
        <f>'2.2.3.8.PrecioCapital'!E8</f>
        <v>0.26410982422468687</v>
      </c>
      <c r="G65" s="138">
        <f>'2.2.3.8.PrecioCapital'!F8</f>
        <v>0.23170337046911632</v>
      </c>
      <c r="H65" s="138">
        <f>'2.2.3.8.PrecioCapital'!G8</f>
        <v>0.19223951054153002</v>
      </c>
      <c r="I65" s="138">
        <f>'2.2.3.8.PrecioCapital'!H8</f>
        <v>0.22999234832228618</v>
      </c>
      <c r="J65" s="138">
        <f>'2.2.3.8.PrecioCapital'!I8</f>
        <v>0.18311701246498716</v>
      </c>
      <c r="K65" s="138">
        <f>'2.2.3.8.PrecioCapital'!J8</f>
        <v>0.1859904459242398</v>
      </c>
      <c r="L65" s="138">
        <f>'2.2.3.8.PrecioCapital'!K8</f>
        <v>0.15392582388303261</v>
      </c>
      <c r="M65" s="138">
        <f>'2.2.3.8.PrecioCapital'!L8</f>
        <v>7.8966767661175025E-2</v>
      </c>
      <c r="N65" s="138">
        <f>'2.2.3.8.PrecioCapital'!M8</f>
        <v>0.13563312110036763</v>
      </c>
    </row>
    <row r="66" spans="2:14" x14ac:dyDescent="0.3">
      <c r="B66" s="104" t="s">
        <v>199</v>
      </c>
      <c r="C66" s="105"/>
      <c r="D66" s="2"/>
      <c r="F66" s="138">
        <f>'2.2.3.8.PrecioCapital'!E9</f>
        <v>0.33355426866913135</v>
      </c>
      <c r="G66" s="138">
        <f>'2.2.3.8.PrecioCapital'!F9</f>
        <v>0.30023806182728174</v>
      </c>
      <c r="H66" s="138">
        <f>'2.2.3.8.PrecioCapital'!G9</f>
        <v>0.26298653104033226</v>
      </c>
      <c r="I66" s="138">
        <f>'2.2.3.8.PrecioCapital'!H9</f>
        <v>0.3005484524199315</v>
      </c>
      <c r="J66" s="138">
        <f>'2.2.3.8.PrecioCapital'!I9</f>
        <v>0.25368782716441607</v>
      </c>
      <c r="K66" s="138">
        <f>'2.2.3.8.PrecioCapital'!J9</f>
        <v>0.25576933505498806</v>
      </c>
      <c r="L66" s="138">
        <f>'2.2.3.8.PrecioCapital'!K9</f>
        <v>0.22275696095137826</v>
      </c>
      <c r="M66" s="138">
        <f>'2.2.3.8.PrecioCapital'!L9</f>
        <v>0.15123534049076337</v>
      </c>
      <c r="N66" s="138">
        <f>'2.2.3.8.PrecioCapital'!M9</f>
        <v>0.21041192007155646</v>
      </c>
    </row>
    <row r="67" spans="2:14" x14ac:dyDescent="0.3">
      <c r="B67" s="104" t="s">
        <v>200</v>
      </c>
      <c r="C67" s="105"/>
      <c r="D67" s="2"/>
      <c r="F67" s="138">
        <f>'2.2.3.8.PrecioCapital'!E10</f>
        <v>0.47244315755802024</v>
      </c>
      <c r="G67" s="138">
        <f>'2.2.3.8.PrecioCapital'!F10</f>
        <v>0.4373074445436127</v>
      </c>
      <c r="H67" s="138">
        <f>'2.2.3.8.PrecioCapital'!G10</f>
        <v>0.4044805720379368</v>
      </c>
      <c r="I67" s="138">
        <f>'2.2.3.8.PrecioCapital'!H10</f>
        <v>0.44166066061522219</v>
      </c>
      <c r="J67" s="138">
        <f>'2.2.3.8.PrecioCapital'!I10</f>
        <v>0.3948294565632739</v>
      </c>
      <c r="K67" s="138">
        <f>'2.2.3.8.PrecioCapital'!J10</f>
        <v>0.39532711331648451</v>
      </c>
      <c r="L67" s="138">
        <f>'2.2.3.8.PrecioCapital'!K10</f>
        <v>0.36041923508806956</v>
      </c>
      <c r="M67" s="138">
        <f>'2.2.3.8.PrecioCapital'!L10</f>
        <v>0.29577248614994012</v>
      </c>
      <c r="N67" s="138">
        <f>'2.2.3.8.PrecioCapital'!M10</f>
        <v>0.35996951801393406</v>
      </c>
    </row>
    <row r="68" spans="2:14" x14ac:dyDescent="0.3">
      <c r="B68" s="104" t="s">
        <v>201</v>
      </c>
      <c r="C68" s="105"/>
      <c r="D68" s="2"/>
      <c r="F68" s="138">
        <f>'2.2.3.8.PrecioCapital'!E11</f>
        <v>0.33355426866913135</v>
      </c>
      <c r="G68" s="138">
        <f>'2.2.3.8.PrecioCapital'!F11</f>
        <v>0.30023806182728174</v>
      </c>
      <c r="H68" s="138">
        <f>'2.2.3.8.PrecioCapital'!G11</f>
        <v>0.26298653104033226</v>
      </c>
      <c r="I68" s="138">
        <f>'2.2.3.8.PrecioCapital'!H11</f>
        <v>0.3005484524199315</v>
      </c>
      <c r="J68" s="138">
        <f>'2.2.3.8.PrecioCapital'!I11</f>
        <v>0.25368782716441607</v>
      </c>
      <c r="K68" s="138">
        <f>'2.2.3.8.PrecioCapital'!J11</f>
        <v>0.25576933505498806</v>
      </c>
      <c r="L68" s="138">
        <f>'2.2.3.8.PrecioCapital'!K11</f>
        <v>0.22275696095137826</v>
      </c>
      <c r="M68" s="138">
        <f>'2.2.3.8.PrecioCapital'!L11</f>
        <v>0.15123534049076337</v>
      </c>
      <c r="N68" s="138">
        <f>'2.2.3.8.PrecioCapital'!M11</f>
        <v>0.21041192007155646</v>
      </c>
    </row>
    <row r="69" spans="2:14" x14ac:dyDescent="0.3">
      <c r="B69" s="104" t="s">
        <v>202</v>
      </c>
      <c r="C69" s="105"/>
      <c r="D69" s="2"/>
      <c r="F69" s="138">
        <f>'2.2.3.8.PrecioCapital'!E12</f>
        <v>0.33355426866913135</v>
      </c>
      <c r="G69" s="138">
        <f>'2.2.3.8.PrecioCapital'!F12</f>
        <v>0.30023806182728174</v>
      </c>
      <c r="H69" s="138">
        <f>'2.2.3.8.PrecioCapital'!G12</f>
        <v>0.26298653104033226</v>
      </c>
      <c r="I69" s="138">
        <f>'2.2.3.8.PrecioCapital'!H12</f>
        <v>0.3005484524199315</v>
      </c>
      <c r="J69" s="138">
        <f>'2.2.3.8.PrecioCapital'!I12</f>
        <v>0.25368782716441607</v>
      </c>
      <c r="K69" s="138">
        <f>'2.2.3.8.PrecioCapital'!J12</f>
        <v>0.25576933505498806</v>
      </c>
      <c r="L69" s="138">
        <f>'2.2.3.8.PrecioCapital'!K12</f>
        <v>0.22275696095137826</v>
      </c>
      <c r="M69" s="138">
        <f>'2.2.3.8.PrecioCapital'!L12</f>
        <v>0.15123534049076337</v>
      </c>
      <c r="N69" s="138">
        <f>'2.2.3.8.PrecioCapital'!M12</f>
        <v>0.21041192007155646</v>
      </c>
    </row>
    <row r="70" spans="2:14" x14ac:dyDescent="0.3">
      <c r="B70" s="104" t="s">
        <v>203</v>
      </c>
      <c r="C70" s="105"/>
      <c r="D70" s="2"/>
      <c r="F70" s="138">
        <f>'2.2.3.8.PrecioCapital'!E13</f>
        <v>0.54188760200246466</v>
      </c>
      <c r="G70" s="138">
        <f>'2.2.3.8.PrecioCapital'!F13</f>
        <v>0.50584213590177807</v>
      </c>
      <c r="H70" s="138">
        <f>'2.2.3.8.PrecioCapital'!G13</f>
        <v>0.47522759253673907</v>
      </c>
      <c r="I70" s="138">
        <f>'2.2.3.8.PrecioCapital'!H13</f>
        <v>0.51221676471286748</v>
      </c>
      <c r="J70" s="138">
        <f>'2.2.3.8.PrecioCapital'!I13</f>
        <v>0.46540027126270289</v>
      </c>
      <c r="K70" s="138">
        <f>'2.2.3.8.PrecioCapital'!J13</f>
        <v>0.46510600244723282</v>
      </c>
      <c r="L70" s="138">
        <f>'2.2.3.8.PrecioCapital'!K13</f>
        <v>0.42925037215641509</v>
      </c>
      <c r="M70" s="138">
        <f>'2.2.3.8.PrecioCapital'!L13</f>
        <v>0.36804105897952849</v>
      </c>
      <c r="N70" s="138">
        <f>'2.2.3.8.PrecioCapital'!M13</f>
        <v>0.43474831698512284</v>
      </c>
    </row>
    <row r="71" spans="2:14" x14ac:dyDescent="0.3">
      <c r="B71" s="74" t="s">
        <v>204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</row>
    <row r="72" spans="2:14" x14ac:dyDescent="0.3">
      <c r="B72" s="104" t="s">
        <v>267</v>
      </c>
      <c r="C72" s="105"/>
      <c r="D72" s="2"/>
      <c r="F72" s="138">
        <f>'2.2.3.8.PrecioCapital'!E15</f>
        <v>0.24096167607190913</v>
      </c>
      <c r="G72" s="138">
        <f>'2.2.3.8.PrecioCapital'!F15</f>
        <v>0.20885847334515886</v>
      </c>
      <c r="H72" s="138">
        <f>'2.2.3.8.PrecioCapital'!G15</f>
        <v>0.16865717037054612</v>
      </c>
      <c r="I72" s="138">
        <f>'2.2.3.8.PrecioCapital'!H15</f>
        <v>0.20647364695170067</v>
      </c>
      <c r="J72" s="138">
        <f>'2.2.3.8.PrecioCapital'!I15</f>
        <v>0.15959340756047277</v>
      </c>
      <c r="K72" s="138">
        <f>'2.2.3.8.PrecioCapital'!J15</f>
        <v>0.16273081620933846</v>
      </c>
      <c r="L72" s="138">
        <f>'2.2.3.8.PrecioCapital'!K15</f>
        <v>0.13098211152232864</v>
      </c>
      <c r="M72" s="138">
        <f>'2.2.3.8.PrecioCapital'!L15</f>
        <v>5.4877243379827655E-2</v>
      </c>
      <c r="N72" s="138">
        <f>'2.2.3.8.PrecioCapital'!M15</f>
        <v>0.11070685477165279</v>
      </c>
    </row>
    <row r="73" spans="2:14" x14ac:dyDescent="0.3">
      <c r="B73" s="104" t="s">
        <v>343</v>
      </c>
      <c r="C73" s="105"/>
      <c r="D73" s="2"/>
      <c r="F73" s="138">
        <f>'2.2.3.8.PrecioCapital'!E16</f>
        <v>0.2525357501506128</v>
      </c>
      <c r="G73" s="138">
        <f>'2.2.3.8.PrecioCapital'!F16</f>
        <v>0.22028092190942208</v>
      </c>
      <c r="H73" s="138">
        <f>'2.2.3.8.PrecioCapital'!G16</f>
        <v>0.18044834045839631</v>
      </c>
      <c r="I73" s="138">
        <f>'2.2.3.8.PrecioCapital'!H16</f>
        <v>0.21823299763934526</v>
      </c>
      <c r="J73" s="138">
        <f>'2.2.3.8.PrecioCapital'!I16</f>
        <v>0.17135521001508233</v>
      </c>
      <c r="K73" s="138">
        <f>'2.2.3.8.PrecioCapital'!J16</f>
        <v>0.17436063106911509</v>
      </c>
      <c r="L73" s="138">
        <f>'2.2.3.8.PrecioCapital'!K16</f>
        <v>0.14245396770497498</v>
      </c>
      <c r="M73" s="138">
        <f>'2.2.3.8.PrecioCapital'!L16</f>
        <v>6.6922005522910291E-2</v>
      </c>
      <c r="N73" s="138">
        <f>'2.2.3.8.PrecioCapital'!M16</f>
        <v>0.12316998793850284</v>
      </c>
    </row>
    <row r="74" spans="2:14" x14ac:dyDescent="0.3">
      <c r="B74" s="104" t="s">
        <v>205</v>
      </c>
      <c r="C74" s="105"/>
      <c r="D74" s="2"/>
      <c r="F74" s="138">
        <f>'2.2.3.8.PrecioCapital'!E17</f>
        <v>0.33355426866913135</v>
      </c>
      <c r="G74" s="138">
        <f>'2.2.3.8.PrecioCapital'!F17</f>
        <v>0.30023806182728174</v>
      </c>
      <c r="H74" s="138">
        <f>'2.2.3.8.PrecioCapital'!G17</f>
        <v>0.26298653104033226</v>
      </c>
      <c r="I74" s="138">
        <f>'2.2.3.8.PrecioCapital'!H17</f>
        <v>0.3005484524199315</v>
      </c>
      <c r="J74" s="138">
        <f>'2.2.3.8.PrecioCapital'!I17</f>
        <v>0.25368782716441607</v>
      </c>
      <c r="K74" s="138">
        <f>'2.2.3.8.PrecioCapital'!J17</f>
        <v>0.25576933505498806</v>
      </c>
      <c r="L74" s="138">
        <f>'2.2.3.8.PrecioCapital'!K17</f>
        <v>0.22275696095137826</v>
      </c>
      <c r="M74" s="138">
        <f>'2.2.3.8.PrecioCapital'!L17</f>
        <v>0.15123534049076337</v>
      </c>
      <c r="N74" s="138">
        <f>'2.2.3.8.PrecioCapital'!M17</f>
        <v>0.21041192007155646</v>
      </c>
    </row>
    <row r="75" spans="2:14" x14ac:dyDescent="0.3">
      <c r="B75" s="104" t="s">
        <v>206</v>
      </c>
      <c r="C75" s="105"/>
      <c r="D75" s="2"/>
      <c r="F75" s="138">
        <f>'2.2.3.8.PrecioCapital'!E18</f>
        <v>0.28725797237283501</v>
      </c>
      <c r="G75" s="138">
        <f>'2.2.3.8.PrecioCapital'!F18</f>
        <v>0.2545482675885048</v>
      </c>
      <c r="H75" s="138">
        <f>'2.2.3.8.PrecioCapital'!G18</f>
        <v>0.21582185070779744</v>
      </c>
      <c r="I75" s="138">
        <f>'2.2.3.8.PrecioCapital'!H18</f>
        <v>0.25351104968816796</v>
      </c>
      <c r="J75" s="138">
        <f>'2.2.3.8.PrecioCapital'!I18</f>
        <v>0.20664061736479677</v>
      </c>
      <c r="K75" s="138">
        <f>'2.2.3.8.PrecioCapital'!J18</f>
        <v>0.20925007563448922</v>
      </c>
      <c r="L75" s="138">
        <f>'2.2.3.8.PrecioCapital'!K18</f>
        <v>0.17686953623914781</v>
      </c>
      <c r="M75" s="138">
        <f>'2.2.3.8.PrecioCapital'!L18</f>
        <v>0.10305629193770449</v>
      </c>
      <c r="N75" s="138">
        <f>'2.2.3.8.PrecioCapital'!M18</f>
        <v>0.16055938742409726</v>
      </c>
    </row>
    <row r="76" spans="2:14" x14ac:dyDescent="0.3">
      <c r="B76" s="104" t="s">
        <v>207</v>
      </c>
      <c r="C76" s="105"/>
      <c r="D76" s="2"/>
      <c r="F76" s="138">
        <f>'2.2.3.8.PrecioCapital'!E19</f>
        <v>0.33355426866913135</v>
      </c>
      <c r="G76" s="138">
        <f>'2.2.3.8.PrecioCapital'!F19</f>
        <v>0.30023806182728174</v>
      </c>
      <c r="H76" s="138">
        <f>'2.2.3.8.PrecioCapital'!G19</f>
        <v>0.26298653104033226</v>
      </c>
      <c r="I76" s="138">
        <f>'2.2.3.8.PrecioCapital'!H19</f>
        <v>0.3005484524199315</v>
      </c>
      <c r="J76" s="138">
        <f>'2.2.3.8.PrecioCapital'!I19</f>
        <v>0.25368782716441607</v>
      </c>
      <c r="K76" s="138">
        <f>'2.2.3.8.PrecioCapital'!J19</f>
        <v>0.25576933505498806</v>
      </c>
      <c r="L76" s="138">
        <f>'2.2.3.8.PrecioCapital'!K19</f>
        <v>0.22275696095137826</v>
      </c>
      <c r="M76" s="138">
        <f>'2.2.3.8.PrecioCapital'!L19</f>
        <v>0.15123534049076337</v>
      </c>
      <c r="N76" s="138">
        <f>'2.2.3.8.PrecioCapital'!M19</f>
        <v>0.21041192007155646</v>
      </c>
    </row>
    <row r="77" spans="2:14" x14ac:dyDescent="0.3">
      <c r="B77" s="104" t="s">
        <v>208</v>
      </c>
      <c r="C77" s="105"/>
      <c r="D77" s="2"/>
      <c r="F77" s="138">
        <f>'2.2.3.8.PrecioCapital'!E20</f>
        <v>0.25505185321019413</v>
      </c>
      <c r="G77" s="138">
        <f>'2.2.3.8.PrecioCapital'!F20</f>
        <v>0.22276406290065992</v>
      </c>
      <c r="H77" s="138">
        <f>'2.2.3.8.PrecioCapital'!G20</f>
        <v>0.18301163830255582</v>
      </c>
      <c r="I77" s="138">
        <f>'2.2.3.8.PrecioCapital'!H20</f>
        <v>0.22078937822259329</v>
      </c>
      <c r="J77" s="138">
        <f>'2.2.3.8.PrecioCapital'!I20</f>
        <v>0.17391212359114858</v>
      </c>
      <c r="K77" s="138">
        <f>'2.2.3.8.PrecioCapital'!J20</f>
        <v>0.17688885168979437</v>
      </c>
      <c r="L77" s="138">
        <f>'2.2.3.8.PrecioCapital'!K20</f>
        <v>0.14494784948281358</v>
      </c>
      <c r="M77" s="138">
        <f>'2.2.3.8.PrecioCapital'!L20</f>
        <v>6.9540432074706962E-2</v>
      </c>
      <c r="N77" s="138">
        <f>'2.2.3.8.PrecioCapital'!M20</f>
        <v>0.12587936471282127</v>
      </c>
    </row>
    <row r="78" spans="2:14" x14ac:dyDescent="0.3">
      <c r="B78" s="104" t="s">
        <v>209</v>
      </c>
      <c r="C78" s="105"/>
      <c r="D78" s="2"/>
      <c r="F78" s="138">
        <f>'2.2.3.8.PrecioCapital'!E21</f>
        <v>0.33355426866913135</v>
      </c>
      <c r="G78" s="138">
        <f>'2.2.3.8.PrecioCapital'!F21</f>
        <v>0.30023806182728174</v>
      </c>
      <c r="H78" s="138">
        <f>'2.2.3.8.PrecioCapital'!G21</f>
        <v>0.26298653104033226</v>
      </c>
      <c r="I78" s="138">
        <f>'2.2.3.8.PrecioCapital'!H21</f>
        <v>0.3005484524199315</v>
      </c>
      <c r="J78" s="138">
        <f>'2.2.3.8.PrecioCapital'!I21</f>
        <v>0.25368782716441607</v>
      </c>
      <c r="K78" s="138">
        <f>'2.2.3.8.PrecioCapital'!J21</f>
        <v>0.25576933505498806</v>
      </c>
      <c r="L78" s="138">
        <f>'2.2.3.8.PrecioCapital'!K21</f>
        <v>0.22275696095137826</v>
      </c>
      <c r="M78" s="138">
        <f>'2.2.3.8.PrecioCapital'!L21</f>
        <v>0.15123534049076337</v>
      </c>
      <c r="N78" s="138">
        <f>'2.2.3.8.PrecioCapital'!M21</f>
        <v>0.21041192007155646</v>
      </c>
    </row>
    <row r="79" spans="2:14" x14ac:dyDescent="0.3">
      <c r="B79" s="104" t="s">
        <v>303</v>
      </c>
      <c r="C79" s="105"/>
      <c r="D79" s="2"/>
      <c r="F79" s="138">
        <f>'2.2.3.8.PrecioCapital'!E22</f>
        <v>0.2525357501506128</v>
      </c>
      <c r="G79" s="138">
        <f>'2.2.3.8.PrecioCapital'!F22</f>
        <v>0.22028092190942208</v>
      </c>
      <c r="H79" s="138">
        <f>'2.2.3.8.PrecioCapital'!G22</f>
        <v>0.18044834045839631</v>
      </c>
      <c r="I79" s="138">
        <f>'2.2.3.8.PrecioCapital'!H22</f>
        <v>0.21823299763934526</v>
      </c>
      <c r="J79" s="138">
        <f>'2.2.3.8.PrecioCapital'!I22</f>
        <v>0.17135521001508233</v>
      </c>
      <c r="K79" s="138">
        <f>'2.2.3.8.PrecioCapital'!J22</f>
        <v>0.17436063106911509</v>
      </c>
      <c r="L79" s="138">
        <f>'2.2.3.8.PrecioCapital'!K22</f>
        <v>0.14245396770497498</v>
      </c>
      <c r="M79" s="138">
        <f>'2.2.3.8.PrecioCapital'!L22</f>
        <v>6.6922005522910291E-2</v>
      </c>
      <c r="N79" s="138">
        <f>'2.2.3.8.PrecioCapital'!M22</f>
        <v>0.12316998793850284</v>
      </c>
    </row>
    <row r="80" spans="2:14" x14ac:dyDescent="0.3">
      <c r="B80" s="104" t="s">
        <v>210</v>
      </c>
      <c r="C80" s="105"/>
      <c r="D80" s="2"/>
      <c r="F80" s="138">
        <f>'2.2.3.8.PrecioCapital'!E23</f>
        <v>0.33355426866913135</v>
      </c>
      <c r="G80" s="138">
        <f>'2.2.3.8.PrecioCapital'!F23</f>
        <v>0.30023806182728174</v>
      </c>
      <c r="H80" s="138">
        <f>'2.2.3.8.PrecioCapital'!G23</f>
        <v>0.26298653104033226</v>
      </c>
      <c r="I80" s="138">
        <f>'2.2.3.8.PrecioCapital'!H23</f>
        <v>0.3005484524199315</v>
      </c>
      <c r="J80" s="138">
        <f>'2.2.3.8.PrecioCapital'!I23</f>
        <v>0.25368782716441607</v>
      </c>
      <c r="K80" s="138">
        <f>'2.2.3.8.PrecioCapital'!J23</f>
        <v>0.25576933505498806</v>
      </c>
      <c r="L80" s="138">
        <f>'2.2.3.8.PrecioCapital'!K23</f>
        <v>0.22275696095137826</v>
      </c>
      <c r="M80" s="138">
        <f>'2.2.3.8.PrecioCapital'!L23</f>
        <v>0.15123534049076337</v>
      </c>
      <c r="N80" s="138">
        <f>'2.2.3.8.PrecioCapital'!M23</f>
        <v>0.21041192007155646</v>
      </c>
    </row>
    <row r="81" spans="2:14" x14ac:dyDescent="0.3">
      <c r="B81" s="104" t="s">
        <v>211</v>
      </c>
      <c r="C81" s="105"/>
      <c r="D81" s="2"/>
      <c r="F81" s="138">
        <f>'2.2.3.8.PrecioCapital'!E24</f>
        <v>0.2525357501506128</v>
      </c>
      <c r="G81" s="138">
        <f>'2.2.3.8.PrecioCapital'!F24</f>
        <v>0.22028092190942208</v>
      </c>
      <c r="H81" s="138">
        <f>'2.2.3.8.PrecioCapital'!G24</f>
        <v>0.18044834045839631</v>
      </c>
      <c r="I81" s="138">
        <f>'2.2.3.8.PrecioCapital'!H24</f>
        <v>0.21823299763934526</v>
      </c>
      <c r="J81" s="138">
        <f>'2.2.3.8.PrecioCapital'!I24</f>
        <v>0.17135521001508233</v>
      </c>
      <c r="K81" s="138">
        <f>'2.2.3.8.PrecioCapital'!J24</f>
        <v>0.17436063106911509</v>
      </c>
      <c r="L81" s="138">
        <f>'2.2.3.8.PrecioCapital'!K24</f>
        <v>0.14245396770497498</v>
      </c>
      <c r="M81" s="138">
        <f>'2.2.3.8.PrecioCapital'!L24</f>
        <v>6.6922005522910291E-2</v>
      </c>
      <c r="N81" s="138">
        <f>'2.2.3.8.PrecioCapital'!M24</f>
        <v>0.12316998793850284</v>
      </c>
    </row>
    <row r="82" spans="2:14" x14ac:dyDescent="0.3">
      <c r="B82" s="104" t="s">
        <v>212</v>
      </c>
      <c r="C82" s="105"/>
      <c r="D82" s="2"/>
      <c r="F82" s="138">
        <f>'2.2.3.8.PrecioCapital'!E25</f>
        <v>0.2525357501506128</v>
      </c>
      <c r="G82" s="138">
        <f>'2.2.3.8.PrecioCapital'!F25</f>
        <v>0.22028092190942208</v>
      </c>
      <c r="H82" s="138">
        <f>'2.2.3.8.PrecioCapital'!G25</f>
        <v>0.18044834045839631</v>
      </c>
      <c r="I82" s="138">
        <f>'2.2.3.8.PrecioCapital'!H25</f>
        <v>0.21823299763934526</v>
      </c>
      <c r="J82" s="138">
        <f>'2.2.3.8.PrecioCapital'!I25</f>
        <v>0.17135521001508233</v>
      </c>
      <c r="K82" s="138">
        <f>'2.2.3.8.PrecioCapital'!J25</f>
        <v>0.17436063106911509</v>
      </c>
      <c r="L82" s="138">
        <f>'2.2.3.8.PrecioCapital'!K25</f>
        <v>0.14245396770497498</v>
      </c>
      <c r="M82" s="138">
        <f>'2.2.3.8.PrecioCapital'!L25</f>
        <v>6.6922005522910291E-2</v>
      </c>
      <c r="N82" s="138">
        <f>'2.2.3.8.PrecioCapital'!M25</f>
        <v>0.12316998793850284</v>
      </c>
    </row>
    <row r="83" spans="2:14" x14ac:dyDescent="0.3">
      <c r="B83" s="104" t="s">
        <v>213</v>
      </c>
      <c r="C83" s="105"/>
      <c r="D83" s="2"/>
      <c r="F83" s="138">
        <f>'2.2.3.8.PrecioCapital'!E26</f>
        <v>0.33355426866913135</v>
      </c>
      <c r="G83" s="138">
        <f>'2.2.3.8.PrecioCapital'!F26</f>
        <v>0.30023806182728174</v>
      </c>
      <c r="H83" s="138">
        <f>'2.2.3.8.PrecioCapital'!G26</f>
        <v>0.26298653104033226</v>
      </c>
      <c r="I83" s="138">
        <f>'2.2.3.8.PrecioCapital'!H26</f>
        <v>0.3005484524199315</v>
      </c>
      <c r="J83" s="138">
        <f>'2.2.3.8.PrecioCapital'!I26</f>
        <v>0.25368782716441607</v>
      </c>
      <c r="K83" s="138">
        <f>'2.2.3.8.PrecioCapital'!J26</f>
        <v>0.25576933505498806</v>
      </c>
      <c r="L83" s="138">
        <f>'2.2.3.8.PrecioCapital'!K26</f>
        <v>0.22275696095137826</v>
      </c>
      <c r="M83" s="138">
        <f>'2.2.3.8.PrecioCapital'!L26</f>
        <v>0.15123534049076337</v>
      </c>
      <c r="N83" s="138">
        <f>'2.2.3.8.PrecioCapital'!M26</f>
        <v>0.21041192007155646</v>
      </c>
    </row>
    <row r="84" spans="2:14" x14ac:dyDescent="0.3">
      <c r="B84" s="104" t="s">
        <v>214</v>
      </c>
      <c r="C84" s="105"/>
      <c r="D84" s="2"/>
      <c r="F84" s="138">
        <f>'2.2.3.8.PrecioCapital'!E27</f>
        <v>0.33355426866913135</v>
      </c>
      <c r="G84" s="138">
        <f>'2.2.3.8.PrecioCapital'!F27</f>
        <v>0.30023806182728174</v>
      </c>
      <c r="H84" s="138">
        <f>'2.2.3.8.PrecioCapital'!G27</f>
        <v>0.26298653104033226</v>
      </c>
      <c r="I84" s="138">
        <f>'2.2.3.8.PrecioCapital'!H27</f>
        <v>0.3005484524199315</v>
      </c>
      <c r="J84" s="138">
        <f>'2.2.3.8.PrecioCapital'!I27</f>
        <v>0.25368782716441607</v>
      </c>
      <c r="K84" s="138">
        <f>'2.2.3.8.PrecioCapital'!J27</f>
        <v>0.25576933505498806</v>
      </c>
      <c r="L84" s="138">
        <f>'2.2.3.8.PrecioCapital'!K27</f>
        <v>0.22275696095137826</v>
      </c>
      <c r="M84" s="138">
        <f>'2.2.3.8.PrecioCapital'!L27</f>
        <v>0.15123534049076337</v>
      </c>
      <c r="N84" s="138">
        <f>'2.2.3.8.PrecioCapital'!M27</f>
        <v>0.21041192007155646</v>
      </c>
    </row>
    <row r="85" spans="2:14" x14ac:dyDescent="0.3">
      <c r="B85" s="104" t="s">
        <v>215</v>
      </c>
      <c r="C85" s="105"/>
      <c r="D85" s="2"/>
      <c r="F85" s="138">
        <f>'2.2.3.8.PrecioCapital'!E28</f>
        <v>0.33355426866913135</v>
      </c>
      <c r="G85" s="138">
        <f>'2.2.3.8.PrecioCapital'!F28</f>
        <v>0.30023806182728174</v>
      </c>
      <c r="H85" s="138">
        <f>'2.2.3.8.PrecioCapital'!G28</f>
        <v>0.26298653104033226</v>
      </c>
      <c r="I85" s="138">
        <f>'2.2.3.8.PrecioCapital'!H28</f>
        <v>0.3005484524199315</v>
      </c>
      <c r="J85" s="138">
        <f>'2.2.3.8.PrecioCapital'!I28</f>
        <v>0.25368782716441607</v>
      </c>
      <c r="K85" s="138">
        <f>'2.2.3.8.PrecioCapital'!J28</f>
        <v>0.25576933505498806</v>
      </c>
      <c r="L85" s="138">
        <f>'2.2.3.8.PrecioCapital'!K28</f>
        <v>0.22275696095137826</v>
      </c>
      <c r="M85" s="138">
        <f>'2.2.3.8.PrecioCapital'!L28</f>
        <v>0.15123534049076337</v>
      </c>
      <c r="N85" s="138">
        <f>'2.2.3.8.PrecioCapital'!M28</f>
        <v>0.21041192007155646</v>
      </c>
    </row>
    <row r="86" spans="2:14" x14ac:dyDescent="0.3">
      <c r="B86" s="104" t="s">
        <v>216</v>
      </c>
      <c r="C86" s="105"/>
      <c r="D86" s="2"/>
      <c r="F86" s="138">
        <f>'2.2.3.8.PrecioCapital'!E29</f>
        <v>0.33355426866913135</v>
      </c>
      <c r="G86" s="138">
        <f>'2.2.3.8.PrecioCapital'!F29</f>
        <v>0.30023806182728174</v>
      </c>
      <c r="H86" s="138">
        <f>'2.2.3.8.PrecioCapital'!G29</f>
        <v>0.26298653104033226</v>
      </c>
      <c r="I86" s="138">
        <f>'2.2.3.8.PrecioCapital'!H29</f>
        <v>0.3005484524199315</v>
      </c>
      <c r="J86" s="138">
        <f>'2.2.3.8.PrecioCapital'!I29</f>
        <v>0.25368782716441607</v>
      </c>
      <c r="K86" s="138">
        <f>'2.2.3.8.PrecioCapital'!J29</f>
        <v>0.25576933505498806</v>
      </c>
      <c r="L86" s="138">
        <f>'2.2.3.8.PrecioCapital'!K29</f>
        <v>0.22275696095137826</v>
      </c>
      <c r="M86" s="138">
        <f>'2.2.3.8.PrecioCapital'!L29</f>
        <v>0.15123534049076337</v>
      </c>
      <c r="N86" s="138">
        <f>'2.2.3.8.PrecioCapital'!M29</f>
        <v>0.21041192007155646</v>
      </c>
    </row>
    <row r="87" spans="2:14" x14ac:dyDescent="0.3">
      <c r="B87" s="104" t="s">
        <v>217</v>
      </c>
      <c r="C87" s="105"/>
      <c r="D87" s="2"/>
      <c r="F87" s="138">
        <f>'2.2.3.8.PrecioCapital'!E30</f>
        <v>0.33355426866913135</v>
      </c>
      <c r="G87" s="138">
        <f>'2.2.3.8.PrecioCapital'!F30</f>
        <v>0.30023806182728174</v>
      </c>
      <c r="H87" s="138">
        <f>'2.2.3.8.PrecioCapital'!G30</f>
        <v>0.26298653104033226</v>
      </c>
      <c r="I87" s="138">
        <f>'2.2.3.8.PrecioCapital'!H30</f>
        <v>0.3005484524199315</v>
      </c>
      <c r="J87" s="138">
        <f>'2.2.3.8.PrecioCapital'!I30</f>
        <v>0.25368782716441607</v>
      </c>
      <c r="K87" s="138">
        <f>'2.2.3.8.PrecioCapital'!J30</f>
        <v>0.25576933505498806</v>
      </c>
      <c r="L87" s="138">
        <f>'2.2.3.8.PrecioCapital'!K30</f>
        <v>0.22275696095137826</v>
      </c>
      <c r="M87" s="138">
        <f>'2.2.3.8.PrecioCapital'!L30</f>
        <v>0.15123534049076337</v>
      </c>
      <c r="N87" s="138">
        <f>'2.2.3.8.PrecioCapital'!M30</f>
        <v>0.21041192007155646</v>
      </c>
    </row>
    <row r="88" spans="2:14" x14ac:dyDescent="0.3">
      <c r="B88" s="104" t="s">
        <v>218</v>
      </c>
      <c r="C88" s="105"/>
      <c r="D88" s="2"/>
      <c r="F88" s="138">
        <f>'2.2.3.8.PrecioCapital'!E31</f>
        <v>0.33355426866913135</v>
      </c>
      <c r="G88" s="138">
        <f>'2.2.3.8.PrecioCapital'!F31</f>
        <v>0.30023806182728174</v>
      </c>
      <c r="H88" s="138">
        <f>'2.2.3.8.PrecioCapital'!G31</f>
        <v>0.26298653104033226</v>
      </c>
      <c r="I88" s="138">
        <f>'2.2.3.8.PrecioCapital'!H31</f>
        <v>0.3005484524199315</v>
      </c>
      <c r="J88" s="138">
        <f>'2.2.3.8.PrecioCapital'!I31</f>
        <v>0.25368782716441607</v>
      </c>
      <c r="K88" s="138">
        <f>'2.2.3.8.PrecioCapital'!J31</f>
        <v>0.25576933505498806</v>
      </c>
      <c r="L88" s="138">
        <f>'2.2.3.8.PrecioCapital'!K31</f>
        <v>0.22275696095137826</v>
      </c>
      <c r="M88" s="138">
        <f>'2.2.3.8.PrecioCapital'!L31</f>
        <v>0.15123534049076337</v>
      </c>
      <c r="N88" s="138">
        <f>'2.2.3.8.PrecioCapital'!M31</f>
        <v>0.21041192007155646</v>
      </c>
    </row>
    <row r="89" spans="2:14" x14ac:dyDescent="0.3">
      <c r="B89" s="104" t="s">
        <v>348</v>
      </c>
      <c r="C89" s="105"/>
      <c r="D89" s="2"/>
      <c r="F89" s="138">
        <f>'2.2.3.8.PrecioCapital'!E32</f>
        <v>0.33355426866913135</v>
      </c>
      <c r="G89" s="138">
        <f>'2.2.3.8.PrecioCapital'!F32</f>
        <v>0.30023806182728174</v>
      </c>
      <c r="H89" s="138">
        <f>'2.2.3.8.PrecioCapital'!G32</f>
        <v>0.26298653104033226</v>
      </c>
      <c r="I89" s="138">
        <f>'2.2.3.8.PrecioCapital'!H32</f>
        <v>0.3005484524199315</v>
      </c>
      <c r="J89" s="138">
        <f>'2.2.3.8.PrecioCapital'!I32</f>
        <v>0.25368782716441607</v>
      </c>
      <c r="K89" s="138">
        <f>'2.2.3.8.PrecioCapital'!J32</f>
        <v>0.25576933505498806</v>
      </c>
      <c r="L89" s="138">
        <f>'2.2.3.8.PrecioCapital'!K32</f>
        <v>0.22275696095137826</v>
      </c>
      <c r="M89" s="138">
        <f>'2.2.3.8.PrecioCapital'!L32</f>
        <v>0.15123534049076337</v>
      </c>
      <c r="N89" s="138">
        <f>'2.2.3.8.PrecioCapital'!M32</f>
        <v>0.21041192007155646</v>
      </c>
    </row>
    <row r="90" spans="2:14" x14ac:dyDescent="0.3">
      <c r="B90" s="104" t="s">
        <v>219</v>
      </c>
      <c r="C90" s="105"/>
      <c r="D90" s="2"/>
      <c r="F90" s="138">
        <f>'2.2.3.8.PrecioCapital'!E33</f>
        <v>0.33355426866913135</v>
      </c>
      <c r="G90" s="138">
        <f>'2.2.3.8.PrecioCapital'!F33</f>
        <v>0.30023806182728174</v>
      </c>
      <c r="H90" s="138">
        <f>'2.2.3.8.PrecioCapital'!G33</f>
        <v>0.26298653104033226</v>
      </c>
      <c r="I90" s="138">
        <f>'2.2.3.8.PrecioCapital'!H33</f>
        <v>0.3005484524199315</v>
      </c>
      <c r="J90" s="138">
        <f>'2.2.3.8.PrecioCapital'!I33</f>
        <v>0.25368782716441607</v>
      </c>
      <c r="K90" s="138">
        <f>'2.2.3.8.PrecioCapital'!J33</f>
        <v>0.25576933505498806</v>
      </c>
      <c r="L90" s="138">
        <f>'2.2.3.8.PrecioCapital'!K33</f>
        <v>0.22275696095137826</v>
      </c>
      <c r="M90" s="138">
        <f>'2.2.3.8.PrecioCapital'!L33</f>
        <v>0.15123534049076337</v>
      </c>
      <c r="N90" s="138">
        <f>'2.2.3.8.PrecioCapital'!M33</f>
        <v>0.21041192007155646</v>
      </c>
    </row>
    <row r="91" spans="2:14" x14ac:dyDescent="0.3">
      <c r="B91" s="104" t="s">
        <v>220</v>
      </c>
      <c r="C91" s="105"/>
      <c r="D91" s="2"/>
      <c r="F91" s="138">
        <f>'2.2.3.8.PrecioCapital'!E34</f>
        <v>0.33355426866913135</v>
      </c>
      <c r="G91" s="138">
        <f>'2.2.3.8.PrecioCapital'!F34</f>
        <v>0.30023806182728174</v>
      </c>
      <c r="H91" s="138">
        <f>'2.2.3.8.PrecioCapital'!G34</f>
        <v>0.26298653104033226</v>
      </c>
      <c r="I91" s="138">
        <f>'2.2.3.8.PrecioCapital'!H34</f>
        <v>0.3005484524199315</v>
      </c>
      <c r="J91" s="138">
        <f>'2.2.3.8.PrecioCapital'!I34</f>
        <v>0.25368782716441607</v>
      </c>
      <c r="K91" s="138">
        <f>'2.2.3.8.PrecioCapital'!J34</f>
        <v>0.25576933505498806</v>
      </c>
      <c r="L91" s="138">
        <f>'2.2.3.8.PrecioCapital'!K34</f>
        <v>0.22275696095137826</v>
      </c>
      <c r="M91" s="138">
        <f>'2.2.3.8.PrecioCapital'!L34</f>
        <v>0.15123534049076337</v>
      </c>
      <c r="N91" s="138">
        <f>'2.2.3.8.PrecioCapital'!M34</f>
        <v>0.21041192007155646</v>
      </c>
    </row>
    <row r="92" spans="2:14" x14ac:dyDescent="0.3">
      <c r="B92" s="104" t="s">
        <v>221</v>
      </c>
      <c r="C92" s="105"/>
      <c r="D92" s="2"/>
      <c r="F92" s="138">
        <f>'2.2.3.8.PrecioCapital'!E35</f>
        <v>0.33355426866913135</v>
      </c>
      <c r="G92" s="138">
        <f>'2.2.3.8.PrecioCapital'!F35</f>
        <v>0.30023806182728174</v>
      </c>
      <c r="H92" s="138">
        <f>'2.2.3.8.PrecioCapital'!G35</f>
        <v>0.26298653104033226</v>
      </c>
      <c r="I92" s="138">
        <f>'2.2.3.8.PrecioCapital'!H35</f>
        <v>0.3005484524199315</v>
      </c>
      <c r="J92" s="138">
        <f>'2.2.3.8.PrecioCapital'!I35</f>
        <v>0.25368782716441607</v>
      </c>
      <c r="K92" s="138">
        <f>'2.2.3.8.PrecioCapital'!J35</f>
        <v>0.25576933505498806</v>
      </c>
      <c r="L92" s="138">
        <f>'2.2.3.8.PrecioCapital'!K35</f>
        <v>0.22275696095137826</v>
      </c>
      <c r="M92" s="138">
        <f>'2.2.3.8.PrecioCapital'!L35</f>
        <v>0.15123534049076337</v>
      </c>
      <c r="N92" s="138">
        <f>'2.2.3.8.PrecioCapital'!M35</f>
        <v>0.21041192007155646</v>
      </c>
    </row>
    <row r="93" spans="2:14" x14ac:dyDescent="0.3">
      <c r="B93" s="104" t="s">
        <v>222</v>
      </c>
      <c r="C93" s="105"/>
      <c r="D93" s="2"/>
      <c r="F93" s="138">
        <f>'2.2.3.8.PrecioCapital'!E36</f>
        <v>0.33355426866913135</v>
      </c>
      <c r="G93" s="138">
        <f>'2.2.3.8.PrecioCapital'!F36</f>
        <v>0.30023806182728174</v>
      </c>
      <c r="H93" s="138">
        <f>'2.2.3.8.PrecioCapital'!G36</f>
        <v>0.26298653104033226</v>
      </c>
      <c r="I93" s="138">
        <f>'2.2.3.8.PrecioCapital'!H36</f>
        <v>0.3005484524199315</v>
      </c>
      <c r="J93" s="138">
        <f>'2.2.3.8.PrecioCapital'!I36</f>
        <v>0.25368782716441607</v>
      </c>
      <c r="K93" s="138">
        <f>'2.2.3.8.PrecioCapital'!J36</f>
        <v>0.25576933505498806</v>
      </c>
      <c r="L93" s="138">
        <f>'2.2.3.8.PrecioCapital'!K36</f>
        <v>0.22275696095137826</v>
      </c>
      <c r="M93" s="138">
        <f>'2.2.3.8.PrecioCapital'!L36</f>
        <v>0.15123534049076337</v>
      </c>
      <c r="N93" s="138">
        <f>'2.2.3.8.PrecioCapital'!M36</f>
        <v>0.21041192007155646</v>
      </c>
    </row>
    <row r="94" spans="2:14" x14ac:dyDescent="0.3">
      <c r="B94" s="104" t="s">
        <v>223</v>
      </c>
      <c r="C94" s="105"/>
      <c r="D94" s="2"/>
      <c r="F94" s="138">
        <f>'2.2.3.8.PrecioCapital'!E37</f>
        <v>0.33355426866913135</v>
      </c>
      <c r="G94" s="138">
        <f>'2.2.3.8.PrecioCapital'!F37</f>
        <v>0.30023806182728174</v>
      </c>
      <c r="H94" s="138">
        <f>'2.2.3.8.PrecioCapital'!G37</f>
        <v>0.26298653104033226</v>
      </c>
      <c r="I94" s="138">
        <f>'2.2.3.8.PrecioCapital'!H37</f>
        <v>0.3005484524199315</v>
      </c>
      <c r="J94" s="138">
        <f>'2.2.3.8.PrecioCapital'!I37</f>
        <v>0.25368782716441607</v>
      </c>
      <c r="K94" s="138">
        <f>'2.2.3.8.PrecioCapital'!J37</f>
        <v>0.25576933505498806</v>
      </c>
      <c r="L94" s="138">
        <f>'2.2.3.8.PrecioCapital'!K37</f>
        <v>0.22275696095137826</v>
      </c>
      <c r="M94" s="138">
        <f>'2.2.3.8.PrecioCapital'!L37</f>
        <v>0.15123534049076337</v>
      </c>
      <c r="N94" s="138">
        <f>'2.2.3.8.PrecioCapital'!M37</f>
        <v>0.21041192007155646</v>
      </c>
    </row>
    <row r="95" spans="2:14" x14ac:dyDescent="0.3">
      <c r="B95" s="104" t="s">
        <v>349</v>
      </c>
      <c r="C95" s="105"/>
      <c r="D95" s="2"/>
      <c r="F95" s="138">
        <f>'2.2.3.8.PrecioCapital'!E38</f>
        <v>0.33355426866913135</v>
      </c>
      <c r="G95" s="138">
        <f>'2.2.3.8.PrecioCapital'!F38</f>
        <v>0.30023806182728174</v>
      </c>
      <c r="H95" s="138">
        <f>'2.2.3.8.PrecioCapital'!G38</f>
        <v>0.26298653104033226</v>
      </c>
      <c r="I95" s="138">
        <f>'2.2.3.8.PrecioCapital'!H38</f>
        <v>0.3005484524199315</v>
      </c>
      <c r="J95" s="138">
        <f>'2.2.3.8.PrecioCapital'!I38</f>
        <v>0.25368782716441607</v>
      </c>
      <c r="K95" s="138">
        <f>'2.2.3.8.PrecioCapital'!J38</f>
        <v>0.25576933505498806</v>
      </c>
      <c r="L95" s="138">
        <f>'2.2.3.8.PrecioCapital'!K38</f>
        <v>0.22275696095137826</v>
      </c>
      <c r="M95" s="138">
        <f>'2.2.3.8.PrecioCapital'!L38</f>
        <v>0.15123534049076337</v>
      </c>
      <c r="N95" s="138">
        <f>'2.2.3.8.PrecioCapital'!M38</f>
        <v>0.21041192007155646</v>
      </c>
    </row>
    <row r="96" spans="2:14" x14ac:dyDescent="0.3">
      <c r="B96" s="104" t="s">
        <v>224</v>
      </c>
      <c r="C96" s="105"/>
      <c r="D96" s="2"/>
      <c r="F96" s="138">
        <f>'2.2.3.8.PrecioCapital'!E39</f>
        <v>0.33355426866913135</v>
      </c>
      <c r="G96" s="138">
        <f>'2.2.3.8.PrecioCapital'!F39</f>
        <v>0.30023806182728174</v>
      </c>
      <c r="H96" s="138">
        <f>'2.2.3.8.PrecioCapital'!G39</f>
        <v>0.26298653104033226</v>
      </c>
      <c r="I96" s="138">
        <f>'2.2.3.8.PrecioCapital'!H39</f>
        <v>0.3005484524199315</v>
      </c>
      <c r="J96" s="138">
        <f>'2.2.3.8.PrecioCapital'!I39</f>
        <v>0.25368782716441607</v>
      </c>
      <c r="K96" s="138">
        <f>'2.2.3.8.PrecioCapital'!J39</f>
        <v>0.25576933505498806</v>
      </c>
      <c r="L96" s="138">
        <f>'2.2.3.8.PrecioCapital'!K39</f>
        <v>0.22275696095137826</v>
      </c>
      <c r="M96" s="138">
        <f>'2.2.3.8.PrecioCapital'!L39</f>
        <v>0.15123534049076337</v>
      </c>
      <c r="N96" s="138">
        <f>'2.2.3.8.PrecioCapital'!M39</f>
        <v>0.21041192007155646</v>
      </c>
    </row>
    <row r="97" spans="2:14" x14ac:dyDescent="0.3">
      <c r="B97" s="104" t="s">
        <v>350</v>
      </c>
      <c r="C97" s="105"/>
      <c r="D97" s="2"/>
      <c r="F97" s="138">
        <f>'2.2.3.8.PrecioCapital'!E40</f>
        <v>0.33355426866913135</v>
      </c>
      <c r="G97" s="138">
        <f>'2.2.3.8.PrecioCapital'!F40</f>
        <v>0.30023806182728174</v>
      </c>
      <c r="H97" s="138">
        <f>'2.2.3.8.PrecioCapital'!G40</f>
        <v>0.26298653104033226</v>
      </c>
      <c r="I97" s="138">
        <f>'2.2.3.8.PrecioCapital'!H40</f>
        <v>0.3005484524199315</v>
      </c>
      <c r="J97" s="138">
        <f>'2.2.3.8.PrecioCapital'!I40</f>
        <v>0.25368782716441607</v>
      </c>
      <c r="K97" s="138">
        <f>'2.2.3.8.PrecioCapital'!J40</f>
        <v>0.25576933505498806</v>
      </c>
      <c r="L97" s="138">
        <f>'2.2.3.8.PrecioCapital'!K40</f>
        <v>0.22275696095137826</v>
      </c>
      <c r="M97" s="138">
        <f>'2.2.3.8.PrecioCapital'!L40</f>
        <v>0.15123534049076337</v>
      </c>
      <c r="N97" s="138">
        <f>'2.2.3.8.PrecioCapital'!M40</f>
        <v>0.21041192007155646</v>
      </c>
    </row>
    <row r="98" spans="2:14" x14ac:dyDescent="0.3">
      <c r="B98" s="104" t="s">
        <v>225</v>
      </c>
      <c r="C98" s="105"/>
      <c r="D98" s="2"/>
      <c r="F98" s="138">
        <f>'2.2.3.8.PrecioCapital'!E41</f>
        <v>0.33355426866913135</v>
      </c>
      <c r="G98" s="138">
        <f>'2.2.3.8.PrecioCapital'!F41</f>
        <v>0.30023806182728174</v>
      </c>
      <c r="H98" s="138">
        <f>'2.2.3.8.PrecioCapital'!G41</f>
        <v>0.26298653104033226</v>
      </c>
      <c r="I98" s="138">
        <f>'2.2.3.8.PrecioCapital'!H41</f>
        <v>0.3005484524199315</v>
      </c>
      <c r="J98" s="138">
        <f>'2.2.3.8.PrecioCapital'!I41</f>
        <v>0.25368782716441607</v>
      </c>
      <c r="K98" s="138">
        <f>'2.2.3.8.PrecioCapital'!J41</f>
        <v>0.25576933505498806</v>
      </c>
      <c r="L98" s="138">
        <f>'2.2.3.8.PrecioCapital'!K41</f>
        <v>0.22275696095137826</v>
      </c>
      <c r="M98" s="138">
        <f>'2.2.3.8.PrecioCapital'!L41</f>
        <v>0.15123534049076337</v>
      </c>
      <c r="N98" s="138">
        <f>'2.2.3.8.PrecioCapital'!M41</f>
        <v>0.21041192007155646</v>
      </c>
    </row>
    <row r="99" spans="2:14" x14ac:dyDescent="0.3">
      <c r="B99" s="104" t="s">
        <v>226</v>
      </c>
      <c r="C99" s="105"/>
      <c r="D99" s="2"/>
      <c r="F99" s="138">
        <f>'2.2.3.8.PrecioCapital'!E42</f>
        <v>0.33355426866913135</v>
      </c>
      <c r="G99" s="138">
        <f>'2.2.3.8.PrecioCapital'!F42</f>
        <v>0.30023806182728174</v>
      </c>
      <c r="H99" s="138">
        <f>'2.2.3.8.PrecioCapital'!G42</f>
        <v>0.26298653104033226</v>
      </c>
      <c r="I99" s="138">
        <f>'2.2.3.8.PrecioCapital'!H42</f>
        <v>0.3005484524199315</v>
      </c>
      <c r="J99" s="138">
        <f>'2.2.3.8.PrecioCapital'!I42</f>
        <v>0.25368782716441607</v>
      </c>
      <c r="K99" s="138">
        <f>'2.2.3.8.PrecioCapital'!J42</f>
        <v>0.25576933505498806</v>
      </c>
      <c r="L99" s="138">
        <f>'2.2.3.8.PrecioCapital'!K42</f>
        <v>0.22275696095137826</v>
      </c>
      <c r="M99" s="138">
        <f>'2.2.3.8.PrecioCapital'!L42</f>
        <v>0.15123534049076337</v>
      </c>
      <c r="N99" s="138">
        <f>'2.2.3.8.PrecioCapital'!M42</f>
        <v>0.21041192007155646</v>
      </c>
    </row>
    <row r="100" spans="2:14" x14ac:dyDescent="0.3">
      <c r="B100" s="104" t="s">
        <v>227</v>
      </c>
      <c r="C100" s="105"/>
      <c r="D100" s="2"/>
      <c r="F100" s="138">
        <f>'2.2.3.8.PrecioCapital'!E43</f>
        <v>0.2525357501506128</v>
      </c>
      <c r="G100" s="138">
        <f>'2.2.3.8.PrecioCapital'!F43</f>
        <v>0.22028092190942208</v>
      </c>
      <c r="H100" s="138">
        <f>'2.2.3.8.PrecioCapital'!G43</f>
        <v>0.18044834045839631</v>
      </c>
      <c r="I100" s="138">
        <f>'2.2.3.8.PrecioCapital'!H43</f>
        <v>0.21823299763934526</v>
      </c>
      <c r="J100" s="138">
        <f>'2.2.3.8.PrecioCapital'!I43</f>
        <v>0.17135521001508233</v>
      </c>
      <c r="K100" s="138">
        <f>'2.2.3.8.PrecioCapital'!J43</f>
        <v>0.17436063106911509</v>
      </c>
      <c r="L100" s="138">
        <f>'2.2.3.8.PrecioCapital'!K43</f>
        <v>0.14245396770497498</v>
      </c>
      <c r="M100" s="138">
        <f>'2.2.3.8.PrecioCapital'!L43</f>
        <v>6.6922005522910291E-2</v>
      </c>
      <c r="N100" s="138">
        <f>'2.2.3.8.PrecioCapital'!M43</f>
        <v>0.12316998793850284</v>
      </c>
    </row>
    <row r="101" spans="2:14" x14ac:dyDescent="0.3">
      <c r="B101" s="104" t="s">
        <v>228</v>
      </c>
      <c r="C101" s="105"/>
      <c r="D101" s="2"/>
      <c r="F101" s="138">
        <f>'2.2.3.8.PrecioCapital'!E44</f>
        <v>0.2525357501506128</v>
      </c>
      <c r="G101" s="138">
        <f>'2.2.3.8.PrecioCapital'!F44</f>
        <v>0.22028092190942208</v>
      </c>
      <c r="H101" s="138">
        <f>'2.2.3.8.PrecioCapital'!G44</f>
        <v>0.18044834045839631</v>
      </c>
      <c r="I101" s="138">
        <f>'2.2.3.8.PrecioCapital'!H44</f>
        <v>0.21823299763934526</v>
      </c>
      <c r="J101" s="138">
        <f>'2.2.3.8.PrecioCapital'!I44</f>
        <v>0.17135521001508233</v>
      </c>
      <c r="K101" s="138">
        <f>'2.2.3.8.PrecioCapital'!J44</f>
        <v>0.17436063106911509</v>
      </c>
      <c r="L101" s="138">
        <f>'2.2.3.8.PrecioCapital'!K44</f>
        <v>0.14245396770497498</v>
      </c>
      <c r="M101" s="138">
        <f>'2.2.3.8.PrecioCapital'!L44</f>
        <v>6.6922005522910291E-2</v>
      </c>
      <c r="N101" s="138">
        <f>'2.2.3.8.PrecioCapital'!M44</f>
        <v>0.12316998793850284</v>
      </c>
    </row>
    <row r="102" spans="2:14" x14ac:dyDescent="0.3">
      <c r="B102" s="104" t="s">
        <v>351</v>
      </c>
      <c r="C102" s="105"/>
      <c r="D102" s="2"/>
      <c r="F102" s="138">
        <f>'2.2.3.8.PrecioCapital'!E45</f>
        <v>0.2525357501506128</v>
      </c>
      <c r="G102" s="138">
        <f>'2.2.3.8.PrecioCapital'!F45</f>
        <v>0.22028092190942208</v>
      </c>
      <c r="H102" s="138">
        <f>'2.2.3.8.PrecioCapital'!G45</f>
        <v>0.18044834045839631</v>
      </c>
      <c r="I102" s="138">
        <f>'2.2.3.8.PrecioCapital'!H45</f>
        <v>0.21823299763934526</v>
      </c>
      <c r="J102" s="138">
        <f>'2.2.3.8.PrecioCapital'!I45</f>
        <v>0.17135521001508233</v>
      </c>
      <c r="K102" s="138">
        <f>'2.2.3.8.PrecioCapital'!J45</f>
        <v>0.17436063106911509</v>
      </c>
      <c r="L102" s="138">
        <f>'2.2.3.8.PrecioCapital'!K45</f>
        <v>0.14245396770497498</v>
      </c>
      <c r="M102" s="138">
        <f>'2.2.3.8.PrecioCapital'!L45</f>
        <v>6.6922005522910291E-2</v>
      </c>
      <c r="N102" s="138">
        <f>'2.2.3.8.PrecioCapital'!M45</f>
        <v>0.12316998793850284</v>
      </c>
    </row>
    <row r="103" spans="2:14" x14ac:dyDescent="0.3">
      <c r="B103" s="104" t="s">
        <v>229</v>
      </c>
      <c r="C103" s="105"/>
      <c r="D103" s="2"/>
      <c r="F103" s="138">
        <f>'2.2.3.8.PrecioCapital'!E46</f>
        <v>0.33355426866913135</v>
      </c>
      <c r="G103" s="138">
        <f>'2.2.3.8.PrecioCapital'!F46</f>
        <v>0.30023806182728174</v>
      </c>
      <c r="H103" s="138">
        <f>'2.2.3.8.PrecioCapital'!G46</f>
        <v>0.26298653104033226</v>
      </c>
      <c r="I103" s="138">
        <f>'2.2.3.8.PrecioCapital'!H46</f>
        <v>0.3005484524199315</v>
      </c>
      <c r="J103" s="138">
        <f>'2.2.3.8.PrecioCapital'!I46</f>
        <v>0.25368782716441607</v>
      </c>
      <c r="K103" s="138">
        <f>'2.2.3.8.PrecioCapital'!J46</f>
        <v>0.25576933505498806</v>
      </c>
      <c r="L103" s="138">
        <f>'2.2.3.8.PrecioCapital'!K46</f>
        <v>0.22275696095137826</v>
      </c>
      <c r="M103" s="138">
        <f>'2.2.3.8.PrecioCapital'!L46</f>
        <v>0.15123534049076337</v>
      </c>
      <c r="N103" s="138">
        <f>'2.2.3.8.PrecioCapital'!M46</f>
        <v>0.21041192007155646</v>
      </c>
    </row>
    <row r="104" spans="2:14" x14ac:dyDescent="0.3">
      <c r="B104" s="104" t="s">
        <v>230</v>
      </c>
      <c r="C104" s="105"/>
      <c r="D104" s="2"/>
      <c r="F104" s="138">
        <f>'2.2.3.8.PrecioCapital'!E47</f>
        <v>0.33355426866913135</v>
      </c>
      <c r="G104" s="138">
        <f>'2.2.3.8.PrecioCapital'!F47</f>
        <v>0.30023806182728174</v>
      </c>
      <c r="H104" s="138">
        <f>'2.2.3.8.PrecioCapital'!G47</f>
        <v>0.26298653104033226</v>
      </c>
      <c r="I104" s="138">
        <f>'2.2.3.8.PrecioCapital'!H47</f>
        <v>0.3005484524199315</v>
      </c>
      <c r="J104" s="138">
        <f>'2.2.3.8.PrecioCapital'!I47</f>
        <v>0.25368782716441607</v>
      </c>
      <c r="K104" s="138">
        <f>'2.2.3.8.PrecioCapital'!J47</f>
        <v>0.25576933505498806</v>
      </c>
      <c r="L104" s="138">
        <f>'2.2.3.8.PrecioCapital'!K47</f>
        <v>0.22275696095137826</v>
      </c>
      <c r="M104" s="138">
        <f>'2.2.3.8.PrecioCapital'!L47</f>
        <v>0.15123534049076337</v>
      </c>
      <c r="N104" s="138">
        <f>'2.2.3.8.PrecioCapital'!M47</f>
        <v>0.21041192007155646</v>
      </c>
    </row>
    <row r="105" spans="2:14" x14ac:dyDescent="0.3">
      <c r="B105" s="104" t="s">
        <v>231</v>
      </c>
      <c r="C105" s="105"/>
      <c r="D105" s="2"/>
      <c r="F105" s="138">
        <f>'2.2.3.8.PrecioCapital'!E48</f>
        <v>0.2525357501506128</v>
      </c>
      <c r="G105" s="138">
        <f>'2.2.3.8.PrecioCapital'!F48</f>
        <v>0.22028092190942208</v>
      </c>
      <c r="H105" s="138">
        <f>'2.2.3.8.PrecioCapital'!G48</f>
        <v>0.18044834045839631</v>
      </c>
      <c r="I105" s="138">
        <f>'2.2.3.8.PrecioCapital'!H48</f>
        <v>0.21823299763934526</v>
      </c>
      <c r="J105" s="138">
        <f>'2.2.3.8.PrecioCapital'!I48</f>
        <v>0.17135521001508233</v>
      </c>
      <c r="K105" s="138">
        <f>'2.2.3.8.PrecioCapital'!J48</f>
        <v>0.17436063106911509</v>
      </c>
      <c r="L105" s="138">
        <f>'2.2.3.8.PrecioCapital'!K48</f>
        <v>0.14245396770497498</v>
      </c>
      <c r="M105" s="138">
        <f>'2.2.3.8.PrecioCapital'!L48</f>
        <v>6.6922005522910291E-2</v>
      </c>
      <c r="N105" s="138">
        <f>'2.2.3.8.PrecioCapital'!M48</f>
        <v>0.12316998793850284</v>
      </c>
    </row>
    <row r="106" spans="2:14" x14ac:dyDescent="0.3">
      <c r="B106" s="104" t="s">
        <v>232</v>
      </c>
      <c r="C106" s="105"/>
      <c r="D106" s="2"/>
      <c r="F106" s="138">
        <f>'2.2.3.8.PrecioCapital'!E49</f>
        <v>0.33355426866913135</v>
      </c>
      <c r="G106" s="138">
        <f>'2.2.3.8.PrecioCapital'!F49</f>
        <v>0.30023806182728174</v>
      </c>
      <c r="H106" s="138">
        <f>'2.2.3.8.PrecioCapital'!G49</f>
        <v>0.26298653104033226</v>
      </c>
      <c r="I106" s="138">
        <f>'2.2.3.8.PrecioCapital'!H49</f>
        <v>0.3005484524199315</v>
      </c>
      <c r="J106" s="138">
        <f>'2.2.3.8.PrecioCapital'!I49</f>
        <v>0.25368782716441607</v>
      </c>
      <c r="K106" s="138">
        <f>'2.2.3.8.PrecioCapital'!J49</f>
        <v>0.25576933505498806</v>
      </c>
      <c r="L106" s="138">
        <f>'2.2.3.8.PrecioCapital'!K49</f>
        <v>0.22275696095137826</v>
      </c>
      <c r="M106" s="138">
        <f>'2.2.3.8.PrecioCapital'!L49</f>
        <v>0.15123534049076337</v>
      </c>
      <c r="N106" s="138">
        <f>'2.2.3.8.PrecioCapital'!M49</f>
        <v>0.21041192007155646</v>
      </c>
    </row>
    <row r="107" spans="2:14" x14ac:dyDescent="0.3">
      <c r="B107" s="104" t="s">
        <v>233</v>
      </c>
      <c r="C107" s="105"/>
      <c r="D107" s="2"/>
      <c r="F107" s="138">
        <f>'2.2.3.8.PrecioCapital'!E50</f>
        <v>0.33355426866913135</v>
      </c>
      <c r="G107" s="138">
        <f>'2.2.3.8.PrecioCapital'!F50</f>
        <v>0.30023806182728174</v>
      </c>
      <c r="H107" s="138">
        <f>'2.2.3.8.PrecioCapital'!G50</f>
        <v>0.26298653104033226</v>
      </c>
      <c r="I107" s="138">
        <f>'2.2.3.8.PrecioCapital'!H50</f>
        <v>0.3005484524199315</v>
      </c>
      <c r="J107" s="138">
        <f>'2.2.3.8.PrecioCapital'!I50</f>
        <v>0.25368782716441607</v>
      </c>
      <c r="K107" s="138">
        <f>'2.2.3.8.PrecioCapital'!J50</f>
        <v>0.25576933505498806</v>
      </c>
      <c r="L107" s="138">
        <f>'2.2.3.8.PrecioCapital'!K50</f>
        <v>0.22275696095137826</v>
      </c>
      <c r="M107" s="138">
        <f>'2.2.3.8.PrecioCapital'!L50</f>
        <v>0.15123534049076337</v>
      </c>
      <c r="N107" s="138">
        <f>'2.2.3.8.PrecioCapital'!M50</f>
        <v>0.21041192007155646</v>
      </c>
    </row>
    <row r="108" spans="2:14" x14ac:dyDescent="0.3">
      <c r="B108" s="104" t="s">
        <v>234</v>
      </c>
      <c r="C108" s="105"/>
      <c r="D108" s="2"/>
      <c r="F108" s="138">
        <f>'2.2.3.8.PrecioCapital'!E51</f>
        <v>0.33355426866913135</v>
      </c>
      <c r="G108" s="138">
        <f>'2.2.3.8.PrecioCapital'!F51</f>
        <v>0.30023806182728174</v>
      </c>
      <c r="H108" s="138">
        <f>'2.2.3.8.PrecioCapital'!G51</f>
        <v>0.26298653104033226</v>
      </c>
      <c r="I108" s="138">
        <f>'2.2.3.8.PrecioCapital'!H51</f>
        <v>0.3005484524199315</v>
      </c>
      <c r="J108" s="138">
        <f>'2.2.3.8.PrecioCapital'!I51</f>
        <v>0.25368782716441607</v>
      </c>
      <c r="K108" s="138">
        <f>'2.2.3.8.PrecioCapital'!J51</f>
        <v>0.25576933505498806</v>
      </c>
      <c r="L108" s="138">
        <f>'2.2.3.8.PrecioCapital'!K51</f>
        <v>0.22275696095137826</v>
      </c>
      <c r="M108" s="138">
        <f>'2.2.3.8.PrecioCapital'!L51</f>
        <v>0.15123534049076337</v>
      </c>
      <c r="N108" s="138">
        <f>'2.2.3.8.PrecioCapital'!M51</f>
        <v>0.21041192007155646</v>
      </c>
    </row>
    <row r="109" spans="2:14" x14ac:dyDescent="0.3">
      <c r="B109" s="104" t="s">
        <v>235</v>
      </c>
      <c r="C109" s="105"/>
      <c r="D109" s="2"/>
      <c r="F109" s="138">
        <f>'2.2.3.8.PrecioCapital'!E52</f>
        <v>0.33355426866913135</v>
      </c>
      <c r="G109" s="138">
        <f>'2.2.3.8.PrecioCapital'!F52</f>
        <v>0.30023806182728174</v>
      </c>
      <c r="H109" s="138">
        <f>'2.2.3.8.PrecioCapital'!G52</f>
        <v>0.26298653104033226</v>
      </c>
      <c r="I109" s="138">
        <f>'2.2.3.8.PrecioCapital'!H52</f>
        <v>0.3005484524199315</v>
      </c>
      <c r="J109" s="138">
        <f>'2.2.3.8.PrecioCapital'!I52</f>
        <v>0.25368782716441607</v>
      </c>
      <c r="K109" s="138">
        <f>'2.2.3.8.PrecioCapital'!J52</f>
        <v>0.25576933505498806</v>
      </c>
      <c r="L109" s="138">
        <f>'2.2.3.8.PrecioCapital'!K52</f>
        <v>0.22275696095137826</v>
      </c>
      <c r="M109" s="138">
        <f>'2.2.3.8.PrecioCapital'!L52</f>
        <v>0.15123534049076337</v>
      </c>
      <c r="N109" s="138">
        <f>'2.2.3.8.PrecioCapital'!M52</f>
        <v>0.21041192007155646</v>
      </c>
    </row>
    <row r="110" spans="2:14" x14ac:dyDescent="0.3">
      <c r="B110" s="104" t="s">
        <v>236</v>
      </c>
      <c r="C110" s="105"/>
      <c r="D110" s="2"/>
      <c r="F110" s="138">
        <f>'2.2.3.8.PrecioCapital'!E53</f>
        <v>0.33355426866913135</v>
      </c>
      <c r="G110" s="138">
        <f>'2.2.3.8.PrecioCapital'!F53</f>
        <v>0.30023806182728174</v>
      </c>
      <c r="H110" s="138">
        <f>'2.2.3.8.PrecioCapital'!G53</f>
        <v>0.26298653104033226</v>
      </c>
      <c r="I110" s="138">
        <f>'2.2.3.8.PrecioCapital'!H53</f>
        <v>0.3005484524199315</v>
      </c>
      <c r="J110" s="138">
        <f>'2.2.3.8.PrecioCapital'!I53</f>
        <v>0.25368782716441607</v>
      </c>
      <c r="K110" s="138">
        <f>'2.2.3.8.PrecioCapital'!J53</f>
        <v>0.25576933505498806</v>
      </c>
      <c r="L110" s="138">
        <f>'2.2.3.8.PrecioCapital'!K53</f>
        <v>0.22275696095137826</v>
      </c>
      <c r="M110" s="138">
        <f>'2.2.3.8.PrecioCapital'!L53</f>
        <v>0.15123534049076337</v>
      </c>
      <c r="N110" s="138">
        <f>'2.2.3.8.PrecioCapital'!M53</f>
        <v>0.21041192007155646</v>
      </c>
    </row>
    <row r="111" spans="2:14" x14ac:dyDescent="0.3">
      <c r="B111" s="104" t="s">
        <v>341</v>
      </c>
      <c r="C111" s="105"/>
      <c r="D111" s="2"/>
      <c r="F111" s="138">
        <f>'2.2.3.8.PrecioCapital'!E54</f>
        <v>0.25505185321019413</v>
      </c>
      <c r="G111" s="138">
        <f>'2.2.3.8.PrecioCapital'!F54</f>
        <v>0.22276406290065992</v>
      </c>
      <c r="H111" s="138">
        <f>'2.2.3.8.PrecioCapital'!G54</f>
        <v>0.18301163830255582</v>
      </c>
      <c r="I111" s="138">
        <f>'2.2.3.8.PrecioCapital'!H54</f>
        <v>0.22078937822259329</v>
      </c>
      <c r="J111" s="138">
        <f>'2.2.3.8.PrecioCapital'!I54</f>
        <v>0.17391212359114858</v>
      </c>
      <c r="K111" s="138">
        <f>'2.2.3.8.PrecioCapital'!J54</f>
        <v>0.17688885168979437</v>
      </c>
      <c r="L111" s="138">
        <f>'2.2.3.8.PrecioCapital'!K54</f>
        <v>0.14494784948281358</v>
      </c>
      <c r="M111" s="138">
        <f>'2.2.3.8.PrecioCapital'!L54</f>
        <v>6.9540432074706962E-2</v>
      </c>
      <c r="N111" s="138">
        <f>'2.2.3.8.PrecioCapital'!M54</f>
        <v>0.12587936471282127</v>
      </c>
    </row>
    <row r="112" spans="2:14" x14ac:dyDescent="0.3">
      <c r="B112" s="104" t="s">
        <v>342</v>
      </c>
      <c r="C112" s="105"/>
      <c r="D112" s="2"/>
      <c r="F112" s="138">
        <f>'2.2.3.8.PrecioCapital'!E55</f>
        <v>0.33355426866913135</v>
      </c>
      <c r="G112" s="138">
        <f>'2.2.3.8.PrecioCapital'!F55</f>
        <v>0.30023806182728174</v>
      </c>
      <c r="H112" s="138">
        <f>'2.2.3.8.PrecioCapital'!G55</f>
        <v>0.26298653104033226</v>
      </c>
      <c r="I112" s="138">
        <f>'2.2.3.8.PrecioCapital'!H55</f>
        <v>0.3005484524199315</v>
      </c>
      <c r="J112" s="138">
        <f>'2.2.3.8.PrecioCapital'!I55</f>
        <v>0.25368782716441607</v>
      </c>
      <c r="K112" s="138">
        <f>'2.2.3.8.PrecioCapital'!J55</f>
        <v>0.25576933505498806</v>
      </c>
      <c r="L112" s="138">
        <f>'2.2.3.8.PrecioCapital'!K55</f>
        <v>0.22275696095137826</v>
      </c>
      <c r="M112" s="138">
        <f>'2.2.3.8.PrecioCapital'!L55</f>
        <v>0.15123534049076337</v>
      </c>
      <c r="N112" s="138">
        <f>'2.2.3.8.PrecioCapital'!M55</f>
        <v>0.21041192007155646</v>
      </c>
    </row>
    <row r="113" spans="2:14" x14ac:dyDescent="0.3">
      <c r="B113" s="104" t="s">
        <v>237</v>
      </c>
      <c r="C113" s="105"/>
      <c r="D113" s="2"/>
      <c r="F113" s="138">
        <f>'2.2.3.8.PrecioCapital'!E56</f>
        <v>0.33355426866913135</v>
      </c>
      <c r="G113" s="138">
        <f>'2.2.3.8.PrecioCapital'!F56</f>
        <v>0.30023806182728174</v>
      </c>
      <c r="H113" s="138">
        <f>'2.2.3.8.PrecioCapital'!G56</f>
        <v>0.26298653104033226</v>
      </c>
      <c r="I113" s="138">
        <f>'2.2.3.8.PrecioCapital'!H56</f>
        <v>0.3005484524199315</v>
      </c>
      <c r="J113" s="138">
        <f>'2.2.3.8.PrecioCapital'!I56</f>
        <v>0.25368782716441607</v>
      </c>
      <c r="K113" s="138">
        <f>'2.2.3.8.PrecioCapital'!J56</f>
        <v>0.25576933505498806</v>
      </c>
      <c r="L113" s="138">
        <f>'2.2.3.8.PrecioCapital'!K56</f>
        <v>0.22275696095137826</v>
      </c>
      <c r="M113" s="138">
        <f>'2.2.3.8.PrecioCapital'!L56</f>
        <v>0.15123534049076337</v>
      </c>
      <c r="N113" s="138">
        <f>'2.2.3.8.PrecioCapital'!M56</f>
        <v>0.21041192007155646</v>
      </c>
    </row>
    <row r="114" spans="2:14" x14ac:dyDescent="0.3">
      <c r="B114" s="104" t="s">
        <v>238</v>
      </c>
      <c r="C114" s="105"/>
      <c r="D114" s="2"/>
      <c r="F114" s="138">
        <f>'2.2.3.8.PrecioCapital'!E57</f>
        <v>0.25505185321019413</v>
      </c>
      <c r="G114" s="138">
        <f>'2.2.3.8.PrecioCapital'!F57</f>
        <v>0.22276406290065992</v>
      </c>
      <c r="H114" s="138">
        <f>'2.2.3.8.PrecioCapital'!G57</f>
        <v>0.18301163830255582</v>
      </c>
      <c r="I114" s="138">
        <f>'2.2.3.8.PrecioCapital'!H57</f>
        <v>0.22078937822259329</v>
      </c>
      <c r="J114" s="138">
        <f>'2.2.3.8.PrecioCapital'!I57</f>
        <v>0.17391212359114858</v>
      </c>
      <c r="K114" s="138">
        <f>'2.2.3.8.PrecioCapital'!J57</f>
        <v>0.17688885168979437</v>
      </c>
      <c r="L114" s="138">
        <f>'2.2.3.8.PrecioCapital'!K57</f>
        <v>0.14494784948281358</v>
      </c>
      <c r="M114" s="138">
        <f>'2.2.3.8.PrecioCapital'!L57</f>
        <v>6.9540432074706962E-2</v>
      </c>
      <c r="N114" s="138">
        <f>'2.2.3.8.PrecioCapital'!M57</f>
        <v>0.12587936471282127</v>
      </c>
    </row>
    <row r="115" spans="2:14" x14ac:dyDescent="0.3">
      <c r="B115" s="104" t="s">
        <v>239</v>
      </c>
      <c r="C115" s="105"/>
      <c r="D115" s="2"/>
      <c r="F115" s="138">
        <f>'2.2.3.8.PrecioCapital'!E58</f>
        <v>0.6130471379947916</v>
      </c>
      <c r="G115" s="138">
        <f>'2.2.3.8.PrecioCapital'!F58</f>
        <v>0.52075241024568231</v>
      </c>
      <c r="H115" s="138">
        <f>'2.2.3.8.PrecioCapital'!G58</f>
        <v>0.4218216000422797</v>
      </c>
      <c r="I115" s="138">
        <f>'2.2.3.8.PrecioCapital'!H58</f>
        <v>0.49149374260899165</v>
      </c>
      <c r="J115" s="138">
        <f>'2.2.3.8.PrecioCapital'!I58</f>
        <v>0.50564904396288513</v>
      </c>
      <c r="K115" s="138">
        <f>'2.2.3.8.PrecioCapital'!J58</f>
        <v>0.51240197262056453</v>
      </c>
      <c r="L115" s="138">
        <f>'2.2.3.8.PrecioCapital'!K58</f>
        <v>0.42323408939720392</v>
      </c>
      <c r="M115" s="138">
        <f>'2.2.3.8.PrecioCapital'!L58</f>
        <v>0.30157193854921838</v>
      </c>
      <c r="N115" s="138">
        <f>'2.2.3.8.PrecioCapital'!M58</f>
        <v>0.49494537054683774</v>
      </c>
    </row>
    <row r="116" spans="2:14" x14ac:dyDescent="0.3">
      <c r="B116" s="104" t="s">
        <v>240</v>
      </c>
      <c r="C116" s="105"/>
      <c r="D116" s="2"/>
      <c r="F116" s="138">
        <f>'2.2.3.8.PrecioCapital'!E59</f>
        <v>0.33355426866913135</v>
      </c>
      <c r="G116" s="138">
        <f>'2.2.3.8.PrecioCapital'!F59</f>
        <v>0.30023806182728174</v>
      </c>
      <c r="H116" s="138">
        <f>'2.2.3.8.PrecioCapital'!G59</f>
        <v>0.26298653104033226</v>
      </c>
      <c r="I116" s="138">
        <f>'2.2.3.8.PrecioCapital'!H59</f>
        <v>0.3005484524199315</v>
      </c>
      <c r="J116" s="138">
        <f>'2.2.3.8.PrecioCapital'!I59</f>
        <v>0.25368782716441607</v>
      </c>
      <c r="K116" s="138">
        <f>'2.2.3.8.PrecioCapital'!J59</f>
        <v>0.25576933505498806</v>
      </c>
      <c r="L116" s="138">
        <f>'2.2.3.8.PrecioCapital'!K59</f>
        <v>0.22275696095137826</v>
      </c>
      <c r="M116" s="138">
        <f>'2.2.3.8.PrecioCapital'!L59</f>
        <v>0.15123534049076337</v>
      </c>
      <c r="N116" s="138">
        <f>'2.2.3.8.PrecioCapital'!M59</f>
        <v>0.21041192007155646</v>
      </c>
    </row>
    <row r="117" spans="2:14" x14ac:dyDescent="0.3">
      <c r="B117" s="104" t="s">
        <v>352</v>
      </c>
      <c r="C117" s="105"/>
      <c r="D117" s="2"/>
      <c r="F117" s="138">
        <f>'2.2.3.8.PrecioCapital'!E60</f>
        <v>0.54188760200246466</v>
      </c>
      <c r="G117" s="138">
        <f>'2.2.3.8.PrecioCapital'!F60</f>
        <v>0.50584213590177807</v>
      </c>
      <c r="H117" s="138">
        <f>'2.2.3.8.PrecioCapital'!G60</f>
        <v>0.47522759253673907</v>
      </c>
      <c r="I117" s="138">
        <f>'2.2.3.8.PrecioCapital'!H60</f>
        <v>0.51221676471286748</v>
      </c>
      <c r="J117" s="138">
        <f>'2.2.3.8.PrecioCapital'!I60</f>
        <v>0.46540027126270289</v>
      </c>
      <c r="K117" s="138">
        <f>'2.2.3.8.PrecioCapital'!J60</f>
        <v>0.46510600244723282</v>
      </c>
      <c r="L117" s="138">
        <f>'2.2.3.8.PrecioCapital'!K60</f>
        <v>0.42925037215641509</v>
      </c>
      <c r="M117" s="138">
        <f>'2.2.3.8.PrecioCapital'!L60</f>
        <v>0.36804105897952849</v>
      </c>
      <c r="N117" s="138">
        <f>'2.2.3.8.PrecioCapital'!M60</f>
        <v>0.43474831698512284</v>
      </c>
    </row>
    <row r="118" spans="2:14" x14ac:dyDescent="0.3">
      <c r="B118" s="104" t="s">
        <v>241</v>
      </c>
      <c r="C118" s="105"/>
      <c r="D118" s="2"/>
      <c r="F118" s="138">
        <f>'2.2.3.8.PrecioCapital'!E61</f>
        <v>0.6130471379947916</v>
      </c>
      <c r="G118" s="138">
        <f>'2.2.3.8.PrecioCapital'!F61</f>
        <v>0.52075241024568231</v>
      </c>
      <c r="H118" s="138">
        <f>'2.2.3.8.PrecioCapital'!G61</f>
        <v>0.4218216000422797</v>
      </c>
      <c r="I118" s="138">
        <f>'2.2.3.8.PrecioCapital'!H61</f>
        <v>0.49149374260899165</v>
      </c>
      <c r="J118" s="138">
        <f>'2.2.3.8.PrecioCapital'!I61</f>
        <v>0.50564904396288513</v>
      </c>
      <c r="K118" s="138">
        <f>'2.2.3.8.PrecioCapital'!J61</f>
        <v>0.51240197262056453</v>
      </c>
      <c r="L118" s="138">
        <f>'2.2.3.8.PrecioCapital'!K61</f>
        <v>0.42323408939720392</v>
      </c>
      <c r="M118" s="138">
        <f>'2.2.3.8.PrecioCapital'!L61</f>
        <v>0.30157193854921838</v>
      </c>
      <c r="N118" s="138">
        <f>'2.2.3.8.PrecioCapital'!M61</f>
        <v>0.49494537054683774</v>
      </c>
    </row>
    <row r="119" spans="2:14" x14ac:dyDescent="0.3">
      <c r="B119" s="104" t="s">
        <v>242</v>
      </c>
      <c r="C119" s="105"/>
      <c r="D119" s="2"/>
      <c r="F119" s="138">
        <f>'2.2.3.8.PrecioCapital'!E62</f>
        <v>0.2577966929115556</v>
      </c>
      <c r="G119" s="138">
        <f>'2.2.3.8.PrecioCapital'!F62</f>
        <v>0.22547294398201034</v>
      </c>
      <c r="H119" s="138">
        <f>'2.2.3.8.PrecioCapital'!G62</f>
        <v>0.18580796322345708</v>
      </c>
      <c r="I119" s="138">
        <f>'2.2.3.8.PrecioCapital'!H62</f>
        <v>0.22357815704068204</v>
      </c>
      <c r="J119" s="138">
        <f>'2.2.3.8.PrecioCapital'!I62</f>
        <v>0.17670148385594817</v>
      </c>
      <c r="K119" s="138">
        <f>'2.2.3.8.PrecioCapital'!J62</f>
        <v>0.17964691054871723</v>
      </c>
      <c r="L119" s="138">
        <f>'2.2.3.8.PrecioCapital'!K62</f>
        <v>0.14766844778591026</v>
      </c>
      <c r="M119" s="138">
        <f>'2.2.3.8.PrecioCapital'!L62</f>
        <v>7.2396897403939703E-2</v>
      </c>
      <c r="N119" s="138">
        <f>'2.2.3.8.PrecioCapital'!M62</f>
        <v>0.12883504846662322</v>
      </c>
    </row>
    <row r="120" spans="2:14" x14ac:dyDescent="0.3">
      <c r="B120" s="145" t="s">
        <v>243</v>
      </c>
      <c r="C120" s="146"/>
      <c r="D120" s="21"/>
      <c r="E120" s="147"/>
      <c r="F120" s="174">
        <f>'2.2.3.8.PrecioCapital'!E63</f>
        <v>0.36827649089135356</v>
      </c>
      <c r="G120" s="174">
        <f>'2.2.3.8.PrecioCapital'!F63</f>
        <v>0.33450540750636448</v>
      </c>
      <c r="H120" s="174">
        <f>'2.2.3.8.PrecioCapital'!G63</f>
        <v>0.29836004128973342</v>
      </c>
      <c r="I120" s="174">
        <f>'2.2.3.8.PrecioCapital'!H63</f>
        <v>0.33582650446875417</v>
      </c>
      <c r="J120" s="174">
        <f>'2.2.3.8.PrecioCapital'!I63</f>
        <v>0.28897323451413054</v>
      </c>
      <c r="K120" s="174">
        <f>'2.2.3.8.PrecioCapital'!J63</f>
        <v>0.29065877962036213</v>
      </c>
      <c r="L120" s="174">
        <f>'2.2.3.8.PrecioCapital'!K63</f>
        <v>0.25717252948555103</v>
      </c>
      <c r="M120" s="174">
        <f>'2.2.3.8.PrecioCapital'!L63</f>
        <v>0.18736962690555758</v>
      </c>
      <c r="N120" s="174">
        <f>'2.2.3.8.PrecioCapital'!M63</f>
        <v>0.24780131955715082</v>
      </c>
    </row>
    <row r="121" spans="2:14" x14ac:dyDescent="0.3"/>
    <row r="122" spans="2:14" x14ac:dyDescent="0.3">
      <c r="B122" s="89" t="s">
        <v>284</v>
      </c>
    </row>
    <row r="123" spans="2:14" x14ac:dyDescent="0.3"/>
    <row r="124" spans="2:14" x14ac:dyDescent="0.3">
      <c r="B124" s="134" t="s">
        <v>285</v>
      </c>
    </row>
    <row r="125" spans="2:14" x14ac:dyDescent="0.3"/>
    <row r="126" spans="2:14" x14ac:dyDescent="0.3">
      <c r="B126" s="68" t="s">
        <v>108</v>
      </c>
      <c r="C126" s="32"/>
      <c r="D126" s="32"/>
      <c r="E126" s="32"/>
      <c r="F126" s="32">
        <v>2015</v>
      </c>
      <c r="G126" s="32">
        <v>2016</v>
      </c>
      <c r="H126" s="32">
        <v>2017</v>
      </c>
      <c r="I126" s="32">
        <v>2018</v>
      </c>
      <c r="J126" s="32">
        <v>2019</v>
      </c>
      <c r="K126" s="32">
        <v>2020</v>
      </c>
      <c r="L126" s="32">
        <v>2021</v>
      </c>
      <c r="M126" s="32">
        <v>2022</v>
      </c>
      <c r="N126" s="32">
        <v>2023</v>
      </c>
    </row>
    <row r="127" spans="2:14" x14ac:dyDescent="0.3">
      <c r="B127" s="69" t="s">
        <v>109</v>
      </c>
      <c r="C127" s="69"/>
      <c r="D127" s="69"/>
      <c r="E127" s="136"/>
      <c r="F127" s="70"/>
      <c r="G127" s="70"/>
      <c r="H127" s="70"/>
      <c r="I127" s="70"/>
      <c r="J127" s="70"/>
      <c r="K127" s="70"/>
      <c r="L127" s="70"/>
      <c r="M127" s="70"/>
      <c r="N127" s="70"/>
    </row>
    <row r="128" spans="2:14" x14ac:dyDescent="0.3">
      <c r="B128" s="42" t="s">
        <v>110</v>
      </c>
      <c r="C128" s="2"/>
      <c r="D128" s="2"/>
      <c r="E128" s="2"/>
      <c r="F128" s="55">
        <f>'2.2.1.ManoObra'!F10</f>
        <v>113395.10062058426</v>
      </c>
      <c r="G128" s="55">
        <f>'2.2.1.ManoObra'!G10</f>
        <v>158827.99226179693</v>
      </c>
      <c r="H128" s="55">
        <f>'2.2.1.ManoObra'!H10</f>
        <v>210266.77381176566</v>
      </c>
      <c r="I128" s="55">
        <f>'2.2.1.ManoObra'!I10</f>
        <v>220894.26235109149</v>
      </c>
      <c r="J128" s="55">
        <f>'2.2.1.ManoObra'!J10</f>
        <v>256277.80551749849</v>
      </c>
      <c r="K128" s="55">
        <f>'2.2.1.ManoObra'!K10</f>
        <v>221572.85333333327</v>
      </c>
      <c r="L128" s="55">
        <f>'2.2.1.ManoObra'!L10</f>
        <v>174736.89999999994</v>
      </c>
      <c r="M128" s="55">
        <f>'2.2.1.ManoObra'!M10</f>
        <v>254069.45000000004</v>
      </c>
      <c r="N128" s="55">
        <f>'2.2.1.ManoObra'!N10</f>
        <v>284815.73136363633</v>
      </c>
    </row>
    <row r="129" spans="2:14" x14ac:dyDescent="0.3">
      <c r="B129" s="42" t="s">
        <v>111</v>
      </c>
      <c r="C129" s="2"/>
      <c r="D129" s="2"/>
      <c r="E129" s="2"/>
      <c r="F129" s="55">
        <f>'2.2.1.ManoObra'!F11</f>
        <v>47390.180548482313</v>
      </c>
      <c r="G129" s="55">
        <f>'2.2.1.ManoObra'!G11</f>
        <v>58370.314347598003</v>
      </c>
      <c r="H129" s="55">
        <f>'2.2.1.ManoObra'!H11</f>
        <v>64140.518114636398</v>
      </c>
      <c r="I129" s="55">
        <f>'2.2.1.ManoObra'!I11</f>
        <v>83679.106316375255</v>
      </c>
      <c r="J129" s="55">
        <f>'2.2.1.ManoObra'!J11</f>
        <v>97082.346175947794</v>
      </c>
      <c r="K129" s="55">
        <f>'2.2.1.ManoObra'!K11</f>
        <v>85972.48000000001</v>
      </c>
      <c r="L129" s="55">
        <f>'2.2.1.ManoObra'!L11</f>
        <v>73134</v>
      </c>
      <c r="M129" s="55">
        <f>'2.2.1.ManoObra'!M11</f>
        <v>81335</v>
      </c>
      <c r="N129" s="55">
        <f>'2.2.1.ManoObra'!N11</f>
        <v>97637.178181818192</v>
      </c>
    </row>
    <row r="130" spans="2:14" x14ac:dyDescent="0.3">
      <c r="B130" s="72" t="s">
        <v>112</v>
      </c>
      <c r="C130" s="72"/>
      <c r="D130" s="72"/>
      <c r="E130" s="72"/>
      <c r="F130" s="141">
        <f>'2.2.1.ManoObra'!F12</f>
        <v>49117.766614791159</v>
      </c>
      <c r="G130" s="141">
        <f>'2.2.1.ManoObra'!G12</f>
        <v>47275.943390605098</v>
      </c>
      <c r="H130" s="141">
        <f>'2.2.1.ManoObra'!H12</f>
        <v>59728.198629154009</v>
      </c>
      <c r="I130" s="141">
        <f>'2.2.1.ManoObra'!I12</f>
        <v>66294.224665866874</v>
      </c>
      <c r="J130" s="141">
        <f>'2.2.1.ManoObra'!J12</f>
        <v>76913.281639887369</v>
      </c>
      <c r="K130" s="141">
        <f>'2.2.1.ManoObra'!K12</f>
        <v>78692.070000000007</v>
      </c>
      <c r="L130" s="141">
        <f>'2.2.1.ManoObra'!L12</f>
        <v>143600.18333333332</v>
      </c>
      <c r="M130" s="141">
        <f>'2.2.1.ManoObra'!M12</f>
        <v>223867</v>
      </c>
      <c r="N130" s="141">
        <f>'2.2.1.ManoObra'!N12</f>
        <v>206798.10076516084</v>
      </c>
    </row>
    <row r="131" spans="2:14" x14ac:dyDescent="0.3"/>
    <row r="132" spans="2:14" x14ac:dyDescent="0.3">
      <c r="B132" s="134" t="s">
        <v>282</v>
      </c>
    </row>
    <row r="133" spans="2:14" x14ac:dyDescent="0.3"/>
    <row r="134" spans="2:14" x14ac:dyDescent="0.3">
      <c r="B134" s="178" t="s">
        <v>114</v>
      </c>
      <c r="C134" s="178"/>
      <c r="D134" s="178"/>
      <c r="E134" s="178"/>
      <c r="F134" s="139"/>
      <c r="G134" s="139"/>
      <c r="H134" s="139"/>
      <c r="I134" s="139"/>
      <c r="J134" s="139"/>
      <c r="K134" s="139"/>
      <c r="L134" s="139"/>
      <c r="M134" s="139"/>
      <c r="N134" s="139"/>
    </row>
    <row r="135" spans="2:14" x14ac:dyDescent="0.3">
      <c r="B135" s="74" t="s">
        <v>115</v>
      </c>
      <c r="C135" s="75"/>
      <c r="D135" s="74"/>
      <c r="E135" s="74"/>
      <c r="F135" s="76"/>
      <c r="G135" s="76"/>
      <c r="H135" s="76"/>
      <c r="I135" s="76"/>
      <c r="J135" s="76"/>
      <c r="K135" s="76"/>
      <c r="L135" s="76"/>
      <c r="M135" s="76"/>
      <c r="N135" s="76"/>
    </row>
    <row r="136" spans="2:14" x14ac:dyDescent="0.3">
      <c r="B136" s="77" t="s">
        <v>116</v>
      </c>
      <c r="C136" s="2"/>
      <c r="D136" s="2"/>
      <c r="E136" s="2"/>
      <c r="F136" s="55"/>
      <c r="G136" s="55"/>
      <c r="H136" s="55"/>
      <c r="I136" s="55"/>
      <c r="J136" s="55"/>
      <c r="K136" s="55"/>
      <c r="L136" s="55"/>
      <c r="M136" s="55"/>
      <c r="N136" s="55"/>
    </row>
    <row r="137" spans="2:14" x14ac:dyDescent="0.3">
      <c r="B137" s="56" t="s">
        <v>117</v>
      </c>
      <c r="C137" s="2"/>
      <c r="D137" s="2"/>
      <c r="E137" s="2"/>
      <c r="F137" s="103">
        <f>'2.2.2.ProdIntermed'!F53</f>
        <v>2448120.179703176</v>
      </c>
      <c r="G137" s="103">
        <f>'2.2.2.ProdIntermed'!G53</f>
        <v>1182209.1971240584</v>
      </c>
      <c r="H137" s="103">
        <f>'2.2.2.ProdIntermed'!H53</f>
        <v>1232507.3322327449</v>
      </c>
      <c r="I137" s="103">
        <f>'2.2.2.ProdIntermed'!I53</f>
        <v>765113.07970875129</v>
      </c>
      <c r="J137" s="103">
        <f>'2.2.2.ProdIntermed'!J53</f>
        <v>534403.44546832039</v>
      </c>
      <c r="K137" s="103">
        <f>'2.2.2.ProdIntermed'!K53</f>
        <v>294511.39183515526</v>
      </c>
      <c r="L137" s="103">
        <f>'2.2.2.ProdIntermed'!L53</f>
        <v>528073.06392529828</v>
      </c>
      <c r="M137" s="103">
        <f>'2.2.2.ProdIntermed'!M53</f>
        <v>2959544.5018210202</v>
      </c>
      <c r="N137" s="103">
        <f>'2.2.2.ProdIntermed'!N53</f>
        <v>2774147.2722048271</v>
      </c>
    </row>
    <row r="138" spans="2:14" x14ac:dyDescent="0.3">
      <c r="B138" s="56" t="s">
        <v>118</v>
      </c>
      <c r="C138" s="2"/>
      <c r="D138" s="2"/>
      <c r="E138" s="2"/>
      <c r="F138" s="103">
        <f>'2.2.2.ProdIntermed'!F54</f>
        <v>167357.24590367227</v>
      </c>
      <c r="G138" s="103">
        <f>'2.2.2.ProdIntermed'!G54</f>
        <v>140401.79500233242</v>
      </c>
      <c r="H138" s="103">
        <f>'2.2.2.ProdIntermed'!H54</f>
        <v>199040.01604388608</v>
      </c>
      <c r="I138" s="103">
        <f>'2.2.2.ProdIntermed'!I54</f>
        <v>225285.72555429451</v>
      </c>
      <c r="J138" s="103">
        <f>'2.2.2.ProdIntermed'!J54</f>
        <v>237725.43963027163</v>
      </c>
      <c r="K138" s="103">
        <f>'2.2.2.ProdIntermed'!K54</f>
        <v>296711.46725130727</v>
      </c>
      <c r="L138" s="103">
        <f>'2.2.2.ProdIntermed'!L54</f>
        <v>670096.23648018646</v>
      </c>
      <c r="M138" s="103">
        <f>'2.2.2.ProdIntermed'!M54</f>
        <v>839029.83925386623</v>
      </c>
      <c r="N138" s="103">
        <f>'2.2.2.ProdIntermed'!N54</f>
        <v>1029475.3634188614</v>
      </c>
    </row>
    <row r="139" spans="2:14" x14ac:dyDescent="0.3">
      <c r="B139" s="56" t="s">
        <v>119</v>
      </c>
      <c r="C139" s="2"/>
      <c r="D139" s="2"/>
      <c r="E139" s="2"/>
      <c r="F139" s="103">
        <f>'2.2.2.ProdIntermed'!F55</f>
        <v>23992.331657327602</v>
      </c>
      <c r="G139" s="103">
        <f>'2.2.2.ProdIntermed'!G55</f>
        <v>34844.690687671115</v>
      </c>
      <c r="H139" s="103">
        <f>'2.2.2.ProdIntermed'!H55</f>
        <v>28445.547299866266</v>
      </c>
      <c r="I139" s="103">
        <f>'2.2.2.ProdIntermed'!I55</f>
        <v>28954.569126809387</v>
      </c>
      <c r="J139" s="103">
        <f>'2.2.2.ProdIntermed'!J55</f>
        <v>191359.17611346475</v>
      </c>
      <c r="K139" s="103">
        <f>'2.2.2.ProdIntermed'!K55</f>
        <v>210775.66545344194</v>
      </c>
      <c r="L139" s="103">
        <f>'2.2.2.ProdIntermed'!L55</f>
        <v>399166.37098181987</v>
      </c>
      <c r="M139" s="103">
        <f>'2.2.2.ProdIntermed'!M55</f>
        <v>405598.26009192422</v>
      </c>
      <c r="N139" s="103">
        <f>'2.2.2.ProdIntermed'!N55</f>
        <v>462951.73846367456</v>
      </c>
    </row>
    <row r="140" spans="2:14" x14ac:dyDescent="0.3">
      <c r="B140" s="56" t="s">
        <v>120</v>
      </c>
      <c r="C140" s="2"/>
      <c r="D140" s="2"/>
      <c r="E140" s="2"/>
      <c r="F140" s="103">
        <f>'2.2.2.ProdIntermed'!F56</f>
        <v>64241.20377156623</v>
      </c>
      <c r="G140" s="103">
        <f>'2.2.2.ProdIntermed'!G56</f>
        <v>63157.911169787607</v>
      </c>
      <c r="H140" s="103">
        <f>'2.2.2.ProdIntermed'!H56</f>
        <v>198314.18949756538</v>
      </c>
      <c r="I140" s="103">
        <f>'2.2.2.ProdIntermed'!I56</f>
        <v>103828.91352375987</v>
      </c>
      <c r="J140" s="103">
        <f>'2.2.2.ProdIntermed'!J56</f>
        <v>107588.66731627514</v>
      </c>
      <c r="K140" s="103">
        <f>'2.2.2.ProdIntermed'!K56</f>
        <v>90194.6216692421</v>
      </c>
      <c r="L140" s="103">
        <f>'2.2.2.ProdIntermed'!L56</f>
        <v>256470.78321145204</v>
      </c>
      <c r="M140" s="103">
        <f>'2.2.2.ProdIntermed'!M56</f>
        <v>602196.64105751982</v>
      </c>
      <c r="N140" s="103">
        <f>'2.2.2.ProdIntermed'!N56</f>
        <v>530813.164550449</v>
      </c>
    </row>
    <row r="141" spans="2:14" x14ac:dyDescent="0.3">
      <c r="B141" s="56" t="s">
        <v>121</v>
      </c>
      <c r="C141" s="2"/>
      <c r="D141" s="2"/>
      <c r="E141" s="2"/>
      <c r="F141" s="103">
        <f>'2.2.2.ProdIntermed'!F57</f>
        <v>0</v>
      </c>
      <c r="G141" s="103">
        <f>'2.2.2.ProdIntermed'!G57</f>
        <v>179080.58933599363</v>
      </c>
      <c r="H141" s="103">
        <f>'2.2.2.ProdIntermed'!H57</f>
        <v>561719.95186461159</v>
      </c>
      <c r="I141" s="103">
        <f>'2.2.2.ProdIntermed'!I57</f>
        <v>162711.52275930991</v>
      </c>
      <c r="J141" s="103">
        <f>'2.2.2.ProdIntermed'!J57</f>
        <v>244300.82190587703</v>
      </c>
      <c r="K141" s="103">
        <f>'2.2.2.ProdIntermed'!K57</f>
        <v>95536.699621096399</v>
      </c>
      <c r="L141" s="103">
        <f>'2.2.2.ProdIntermed'!L57</f>
        <v>217061.38579798507</v>
      </c>
      <c r="M141" s="103">
        <f>'2.2.2.ProdIntermed'!M57</f>
        <v>187761.22225764944</v>
      </c>
      <c r="N141" s="103">
        <f>'2.2.2.ProdIntermed'!N57</f>
        <v>223192.71885043959</v>
      </c>
    </row>
    <row r="142" spans="2:14" x14ac:dyDescent="0.3">
      <c r="B142" s="77" t="s">
        <v>122</v>
      </c>
      <c r="C142" s="2"/>
      <c r="D142" s="2"/>
      <c r="E142" s="2"/>
      <c r="F142" s="103"/>
      <c r="G142" s="103"/>
      <c r="H142" s="103"/>
      <c r="I142" s="103"/>
      <c r="J142" s="103"/>
      <c r="K142" s="103"/>
      <c r="L142" s="103"/>
      <c r="M142" s="103"/>
      <c r="N142" s="103"/>
    </row>
    <row r="143" spans="2:14" x14ac:dyDescent="0.3">
      <c r="B143" s="56" t="s">
        <v>123</v>
      </c>
      <c r="C143" s="2"/>
      <c r="D143" s="2"/>
      <c r="E143" s="2"/>
      <c r="F143" s="103">
        <f>'2.2.2.ProdIntermed'!F59</f>
        <v>87486.142111540437</v>
      </c>
      <c r="G143" s="103">
        <f>'2.2.2.ProdIntermed'!G59</f>
        <v>101877.04374638919</v>
      </c>
      <c r="H143" s="103">
        <f>'2.2.2.ProdIntermed'!H59</f>
        <v>396860.96472496801</v>
      </c>
      <c r="I143" s="103">
        <f>'2.2.2.ProdIntermed'!I59</f>
        <v>433683.15007941436</v>
      </c>
      <c r="J143" s="103">
        <f>'2.2.2.ProdIntermed'!J59</f>
        <v>646643.46589543426</v>
      </c>
      <c r="K143" s="103">
        <f>'2.2.2.ProdIntermed'!K59</f>
        <v>468132.73227402981</v>
      </c>
      <c r="L143" s="103">
        <f>'2.2.2.ProdIntermed'!L59</f>
        <v>1011256.6118594616</v>
      </c>
      <c r="M143" s="103">
        <f>'2.2.2.ProdIntermed'!M59</f>
        <v>1333995.9846060583</v>
      </c>
      <c r="N143" s="103">
        <f>'2.2.2.ProdIntermed'!N59</f>
        <v>1706201.9824568774</v>
      </c>
    </row>
    <row r="144" spans="2:14" x14ac:dyDescent="0.3">
      <c r="B144" s="56" t="s">
        <v>124</v>
      </c>
      <c r="C144" s="2"/>
      <c r="D144" s="2"/>
      <c r="E144" s="2"/>
      <c r="F144" s="103">
        <f>'2.2.2.ProdIntermed'!F60</f>
        <v>242045.52245029705</v>
      </c>
      <c r="G144" s="103">
        <f>'2.2.2.ProdIntermed'!G60</f>
        <v>116949.49616371292</v>
      </c>
      <c r="H144" s="103">
        <f>'2.2.2.ProdIntermed'!H60</f>
        <v>280214.31564724958</v>
      </c>
      <c r="I144" s="103">
        <f>'2.2.2.ProdIntermed'!I60</f>
        <v>226966.00931316114</v>
      </c>
      <c r="J144" s="103">
        <f>'2.2.2.ProdIntermed'!J60</f>
        <v>452012.33463311079</v>
      </c>
      <c r="K144" s="103">
        <f>'2.2.2.ProdIntermed'!K60</f>
        <v>427167.76986555604</v>
      </c>
      <c r="L144" s="103">
        <f>'2.2.2.ProdIntermed'!L60</f>
        <v>641539.05265157577</v>
      </c>
      <c r="M144" s="103">
        <f>'2.2.2.ProdIntermed'!M60</f>
        <v>1136188.5720297107</v>
      </c>
      <c r="N144" s="103">
        <f>'2.2.2.ProdIntermed'!N60</f>
        <v>999526.63566828158</v>
      </c>
    </row>
    <row r="145" spans="2:14" x14ac:dyDescent="0.3">
      <c r="B145" s="56" t="s">
        <v>125</v>
      </c>
      <c r="C145" s="2"/>
      <c r="D145" s="2"/>
      <c r="E145" s="2"/>
      <c r="F145" s="103">
        <f>'2.2.2.ProdIntermed'!F61</f>
        <v>407022.8457662182</v>
      </c>
      <c r="G145" s="103">
        <f>'2.2.2.ProdIntermed'!G61</f>
        <v>357674.91027875477</v>
      </c>
      <c r="H145" s="103">
        <f>'2.2.2.ProdIntermed'!H61</f>
        <v>321479.34146581404</v>
      </c>
      <c r="I145" s="103">
        <f>'2.2.2.ProdIntermed'!I61</f>
        <v>584111.28849424666</v>
      </c>
      <c r="J145" s="103">
        <f>'2.2.2.ProdIntermed'!J61</f>
        <v>513859.60473289195</v>
      </c>
      <c r="K145" s="103">
        <f>'2.2.2.ProdIntermed'!K61</f>
        <v>952788.40166021453</v>
      </c>
      <c r="L145" s="103">
        <f>'2.2.2.ProdIntermed'!L61</f>
        <v>1393059.4170616739</v>
      </c>
      <c r="M145" s="103">
        <f>'2.2.2.ProdIntermed'!M61</f>
        <v>1256604.650869922</v>
      </c>
      <c r="N145" s="103">
        <f>'2.2.2.ProdIntermed'!N61</f>
        <v>773664.82540939364</v>
      </c>
    </row>
    <row r="146" spans="2:14" x14ac:dyDescent="0.3">
      <c r="B146" s="56" t="s">
        <v>126</v>
      </c>
      <c r="C146" s="2"/>
      <c r="D146" s="2"/>
      <c r="E146" s="2"/>
      <c r="F146" s="103">
        <f>'2.2.2.ProdIntermed'!F62</f>
        <v>3579.2777372466294</v>
      </c>
      <c r="G146" s="103">
        <f>'2.2.2.ProdIntermed'!G62</f>
        <v>682.14990637154119</v>
      </c>
      <c r="H146" s="103">
        <f>'2.2.2.ProdIntermed'!H62</f>
        <v>4.6677783097731433</v>
      </c>
      <c r="I146" s="103">
        <f>'2.2.2.ProdIntermed'!I62</f>
        <v>20616.616744895568</v>
      </c>
      <c r="J146" s="103">
        <f>'2.2.2.ProdIntermed'!J62</f>
        <v>2183.2350069684817</v>
      </c>
      <c r="K146" s="103">
        <f>'2.2.2.ProdIntermed'!K62</f>
        <v>31747.949612405519</v>
      </c>
      <c r="L146" s="103">
        <f>'2.2.2.ProdIntermed'!L62</f>
        <v>27839.36623090988</v>
      </c>
      <c r="M146" s="103">
        <f>'2.2.2.ProdIntermed'!M62</f>
        <v>0</v>
      </c>
      <c r="N146" s="103">
        <f>'2.2.2.ProdIntermed'!N62</f>
        <v>22655.870414691708</v>
      </c>
    </row>
    <row r="147" spans="2:14" x14ac:dyDescent="0.3">
      <c r="B147" s="74" t="s">
        <v>127</v>
      </c>
      <c r="C147" s="74"/>
      <c r="D147" s="74"/>
      <c r="E147" s="74"/>
      <c r="F147" s="76"/>
      <c r="G147" s="76"/>
      <c r="H147" s="76"/>
      <c r="I147" s="76"/>
      <c r="J147" s="76"/>
      <c r="K147" s="76"/>
      <c r="L147" s="76"/>
      <c r="M147" s="76"/>
      <c r="N147" s="76"/>
    </row>
    <row r="148" spans="2:14" x14ac:dyDescent="0.3">
      <c r="B148" s="77" t="s">
        <v>128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 x14ac:dyDescent="0.3">
      <c r="B149" s="56" t="s">
        <v>117</v>
      </c>
      <c r="C149" s="2"/>
      <c r="D149" s="2"/>
      <c r="E149" s="2"/>
      <c r="F149" s="103">
        <f>'2.2.2.ProdIntermed'!F65</f>
        <v>163703.18783338991</v>
      </c>
      <c r="G149" s="103">
        <f>'2.2.2.ProdIntermed'!G65</f>
        <v>46282.399522674452</v>
      </c>
      <c r="H149" s="103">
        <f>'2.2.2.ProdIntermed'!H65</f>
        <v>32830.55482487593</v>
      </c>
      <c r="I149" s="103">
        <f>'2.2.2.ProdIntermed'!I65</f>
        <v>42619.970525282399</v>
      </c>
      <c r="J149" s="103">
        <f>'2.2.2.ProdIntermed'!J65</f>
        <v>13537.486367242625</v>
      </c>
      <c r="K149" s="103">
        <f>'2.2.2.ProdIntermed'!K65</f>
        <v>37440.053385325351</v>
      </c>
      <c r="L149" s="103">
        <f>'2.2.2.ProdIntermed'!L65</f>
        <v>34614.463879411371</v>
      </c>
      <c r="M149" s="103">
        <f>'2.2.2.ProdIntermed'!M65</f>
        <v>155262.60136122676</v>
      </c>
      <c r="N149" s="103">
        <f>'2.2.2.ProdIntermed'!N65</f>
        <v>139792.17274707192</v>
      </c>
    </row>
    <row r="150" spans="2:14" x14ac:dyDescent="0.3">
      <c r="B150" s="56" t="s">
        <v>118</v>
      </c>
      <c r="C150" s="2"/>
      <c r="D150" s="2"/>
      <c r="E150" s="2"/>
      <c r="F150" s="103">
        <f>'2.2.2.ProdIntermed'!F66</f>
        <v>44298.457661286833</v>
      </c>
      <c r="G150" s="103">
        <f>'2.2.2.ProdIntermed'!G66</f>
        <v>30808.18071305714</v>
      </c>
      <c r="H150" s="103">
        <f>'2.2.2.ProdIntermed'!H66</f>
        <v>44351.910555248105</v>
      </c>
      <c r="I150" s="103">
        <f>'2.2.2.ProdIntermed'!I66</f>
        <v>77236.476624121366</v>
      </c>
      <c r="J150" s="103">
        <f>'2.2.2.ProdIntermed'!J66</f>
        <v>71774.327009936183</v>
      </c>
      <c r="K150" s="103">
        <f>'2.2.2.ProdIntermed'!K66</f>
        <v>80512.724492799985</v>
      </c>
      <c r="L150" s="103">
        <f>'2.2.2.ProdIntermed'!L66</f>
        <v>172416.4381552788</v>
      </c>
      <c r="M150" s="103">
        <f>'2.2.2.ProdIntermed'!M66</f>
        <v>491381.02140813478</v>
      </c>
      <c r="N150" s="103">
        <f>'2.2.2.ProdIntermed'!N66</f>
        <v>697158.75492402073</v>
      </c>
    </row>
    <row r="151" spans="2:14" x14ac:dyDescent="0.3">
      <c r="B151" s="56" t="s">
        <v>119</v>
      </c>
      <c r="C151" s="2"/>
      <c r="D151" s="2"/>
      <c r="E151" s="2"/>
      <c r="F151" s="103">
        <f>'2.2.2.ProdIntermed'!F67</f>
        <v>58852.765356729287</v>
      </c>
      <c r="G151" s="103">
        <f>'2.2.2.ProdIntermed'!G67</f>
        <v>36241.067263444005</v>
      </c>
      <c r="H151" s="103">
        <f>'2.2.2.ProdIntermed'!H67</f>
        <v>47722.246847927483</v>
      </c>
      <c r="I151" s="103">
        <f>'2.2.2.ProdIntermed'!I67</f>
        <v>46882.877790009756</v>
      </c>
      <c r="J151" s="103">
        <f>'2.2.2.ProdIntermed'!J67</f>
        <v>72426.693909273366</v>
      </c>
      <c r="K151" s="103">
        <f>'2.2.2.ProdIntermed'!K67</f>
        <v>86585.558103304764</v>
      </c>
      <c r="L151" s="103">
        <f>'2.2.2.ProdIntermed'!L67</f>
        <v>44046.66282881474</v>
      </c>
      <c r="M151" s="103">
        <f>'2.2.2.ProdIntermed'!M67</f>
        <v>40461.456387036793</v>
      </c>
      <c r="N151" s="103">
        <f>'2.2.2.ProdIntermed'!N67</f>
        <v>40335.75007806105</v>
      </c>
    </row>
    <row r="152" spans="2:14" x14ac:dyDescent="0.3">
      <c r="B152" s="56" t="s">
        <v>120</v>
      </c>
      <c r="C152" s="2"/>
      <c r="D152" s="2"/>
      <c r="E152" s="2"/>
      <c r="F152" s="103">
        <f>'2.2.2.ProdIntermed'!F68</f>
        <v>173734.92117191179</v>
      </c>
      <c r="G152" s="103">
        <f>'2.2.2.ProdIntermed'!G68</f>
        <v>129480.96684208042</v>
      </c>
      <c r="H152" s="103">
        <f>'2.2.2.ProdIntermed'!H68</f>
        <v>166573.04639016604</v>
      </c>
      <c r="I152" s="103">
        <f>'2.2.2.ProdIntermed'!I68</f>
        <v>196841.81382180401</v>
      </c>
      <c r="J152" s="103">
        <f>'2.2.2.ProdIntermed'!J68</f>
        <v>300191.22045214067</v>
      </c>
      <c r="K152" s="103">
        <f>'2.2.2.ProdIntermed'!K68</f>
        <v>167727.3508046589</v>
      </c>
      <c r="L152" s="103">
        <f>'2.2.2.ProdIntermed'!L68</f>
        <v>165867.07347932595</v>
      </c>
      <c r="M152" s="103">
        <f>'2.2.2.ProdIntermed'!M68</f>
        <v>317202.53528537456</v>
      </c>
      <c r="N152" s="103">
        <f>'2.2.2.ProdIntermed'!N68</f>
        <v>347975.52569610451</v>
      </c>
    </row>
    <row r="153" spans="2:14" x14ac:dyDescent="0.3">
      <c r="B153" s="56" t="s">
        <v>129</v>
      </c>
      <c r="C153" s="2"/>
      <c r="D153" s="2"/>
      <c r="E153" s="2"/>
      <c r="F153" s="103">
        <f>'2.2.2.ProdIntermed'!F69</f>
        <v>520584.64608467487</v>
      </c>
      <c r="G153" s="103">
        <f>'2.2.2.ProdIntermed'!G69</f>
        <v>442800.55373562925</v>
      </c>
      <c r="H153" s="103">
        <f>'2.2.2.ProdIntermed'!H69</f>
        <v>494300.2879722105</v>
      </c>
      <c r="I153" s="103">
        <f>'2.2.2.ProdIntermed'!I69</f>
        <v>699085.4690094972</v>
      </c>
      <c r="J153" s="103">
        <f>'2.2.2.ProdIntermed'!J69</f>
        <v>633168.28035787994</v>
      </c>
      <c r="K153" s="103">
        <f>'2.2.2.ProdIntermed'!K69</f>
        <v>240989.00515988879</v>
      </c>
      <c r="L153" s="103">
        <f>'2.2.2.ProdIntermed'!L69</f>
        <v>1026987.7788837668</v>
      </c>
      <c r="M153" s="103">
        <f>'2.2.2.ProdIntermed'!M69</f>
        <v>1228182.8178184759</v>
      </c>
      <c r="N153" s="103">
        <f>'2.2.2.ProdIntermed'!N69</f>
        <v>1225542.1960480621</v>
      </c>
    </row>
    <row r="154" spans="2:14" x14ac:dyDescent="0.3">
      <c r="B154" s="56" t="s">
        <v>130</v>
      </c>
      <c r="C154" s="2"/>
      <c r="D154" s="2"/>
      <c r="E154" s="2"/>
      <c r="F154" s="103">
        <f>'2.2.2.ProdIntermed'!F70</f>
        <v>95707.980861701129</v>
      </c>
      <c r="G154" s="103">
        <f>'2.2.2.ProdIntermed'!G70</f>
        <v>64928.721510370873</v>
      </c>
      <c r="H154" s="103">
        <f>'2.2.2.ProdIntermed'!H70</f>
        <v>72304.70386383342</v>
      </c>
      <c r="I154" s="103">
        <f>'2.2.2.ProdIntermed'!I70</f>
        <v>118922.73208734029</v>
      </c>
      <c r="J154" s="103">
        <f>'2.2.2.ProdIntermed'!J70</f>
        <v>84942.60641551482</v>
      </c>
      <c r="K154" s="103">
        <f>'2.2.2.ProdIntermed'!K70</f>
        <v>37654.671995900666</v>
      </c>
      <c r="L154" s="103">
        <f>'2.2.2.ProdIntermed'!L70</f>
        <v>60277.412042520613</v>
      </c>
      <c r="M154" s="103">
        <f>'2.2.2.ProdIntermed'!M70</f>
        <v>44520.797847182788</v>
      </c>
      <c r="N154" s="103">
        <f>'2.2.2.ProdIntermed'!N70</f>
        <v>40174.084976343685</v>
      </c>
    </row>
    <row r="155" spans="2:14" x14ac:dyDescent="0.3">
      <c r="B155" s="56" t="s">
        <v>121</v>
      </c>
      <c r="C155" s="2"/>
      <c r="D155" s="2"/>
      <c r="E155" s="2"/>
      <c r="F155" s="103">
        <f>'2.2.2.ProdIntermed'!F71</f>
        <v>186398.04684000008</v>
      </c>
      <c r="G155" s="103">
        <f>'2.2.2.ProdIntermed'!G71</f>
        <v>43778.551055201555</v>
      </c>
      <c r="H155" s="103">
        <f>'2.2.2.ProdIntermed'!H71</f>
        <v>140132.65833945491</v>
      </c>
      <c r="I155" s="103">
        <f>'2.2.2.ProdIntermed'!I71</f>
        <v>57537.153385833291</v>
      </c>
      <c r="J155" s="103">
        <f>'2.2.2.ProdIntermed'!J71</f>
        <v>92367.904116587335</v>
      </c>
      <c r="K155" s="103">
        <f>'2.2.2.ProdIntermed'!K71</f>
        <v>113552.95521102023</v>
      </c>
      <c r="L155" s="103">
        <f>'2.2.2.ProdIntermed'!L71</f>
        <v>200283.74709888277</v>
      </c>
      <c r="M155" s="103">
        <f>'2.2.2.ProdIntermed'!M71</f>
        <v>648118.46973043529</v>
      </c>
      <c r="N155" s="103">
        <f>'2.2.2.ProdIntermed'!N71</f>
        <v>813070.66004803905</v>
      </c>
    </row>
    <row r="156" spans="2:14" x14ac:dyDescent="0.3">
      <c r="B156" s="77" t="s">
        <v>131</v>
      </c>
      <c r="C156" s="2"/>
      <c r="D156" s="2"/>
      <c r="E156" s="2"/>
      <c r="F156" s="103"/>
      <c r="G156" s="103"/>
      <c r="H156" s="103"/>
      <c r="I156" s="103"/>
      <c r="J156" s="103"/>
      <c r="K156" s="103"/>
      <c r="L156" s="103"/>
      <c r="M156" s="103"/>
      <c r="N156" s="103"/>
    </row>
    <row r="157" spans="2:14" x14ac:dyDescent="0.3">
      <c r="B157" s="56" t="s">
        <v>123</v>
      </c>
      <c r="C157" s="2"/>
      <c r="D157" s="2"/>
      <c r="E157" s="2"/>
      <c r="F157" s="103">
        <f>'2.2.2.ProdIntermed'!F73</f>
        <v>27693.434307531446</v>
      </c>
      <c r="G157" s="103">
        <f>'2.2.2.ProdIntermed'!G73</f>
        <v>43275.86511420444</v>
      </c>
      <c r="H157" s="103">
        <f>'2.2.2.ProdIntermed'!H73</f>
        <v>73210.35015492652</v>
      </c>
      <c r="I157" s="103">
        <f>'2.2.2.ProdIntermed'!I73</f>
        <v>92876.004129125824</v>
      </c>
      <c r="J157" s="103">
        <f>'2.2.2.ProdIntermed'!J73</f>
        <v>122646.53887091248</v>
      </c>
      <c r="K157" s="103">
        <f>'2.2.2.ProdIntermed'!K73</f>
        <v>58820.126379363304</v>
      </c>
      <c r="L157" s="103">
        <f>'2.2.2.ProdIntermed'!L73</f>
        <v>57278.638599851482</v>
      </c>
      <c r="M157" s="103">
        <f>'2.2.2.ProdIntermed'!M73</f>
        <v>737852.05791201419</v>
      </c>
      <c r="N157" s="103">
        <f>'2.2.2.ProdIntermed'!N73</f>
        <v>125839.55560121295</v>
      </c>
    </row>
    <row r="158" spans="2:14" x14ac:dyDescent="0.3">
      <c r="B158" s="56" t="s">
        <v>124</v>
      </c>
      <c r="C158" s="2"/>
      <c r="D158" s="2"/>
      <c r="E158" s="2"/>
      <c r="F158" s="103">
        <f>'2.2.2.ProdIntermed'!F74</f>
        <v>13085.361698224344</v>
      </c>
      <c r="G158" s="103">
        <f>'2.2.2.ProdIntermed'!G74</f>
        <v>143058.94292218125</v>
      </c>
      <c r="H158" s="103">
        <f>'2.2.2.ProdIntermed'!H74</f>
        <v>206900.21815559021</v>
      </c>
      <c r="I158" s="103">
        <f>'2.2.2.ProdIntermed'!I74</f>
        <v>214509.58798404655</v>
      </c>
      <c r="J158" s="103">
        <f>'2.2.2.ProdIntermed'!J74</f>
        <v>288195.29398167034</v>
      </c>
      <c r="K158" s="103">
        <f>'2.2.2.ProdIntermed'!K74</f>
        <v>69085.057166918545</v>
      </c>
      <c r="L158" s="103">
        <f>'2.2.2.ProdIntermed'!L74</f>
        <v>47685.165816243338</v>
      </c>
      <c r="M158" s="103">
        <f>'2.2.2.ProdIntermed'!M74</f>
        <v>98542.747047691577</v>
      </c>
      <c r="N158" s="103">
        <f>'2.2.2.ProdIntermed'!N74</f>
        <v>66073.431309882289</v>
      </c>
    </row>
    <row r="159" spans="2:14" x14ac:dyDescent="0.3">
      <c r="B159" s="56" t="s">
        <v>125</v>
      </c>
      <c r="C159" s="2"/>
      <c r="D159" s="2"/>
      <c r="E159" s="2"/>
      <c r="F159" s="103">
        <f>'2.2.2.ProdIntermed'!F75</f>
        <v>8884.5853927877324</v>
      </c>
      <c r="G159" s="103">
        <f>'2.2.2.ProdIntermed'!G75</f>
        <v>16098.792004356048</v>
      </c>
      <c r="H159" s="103">
        <f>'2.2.2.ProdIntermed'!H75</f>
        <v>11342.208869217702</v>
      </c>
      <c r="I159" s="103">
        <f>'2.2.2.ProdIntermed'!I75</f>
        <v>11651.245819276834</v>
      </c>
      <c r="J159" s="103">
        <f>'2.2.2.ProdIntermed'!J75</f>
        <v>13510.042227310434</v>
      </c>
      <c r="K159" s="103">
        <f>'2.2.2.ProdIntermed'!K75</f>
        <v>16973.91231231796</v>
      </c>
      <c r="L159" s="103">
        <f>'2.2.2.ProdIntermed'!L75</f>
        <v>16307.538627789143</v>
      </c>
      <c r="M159" s="103">
        <f>'2.2.2.ProdIntermed'!M75</f>
        <v>14065.077941863783</v>
      </c>
      <c r="N159" s="103">
        <f>'2.2.2.ProdIntermed'!N75</f>
        <v>16489.552125014048</v>
      </c>
    </row>
    <row r="160" spans="2:14" x14ac:dyDescent="0.3">
      <c r="B160" s="56" t="s">
        <v>126</v>
      </c>
      <c r="C160" s="2"/>
      <c r="D160" s="2"/>
      <c r="E160" s="2"/>
      <c r="F160" s="103">
        <f>'2.2.2.ProdIntermed'!F76</f>
        <v>36784.445079324789</v>
      </c>
      <c r="G160" s="103">
        <f>'2.2.2.ProdIntermed'!G76</f>
        <v>49538.891013566164</v>
      </c>
      <c r="H160" s="103">
        <f>'2.2.2.ProdIntermed'!H76</f>
        <v>36144.065083709371</v>
      </c>
      <c r="I160" s="103">
        <f>'2.2.2.ProdIntermed'!I76</f>
        <v>48678.456419148264</v>
      </c>
      <c r="J160" s="103">
        <f>'2.2.2.ProdIntermed'!J76</f>
        <v>115652.33731347506</v>
      </c>
      <c r="K160" s="103">
        <f>'2.2.2.ProdIntermed'!K76</f>
        <v>62779.203421296792</v>
      </c>
      <c r="L160" s="103">
        <f>'2.2.2.ProdIntermed'!L76</f>
        <v>29710.337199795729</v>
      </c>
      <c r="M160" s="103">
        <f>'2.2.2.ProdIntermed'!M76</f>
        <v>93462.386032895185</v>
      </c>
      <c r="N160" s="103">
        <f>'2.2.2.ProdIntermed'!N76</f>
        <v>121793.43193431922</v>
      </c>
    </row>
    <row r="161" spans="2:14" x14ac:dyDescent="0.3">
      <c r="B161" s="74" t="s">
        <v>132</v>
      </c>
      <c r="C161" s="74"/>
      <c r="D161" s="74"/>
      <c r="E161" s="74"/>
      <c r="F161" s="76"/>
      <c r="G161" s="76"/>
      <c r="H161" s="76"/>
      <c r="I161" s="76"/>
      <c r="J161" s="76"/>
      <c r="K161" s="76"/>
      <c r="L161" s="76"/>
      <c r="M161" s="76"/>
      <c r="N161" s="76"/>
    </row>
    <row r="162" spans="2:14" x14ac:dyDescent="0.3">
      <c r="B162" s="56" t="s">
        <v>133</v>
      </c>
      <c r="C162" s="2"/>
      <c r="D162" s="2"/>
      <c r="E162" s="2"/>
      <c r="F162" s="142">
        <f>'2.2.2.ProdIntermed'!F78</f>
        <v>41000</v>
      </c>
      <c r="G162" s="142">
        <f>'2.2.2.ProdIntermed'!G78</f>
        <v>26603.093979222347</v>
      </c>
      <c r="H162" s="142">
        <f>'2.2.2.ProdIntermed'!H78</f>
        <v>29803.539264825351</v>
      </c>
      <c r="I162" s="142">
        <f>'2.2.2.ProdIntermed'!I78</f>
        <v>39215.025301013709</v>
      </c>
      <c r="J162" s="142">
        <f>'2.2.2.ProdIntermed'!J78</f>
        <v>21870.239793193268</v>
      </c>
      <c r="K162" s="142">
        <f>'2.2.2.ProdIntermed'!K78</f>
        <v>29343.956506453887</v>
      </c>
      <c r="L162" s="142">
        <f>'2.2.2.ProdIntermed'!L78</f>
        <v>18806.267188243055</v>
      </c>
      <c r="M162" s="142">
        <f>'2.2.2.ProdIntermed'!M78</f>
        <v>77543.935012408445</v>
      </c>
      <c r="N162" s="142">
        <f>'2.2.2.ProdIntermed'!N78</f>
        <v>23741.401603912618</v>
      </c>
    </row>
    <row r="163" spans="2:14" x14ac:dyDescent="0.3">
      <c r="B163" s="56" t="s">
        <v>134</v>
      </c>
      <c r="C163" s="2"/>
      <c r="D163" s="2"/>
      <c r="E163" s="2"/>
      <c r="F163" s="142">
        <f>'2.2.2.ProdIntermed'!F79</f>
        <v>0</v>
      </c>
      <c r="G163" s="142">
        <f>'2.2.2.ProdIntermed'!G79</f>
        <v>0</v>
      </c>
      <c r="H163" s="142">
        <f>'2.2.2.ProdIntermed'!H79</f>
        <v>0</v>
      </c>
      <c r="I163" s="142">
        <f>'2.2.2.ProdIntermed'!I79</f>
        <v>0</v>
      </c>
      <c r="J163" s="142">
        <f>'2.2.2.ProdIntermed'!J79</f>
        <v>0</v>
      </c>
      <c r="K163" s="142">
        <f>'2.2.2.ProdIntermed'!K79</f>
        <v>33510.798330370337</v>
      </c>
      <c r="L163" s="142">
        <f>'2.2.2.ProdIntermed'!L79</f>
        <v>50134.373945991276</v>
      </c>
      <c r="M163" s="142">
        <f>'2.2.2.ProdIntermed'!M79</f>
        <v>39429.654955013168</v>
      </c>
      <c r="N163" s="142">
        <f>'2.2.2.ProdIntermed'!N79</f>
        <v>41003.159192298124</v>
      </c>
    </row>
    <row r="164" spans="2:14" x14ac:dyDescent="0.3">
      <c r="B164" s="82" t="s">
        <v>135</v>
      </c>
      <c r="C164" s="21"/>
      <c r="D164" s="21"/>
      <c r="E164" s="21"/>
      <c r="F164" s="143">
        <f>'2.2.2.ProdIntermed'!F80</f>
        <v>265809.95799749932</v>
      </c>
      <c r="G164" s="143">
        <f>'2.2.2.ProdIntermed'!G80</f>
        <v>306613.60703418794</v>
      </c>
      <c r="H164" s="143">
        <f>'2.2.2.ProdIntermed'!H80</f>
        <v>267600.293172081</v>
      </c>
      <c r="I164" s="143">
        <f>'2.2.2.ProdIntermed'!I80</f>
        <v>296817.46338422678</v>
      </c>
      <c r="J164" s="143">
        <f>'2.2.2.ProdIntermed'!J80</f>
        <v>310256.53290802403</v>
      </c>
      <c r="K164" s="143">
        <f>'2.2.2.ProdIntermed'!K80</f>
        <v>322866.97598275892</v>
      </c>
      <c r="L164" s="143">
        <f>'2.2.2.ProdIntermed'!L80</f>
        <v>328910.89098733407</v>
      </c>
      <c r="M164" s="143">
        <f>'2.2.2.ProdIntermed'!M80</f>
        <v>401607.39501343743</v>
      </c>
      <c r="N164" s="143">
        <f>'2.2.2.ProdIntermed'!N80</f>
        <v>442524.0132777922</v>
      </c>
    </row>
    <row r="165" spans="2:14" x14ac:dyDescent="0.3"/>
    <row r="166" spans="2:14" x14ac:dyDescent="0.3">
      <c r="B166" s="134" t="s">
        <v>283</v>
      </c>
    </row>
    <row r="167" spans="2:14" x14ac:dyDescent="0.3">
      <c r="B167" s="140"/>
    </row>
    <row r="168" spans="2:14" x14ac:dyDescent="0.3">
      <c r="B168" s="178" t="s">
        <v>196</v>
      </c>
      <c r="C168" s="178"/>
      <c r="D168" s="178"/>
      <c r="E168" s="178"/>
      <c r="F168" s="139"/>
      <c r="G168" s="139"/>
      <c r="H168" s="139"/>
      <c r="I168" s="139"/>
      <c r="J168" s="139"/>
      <c r="K168" s="139"/>
      <c r="L168" s="139"/>
      <c r="M168" s="139"/>
      <c r="N168" s="139"/>
    </row>
    <row r="169" spans="2:14" x14ac:dyDescent="0.3">
      <c r="B169" s="74" t="s">
        <v>197</v>
      </c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</row>
    <row r="170" spans="2:14" x14ac:dyDescent="0.3">
      <c r="B170" s="104" t="s">
        <v>198</v>
      </c>
      <c r="C170" s="105"/>
      <c r="D170" s="2"/>
      <c r="F170" s="144">
        <f>'2.2.3.6.CantidadCapital'!F8</f>
        <v>105550</v>
      </c>
      <c r="G170" s="144">
        <f>'2.2.3.6.CantidadCapital'!G8</f>
        <v>127757.30147463303</v>
      </c>
      <c r="H170" s="144">
        <f>'2.2.3.6.CantidadCapital'!H8</f>
        <v>155706.448831455</v>
      </c>
      <c r="I170" s="144">
        <f>'2.2.3.6.CantidadCapital'!I8</f>
        <v>263693.07163613086</v>
      </c>
      <c r="J170" s="144">
        <f>'2.2.3.6.CantidadCapital'!J8</f>
        <v>364593.23938911507</v>
      </c>
      <c r="K170" s="144">
        <f>'2.2.3.6.CantidadCapital'!K8</f>
        <v>378802.36451162829</v>
      </c>
      <c r="L170" s="144">
        <f>'2.2.3.6.CantidadCapital'!L8</f>
        <v>429115.79861029831</v>
      </c>
      <c r="M170" s="144">
        <f>'2.2.3.6.CantidadCapital'!M8</f>
        <v>458707.10732192005</v>
      </c>
      <c r="N170" s="144">
        <f>'2.2.3.6.CantidadCapital'!N8</f>
        <v>529387.65280994296</v>
      </c>
    </row>
    <row r="171" spans="2:14" x14ac:dyDescent="0.3">
      <c r="B171" s="104" t="s">
        <v>199</v>
      </c>
      <c r="C171" s="105"/>
      <c r="D171" s="2"/>
      <c r="F171" s="144">
        <f>'2.2.3.6.CantidadCapital'!F9</f>
        <v>352000</v>
      </c>
      <c r="G171" s="144">
        <f>'2.2.3.6.CantidadCapital'!G9</f>
        <v>346635.3995720027</v>
      </c>
      <c r="H171" s="144">
        <f>'2.2.3.6.CantidadCapital'!H9</f>
        <v>603503.28940343054</v>
      </c>
      <c r="I171" s="144">
        <f>'2.2.3.6.CantidadCapital'!I9</f>
        <v>1082217.8422249649</v>
      </c>
      <c r="J171" s="144">
        <f>'2.2.3.6.CantidadCapital'!J9</f>
        <v>1449411.4671752034</v>
      </c>
      <c r="K171" s="144">
        <f>'2.2.3.6.CantidadCapital'!K9</f>
        <v>1536328.4167748622</v>
      </c>
      <c r="L171" s="144">
        <f>'2.2.3.6.CantidadCapital'!L9</f>
        <v>1508894.7173818047</v>
      </c>
      <c r="M171" s="144">
        <f>'2.2.3.6.CantidadCapital'!M9</f>
        <v>1554777.240538083</v>
      </c>
      <c r="N171" s="144">
        <f>'2.2.3.6.CantidadCapital'!N9</f>
        <v>1400000.04986164</v>
      </c>
    </row>
    <row r="172" spans="2:14" x14ac:dyDescent="0.3">
      <c r="B172" s="104" t="s">
        <v>200</v>
      </c>
      <c r="C172" s="105"/>
      <c r="D172" s="2"/>
      <c r="F172" s="144">
        <f>'2.2.3.6.CantidadCapital'!F10</f>
        <v>93200</v>
      </c>
      <c r="G172" s="144">
        <f>'2.2.3.6.CantidadCapital'!G10</f>
        <v>83685.840999615786</v>
      </c>
      <c r="H172" s="144">
        <f>'2.2.3.6.CantidadCapital'!H10</f>
        <v>63751.625783117372</v>
      </c>
      <c r="I172" s="144">
        <f>'2.2.3.6.CantidadCapital'!I10</f>
        <v>97129.301289363706</v>
      </c>
      <c r="J172" s="144">
        <f>'2.2.3.6.CantidadCapital'!J10</f>
        <v>136188.95686099463</v>
      </c>
      <c r="K172" s="144">
        <f>'2.2.3.6.CantidadCapital'!K10</f>
        <v>111360.97859297691</v>
      </c>
      <c r="L172" s="144">
        <f>'2.2.3.6.CantidadCapital'!L10</f>
        <v>77577.209608180972</v>
      </c>
      <c r="M172" s="144">
        <f>'2.2.3.6.CantidadCapital'!M10</f>
        <v>63443.549095930197</v>
      </c>
      <c r="N172" s="144">
        <f>'2.2.3.6.CantidadCapital'!N10</f>
        <v>45917.918090356732</v>
      </c>
    </row>
    <row r="173" spans="2:14" x14ac:dyDescent="0.3">
      <c r="B173" s="104" t="s">
        <v>201</v>
      </c>
      <c r="C173" s="105"/>
      <c r="D173" s="2"/>
      <c r="F173" s="144">
        <f>'2.2.3.6.CantidadCapital'!F11</f>
        <v>99000</v>
      </c>
      <c r="G173" s="144">
        <f>'2.2.3.6.CantidadCapital'!G11</f>
        <v>97579.867634747789</v>
      </c>
      <c r="H173" s="144">
        <f>'2.2.3.6.CantidadCapital'!H11</f>
        <v>95797.587773645355</v>
      </c>
      <c r="I173" s="144">
        <f>'2.2.3.6.CantidadCapital'!I11</f>
        <v>102198.78425612619</v>
      </c>
      <c r="J173" s="144">
        <f>'2.2.3.6.CantidadCapital'!J11</f>
        <v>117342.32243853656</v>
      </c>
      <c r="K173" s="144">
        <f>'2.2.3.6.CantidadCapital'!K11</f>
        <v>117593.41275578279</v>
      </c>
      <c r="L173" s="144">
        <f>'2.2.3.6.CantidadCapital'!L11</f>
        <v>103829.59446016961</v>
      </c>
      <c r="M173" s="144">
        <f>'2.2.3.6.CantidadCapital'!M11</f>
        <v>88057.706247067559</v>
      </c>
      <c r="N173" s="144">
        <f>'2.2.3.6.CantidadCapital'!N11</f>
        <v>68029.452877951029</v>
      </c>
    </row>
    <row r="174" spans="2:14" x14ac:dyDescent="0.3">
      <c r="B174" s="104" t="s">
        <v>202</v>
      </c>
      <c r="C174" s="105"/>
      <c r="D174" s="2"/>
      <c r="F174" s="144">
        <f>'2.2.3.6.CantidadCapital'!F12</f>
        <v>191600</v>
      </c>
      <c r="G174" s="144">
        <f>'2.2.3.6.CantidadCapital'!G12</f>
        <v>252046.90388362718</v>
      </c>
      <c r="H174" s="144">
        <f>'2.2.3.6.CantidadCapital'!H12</f>
        <v>387116.46161446976</v>
      </c>
      <c r="I174" s="144">
        <f>'2.2.3.6.CantidadCapital'!I12</f>
        <v>493876.39216392138</v>
      </c>
      <c r="J174" s="144">
        <f>'2.2.3.6.CantidadCapital'!J12</f>
        <v>622587.3016970912</v>
      </c>
      <c r="K174" s="144">
        <f>'2.2.3.6.CantidadCapital'!K12</f>
        <v>739910.49863598077</v>
      </c>
      <c r="L174" s="144">
        <f>'2.2.3.6.CantidadCapital'!L12</f>
        <v>758529.72416171141</v>
      </c>
      <c r="M174" s="144">
        <f>'2.2.3.6.CantidadCapital'!M12</f>
        <v>704602.32617081609</v>
      </c>
      <c r="N174" s="144">
        <f>'2.2.3.6.CantidadCapital'!N12</f>
        <v>743851.32854886749</v>
      </c>
    </row>
    <row r="175" spans="2:14" x14ac:dyDescent="0.3">
      <c r="B175" s="104" t="s">
        <v>203</v>
      </c>
      <c r="C175" s="105"/>
      <c r="D175" s="2"/>
      <c r="F175" s="144">
        <f>'2.2.3.6.CantidadCapital'!F13</f>
        <v>55500</v>
      </c>
      <c r="G175" s="144">
        <f>'2.2.3.6.CantidadCapital'!G13</f>
        <v>53841.814364483784</v>
      </c>
      <c r="H175" s="144">
        <f>'2.2.3.6.CantidadCapital'!H13</f>
        <v>65062.95659977039</v>
      </c>
      <c r="I175" s="144">
        <f>'2.2.3.6.CantidadCapital'!I13</f>
        <v>77168.198258435834</v>
      </c>
      <c r="J175" s="144">
        <f>'2.2.3.6.CantidadCapital'!J13</f>
        <v>66838.876361395043</v>
      </c>
      <c r="K175" s="144">
        <f>'2.2.3.6.CantidadCapital'!K13</f>
        <v>45666.213778867066</v>
      </c>
      <c r="L175" s="144">
        <f>'2.2.3.6.CantidadCapital'!L13</f>
        <v>25138.608345182547</v>
      </c>
      <c r="M175" s="144">
        <f>'2.2.3.6.CantidadCapital'!M13</f>
        <v>15106.454119354285</v>
      </c>
      <c r="N175" s="144">
        <f>'2.2.3.6.CantidadCapital'!N13</f>
        <v>9007.6395947351884</v>
      </c>
    </row>
    <row r="176" spans="2:14" x14ac:dyDescent="0.3">
      <c r="B176" s="74" t="s">
        <v>204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</row>
    <row r="177" spans="2:14" x14ac:dyDescent="0.3">
      <c r="B177" s="104" t="s">
        <v>267</v>
      </c>
      <c r="C177" s="105"/>
      <c r="D177" s="2"/>
      <c r="F177" s="144">
        <f>'2.2.3.6.CantidadCapital'!F15</f>
        <v>16567182.666814277</v>
      </c>
      <c r="G177" s="144">
        <f>'2.2.3.6.CantidadCapital'!G15</f>
        <v>16387709.131348245</v>
      </c>
      <c r="H177" s="144">
        <f>'2.2.3.6.CantidadCapital'!H15</f>
        <v>15835500.376092218</v>
      </c>
      <c r="I177" s="144">
        <f>'2.2.3.6.CantidadCapital'!I15</f>
        <v>15196563.030246276</v>
      </c>
      <c r="J177" s="144">
        <f>'2.2.3.6.CantidadCapital'!J15</f>
        <v>14641742.301182412</v>
      </c>
      <c r="K177" s="144">
        <f>'2.2.3.6.CantidadCapital'!K15</f>
        <v>7176561.8490872476</v>
      </c>
      <c r="L177" s="144">
        <f>'2.2.3.6.CantidadCapital'!L15</f>
        <v>0</v>
      </c>
      <c r="M177" s="144">
        <f>'2.2.3.6.CantidadCapital'!M15</f>
        <v>0</v>
      </c>
      <c r="N177" s="144">
        <f>'2.2.3.6.CantidadCapital'!N15</f>
        <v>0</v>
      </c>
    </row>
    <row r="178" spans="2:14" x14ac:dyDescent="0.3">
      <c r="B178" s="104" t="s">
        <v>343</v>
      </c>
      <c r="C178" s="105"/>
      <c r="D178" s="2"/>
      <c r="F178" s="144">
        <f>'2.2.3.6.CantidadCapital'!F16</f>
        <v>0</v>
      </c>
      <c r="G178" s="144">
        <f>'2.2.3.6.CantidadCapital'!G16</f>
        <v>0</v>
      </c>
      <c r="H178" s="144">
        <f>'2.2.3.6.CantidadCapital'!H16</f>
        <v>0</v>
      </c>
      <c r="I178" s="144">
        <f>'2.2.3.6.CantidadCapital'!I16</f>
        <v>0</v>
      </c>
      <c r="J178" s="144">
        <f>'2.2.3.6.CantidadCapital'!J16</f>
        <v>35191091.766265266</v>
      </c>
      <c r="K178" s="144">
        <f>'2.2.3.6.CantidadCapital'!K16</f>
        <v>62884086.847725347</v>
      </c>
      <c r="L178" s="144">
        <f>'2.2.3.6.CantidadCapital'!L16</f>
        <v>89256345.164910048</v>
      </c>
      <c r="M178" s="144">
        <f>'2.2.3.6.CantidadCapital'!M16</f>
        <v>83992447.318307877</v>
      </c>
      <c r="N178" s="144">
        <f>'2.2.3.6.CantidadCapital'!N16</f>
        <v>76916031.489422262</v>
      </c>
    </row>
    <row r="179" spans="2:14" x14ac:dyDescent="0.3">
      <c r="B179" s="104" t="s">
        <v>205</v>
      </c>
      <c r="C179" s="105"/>
      <c r="D179" s="2"/>
      <c r="F179" s="144">
        <f>'2.2.3.6.CantidadCapital'!F17</f>
        <v>1029544.0338983053</v>
      </c>
      <c r="G179" s="144">
        <f>'2.2.3.6.CantidadCapital'!G17</f>
        <v>984216.76707114768</v>
      </c>
      <c r="H179" s="144">
        <f>'2.2.3.6.CantidadCapital'!H17</f>
        <v>882280.83482981857</v>
      </c>
      <c r="I179" s="144">
        <f>'2.2.3.6.CantidadCapital'!I17</f>
        <v>775045.10837596608</v>
      </c>
      <c r="J179" s="144">
        <f>'2.2.3.6.CantidadCapital'!J17</f>
        <v>1705948.052434813</v>
      </c>
      <c r="K179" s="144">
        <f>'2.2.3.6.CantidadCapital'!K17</f>
        <v>2545901.1310979486</v>
      </c>
      <c r="L179" s="144">
        <f>'2.2.3.6.CantidadCapital'!L17</f>
        <v>2261890.5510362862</v>
      </c>
      <c r="M179" s="144">
        <f>'2.2.3.6.CantidadCapital'!M17</f>
        <v>1917626.8370752018</v>
      </c>
      <c r="N179" s="144">
        <f>'2.2.3.6.CantidadCapital'!N17</f>
        <v>1540657.0166849808</v>
      </c>
    </row>
    <row r="180" spans="2:14" x14ac:dyDescent="0.3">
      <c r="B180" s="104" t="s">
        <v>206</v>
      </c>
      <c r="C180" s="105"/>
      <c r="D180" s="2"/>
      <c r="F180" s="144">
        <f>'2.2.3.6.CantidadCapital'!F18</f>
        <v>0</v>
      </c>
      <c r="G180" s="144">
        <f>'2.2.3.6.CantidadCapital'!G18</f>
        <v>0</v>
      </c>
      <c r="H180" s="144">
        <f>'2.2.3.6.CantidadCapital'!H18</f>
        <v>0</v>
      </c>
      <c r="I180" s="144">
        <f>'2.2.3.6.CantidadCapital'!I18</f>
        <v>0</v>
      </c>
      <c r="J180" s="144">
        <f>'2.2.3.6.CantidadCapital'!J18</f>
        <v>9081859.7984229121</v>
      </c>
      <c r="K180" s="144">
        <f>'2.2.3.6.CantidadCapital'!K18</f>
        <v>8827230.7853514645</v>
      </c>
      <c r="L180" s="144">
        <f>'2.2.3.6.CantidadCapital'!L18</f>
        <v>8321240.85631462</v>
      </c>
      <c r="M180" s="144">
        <f>'2.2.3.6.CantidadCapital'!M18</f>
        <v>7582342.2218946945</v>
      </c>
      <c r="N180" s="144">
        <f>'2.2.3.6.CantidadCapital'!N18</f>
        <v>6690029.4809895027</v>
      </c>
    </row>
    <row r="181" spans="2:14" x14ac:dyDescent="0.3">
      <c r="B181" s="104" t="s">
        <v>207</v>
      </c>
      <c r="C181" s="105"/>
      <c r="D181" s="2"/>
      <c r="F181" s="144">
        <f>'2.2.3.6.CantidadCapital'!F19</f>
        <v>0</v>
      </c>
      <c r="G181" s="144">
        <f>'2.2.3.6.CantidadCapital'!G19</f>
        <v>94887.406175943906</v>
      </c>
      <c r="H181" s="144">
        <f>'2.2.3.6.CantidadCapital'!H19</f>
        <v>89687.8724594714</v>
      </c>
      <c r="I181" s="144">
        <f>'2.2.3.6.CantidadCapital'!I19</f>
        <v>79896.14897556651</v>
      </c>
      <c r="J181" s="144">
        <f>'2.2.3.6.CantidadCapital'!J19</f>
        <v>208701.76700863166</v>
      </c>
      <c r="K181" s="144">
        <f>'2.2.3.6.CantidadCapital'!K19</f>
        <v>325314.05075200798</v>
      </c>
      <c r="L181" s="144">
        <f>'2.2.3.6.CantidadCapital'!L19</f>
        <v>291667.99383093708</v>
      </c>
      <c r="M181" s="144">
        <f>'2.2.3.6.CantidadCapital'!M19</f>
        <v>250190.2539351891</v>
      </c>
      <c r="N181" s="144">
        <f>'2.2.3.6.CantidadCapital'!N19</f>
        <v>204312.29353735124</v>
      </c>
    </row>
    <row r="182" spans="2:14" x14ac:dyDescent="0.3">
      <c r="B182" s="104" t="s">
        <v>208</v>
      </c>
      <c r="C182" s="105"/>
      <c r="D182" s="2"/>
      <c r="F182" s="144">
        <f>'2.2.3.6.CantidadCapital'!F20</f>
        <v>0</v>
      </c>
      <c r="G182" s="144">
        <f>'2.2.3.6.CantidadCapital'!G20</f>
        <v>0</v>
      </c>
      <c r="H182" s="144">
        <f>'2.2.3.6.CantidadCapital'!H20</f>
        <v>0</v>
      </c>
      <c r="I182" s="144">
        <f>'2.2.3.6.CantidadCapital'!I20</f>
        <v>0</v>
      </c>
      <c r="J182" s="144">
        <f>'2.2.3.6.CantidadCapital'!J20</f>
        <v>0</v>
      </c>
      <c r="K182" s="144">
        <f>'2.2.3.6.CantidadCapital'!K20</f>
        <v>2451887.4418938751</v>
      </c>
      <c r="L182" s="144">
        <f>'2.2.3.6.CantidadCapital'!L20</f>
        <v>2414731.9211060666</v>
      </c>
      <c r="M182" s="144">
        <f>'2.2.3.6.CantidadCapital'!M20</f>
        <v>2269566.3732725475</v>
      </c>
      <c r="N182" s="144">
        <f>'2.2.3.6.CantidadCapital'!N20</f>
        <v>2075538.0476445449</v>
      </c>
    </row>
    <row r="183" spans="2:14" x14ac:dyDescent="0.3">
      <c r="B183" s="104" t="s">
        <v>209</v>
      </c>
      <c r="C183" s="105"/>
      <c r="D183" s="2"/>
      <c r="F183" s="144">
        <f>'2.2.3.6.CantidadCapital'!F21</f>
        <v>0</v>
      </c>
      <c r="G183" s="144">
        <f>'2.2.3.6.CantidadCapital'!G21</f>
        <v>469348.67625743267</v>
      </c>
      <c r="H183" s="144">
        <f>'2.2.3.6.CantidadCapital'!H21</f>
        <v>443629.83362770383</v>
      </c>
      <c r="I183" s="144">
        <f>'2.2.3.6.CantidadCapital'!I21</f>
        <v>611311.2214186237</v>
      </c>
      <c r="J183" s="144">
        <f>'2.2.3.6.CantidadCapital'!J21</f>
        <v>806422.86782489298</v>
      </c>
      <c r="K183" s="144">
        <f>'2.2.3.6.CantidadCapital'!K21</f>
        <v>762607.73695460556</v>
      </c>
      <c r="L183" s="144">
        <f>'2.2.3.6.CantidadCapital'!L21</f>
        <v>671215.6775886406</v>
      </c>
      <c r="M183" s="144">
        <f>'2.2.3.6.CantidadCapital'!M21</f>
        <v>562091.91466518817</v>
      </c>
      <c r="N183" s="144">
        <f>'2.2.3.6.CantidadCapital'!N21</f>
        <v>443699.37919261691</v>
      </c>
    </row>
    <row r="184" spans="2:14" x14ac:dyDescent="0.3">
      <c r="B184" s="104" t="s">
        <v>303</v>
      </c>
      <c r="C184" s="105"/>
      <c r="D184" s="2"/>
      <c r="F184" s="144">
        <f>'2.2.3.6.CantidadCapital'!F22</f>
        <v>0</v>
      </c>
      <c r="G184" s="144">
        <f>'2.2.3.6.CantidadCapital'!G22</f>
        <v>0</v>
      </c>
      <c r="H184" s="144">
        <f>'2.2.3.6.CantidadCapital'!H22</f>
        <v>0</v>
      </c>
      <c r="I184" s="144">
        <f>'2.2.3.6.CantidadCapital'!I22</f>
        <v>0</v>
      </c>
      <c r="J184" s="144">
        <f>'2.2.3.6.CantidadCapital'!J22</f>
        <v>0</v>
      </c>
      <c r="K184" s="144">
        <f>'2.2.3.6.CantidadCapital'!K22</f>
        <v>5254889.0490924288</v>
      </c>
      <c r="L184" s="144">
        <f>'2.2.3.6.CantidadCapital'!L22</f>
        <v>5180082.681030456</v>
      </c>
      <c r="M184" s="144">
        <f>'2.2.3.6.CantidadCapital'!M22</f>
        <v>4878155.4168085214</v>
      </c>
      <c r="N184" s="144">
        <f>'2.2.3.6.CantidadCapital'!N22</f>
        <v>4470813.0174194518</v>
      </c>
    </row>
    <row r="185" spans="2:14" x14ac:dyDescent="0.3">
      <c r="B185" s="104" t="s">
        <v>210</v>
      </c>
      <c r="C185" s="105"/>
      <c r="D185" s="2"/>
      <c r="F185" s="144">
        <f>'2.2.3.6.CantidadCapital'!F23</f>
        <v>0</v>
      </c>
      <c r="G185" s="144">
        <f>'2.2.3.6.CantidadCapital'!G23</f>
        <v>0</v>
      </c>
      <c r="H185" s="144">
        <f>'2.2.3.6.CantidadCapital'!H23</f>
        <v>0</v>
      </c>
      <c r="I185" s="144">
        <f>'2.2.3.6.CantidadCapital'!I23</f>
        <v>0</v>
      </c>
      <c r="J185" s="144">
        <f>'2.2.3.6.CantidadCapital'!J23</f>
        <v>0</v>
      </c>
      <c r="K185" s="144">
        <f>'2.2.3.6.CantidadCapital'!K23</f>
        <v>175061.58365448378</v>
      </c>
      <c r="L185" s="144">
        <f>'2.2.3.6.CantidadCapital'!L23</f>
        <v>167393.21326504985</v>
      </c>
      <c r="M185" s="144">
        <f>'2.2.3.6.CantidadCapital'!M23</f>
        <v>147474.67588586092</v>
      </c>
      <c r="N185" s="144">
        <f>'2.2.3.6.CantidadCapital'!N23</f>
        <v>124787.02927366996</v>
      </c>
    </row>
    <row r="186" spans="2:14" x14ac:dyDescent="0.3">
      <c r="B186" s="104" t="s">
        <v>211</v>
      </c>
      <c r="C186" s="105"/>
      <c r="D186" s="2"/>
      <c r="F186" s="144">
        <f>'2.2.3.6.CantidadCapital'!F24</f>
        <v>0</v>
      </c>
      <c r="G186" s="144">
        <f>'2.2.3.6.CantidadCapital'!G24</f>
        <v>0</v>
      </c>
      <c r="H186" s="144">
        <f>'2.2.3.6.CantidadCapital'!H24</f>
        <v>0</v>
      </c>
      <c r="I186" s="144">
        <f>'2.2.3.6.CantidadCapital'!I24</f>
        <v>0</v>
      </c>
      <c r="J186" s="144">
        <f>'2.2.3.6.CantidadCapital'!J24</f>
        <v>0</v>
      </c>
      <c r="K186" s="144">
        <f>'2.2.3.6.CantidadCapital'!K24</f>
        <v>4236466.0863190321</v>
      </c>
      <c r="L186" s="144">
        <f>'2.2.3.6.CantidadCapital'!L24</f>
        <v>8044057.3336291295</v>
      </c>
      <c r="M186" s="144">
        <f>'2.2.3.6.CantidadCapital'!M24</f>
        <v>11331072.334874567</v>
      </c>
      <c r="N186" s="144">
        <f>'2.2.3.6.CantidadCapital'!N24</f>
        <v>10398346.423555844</v>
      </c>
    </row>
    <row r="187" spans="2:14" x14ac:dyDescent="0.3">
      <c r="B187" s="104" t="s">
        <v>212</v>
      </c>
      <c r="C187" s="105"/>
      <c r="D187" s="2"/>
      <c r="F187" s="144">
        <f>'2.2.3.6.CantidadCapital'!F25</f>
        <v>0</v>
      </c>
      <c r="G187" s="144">
        <f>'2.2.3.6.CantidadCapital'!G25</f>
        <v>0</v>
      </c>
      <c r="H187" s="144">
        <f>'2.2.3.6.CantidadCapital'!H25</f>
        <v>0</v>
      </c>
      <c r="I187" s="144">
        <f>'2.2.3.6.CantidadCapital'!I25</f>
        <v>0</v>
      </c>
      <c r="J187" s="144">
        <f>'2.2.3.6.CantidadCapital'!J25</f>
        <v>7905634.0255459696</v>
      </c>
      <c r="K187" s="144">
        <f>'2.2.3.6.CantidadCapital'!K25</f>
        <v>13723922.498681543</v>
      </c>
      <c r="L187" s="144">
        <f>'2.2.3.6.CantidadCapital'!L25</f>
        <v>19256980.381520554</v>
      </c>
      <c r="M187" s="144">
        <f>'2.2.3.6.CantidadCapital'!M25</f>
        <v>18120751.709791239</v>
      </c>
      <c r="N187" s="144">
        <f>'2.2.3.6.CantidadCapital'!N25</f>
        <v>16593508.149196044</v>
      </c>
    </row>
    <row r="188" spans="2:14" x14ac:dyDescent="0.3">
      <c r="B188" s="104" t="s">
        <v>213</v>
      </c>
      <c r="C188" s="105"/>
      <c r="D188" s="2"/>
      <c r="F188" s="144">
        <f>'2.2.3.6.CantidadCapital'!F26</f>
        <v>46783</v>
      </c>
      <c r="G188" s="144">
        <f>'2.2.3.6.CantidadCapital'!G26</f>
        <v>44723.30614120933</v>
      </c>
      <c r="H188" s="144">
        <f>'2.2.3.6.CantidadCapital'!H26</f>
        <v>40091.285983713897</v>
      </c>
      <c r="I188" s="144">
        <f>'2.2.3.6.CantidadCapital'!I26</f>
        <v>35218.440505026847</v>
      </c>
      <c r="J188" s="144">
        <f>'2.2.3.6.CantidadCapital'!J26</f>
        <v>30563.700461302848</v>
      </c>
      <c r="K188" s="144">
        <f>'2.2.3.6.CantidadCapital'!K26</f>
        <v>25992.086042550472</v>
      </c>
      <c r="L188" s="144">
        <f>'2.2.3.6.CantidadCapital'!L26</f>
        <v>21528.166964534132</v>
      </c>
      <c r="M188" s="144">
        <f>'2.2.3.6.CantidadCapital'!M26</f>
        <v>16527.513924672858</v>
      </c>
      <c r="N188" s="144">
        <f>'2.2.3.6.CantidadCapital'!N26</f>
        <v>11323.703838018577</v>
      </c>
    </row>
    <row r="189" spans="2:14" x14ac:dyDescent="0.3">
      <c r="B189" s="104" t="s">
        <v>214</v>
      </c>
      <c r="C189" s="105"/>
      <c r="D189" s="2"/>
      <c r="F189" s="144">
        <f>'2.2.3.6.CantidadCapital'!F27</f>
        <v>26500</v>
      </c>
      <c r="G189" s="144">
        <f>'2.2.3.6.CantidadCapital'!G27</f>
        <v>25333.296555202687</v>
      </c>
      <c r="H189" s="144">
        <f>'2.2.3.6.CantidadCapital'!H27</f>
        <v>22709.511544116849</v>
      </c>
      <c r="I189" s="144">
        <f>'2.2.3.6.CantidadCapital'!I27</f>
        <v>19949.312215617032</v>
      </c>
      <c r="J189" s="144">
        <f>'2.2.3.6.CantidadCapital'!J27</f>
        <v>17312.657636845124</v>
      </c>
      <c r="K189" s="144">
        <f>'2.2.3.6.CantidadCapital'!K27</f>
        <v>14723.089159044686</v>
      </c>
      <c r="L189" s="144">
        <f>'2.2.3.6.CantidadCapital'!L27</f>
        <v>12194.524176734169</v>
      </c>
      <c r="M189" s="144">
        <f>'2.2.3.6.CantidadCapital'!M27</f>
        <v>9361.9288845057144</v>
      </c>
      <c r="N189" s="144">
        <f>'2.2.3.6.CantidadCapital'!N27</f>
        <v>6414.2562834254386</v>
      </c>
    </row>
    <row r="190" spans="2:14" x14ac:dyDescent="0.3">
      <c r="B190" s="104" t="s">
        <v>215</v>
      </c>
      <c r="C190" s="105"/>
      <c r="D190" s="2"/>
      <c r="F190" s="144">
        <f>'2.2.3.6.CantidadCapital'!F28</f>
        <v>0</v>
      </c>
      <c r="G190" s="144">
        <f>'2.2.3.6.CantidadCapital'!G28</f>
        <v>15337.852686991921</v>
      </c>
      <c r="H190" s="144">
        <f>'2.2.3.6.CantidadCapital'!H28</f>
        <v>14497.386228920257</v>
      </c>
      <c r="I190" s="144">
        <f>'2.2.3.6.CantidadCapital'!I28</f>
        <v>12914.626003928803</v>
      </c>
      <c r="J190" s="144">
        <f>'2.2.3.6.CantidadCapital'!J28</f>
        <v>11410.451384821699</v>
      </c>
      <c r="K190" s="144">
        <f>'2.2.3.6.CantidadCapital'!K28</f>
        <v>9939.7518017060029</v>
      </c>
      <c r="L190" s="144">
        <f>'2.2.3.6.CantidadCapital'!L28</f>
        <v>8514.6481821555444</v>
      </c>
      <c r="M190" s="144">
        <f>'2.2.3.6.CantidadCapital'!M28</f>
        <v>6870.156120175413</v>
      </c>
      <c r="N190" s="144">
        <f>'2.2.3.6.CantidadCapital'!N28</f>
        <v>5124.4065429960792</v>
      </c>
    </row>
    <row r="191" spans="2:14" x14ac:dyDescent="0.3">
      <c r="B191" s="104" t="s">
        <v>216</v>
      </c>
      <c r="C191" s="105"/>
      <c r="D191" s="2"/>
      <c r="F191" s="144">
        <f>'2.2.3.6.CantidadCapital'!F29</f>
        <v>0</v>
      </c>
      <c r="G191" s="144">
        <f>'2.2.3.6.CantidadCapital'!G29</f>
        <v>22572.631504949753</v>
      </c>
      <c r="H191" s="144">
        <f>'2.2.3.6.CantidadCapital'!H29</f>
        <v>21335.721747274758</v>
      </c>
      <c r="I191" s="144">
        <f>'2.2.3.6.CantidadCapital'!I29</f>
        <v>19006.382429149497</v>
      </c>
      <c r="J191" s="144">
        <f>'2.2.3.6.CantidadCapital'!J29</f>
        <v>16792.697105062467</v>
      </c>
      <c r="K191" s="144">
        <f>'2.2.3.6.CantidadCapital'!K29</f>
        <v>14628.276803105286</v>
      </c>
      <c r="L191" s="144">
        <f>'2.2.3.6.CantidadCapital'!L29</f>
        <v>12530.959824193065</v>
      </c>
      <c r="M191" s="144">
        <f>'2.2.3.6.CantidadCapital'!M29</f>
        <v>10110.770108889923</v>
      </c>
      <c r="N191" s="144">
        <f>'2.2.3.6.CantidadCapital'!N29</f>
        <v>7541.560278167568</v>
      </c>
    </row>
    <row r="192" spans="2:14" x14ac:dyDescent="0.3">
      <c r="B192" s="104" t="s">
        <v>217</v>
      </c>
      <c r="C192" s="105"/>
      <c r="D192" s="2"/>
      <c r="F192" s="144">
        <f>'2.2.3.6.CantidadCapital'!F30</f>
        <v>0</v>
      </c>
      <c r="G192" s="144">
        <f>'2.2.3.6.CantidadCapital'!G30</f>
        <v>46989.799117100716</v>
      </c>
      <c r="H192" s="144">
        <f>'2.2.3.6.CantidadCapital'!H30</f>
        <v>44414.904779841694</v>
      </c>
      <c r="I192" s="144">
        <f>'2.2.3.6.CantidadCapital'!I30</f>
        <v>39565.882785650683</v>
      </c>
      <c r="J192" s="144">
        <f>'2.2.3.6.CantidadCapital'!J30</f>
        <v>34957.619514949882</v>
      </c>
      <c r="K192" s="144">
        <f>'2.2.3.6.CantidadCapital'!K30</f>
        <v>30451.912009307918</v>
      </c>
      <c r="L192" s="144">
        <f>'2.2.3.6.CantidadCapital'!L30</f>
        <v>26085.894538001608</v>
      </c>
      <c r="M192" s="144">
        <f>'2.2.3.6.CantidadCapital'!M30</f>
        <v>21047.74785481891</v>
      </c>
      <c r="N192" s="144">
        <f>'2.2.3.6.CantidadCapital'!N30</f>
        <v>15699.383672784983</v>
      </c>
    </row>
    <row r="193" spans="2:14" x14ac:dyDescent="0.3">
      <c r="B193" s="104" t="s">
        <v>218</v>
      </c>
      <c r="C193" s="105"/>
      <c r="D193" s="2"/>
      <c r="F193" s="144">
        <f>'2.2.3.6.CantidadCapital'!F31</f>
        <v>0</v>
      </c>
      <c r="G193" s="144">
        <f>'2.2.3.6.CantidadCapital'!G31</f>
        <v>1608522.5638722135</v>
      </c>
      <c r="H193" s="144">
        <f>'2.2.3.6.CantidadCapital'!H31</f>
        <v>1520380.5475433837</v>
      </c>
      <c r="I193" s="144">
        <f>'2.2.3.6.CantidadCapital'!I31</f>
        <v>1354392.1535319188</v>
      </c>
      <c r="J193" s="144">
        <f>'2.2.3.6.CantidadCapital'!J31</f>
        <v>1196645.2469594197</v>
      </c>
      <c r="K193" s="144">
        <f>'2.2.3.6.CantidadCapital'!K31</f>
        <v>1042408.9589733332</v>
      </c>
      <c r="L193" s="144">
        <f>'2.2.3.6.CantidadCapital'!L31</f>
        <v>892954.4444018777</v>
      </c>
      <c r="M193" s="144">
        <f>'2.2.3.6.CantidadCapital'!M31</f>
        <v>720492.06379450695</v>
      </c>
      <c r="N193" s="144">
        <f>'2.2.3.6.CantidadCapital'!N31</f>
        <v>537410.53060538764</v>
      </c>
    </row>
    <row r="194" spans="2:14" x14ac:dyDescent="0.3">
      <c r="B194" s="104" t="s">
        <v>348</v>
      </c>
      <c r="C194" s="105"/>
      <c r="D194" s="2"/>
      <c r="F194" s="144">
        <f>'2.2.3.6.CantidadCapital'!F32</f>
        <v>0</v>
      </c>
      <c r="G194" s="144">
        <f>'2.2.3.6.CantidadCapital'!G32</f>
        <v>0</v>
      </c>
      <c r="H194" s="144">
        <f>'2.2.3.6.CantidadCapital'!H32</f>
        <v>41816.084467787914</v>
      </c>
      <c r="I194" s="144">
        <f>'2.2.3.6.CantidadCapital'!I32</f>
        <v>39776.197445774989</v>
      </c>
      <c r="J194" s="144">
        <f>'2.2.3.6.CantidadCapital'!J32</f>
        <v>35636.352646598629</v>
      </c>
      <c r="K194" s="144">
        <f>'2.2.3.6.CantidadCapital'!K32</f>
        <v>31606.885720764272</v>
      </c>
      <c r="L194" s="144">
        <f>'2.2.3.6.CantidadCapital'!L32</f>
        <v>27732.693140643551</v>
      </c>
      <c r="M194" s="144">
        <f>'2.2.3.6.CantidadCapital'!M32</f>
        <v>23127.925593554031</v>
      </c>
      <c r="N194" s="144">
        <f>'2.2.3.6.CantidadCapital'!N32</f>
        <v>18146.225899573747</v>
      </c>
    </row>
    <row r="195" spans="2:14" x14ac:dyDescent="0.3">
      <c r="B195" s="104" t="s">
        <v>219</v>
      </c>
      <c r="C195" s="105"/>
      <c r="D195" s="2"/>
      <c r="F195" s="144">
        <f>'2.2.3.6.CantidadCapital'!F33</f>
        <v>0</v>
      </c>
      <c r="G195" s="144">
        <f>'2.2.3.6.CantidadCapital'!G33</f>
        <v>0</v>
      </c>
      <c r="H195" s="144">
        <f>'2.2.3.6.CantidadCapital'!H33</f>
        <v>21822.522843858933</v>
      </c>
      <c r="I195" s="144">
        <f>'2.2.3.6.CantidadCapital'!I33</f>
        <v>20757.968816303819</v>
      </c>
      <c r="J195" s="144">
        <f>'2.2.3.6.CantidadCapital'!J33</f>
        <v>18597.511689581457</v>
      </c>
      <c r="K195" s="144">
        <f>'2.2.3.6.CantidadCapital'!K33</f>
        <v>16494.657365539435</v>
      </c>
      <c r="L195" s="144">
        <f>'2.2.3.6.CantidadCapital'!L33</f>
        <v>14472.835926319789</v>
      </c>
      <c r="M195" s="144">
        <f>'2.2.3.6.CantidadCapital'!M33</f>
        <v>12069.749978269589</v>
      </c>
      <c r="N195" s="144">
        <f>'2.2.3.6.CantidadCapital'!N33</f>
        <v>9469.95478565956</v>
      </c>
    </row>
    <row r="196" spans="2:14" x14ac:dyDescent="0.3">
      <c r="B196" s="104" t="s">
        <v>220</v>
      </c>
      <c r="C196" s="105"/>
      <c r="D196" s="2"/>
      <c r="F196" s="144">
        <f>'2.2.3.6.CantidadCapital'!F34</f>
        <v>0</v>
      </c>
      <c r="G196" s="144">
        <f>'2.2.3.6.CantidadCapital'!G34</f>
        <v>0</v>
      </c>
      <c r="H196" s="144">
        <f>'2.2.3.6.CantidadCapital'!H34</f>
        <v>33268.786325125926</v>
      </c>
      <c r="I196" s="144">
        <f>'2.2.3.6.CantidadCapital'!I34</f>
        <v>31645.856624115215</v>
      </c>
      <c r="J196" s="144">
        <f>'2.2.3.6.CantidadCapital'!J34</f>
        <v>28352.205059271131</v>
      </c>
      <c r="K196" s="144">
        <f>'2.2.3.6.CantidadCapital'!K34</f>
        <v>25146.369891633374</v>
      </c>
      <c r="L196" s="144">
        <f>'2.2.3.6.CantidadCapital'!L34</f>
        <v>22064.070657478347</v>
      </c>
      <c r="M196" s="144">
        <f>'2.2.3.6.CantidadCapital'!M34</f>
        <v>18400.52756034772</v>
      </c>
      <c r="N196" s="144">
        <f>'2.2.3.6.CantidadCapital'!N34</f>
        <v>14437.098062718749</v>
      </c>
    </row>
    <row r="197" spans="2:14" x14ac:dyDescent="0.3">
      <c r="B197" s="104" t="s">
        <v>221</v>
      </c>
      <c r="C197" s="105"/>
      <c r="D197" s="2"/>
      <c r="F197" s="144">
        <f>'2.2.3.6.CantidadCapital'!F35</f>
        <v>0</v>
      </c>
      <c r="G197" s="144">
        <f>'2.2.3.6.CantidadCapital'!G35</f>
        <v>0</v>
      </c>
      <c r="H197" s="144">
        <f>'2.2.3.6.CantidadCapital'!H35</f>
        <v>82013.429725480135</v>
      </c>
      <c r="I197" s="144">
        <f>'2.2.3.6.CantidadCapital'!I35</f>
        <v>78012.621590116556</v>
      </c>
      <c r="J197" s="144">
        <f>'2.2.3.6.CantidadCapital'!J35</f>
        <v>69893.189203442758</v>
      </c>
      <c r="K197" s="144">
        <f>'2.2.3.6.CantidadCapital'!K35</f>
        <v>61990.239734139068</v>
      </c>
      <c r="L197" s="144">
        <f>'2.2.3.6.CantidadCapital'!L35</f>
        <v>54391.828143080886</v>
      </c>
      <c r="M197" s="144">
        <f>'2.2.3.6.CantidadCapital'!M35</f>
        <v>45360.547849099414</v>
      </c>
      <c r="N197" s="144">
        <f>'2.2.3.6.CantidadCapital'!N35</f>
        <v>35589.994652507608</v>
      </c>
    </row>
    <row r="198" spans="2:14" x14ac:dyDescent="0.3">
      <c r="B198" s="104" t="s">
        <v>222</v>
      </c>
      <c r="C198" s="105"/>
      <c r="D198" s="2"/>
      <c r="F198" s="144">
        <f>'2.2.3.6.CantidadCapital'!F36</f>
        <v>0</v>
      </c>
      <c r="G198" s="144">
        <f>'2.2.3.6.CantidadCapital'!G36</f>
        <v>0</v>
      </c>
      <c r="H198" s="144">
        <f>'2.2.3.6.CantidadCapital'!H36</f>
        <v>71698.941396774011</v>
      </c>
      <c r="I198" s="144">
        <f>'2.2.3.6.CantidadCapital'!I36</f>
        <v>68201.298279087772</v>
      </c>
      <c r="J198" s="144">
        <f>'2.2.3.6.CantidadCapital'!J36</f>
        <v>61103.013171199782</v>
      </c>
      <c r="K198" s="144">
        <f>'2.2.3.6.CantidadCapital'!K36</f>
        <v>54193.984823550665</v>
      </c>
      <c r="L198" s="144">
        <f>'2.2.3.6.CantidadCapital'!L36</f>
        <v>47551.193890414143</v>
      </c>
      <c r="M198" s="144">
        <f>'2.2.3.6.CantidadCapital'!M36</f>
        <v>39655.740198214262</v>
      </c>
      <c r="N198" s="144">
        <f>'2.2.3.6.CantidadCapital'!N36</f>
        <v>31113.988885028368</v>
      </c>
    </row>
    <row r="199" spans="2:14" x14ac:dyDescent="0.3">
      <c r="B199" s="104" t="s">
        <v>223</v>
      </c>
      <c r="C199" s="105"/>
      <c r="D199" s="2"/>
      <c r="F199" s="144">
        <f>'2.2.3.6.CantidadCapital'!F37</f>
        <v>0</v>
      </c>
      <c r="G199" s="144">
        <f>'2.2.3.6.CantidadCapital'!G37</f>
        <v>0</v>
      </c>
      <c r="H199" s="144">
        <f>'2.2.3.6.CantidadCapital'!H37</f>
        <v>71613.136494800856</v>
      </c>
      <c r="I199" s="144">
        <f>'2.2.3.6.CantidadCapital'!I37</f>
        <v>68119.679142190129</v>
      </c>
      <c r="J199" s="144">
        <f>'2.2.3.6.CantidadCapital'!J37</f>
        <v>61029.888827195784</v>
      </c>
      <c r="K199" s="144">
        <f>'2.2.3.6.CantidadCapital'!K37</f>
        <v>54129.128781540399</v>
      </c>
      <c r="L199" s="144">
        <f>'2.2.3.6.CantidadCapital'!L37</f>
        <v>47494.287533765222</v>
      </c>
      <c r="M199" s="144">
        <f>'2.2.3.6.CantidadCapital'!M37</f>
        <v>39608.282636999327</v>
      </c>
      <c r="N199" s="144">
        <f>'2.2.3.6.CantidadCapital'!N37</f>
        <v>31076.753568658743</v>
      </c>
    </row>
    <row r="200" spans="2:14" x14ac:dyDescent="0.3">
      <c r="B200" s="104" t="s">
        <v>349</v>
      </c>
      <c r="C200" s="105"/>
      <c r="D200" s="2"/>
      <c r="F200" s="144">
        <f>'2.2.3.6.CantidadCapital'!F38</f>
        <v>0</v>
      </c>
      <c r="G200" s="144">
        <f>'2.2.3.6.CantidadCapital'!G38</f>
        <v>0</v>
      </c>
      <c r="H200" s="144">
        <f>'2.2.3.6.CantidadCapital'!H38</f>
        <v>12454.666476753186</v>
      </c>
      <c r="I200" s="144">
        <f>'2.2.3.6.CantidadCapital'!I38</f>
        <v>11847.098531719992</v>
      </c>
      <c r="J200" s="144">
        <f>'2.2.3.6.CantidadCapital'!J38</f>
        <v>10614.07093251995</v>
      </c>
      <c r="K200" s="144">
        <f>'2.2.3.6.CantidadCapital'!K38</f>
        <v>9413.9187116912799</v>
      </c>
      <c r="L200" s="144">
        <f>'2.2.3.6.CantidadCapital'!L38</f>
        <v>8260.0140105161809</v>
      </c>
      <c r="M200" s="144">
        <f>'2.2.3.6.CantidadCapital'!M38</f>
        <v>6888.511998027283</v>
      </c>
      <c r="N200" s="144">
        <f>'2.2.3.6.CantidadCapital'!N38</f>
        <v>5404.743037696644</v>
      </c>
    </row>
    <row r="201" spans="2:14" x14ac:dyDescent="0.3">
      <c r="B201" s="104" t="s">
        <v>224</v>
      </c>
      <c r="C201" s="105"/>
      <c r="D201" s="2"/>
      <c r="F201" s="144">
        <f>'2.2.3.6.CantidadCapital'!F39</f>
        <v>0</v>
      </c>
      <c r="G201" s="144">
        <f>'2.2.3.6.CantidadCapital'!G39</f>
        <v>0</v>
      </c>
      <c r="H201" s="144">
        <f>'2.2.3.6.CantidadCapital'!H39</f>
        <v>0</v>
      </c>
      <c r="I201" s="144">
        <f>'2.2.3.6.CantidadCapital'!I39</f>
        <v>12936.629022833968</v>
      </c>
      <c r="J201" s="144">
        <f>'2.2.3.6.CantidadCapital'!J39</f>
        <v>12288.584074023942</v>
      </c>
      <c r="K201" s="144">
        <f>'2.2.3.6.CantidadCapital'!K39</f>
        <v>11052.557753938934</v>
      </c>
      <c r="L201" s="144">
        <f>'2.2.3.6.CantidadCapital'!L39</f>
        <v>9873.5793861219263</v>
      </c>
      <c r="M201" s="144">
        <f>'2.2.3.6.CantidadCapital'!M39</f>
        <v>8430.3163890192845</v>
      </c>
      <c r="N201" s="144">
        <f>'2.2.3.6.CantidadCapital'!N39</f>
        <v>6840.5523535494722</v>
      </c>
    </row>
    <row r="202" spans="2:14" x14ac:dyDescent="0.3">
      <c r="B202" s="104" t="s">
        <v>350</v>
      </c>
      <c r="C202" s="105"/>
      <c r="D202" s="2"/>
      <c r="F202" s="144">
        <f>'2.2.3.6.CantidadCapital'!F40</f>
        <v>0</v>
      </c>
      <c r="G202" s="144">
        <f>'2.2.3.6.CantidadCapital'!G40</f>
        <v>0</v>
      </c>
      <c r="H202" s="144">
        <f>'2.2.3.6.CantidadCapital'!H40</f>
        <v>0</v>
      </c>
      <c r="I202" s="144">
        <f>'2.2.3.6.CantidadCapital'!I40</f>
        <v>379492.77751841169</v>
      </c>
      <c r="J202" s="144">
        <f>'2.2.3.6.CantidadCapital'!J40</f>
        <v>360482.54099183169</v>
      </c>
      <c r="K202" s="144">
        <f>'2.2.3.6.CantidadCapital'!K40</f>
        <v>324224.0179664751</v>
      </c>
      <c r="L202" s="144">
        <f>'2.2.3.6.CantidadCapital'!L40</f>
        <v>289638.98235578497</v>
      </c>
      <c r="M202" s="144">
        <f>'2.2.3.6.CantidadCapital'!M40</f>
        <v>247301.22323064588</v>
      </c>
      <c r="N202" s="144">
        <f>'2.2.3.6.CantidadCapital'!N40</f>
        <v>200665.89277829631</v>
      </c>
    </row>
    <row r="203" spans="2:14" x14ac:dyDescent="0.3">
      <c r="B203" s="104" t="s">
        <v>225</v>
      </c>
      <c r="C203" s="105"/>
      <c r="D203" s="2"/>
      <c r="F203" s="144">
        <f>'2.2.3.6.CantidadCapital'!F41</f>
        <v>0</v>
      </c>
      <c r="G203" s="144">
        <f>'2.2.3.6.CantidadCapital'!G41</f>
        <v>0</v>
      </c>
      <c r="H203" s="144">
        <f>'2.2.3.6.CantidadCapital'!H41</f>
        <v>0</v>
      </c>
      <c r="I203" s="144">
        <f>'2.2.3.6.CantidadCapital'!I41</f>
        <v>311985.40988933138</v>
      </c>
      <c r="J203" s="144">
        <f>'2.2.3.6.CantidadCapital'!J41</f>
        <v>296356.87415375875</v>
      </c>
      <c r="K203" s="144">
        <f>'2.2.3.6.CantidadCapital'!K41</f>
        <v>266548.3222176187</v>
      </c>
      <c r="L203" s="144">
        <f>'2.2.3.6.CantidadCapital'!L41</f>
        <v>238115.56367713556</v>
      </c>
      <c r="M203" s="144">
        <f>'2.2.3.6.CantidadCapital'!M41</f>
        <v>203309.20129831147</v>
      </c>
      <c r="N203" s="144">
        <f>'2.2.3.6.CantidadCapital'!N41</f>
        <v>164969.75573193358</v>
      </c>
    </row>
    <row r="204" spans="2:14" x14ac:dyDescent="0.3">
      <c r="B204" s="104" t="s">
        <v>226</v>
      </c>
      <c r="C204" s="105"/>
      <c r="D204" s="2"/>
      <c r="F204" s="144">
        <f>'2.2.3.6.CantidadCapital'!F42</f>
        <v>0</v>
      </c>
      <c r="G204" s="144">
        <f>'2.2.3.6.CantidadCapital'!G42</f>
        <v>0</v>
      </c>
      <c r="H204" s="144">
        <f>'2.2.3.6.CantidadCapital'!H42</f>
        <v>0</v>
      </c>
      <c r="I204" s="144">
        <f>'2.2.3.6.CantidadCapital'!I42</f>
        <v>30014.461215192863</v>
      </c>
      <c r="J204" s="144">
        <f>'2.2.3.6.CantidadCapital'!J42</f>
        <v>28510.922700837356</v>
      </c>
      <c r="K204" s="144">
        <f>'2.2.3.6.CantidadCapital'!K42</f>
        <v>25643.200052250344</v>
      </c>
      <c r="L204" s="144">
        <f>'2.2.3.6.CantidadCapital'!L42</f>
        <v>22907.835187729936</v>
      </c>
      <c r="M204" s="144">
        <f>'2.2.3.6.CantidadCapital'!M42</f>
        <v>19559.29970963901</v>
      </c>
      <c r="N204" s="144">
        <f>'2.2.3.6.CantidadCapital'!N42</f>
        <v>15870.865040940111</v>
      </c>
    </row>
    <row r="205" spans="2:14" x14ac:dyDescent="0.3">
      <c r="B205" s="104" t="s">
        <v>227</v>
      </c>
      <c r="C205" s="105"/>
      <c r="D205" s="2"/>
      <c r="F205" s="144">
        <f>'2.2.3.6.CantidadCapital'!F43</f>
        <v>0</v>
      </c>
      <c r="G205" s="144">
        <f>'2.2.3.6.CantidadCapital'!G43</f>
        <v>0</v>
      </c>
      <c r="H205" s="144">
        <f>'2.2.3.6.CantidadCapital'!H43</f>
        <v>0</v>
      </c>
      <c r="I205" s="144">
        <f>'2.2.3.6.CantidadCapital'!I43</f>
        <v>0</v>
      </c>
      <c r="J205" s="144">
        <f>'2.2.3.6.CantidadCapital'!J43</f>
        <v>438533.53148585919</v>
      </c>
      <c r="K205" s="144">
        <f>'2.2.3.6.CantidadCapital'!K43</f>
        <v>431782.20392333518</v>
      </c>
      <c r="L205" s="144">
        <f>'2.2.3.6.CantidadCapital'!L43</f>
        <v>418590.02459402429</v>
      </c>
      <c r="M205" s="144">
        <f>'2.2.3.6.CantidadCapital'!M43</f>
        <v>393425.80255069095</v>
      </c>
      <c r="N205" s="144">
        <f>'2.2.3.6.CantidadCapital'!N43</f>
        <v>359791.29393850471</v>
      </c>
    </row>
    <row r="206" spans="2:14" x14ac:dyDescent="0.3">
      <c r="B206" s="104" t="s">
        <v>228</v>
      </c>
      <c r="C206" s="105"/>
      <c r="D206" s="2"/>
      <c r="F206" s="144">
        <f>'2.2.3.6.CantidadCapital'!F44</f>
        <v>0</v>
      </c>
      <c r="G206" s="144">
        <f>'2.2.3.6.CantidadCapital'!G44</f>
        <v>0</v>
      </c>
      <c r="H206" s="144">
        <f>'2.2.3.6.CantidadCapital'!H44</f>
        <v>0</v>
      </c>
      <c r="I206" s="144">
        <f>'2.2.3.6.CantidadCapital'!I44</f>
        <v>0</v>
      </c>
      <c r="J206" s="144">
        <f>'2.2.3.6.CantidadCapital'!J44</f>
        <v>1032384.0236606662</v>
      </c>
      <c r="K206" s="144">
        <f>'2.2.3.6.CantidadCapital'!K44</f>
        <v>1016490.2271465575</v>
      </c>
      <c r="L206" s="144">
        <f>'2.2.3.6.CantidadCapital'!L44</f>
        <v>985433.54801257851</v>
      </c>
      <c r="M206" s="144">
        <f>'2.2.3.6.CantidadCapital'!M44</f>
        <v>926192.60304455471</v>
      </c>
      <c r="N206" s="144">
        <f>'2.2.3.6.CantidadCapital'!N44</f>
        <v>847011.13380263466</v>
      </c>
    </row>
    <row r="207" spans="2:14" x14ac:dyDescent="0.3">
      <c r="B207" s="104" t="s">
        <v>351</v>
      </c>
      <c r="C207" s="105"/>
      <c r="D207" s="2"/>
      <c r="F207" s="144">
        <f>'2.2.3.6.CantidadCapital'!F45</f>
        <v>0</v>
      </c>
      <c r="G207" s="144">
        <f>'2.2.3.6.CantidadCapital'!G45</f>
        <v>0</v>
      </c>
      <c r="H207" s="144">
        <f>'2.2.3.6.CantidadCapital'!H45</f>
        <v>0</v>
      </c>
      <c r="I207" s="144">
        <f>'2.2.3.6.CantidadCapital'!I45</f>
        <v>0</v>
      </c>
      <c r="J207" s="144">
        <f>'2.2.3.6.CantidadCapital'!J45</f>
        <v>1000842.7704725447</v>
      </c>
      <c r="K207" s="144">
        <f>'2.2.3.6.CantidadCapital'!K45</f>
        <v>985434.55902027618</v>
      </c>
      <c r="L207" s="144">
        <f>'2.2.3.6.CantidadCapital'!L45</f>
        <v>955326.71923027863</v>
      </c>
      <c r="M207" s="144">
        <f>'2.2.3.6.CantidadCapital'!M45</f>
        <v>897895.69537834742</v>
      </c>
      <c r="N207" s="144">
        <f>'2.2.3.6.CantidadCapital'!N45</f>
        <v>821133.36737837642</v>
      </c>
    </row>
    <row r="208" spans="2:14" x14ac:dyDescent="0.3">
      <c r="B208" s="104" t="s">
        <v>229</v>
      </c>
      <c r="C208" s="105"/>
      <c r="D208" s="2"/>
      <c r="F208" s="144">
        <f>'2.2.3.6.CantidadCapital'!F46</f>
        <v>0</v>
      </c>
      <c r="G208" s="144">
        <f>'2.2.3.6.CantidadCapital'!G46</f>
        <v>0</v>
      </c>
      <c r="H208" s="144">
        <f>'2.2.3.6.CantidadCapital'!H46</f>
        <v>0</v>
      </c>
      <c r="I208" s="144">
        <f>'2.2.3.6.CantidadCapital'!I46</f>
        <v>0</v>
      </c>
      <c r="J208" s="144">
        <f>'2.2.3.6.CantidadCapital'!J46</f>
        <v>401394.28859397129</v>
      </c>
      <c r="K208" s="144">
        <f>'2.2.3.6.CantidadCapital'!K46</f>
        <v>383374.52769461565</v>
      </c>
      <c r="L208" s="144">
        <f>'2.2.3.6.CantidadCapital'!L46</f>
        <v>347293.12661074783</v>
      </c>
      <c r="M208" s="144">
        <f>'2.2.3.6.CantidadCapital'!M46</f>
        <v>301803.35185732553</v>
      </c>
      <c r="N208" s="144">
        <f>'2.2.3.6.CantidadCapital'!N46</f>
        <v>250829.6663590747</v>
      </c>
    </row>
    <row r="209" spans="2:14" x14ac:dyDescent="0.3">
      <c r="B209" s="104" t="s">
        <v>230</v>
      </c>
      <c r="C209" s="105"/>
      <c r="D209" s="2"/>
      <c r="F209" s="144">
        <f>'2.2.3.6.CantidadCapital'!F47</f>
        <v>0</v>
      </c>
      <c r="G209" s="144">
        <f>'2.2.3.6.CantidadCapital'!G47</f>
        <v>0</v>
      </c>
      <c r="H209" s="144">
        <f>'2.2.3.6.CantidadCapital'!H47</f>
        <v>0</v>
      </c>
      <c r="I209" s="144">
        <f>'2.2.3.6.CantidadCapital'!I47</f>
        <v>0</v>
      </c>
      <c r="J209" s="144">
        <f>'2.2.3.6.CantidadCapital'!J47</f>
        <v>31498.337299722971</v>
      </c>
      <c r="K209" s="144">
        <f>'2.2.3.6.CantidadCapital'!K47</f>
        <v>30084.285024947305</v>
      </c>
      <c r="L209" s="144">
        <f>'2.2.3.6.CantidadCapital'!L47</f>
        <v>27252.894111122208</v>
      </c>
      <c r="M209" s="144">
        <f>'2.2.3.6.CantidadCapital'!M47</f>
        <v>23683.206376175098</v>
      </c>
      <c r="N209" s="144">
        <f>'2.2.3.6.CantidadCapital'!N47</f>
        <v>19683.183493791672</v>
      </c>
    </row>
    <row r="210" spans="2:14" x14ac:dyDescent="0.3">
      <c r="B210" s="104" t="s">
        <v>231</v>
      </c>
      <c r="C210" s="105"/>
      <c r="D210" s="2"/>
      <c r="F210" s="144">
        <f>'2.2.3.6.CantidadCapital'!F48</f>
        <v>0</v>
      </c>
      <c r="G210" s="144">
        <f>'2.2.3.6.CantidadCapital'!G48</f>
        <v>0</v>
      </c>
      <c r="H210" s="144">
        <f>'2.2.3.6.CantidadCapital'!H48</f>
        <v>0</v>
      </c>
      <c r="I210" s="144">
        <f>'2.2.3.6.CantidadCapital'!I48</f>
        <v>0</v>
      </c>
      <c r="J210" s="144">
        <f>'2.2.3.6.CantidadCapital'!J48</f>
        <v>2090845.8498588796</v>
      </c>
      <c r="K210" s="144">
        <f>'2.2.3.6.CantidadCapital'!K48</f>
        <v>2058656.7828853396</v>
      </c>
      <c r="L210" s="144">
        <f>'2.2.3.6.CantidadCapital'!L48</f>
        <v>1995758.9394574352</v>
      </c>
      <c r="M210" s="144">
        <f>'2.2.3.6.CantidadCapital'!M48</f>
        <v>1875780.6357551846</v>
      </c>
      <c r="N210" s="144">
        <f>'2.2.3.6.CantidadCapital'!N48</f>
        <v>1715417.5900707296</v>
      </c>
    </row>
    <row r="211" spans="2:14" x14ac:dyDescent="0.3">
      <c r="B211" s="104" t="s">
        <v>232</v>
      </c>
      <c r="C211" s="105"/>
      <c r="D211" s="2"/>
      <c r="F211" s="144">
        <f>'2.2.3.6.CantidadCapital'!F49</f>
        <v>0</v>
      </c>
      <c r="G211" s="144">
        <f>'2.2.3.6.CantidadCapital'!G49</f>
        <v>0</v>
      </c>
      <c r="H211" s="144">
        <f>'2.2.3.6.CantidadCapital'!H49</f>
        <v>0</v>
      </c>
      <c r="I211" s="144">
        <f>'2.2.3.6.CantidadCapital'!I49</f>
        <v>0</v>
      </c>
      <c r="J211" s="144">
        <f>'2.2.3.6.CantidadCapital'!J49</f>
        <v>30306.512233914531</v>
      </c>
      <c r="K211" s="144">
        <f>'2.2.3.6.CantidadCapital'!K49</f>
        <v>28945.964464135577</v>
      </c>
      <c r="L211" s="144">
        <f>'2.2.3.6.CantidadCapital'!L49</f>
        <v>26221.706908814096</v>
      </c>
      <c r="M211" s="144">
        <f>'2.2.3.6.CantidadCapital'!M49</f>
        <v>22787.087996044353</v>
      </c>
      <c r="N211" s="144">
        <f>'2.2.3.6.CantidadCapital'!N49</f>
        <v>18938.41683390153</v>
      </c>
    </row>
    <row r="212" spans="2:14" x14ac:dyDescent="0.3">
      <c r="B212" s="104" t="s">
        <v>233</v>
      </c>
      <c r="C212" s="105"/>
      <c r="D212" s="2"/>
      <c r="F212" s="144">
        <f>'2.2.3.6.CantidadCapital'!F50</f>
        <v>0</v>
      </c>
      <c r="G212" s="144">
        <f>'2.2.3.6.CantidadCapital'!G50</f>
        <v>0</v>
      </c>
      <c r="H212" s="144">
        <f>'2.2.3.6.CantidadCapital'!H50</f>
        <v>0</v>
      </c>
      <c r="I212" s="144">
        <f>'2.2.3.6.CantidadCapital'!I50</f>
        <v>0</v>
      </c>
      <c r="J212" s="144">
        <f>'2.2.3.6.CantidadCapital'!J50</f>
        <v>362429.51503832435</v>
      </c>
      <c r="K212" s="144">
        <f>'2.2.3.6.CantidadCapital'!K50</f>
        <v>346158.99652462837</v>
      </c>
      <c r="L212" s="144">
        <f>'2.2.3.6.CantidadCapital'!L50</f>
        <v>313580.14558348444</v>
      </c>
      <c r="M212" s="144">
        <f>'2.2.3.6.CantidadCapital'!M50</f>
        <v>272506.22532209614</v>
      </c>
      <c r="N212" s="144">
        <f>'2.2.3.6.CantidadCapital'!N50</f>
        <v>226480.73706823913</v>
      </c>
    </row>
    <row r="213" spans="2:14" x14ac:dyDescent="0.3">
      <c r="B213" s="104" t="s">
        <v>234</v>
      </c>
      <c r="C213" s="105"/>
      <c r="D213" s="2"/>
      <c r="F213" s="144">
        <f>'2.2.3.6.CantidadCapital'!F51</f>
        <v>0</v>
      </c>
      <c r="G213" s="144">
        <f>'2.2.3.6.CantidadCapital'!G51</f>
        <v>0</v>
      </c>
      <c r="H213" s="144">
        <f>'2.2.3.6.CantidadCapital'!H51</f>
        <v>0</v>
      </c>
      <c r="I213" s="144">
        <f>'2.2.3.6.CantidadCapital'!I51</f>
        <v>0</v>
      </c>
      <c r="J213" s="144">
        <f>'2.2.3.6.CantidadCapital'!J51</f>
        <v>36671.579794476842</v>
      </c>
      <c r="K213" s="144">
        <f>'2.2.3.6.CantidadCapital'!K51</f>
        <v>35025.285568385953</v>
      </c>
      <c r="L213" s="144">
        <f>'2.2.3.6.CantidadCapital'!L51</f>
        <v>31728.871004096967</v>
      </c>
      <c r="M213" s="144">
        <f>'2.2.3.6.CantidadCapital'!M51</f>
        <v>27572.902790034143</v>
      </c>
      <c r="N213" s="144">
        <f>'2.2.3.6.CantidadCapital'!N51</f>
        <v>22915.921790838758</v>
      </c>
    </row>
    <row r="214" spans="2:14" x14ac:dyDescent="0.3">
      <c r="B214" s="104" t="s">
        <v>235</v>
      </c>
      <c r="C214" s="105"/>
      <c r="D214" s="2"/>
      <c r="F214" s="144">
        <f>'2.2.3.6.CantidadCapital'!F52</f>
        <v>0</v>
      </c>
      <c r="G214" s="144">
        <f>'2.2.3.6.CantidadCapital'!G52</f>
        <v>0</v>
      </c>
      <c r="H214" s="144">
        <f>'2.2.3.6.CantidadCapital'!H52</f>
        <v>0</v>
      </c>
      <c r="I214" s="144">
        <f>'2.2.3.6.CantidadCapital'!I52</f>
        <v>0</v>
      </c>
      <c r="J214" s="144">
        <f>'2.2.3.6.CantidadCapital'!J52</f>
        <v>588477.7959808259</v>
      </c>
      <c r="K214" s="144">
        <f>'2.2.3.6.CantidadCapital'!K52</f>
        <v>562059.31051781774</v>
      </c>
      <c r="L214" s="144">
        <f>'2.2.3.6.CantidadCapital'!L52</f>
        <v>509160.94103649969</v>
      </c>
      <c r="M214" s="144">
        <f>'2.2.3.6.CantidadCapital'!M52</f>
        <v>442469.10423850029</v>
      </c>
      <c r="N214" s="144">
        <f>'2.2.3.6.CantidadCapital'!N52</f>
        <v>367737.39293262851</v>
      </c>
    </row>
    <row r="215" spans="2:14" x14ac:dyDescent="0.3">
      <c r="B215" s="104" t="s">
        <v>236</v>
      </c>
      <c r="C215" s="105"/>
      <c r="D215" s="2"/>
      <c r="F215" s="144">
        <f>'2.2.3.6.CantidadCapital'!F53</f>
        <v>0</v>
      </c>
      <c r="G215" s="144">
        <f>'2.2.3.6.CantidadCapital'!G53</f>
        <v>0</v>
      </c>
      <c r="H215" s="144">
        <f>'2.2.3.6.CantidadCapital'!H53</f>
        <v>0</v>
      </c>
      <c r="I215" s="144">
        <f>'2.2.3.6.CantidadCapital'!I53</f>
        <v>0</v>
      </c>
      <c r="J215" s="144">
        <f>'2.2.3.6.CantidadCapital'!J53</f>
        <v>253346.44816523037</v>
      </c>
      <c r="K215" s="144">
        <f>'2.2.3.6.CantidadCapital'!K53</f>
        <v>241972.98683216088</v>
      </c>
      <c r="L215" s="144">
        <f>'2.2.3.6.CantidadCapital'!L53</f>
        <v>219199.63138297648</v>
      </c>
      <c r="M215" s="144">
        <f>'2.2.3.6.CantidadCapital'!M53</f>
        <v>190488.02987517911</v>
      </c>
      <c r="N215" s="144">
        <f>'2.2.3.6.CantidadCapital'!N53</f>
        <v>158315.17007662711</v>
      </c>
    </row>
    <row r="216" spans="2:14" x14ac:dyDescent="0.3">
      <c r="B216" s="104" t="s">
        <v>341</v>
      </c>
      <c r="C216" s="105"/>
      <c r="D216" s="2"/>
      <c r="F216" s="144">
        <f>'2.2.3.6.CantidadCapital'!F54</f>
        <v>0</v>
      </c>
      <c r="G216" s="144">
        <f>'2.2.3.6.CantidadCapital'!G54</f>
        <v>0</v>
      </c>
      <c r="H216" s="144">
        <f>'2.2.3.6.CantidadCapital'!H54</f>
        <v>0</v>
      </c>
      <c r="I216" s="144">
        <f>'2.2.3.6.CantidadCapital'!I54</f>
        <v>0</v>
      </c>
      <c r="J216" s="144">
        <f>'2.2.3.6.CantidadCapital'!J54</f>
        <v>0</v>
      </c>
      <c r="K216" s="144">
        <f>'2.2.3.6.CantidadCapital'!K54</f>
        <v>1787595.9719322384</v>
      </c>
      <c r="L216" s="144">
        <f>'2.2.3.6.CantidadCapital'!L54</f>
        <v>1760507.020718382</v>
      </c>
      <c r="M216" s="144">
        <f>'2.2.3.6.CantidadCapital'!M54</f>
        <v>1654671.2698039368</v>
      </c>
      <c r="N216" s="144">
        <f>'2.2.3.6.CantidadCapital'!N54</f>
        <v>1513211.1654748954</v>
      </c>
    </row>
    <row r="217" spans="2:14" x14ac:dyDescent="0.3">
      <c r="B217" s="104" t="s">
        <v>342</v>
      </c>
      <c r="C217" s="105"/>
      <c r="D217" s="2"/>
      <c r="F217" s="144">
        <f>'2.2.3.6.CantidadCapital'!F55</f>
        <v>0</v>
      </c>
      <c r="G217" s="144">
        <f>'2.2.3.6.CantidadCapital'!G55</f>
        <v>0</v>
      </c>
      <c r="H217" s="144">
        <f>'2.2.3.6.CantidadCapital'!H55</f>
        <v>0</v>
      </c>
      <c r="I217" s="144">
        <f>'2.2.3.6.CantidadCapital'!I55</f>
        <v>0</v>
      </c>
      <c r="J217" s="144">
        <f>'2.2.3.6.CantidadCapital'!J55</f>
        <v>0</v>
      </c>
      <c r="K217" s="144">
        <f>'2.2.3.6.CantidadCapital'!K55</f>
        <v>145493.35322347656</v>
      </c>
      <c r="L217" s="144">
        <f>'2.2.3.6.CantidadCapital'!L55</f>
        <v>139120.18500216998</v>
      </c>
      <c r="M217" s="144">
        <f>'2.2.3.6.CantidadCapital'!M55</f>
        <v>122565.92601451497</v>
      </c>
      <c r="N217" s="144">
        <f>'2.2.3.6.CantidadCapital'!N55</f>
        <v>103710.26554664303</v>
      </c>
    </row>
    <row r="218" spans="2:14" x14ac:dyDescent="0.3">
      <c r="B218" s="104" t="s">
        <v>237</v>
      </c>
      <c r="C218" s="105"/>
      <c r="D218" s="2"/>
      <c r="F218" s="144">
        <f>'2.2.3.6.CantidadCapital'!F56</f>
        <v>0</v>
      </c>
      <c r="G218" s="144">
        <f>'2.2.3.6.CantidadCapital'!G56</f>
        <v>0</v>
      </c>
      <c r="H218" s="144">
        <f>'2.2.3.6.CantidadCapital'!H56</f>
        <v>0</v>
      </c>
      <c r="I218" s="144">
        <f>'2.2.3.6.CantidadCapital'!I56</f>
        <v>0</v>
      </c>
      <c r="J218" s="144">
        <f>'2.2.3.6.CantidadCapital'!J56</f>
        <v>0</v>
      </c>
      <c r="K218" s="144">
        <f>'2.2.3.6.CantidadCapital'!K56</f>
        <v>23320.791925364036</v>
      </c>
      <c r="L218" s="144">
        <f>'2.2.3.6.CantidadCapital'!L56</f>
        <v>22299.251582100776</v>
      </c>
      <c r="M218" s="144">
        <f>'2.2.3.6.CantidadCapital'!M56</f>
        <v>19645.807828304634</v>
      </c>
      <c r="N218" s="144">
        <f>'2.2.3.6.CantidadCapital'!N56</f>
        <v>16623.477772366379</v>
      </c>
    </row>
    <row r="219" spans="2:14" x14ac:dyDescent="0.3">
      <c r="B219" s="104" t="s">
        <v>238</v>
      </c>
      <c r="C219" s="105"/>
      <c r="D219" s="2"/>
      <c r="F219" s="144">
        <f>'2.2.3.6.CantidadCapital'!F57</f>
        <v>0</v>
      </c>
      <c r="G219" s="144">
        <f>'2.2.3.6.CantidadCapital'!G57</f>
        <v>0</v>
      </c>
      <c r="H219" s="144">
        <f>'2.2.3.6.CantidadCapital'!H57</f>
        <v>0</v>
      </c>
      <c r="I219" s="144">
        <f>'2.2.3.6.CantidadCapital'!I57</f>
        <v>0</v>
      </c>
      <c r="J219" s="144">
        <f>'2.2.3.6.CantidadCapital'!J57</f>
        <v>0</v>
      </c>
      <c r="K219" s="144">
        <f>'2.2.3.6.CantidadCapital'!K57</f>
        <v>34028.976051536731</v>
      </c>
      <c r="L219" s="144">
        <f>'2.2.3.6.CantidadCapital'!L57</f>
        <v>33513.306243262785</v>
      </c>
      <c r="M219" s="144">
        <f>'2.2.3.6.CantidadCapital'!M57</f>
        <v>31498.599178684221</v>
      </c>
      <c r="N219" s="144">
        <f>'2.2.3.6.CantidadCapital'!N57</f>
        <v>28805.740961255146</v>
      </c>
    </row>
    <row r="220" spans="2:14" x14ac:dyDescent="0.3">
      <c r="B220" s="104" t="s">
        <v>239</v>
      </c>
      <c r="C220" s="105"/>
      <c r="D220" s="2"/>
      <c r="F220" s="144">
        <f>'2.2.3.6.CantidadCapital'!F58</f>
        <v>0</v>
      </c>
      <c r="G220" s="144">
        <f>'2.2.3.6.CantidadCapital'!G58</f>
        <v>0</v>
      </c>
      <c r="H220" s="144">
        <f>'2.2.3.6.CantidadCapital'!H58</f>
        <v>0</v>
      </c>
      <c r="I220" s="144">
        <f>'2.2.3.6.CantidadCapital'!I58</f>
        <v>0</v>
      </c>
      <c r="J220" s="144">
        <f>'2.2.3.6.CantidadCapital'!J58</f>
        <v>0</v>
      </c>
      <c r="K220" s="144">
        <f>'2.2.3.6.CantidadCapital'!K58</f>
        <v>0</v>
      </c>
      <c r="L220" s="144">
        <f>'2.2.3.6.CantidadCapital'!L58</f>
        <v>13229.417492151168</v>
      </c>
      <c r="M220" s="144">
        <f>'2.2.3.6.CantidadCapital'!M58</f>
        <v>11012.035010287624</v>
      </c>
      <c r="N220" s="144">
        <f>'2.2.3.6.CantidadCapital'!N58</f>
        <v>7240.5794762283758</v>
      </c>
    </row>
    <row r="221" spans="2:14" x14ac:dyDescent="0.3">
      <c r="B221" s="104" t="s">
        <v>240</v>
      </c>
      <c r="C221" s="105"/>
      <c r="D221" s="2"/>
      <c r="F221" s="144">
        <f>'2.2.3.6.CantidadCapital'!F59</f>
        <v>0</v>
      </c>
      <c r="G221" s="144">
        <f>'2.2.3.6.CantidadCapital'!G59</f>
        <v>0</v>
      </c>
      <c r="H221" s="144">
        <f>'2.2.3.6.CantidadCapital'!H59</f>
        <v>0</v>
      </c>
      <c r="I221" s="144">
        <f>'2.2.3.6.CantidadCapital'!I59</f>
        <v>0</v>
      </c>
      <c r="J221" s="144">
        <f>'2.2.3.6.CantidadCapital'!J59</f>
        <v>0</v>
      </c>
      <c r="K221" s="144">
        <f>'2.2.3.6.CantidadCapital'!K59</f>
        <v>0</v>
      </c>
      <c r="L221" s="144">
        <f>'2.2.3.6.CantidadCapital'!L59</f>
        <v>51497.894176793619</v>
      </c>
      <c r="M221" s="144">
        <f>'2.2.3.6.CantidadCapital'!M59</f>
        <v>47820.731728832514</v>
      </c>
      <c r="N221" s="144">
        <f>'2.2.3.6.CantidadCapital'!N59</f>
        <v>41032.552460094026</v>
      </c>
    </row>
    <row r="222" spans="2:14" x14ac:dyDescent="0.3">
      <c r="B222" s="104" t="s">
        <v>352</v>
      </c>
      <c r="C222" s="105"/>
      <c r="D222" s="2"/>
      <c r="F222" s="144">
        <f>'2.2.3.6.CantidadCapital'!F60</f>
        <v>0</v>
      </c>
      <c r="G222" s="144">
        <f>'2.2.3.6.CantidadCapital'!G60</f>
        <v>0</v>
      </c>
      <c r="H222" s="144">
        <f>'2.2.3.6.CantidadCapital'!H60</f>
        <v>0</v>
      </c>
      <c r="I222" s="144">
        <f>'2.2.3.6.CantidadCapital'!I60</f>
        <v>0</v>
      </c>
      <c r="J222" s="144">
        <f>'2.2.3.6.CantidadCapital'!J60</f>
        <v>0</v>
      </c>
      <c r="K222" s="144">
        <f>'2.2.3.6.CantidadCapital'!K60</f>
        <v>0</v>
      </c>
      <c r="L222" s="144">
        <f>'2.2.3.6.CantidadCapital'!L60</f>
        <v>68564.046273028318</v>
      </c>
      <c r="M222" s="144">
        <f>'2.2.3.6.CantidadCapital'!M60</f>
        <v>58770.578892144433</v>
      </c>
      <c r="N222" s="144">
        <f>'2.2.3.6.CantidadCapital'!N60</f>
        <v>40266.227140796203</v>
      </c>
    </row>
    <row r="223" spans="2:14" x14ac:dyDescent="0.3">
      <c r="B223" s="104" t="s">
        <v>241</v>
      </c>
      <c r="C223" s="105"/>
      <c r="D223" s="2"/>
      <c r="F223" s="144">
        <f>'2.2.3.6.CantidadCapital'!F61</f>
        <v>0</v>
      </c>
      <c r="G223" s="144">
        <f>'2.2.3.6.CantidadCapital'!G61</f>
        <v>0</v>
      </c>
      <c r="H223" s="144">
        <f>'2.2.3.6.CantidadCapital'!H61</f>
        <v>0</v>
      </c>
      <c r="I223" s="144">
        <f>'2.2.3.6.CantidadCapital'!I61</f>
        <v>0</v>
      </c>
      <c r="J223" s="144">
        <f>'2.2.3.6.CantidadCapital'!J61</f>
        <v>0</v>
      </c>
      <c r="K223" s="144">
        <f>'2.2.3.6.CantidadCapital'!K61</f>
        <v>0</v>
      </c>
      <c r="L223" s="144">
        <f>'2.2.3.6.CantidadCapital'!L61</f>
        <v>42240.658404662252</v>
      </c>
      <c r="M223" s="144">
        <f>'2.2.3.6.CantidadCapital'!M61</f>
        <v>35160.702236943638</v>
      </c>
      <c r="N223" s="144">
        <f>'2.2.3.6.CantidadCapital'!N61</f>
        <v>23118.693206909971</v>
      </c>
    </row>
    <row r="224" spans="2:14" x14ac:dyDescent="0.3">
      <c r="B224" s="104" t="s">
        <v>242</v>
      </c>
      <c r="C224" s="105"/>
      <c r="D224" s="2"/>
      <c r="F224" s="144">
        <f>'2.2.3.6.CantidadCapital'!F62</f>
        <v>0</v>
      </c>
      <c r="G224" s="144">
        <f>'2.2.3.6.CantidadCapital'!G62</f>
        <v>0</v>
      </c>
      <c r="H224" s="144">
        <f>'2.2.3.6.CantidadCapital'!H62</f>
        <v>0</v>
      </c>
      <c r="I224" s="144">
        <f>'2.2.3.6.CantidadCapital'!I62</f>
        <v>0</v>
      </c>
      <c r="J224" s="144">
        <f>'2.2.3.6.CantidadCapital'!J62</f>
        <v>0</v>
      </c>
      <c r="K224" s="144">
        <f>'2.2.3.6.CantidadCapital'!K62</f>
        <v>0</v>
      </c>
      <c r="L224" s="144">
        <f>'2.2.3.6.CantidadCapital'!L62</f>
        <v>0</v>
      </c>
      <c r="M224" s="144">
        <f>'2.2.3.6.CantidadCapital'!M62</f>
        <v>145732.98573989575</v>
      </c>
      <c r="N224" s="144">
        <f>'2.2.3.6.CantidadCapital'!N62</f>
        <v>140086.02318919686</v>
      </c>
    </row>
    <row r="225" spans="2:14" x14ac:dyDescent="0.3">
      <c r="B225" s="145" t="s">
        <v>243</v>
      </c>
      <c r="C225" s="146"/>
      <c r="D225" s="21"/>
      <c r="E225" s="147"/>
      <c r="F225" s="148">
        <f>'2.2.3.6.CantidadCapital'!F63</f>
        <v>0</v>
      </c>
      <c r="G225" s="148">
        <f>'2.2.3.6.CantidadCapital'!G63</f>
        <v>0</v>
      </c>
      <c r="H225" s="148">
        <f>'2.2.3.6.CantidadCapital'!H63</f>
        <v>0</v>
      </c>
      <c r="I225" s="148">
        <f>'2.2.3.6.CantidadCapital'!I63</f>
        <v>0</v>
      </c>
      <c r="J225" s="148">
        <f>'2.2.3.6.CantidadCapital'!J63</f>
        <v>0</v>
      </c>
      <c r="K225" s="148">
        <f>'2.2.3.6.CantidadCapital'!K63</f>
        <v>0</v>
      </c>
      <c r="L225" s="148">
        <f>'2.2.3.6.CantidadCapital'!L63</f>
        <v>0</v>
      </c>
      <c r="M225" s="148">
        <f>'2.2.3.6.CantidadCapital'!M63</f>
        <v>0</v>
      </c>
      <c r="N225" s="148">
        <f>'2.2.3.6.CantidadCapital'!N63</f>
        <v>2681119.0744561059</v>
      </c>
    </row>
    <row r="226" spans="2:14" x14ac:dyDescent="0.3"/>
  </sheetData>
  <mergeCells count="4">
    <mergeCell ref="B29:E29"/>
    <mergeCell ref="B63:E63"/>
    <mergeCell ref="B134:E134"/>
    <mergeCell ref="B168:E168"/>
  </mergeCells>
  <hyperlinks>
    <hyperlink ref="B2" location="Índice!A1" display="Índice" xr:uid="{FECB68A9-BE1D-45CE-BC9B-A6F835CCB82A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9C9D-EB55-4E47-AFDC-C46F662F8401}">
  <sheetPr>
    <tabColor rgb="FFBF8F00"/>
  </sheetPr>
  <dimension ref="A1:O51"/>
  <sheetViews>
    <sheetView zoomScale="90" zoomScaleNormal="90" workbookViewId="0">
      <selection activeCell="L42" sqref="L42"/>
    </sheetView>
  </sheetViews>
  <sheetFormatPr baseColWidth="10" defaultColWidth="0" defaultRowHeight="14.4" zeroHeight="1" x14ac:dyDescent="0.3"/>
  <cols>
    <col min="1" max="1" width="1.77734375" style="1" customWidth="1"/>
    <col min="2" max="14" width="10.77734375" style="1" customWidth="1"/>
    <col min="15" max="15" width="11.5546875" style="1" customWidth="1"/>
    <col min="16" max="16384" width="11.5546875" style="1" hidden="1"/>
  </cols>
  <sheetData>
    <row r="1" spans="2:14" ht="15" thickBot="1" x14ac:dyDescent="0.35"/>
    <row r="2" spans="2:14" ht="15" thickBot="1" x14ac:dyDescent="0.35">
      <c r="B2" s="164" t="s">
        <v>353</v>
      </c>
    </row>
    <row r="3" spans="2:14" x14ac:dyDescent="0.3"/>
    <row r="4" spans="2:14" x14ac:dyDescent="0.3">
      <c r="B4" s="16" t="s">
        <v>311</v>
      </c>
    </row>
    <row r="5" spans="2:14" x14ac:dyDescent="0.3"/>
    <row r="6" spans="2:14" x14ac:dyDescent="0.3">
      <c r="B6" s="16" t="s">
        <v>312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3">
      <c r="B8" s="68" t="s">
        <v>108</v>
      </c>
      <c r="C8" s="32"/>
      <c r="D8" s="32"/>
      <c r="E8" s="32"/>
      <c r="F8" s="32">
        <v>2015</v>
      </c>
      <c r="G8" s="32">
        <v>2016</v>
      </c>
      <c r="H8" s="32">
        <v>2017</v>
      </c>
      <c r="I8" s="32">
        <v>2018</v>
      </c>
      <c r="J8" s="32">
        <v>2019</v>
      </c>
      <c r="K8" s="32">
        <v>2020</v>
      </c>
      <c r="L8" s="32">
        <v>2021</v>
      </c>
      <c r="M8" s="32">
        <v>2022</v>
      </c>
      <c r="N8" s="32">
        <v>2023</v>
      </c>
    </row>
    <row r="9" spans="2:14" x14ac:dyDescent="0.3">
      <c r="B9" s="69" t="s">
        <v>109</v>
      </c>
      <c r="C9" s="69"/>
      <c r="D9" s="69"/>
      <c r="E9" s="69"/>
      <c r="F9" s="70">
        <f t="shared" ref="F9:N9" si="0">SUM(F10:F11)</f>
        <v>160785.28116906655</v>
      </c>
      <c r="G9" s="70">
        <f t="shared" si="0"/>
        <v>217198.30660939493</v>
      </c>
      <c r="H9" s="70">
        <f t="shared" si="0"/>
        <v>274407.29192640207</v>
      </c>
      <c r="I9" s="70">
        <f t="shared" si="0"/>
        <v>304573.36866746674</v>
      </c>
      <c r="J9" s="70">
        <f t="shared" si="0"/>
        <v>353360.15169344627</v>
      </c>
      <c r="K9" s="70">
        <f t="shared" si="0"/>
        <v>307545.33333333326</v>
      </c>
      <c r="L9" s="70">
        <f t="shared" si="0"/>
        <v>247870.89999999994</v>
      </c>
      <c r="M9" s="70">
        <f t="shared" si="0"/>
        <v>335404.45000000007</v>
      </c>
      <c r="N9" s="70">
        <f t="shared" si="0"/>
        <v>382452.90954545455</v>
      </c>
    </row>
    <row r="10" spans="2:14" x14ac:dyDescent="0.3">
      <c r="B10" s="42" t="s">
        <v>110</v>
      </c>
      <c r="C10" s="2"/>
      <c r="D10" s="2"/>
      <c r="E10" s="2"/>
      <c r="F10" s="55">
        <v>113395.10062058426</v>
      </c>
      <c r="G10" s="55">
        <v>158827.99226179693</v>
      </c>
      <c r="H10" s="55">
        <v>210266.77381176566</v>
      </c>
      <c r="I10" s="55">
        <v>220894.26235109149</v>
      </c>
      <c r="J10" s="55">
        <v>256277.80551749849</v>
      </c>
      <c r="K10" s="55">
        <v>221572.85333333327</v>
      </c>
      <c r="L10" s="55">
        <v>174736.89999999994</v>
      </c>
      <c r="M10" s="55">
        <v>254069.45000000004</v>
      </c>
      <c r="N10" s="55">
        <v>284815.73136363633</v>
      </c>
    </row>
    <row r="11" spans="2:14" x14ac:dyDescent="0.3">
      <c r="B11" s="42" t="s">
        <v>111</v>
      </c>
      <c r="C11" s="2"/>
      <c r="D11" s="2"/>
      <c r="E11" s="2"/>
      <c r="F11" s="55">
        <v>47390.180548482313</v>
      </c>
      <c r="G11" s="55">
        <v>58370.314347598003</v>
      </c>
      <c r="H11" s="55">
        <v>64140.518114636398</v>
      </c>
      <c r="I11" s="55">
        <v>83679.106316375255</v>
      </c>
      <c r="J11" s="55">
        <v>97082.346175947794</v>
      </c>
      <c r="K11" s="55">
        <v>85972.48000000001</v>
      </c>
      <c r="L11" s="55">
        <v>73134</v>
      </c>
      <c r="M11" s="55">
        <v>81335</v>
      </c>
      <c r="N11" s="55">
        <v>97637.178181818192</v>
      </c>
    </row>
    <row r="12" spans="2:14" x14ac:dyDescent="0.3">
      <c r="B12" s="69" t="s">
        <v>112</v>
      </c>
      <c r="C12" s="69"/>
      <c r="D12" s="69"/>
      <c r="E12" s="69"/>
      <c r="F12" s="70">
        <v>49117.766614791159</v>
      </c>
      <c r="G12" s="70">
        <v>47275.943390605098</v>
      </c>
      <c r="H12" s="70">
        <v>59728.198629154009</v>
      </c>
      <c r="I12" s="70">
        <v>66294.224665866874</v>
      </c>
      <c r="J12" s="70">
        <v>76913.281639887369</v>
      </c>
      <c r="K12" s="70">
        <v>78692.070000000007</v>
      </c>
      <c r="L12" s="70">
        <v>143600.18333333332</v>
      </c>
      <c r="M12" s="70">
        <v>223867</v>
      </c>
      <c r="N12" s="70">
        <v>206798.10076516084</v>
      </c>
    </row>
    <row r="13" spans="2:14" x14ac:dyDescent="0.3">
      <c r="B13" s="12" t="s">
        <v>113</v>
      </c>
      <c r="C13" s="12"/>
      <c r="D13" s="12"/>
      <c r="E13" s="12"/>
      <c r="F13" s="71">
        <f t="shared" ref="F13:N13" si="1">+F9+F12</f>
        <v>209903.04778385771</v>
      </c>
      <c r="G13" s="71">
        <f t="shared" si="1"/>
        <v>264474.25</v>
      </c>
      <c r="H13" s="71">
        <f t="shared" si="1"/>
        <v>334135.49055555608</v>
      </c>
      <c r="I13" s="71">
        <f t="shared" si="1"/>
        <v>370867.59333333361</v>
      </c>
      <c r="J13" s="71">
        <f t="shared" si="1"/>
        <v>430273.43333333364</v>
      </c>
      <c r="K13" s="71">
        <f t="shared" si="1"/>
        <v>386237.40333333326</v>
      </c>
      <c r="L13" s="71">
        <f t="shared" si="1"/>
        <v>391471.08333333326</v>
      </c>
      <c r="M13" s="71">
        <f t="shared" si="1"/>
        <v>559271.45000000007</v>
      </c>
      <c r="N13" s="71">
        <f t="shared" si="1"/>
        <v>589251.01031061541</v>
      </c>
    </row>
    <row r="14" spans="2:14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3">
      <c r="B15" s="16" t="s">
        <v>313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x14ac:dyDescent="0.3">
      <c r="B17" s="16" t="s">
        <v>314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x14ac:dyDescent="0.3">
      <c r="B19" s="68" t="s">
        <v>108</v>
      </c>
      <c r="C19" s="32"/>
      <c r="D19" s="32"/>
      <c r="E19" s="32"/>
      <c r="F19" s="32">
        <v>2015</v>
      </c>
      <c r="G19" s="32">
        <v>2016</v>
      </c>
      <c r="H19" s="32">
        <v>2017</v>
      </c>
      <c r="I19" s="32">
        <v>2018</v>
      </c>
      <c r="J19" s="32">
        <v>2019</v>
      </c>
      <c r="K19" s="32">
        <v>2020</v>
      </c>
      <c r="L19" s="32">
        <v>2021</v>
      </c>
      <c r="M19" s="32">
        <v>2022</v>
      </c>
      <c r="N19" s="32">
        <v>2023</v>
      </c>
    </row>
    <row r="20" spans="2:14" x14ac:dyDescent="0.3">
      <c r="B20" s="69" t="s">
        <v>109</v>
      </c>
      <c r="C20" s="69"/>
      <c r="D20" s="69"/>
      <c r="E20" s="69"/>
      <c r="F20" s="70">
        <f t="shared" ref="F20" si="2">SUM(F21:F22)</f>
        <v>557476.50972243282</v>
      </c>
      <c r="G20" s="70">
        <f t="shared" ref="G20:N20" si="3">SUM(G21:G22)</f>
        <v>1223521.137817923</v>
      </c>
      <c r="H20" s="70">
        <f t="shared" si="3"/>
        <v>1435855.3077775971</v>
      </c>
      <c r="I20" s="70">
        <f t="shared" si="3"/>
        <v>1490569.498437969</v>
      </c>
      <c r="J20" s="70">
        <f t="shared" si="3"/>
        <v>1810012.9003292946</v>
      </c>
      <c r="K20" s="70">
        <f t="shared" si="3"/>
        <v>1607506.9660476134</v>
      </c>
      <c r="L20" s="70">
        <f t="shared" si="3"/>
        <v>1496632.7134753605</v>
      </c>
      <c r="M20" s="70">
        <f t="shared" si="3"/>
        <v>1785568.5174598629</v>
      </c>
      <c r="N20" s="70">
        <f t="shared" si="3"/>
        <v>2156174.1425914625</v>
      </c>
    </row>
    <row r="21" spans="2:14" x14ac:dyDescent="0.3">
      <c r="B21" s="42" t="s">
        <v>110</v>
      </c>
      <c r="C21" s="2"/>
      <c r="D21" s="2"/>
      <c r="E21" s="2"/>
      <c r="F21" s="55">
        <v>255987.79004961782</v>
      </c>
      <c r="G21" s="55">
        <v>535612.48559450591</v>
      </c>
      <c r="H21" s="55">
        <v>679425.15852369973</v>
      </c>
      <c r="I21" s="55">
        <v>590743.33091969159</v>
      </c>
      <c r="J21" s="55">
        <v>780459.30848429468</v>
      </c>
      <c r="K21" s="55">
        <v>729689.76813706884</v>
      </c>
      <c r="L21" s="55">
        <v>717131.57054518152</v>
      </c>
      <c r="M21" s="55">
        <v>887394.19321266899</v>
      </c>
      <c r="N21" s="55">
        <v>1172679.8209436515</v>
      </c>
    </row>
    <row r="22" spans="2:14" x14ac:dyDescent="0.3">
      <c r="B22" s="42" t="s">
        <v>111</v>
      </c>
      <c r="C22" s="2"/>
      <c r="D22" s="2"/>
      <c r="E22" s="2"/>
      <c r="F22" s="55">
        <v>301488.719672815</v>
      </c>
      <c r="G22" s="55">
        <v>687908.65222341719</v>
      </c>
      <c r="H22" s="55">
        <v>756430.14925389737</v>
      </c>
      <c r="I22" s="55">
        <v>899826.1675182773</v>
      </c>
      <c r="J22" s="55">
        <v>1029553.5918449998</v>
      </c>
      <c r="K22" s="55">
        <v>877817.19791054446</v>
      </c>
      <c r="L22" s="55">
        <v>779501.1429301789</v>
      </c>
      <c r="M22" s="55">
        <v>898174.32424719387</v>
      </c>
      <c r="N22" s="55">
        <v>983494.3216478111</v>
      </c>
    </row>
    <row r="23" spans="2:14" x14ac:dyDescent="0.3">
      <c r="B23" s="69" t="s">
        <v>112</v>
      </c>
      <c r="C23" s="69"/>
      <c r="D23" s="69"/>
      <c r="E23" s="69"/>
      <c r="F23" s="70">
        <v>599749.11654833797</v>
      </c>
      <c r="G23" s="70">
        <v>435468.42517122347</v>
      </c>
      <c r="H23" s="70">
        <v>525752.3777952441</v>
      </c>
      <c r="I23" s="70">
        <v>520150.49531614757</v>
      </c>
      <c r="J23" s="70">
        <v>546514.42304161994</v>
      </c>
      <c r="K23" s="70">
        <v>323496.1810412858</v>
      </c>
      <c r="L23" s="70">
        <v>495871.71023225196</v>
      </c>
      <c r="M23" s="70">
        <v>882756.01239975437</v>
      </c>
      <c r="N23" s="70">
        <v>952827.0696817846</v>
      </c>
    </row>
    <row r="24" spans="2:14" x14ac:dyDescent="0.3">
      <c r="B24" s="12" t="s">
        <v>113</v>
      </c>
      <c r="C24" s="12"/>
      <c r="D24" s="12"/>
      <c r="E24" s="12"/>
      <c r="F24" s="71">
        <f t="shared" ref="F24:N24" si="4">+F20+F23</f>
        <v>1157225.6262707708</v>
      </c>
      <c r="G24" s="71">
        <f t="shared" si="4"/>
        <v>1658989.5629891464</v>
      </c>
      <c r="H24" s="71">
        <f t="shared" si="4"/>
        <v>1961607.6855728412</v>
      </c>
      <c r="I24" s="71">
        <f t="shared" si="4"/>
        <v>2010719.9937541166</v>
      </c>
      <c r="J24" s="71">
        <f t="shared" si="4"/>
        <v>2356527.3233709144</v>
      </c>
      <c r="K24" s="71">
        <f t="shared" si="4"/>
        <v>1931003.1470888993</v>
      </c>
      <c r="L24" s="71">
        <f t="shared" si="4"/>
        <v>1992504.4237076126</v>
      </c>
      <c r="M24" s="71">
        <f t="shared" si="4"/>
        <v>2668324.5298596174</v>
      </c>
      <c r="N24" s="71">
        <f t="shared" si="4"/>
        <v>3109001.2122732471</v>
      </c>
    </row>
    <row r="25" spans="2:14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x14ac:dyDescent="0.3">
      <c r="B26" s="16" t="s">
        <v>315</v>
      </c>
      <c r="C26" s="2"/>
      <c r="D26" s="2"/>
      <c r="E26" s="2"/>
      <c r="F26" s="7"/>
      <c r="G26" s="7"/>
      <c r="H26" s="7"/>
      <c r="I26" s="7"/>
      <c r="J26" s="7"/>
      <c r="K26" s="7"/>
      <c r="L26" s="7"/>
      <c r="M26" s="7"/>
      <c r="N26" s="7"/>
    </row>
    <row r="27" spans="2:14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3">
      <c r="B28" s="68" t="s">
        <v>108</v>
      </c>
      <c r="C28" s="32"/>
      <c r="D28" s="32"/>
      <c r="E28" s="32"/>
      <c r="F28" s="32">
        <v>2015</v>
      </c>
      <c r="G28" s="32">
        <v>2016</v>
      </c>
      <c r="H28" s="32">
        <v>2017</v>
      </c>
      <c r="I28" s="32">
        <v>2018</v>
      </c>
      <c r="J28" s="32">
        <v>2019</v>
      </c>
      <c r="K28" s="32">
        <v>2020</v>
      </c>
      <c r="L28" s="32">
        <v>2021</v>
      </c>
      <c r="M28" s="32">
        <v>2022</v>
      </c>
      <c r="N28" s="32">
        <v>2023</v>
      </c>
    </row>
    <row r="29" spans="2:14" x14ac:dyDescent="0.3">
      <c r="B29" s="69" t="s">
        <v>109</v>
      </c>
      <c r="C29" s="69"/>
      <c r="D29" s="69"/>
      <c r="E29" s="69"/>
      <c r="F29" s="70">
        <f t="shared" ref="F29" si="5">SUM(F30:F31)</f>
        <v>568903.53812730592</v>
      </c>
      <c r="G29" s="70">
        <f t="shared" ref="G29:N29" si="6">SUM(G30:G31)</f>
        <v>1075230.1436860538</v>
      </c>
      <c r="H29" s="70">
        <f t="shared" si="6"/>
        <v>1206195.4482732271</v>
      </c>
      <c r="I29" s="70">
        <f t="shared" si="6"/>
        <v>1416008.5905044614</v>
      </c>
      <c r="J29" s="70">
        <f t="shared" si="6"/>
        <v>1777637.7588985083</v>
      </c>
      <c r="K29" s="70">
        <f t="shared" si="6"/>
        <v>1627522.873547269</v>
      </c>
      <c r="L29" s="70">
        <f t="shared" si="6"/>
        <v>1646610.6559291272</v>
      </c>
      <c r="M29" s="70">
        <f t="shared" si="6"/>
        <v>2267381.7502063587</v>
      </c>
      <c r="N29" s="70">
        <f t="shared" si="6"/>
        <v>2179440.328950454</v>
      </c>
    </row>
    <row r="30" spans="2:14" x14ac:dyDescent="0.3">
      <c r="B30" s="42" t="s">
        <v>110</v>
      </c>
      <c r="C30" s="2"/>
      <c r="D30" s="2"/>
      <c r="E30" s="2"/>
      <c r="F30" s="55">
        <v>268388.97152558196</v>
      </c>
      <c r="G30" s="55">
        <v>480626.68358022755</v>
      </c>
      <c r="H30" s="55">
        <v>619524.2892622333</v>
      </c>
      <c r="I30" s="55">
        <v>605285.05809181288</v>
      </c>
      <c r="J30" s="55">
        <v>824044.32398507616</v>
      </c>
      <c r="K30" s="55">
        <v>806042.56828406802</v>
      </c>
      <c r="L30" s="55">
        <v>800951.09041239577</v>
      </c>
      <c r="M30" s="55">
        <v>1041532.5624004704</v>
      </c>
      <c r="N30" s="55">
        <v>1409352.6395140484</v>
      </c>
    </row>
    <row r="31" spans="2:14" x14ac:dyDescent="0.3">
      <c r="B31" s="42" t="s">
        <v>111</v>
      </c>
      <c r="C31" s="2"/>
      <c r="D31" s="2"/>
      <c r="E31" s="2"/>
      <c r="F31" s="55">
        <v>300514.56660172396</v>
      </c>
      <c r="G31" s="55">
        <v>594603.46010582626</v>
      </c>
      <c r="H31" s="55">
        <v>586671.1590109939</v>
      </c>
      <c r="I31" s="55">
        <v>810723.53241264855</v>
      </c>
      <c r="J31" s="55">
        <v>953593.43491343223</v>
      </c>
      <c r="K31" s="55">
        <v>821480.30526320112</v>
      </c>
      <c r="L31" s="55">
        <v>845659.56551673147</v>
      </c>
      <c r="M31" s="55">
        <v>1225849.1878058882</v>
      </c>
      <c r="N31" s="55">
        <v>770087.68943640566</v>
      </c>
    </row>
    <row r="32" spans="2:14" x14ac:dyDescent="0.3">
      <c r="B32" s="69" t="s">
        <v>112</v>
      </c>
      <c r="C32" s="69"/>
      <c r="D32" s="69"/>
      <c r="E32" s="69"/>
      <c r="F32" s="70">
        <v>489845.02080534084</v>
      </c>
      <c r="G32" s="70">
        <v>318211.20532671298</v>
      </c>
      <c r="H32" s="70">
        <v>403423.34060971282</v>
      </c>
      <c r="I32" s="70">
        <v>345637.03117953113</v>
      </c>
      <c r="J32" s="70">
        <v>361371.40349992819</v>
      </c>
      <c r="K32" s="70">
        <v>315242.45874838671</v>
      </c>
      <c r="L32" s="70">
        <v>500532.83809190342</v>
      </c>
      <c r="M32" s="70">
        <v>927858.48813174665</v>
      </c>
      <c r="N32" s="70">
        <v>918619.78234526655</v>
      </c>
    </row>
    <row r="33" spans="2:14" x14ac:dyDescent="0.3">
      <c r="B33" s="12" t="s">
        <v>113</v>
      </c>
      <c r="C33" s="12"/>
      <c r="D33" s="12"/>
      <c r="E33" s="12"/>
      <c r="F33" s="71">
        <f t="shared" ref="F33:L33" si="7">+F29+F32</f>
        <v>1058748.5589326466</v>
      </c>
      <c r="G33" s="71">
        <f t="shared" si="7"/>
        <v>1393441.3490127667</v>
      </c>
      <c r="H33" s="71">
        <f t="shared" si="7"/>
        <v>1609618.7888829398</v>
      </c>
      <c r="I33" s="71">
        <f t="shared" si="7"/>
        <v>1761645.6216839924</v>
      </c>
      <c r="J33" s="71">
        <f t="shared" si="7"/>
        <v>2139009.1623984366</v>
      </c>
      <c r="K33" s="71">
        <f t="shared" si="7"/>
        <v>1942765.3322956557</v>
      </c>
      <c r="L33" s="71">
        <f t="shared" si="7"/>
        <v>2147143.4940210306</v>
      </c>
      <c r="M33" s="71">
        <f>+M29+M32</f>
        <v>3195240.2383381054</v>
      </c>
      <c r="N33" s="71">
        <f t="shared" ref="N33" si="8">+N29+N32</f>
        <v>3098060.1112957206</v>
      </c>
    </row>
    <row r="34" spans="2:14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">
      <c r="B35" s="16" t="s">
        <v>316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3">
      <c r="B37" s="68" t="s">
        <v>108</v>
      </c>
      <c r="C37" s="32"/>
      <c r="D37" s="32"/>
      <c r="E37" s="32"/>
      <c r="F37" s="32">
        <v>2015</v>
      </c>
      <c r="G37" s="32">
        <v>2016</v>
      </c>
      <c r="H37" s="32">
        <v>2017</v>
      </c>
      <c r="I37" s="32">
        <v>2018</v>
      </c>
      <c r="J37" s="32">
        <v>2019</v>
      </c>
      <c r="K37" s="32">
        <v>2020</v>
      </c>
      <c r="L37" s="32">
        <v>2021</v>
      </c>
      <c r="M37" s="32">
        <v>2022</v>
      </c>
      <c r="N37" s="32">
        <v>2023</v>
      </c>
    </row>
    <row r="38" spans="2:14" x14ac:dyDescent="0.3">
      <c r="B38" s="69" t="s">
        <v>109</v>
      </c>
      <c r="C38" s="69"/>
      <c r="D38" s="69"/>
      <c r="E38" s="69"/>
      <c r="F38" s="70">
        <f t="shared" ref="F38:N38" si="9">SUM(F39:F40)</f>
        <v>1126380.0478497387</v>
      </c>
      <c r="G38" s="70">
        <f t="shared" si="9"/>
        <v>2298751.2815039768</v>
      </c>
      <c r="H38" s="70">
        <f t="shared" si="9"/>
        <v>2642050.7560508242</v>
      </c>
      <c r="I38" s="70">
        <f t="shared" si="9"/>
        <v>2906578.0889424304</v>
      </c>
      <c r="J38" s="70">
        <f t="shared" si="9"/>
        <v>3587650.6592278029</v>
      </c>
      <c r="K38" s="70">
        <f t="shared" si="9"/>
        <v>3235029.8395948824</v>
      </c>
      <c r="L38" s="70">
        <f t="shared" si="9"/>
        <v>3143243.3694044873</v>
      </c>
      <c r="M38" s="70">
        <f t="shared" si="9"/>
        <v>4052950.2676662216</v>
      </c>
      <c r="N38" s="70">
        <f t="shared" si="9"/>
        <v>4335614.471541917</v>
      </c>
    </row>
    <row r="39" spans="2:14" x14ac:dyDescent="0.3">
      <c r="B39" s="42" t="s">
        <v>110</v>
      </c>
      <c r="C39" s="2"/>
      <c r="D39" s="2"/>
      <c r="E39" s="2"/>
      <c r="F39" s="55">
        <f t="shared" ref="F39:N41" si="10">F30+F21</f>
        <v>524376.76157519978</v>
      </c>
      <c r="G39" s="55">
        <f t="shared" si="10"/>
        <v>1016239.1691747335</v>
      </c>
      <c r="H39" s="55">
        <f t="shared" si="10"/>
        <v>1298949.447785933</v>
      </c>
      <c r="I39" s="55">
        <f t="shared" si="10"/>
        <v>1196028.3890115046</v>
      </c>
      <c r="J39" s="55">
        <f t="shared" si="10"/>
        <v>1604503.632469371</v>
      </c>
      <c r="K39" s="55">
        <f t="shared" si="10"/>
        <v>1535732.3364211367</v>
      </c>
      <c r="L39" s="55">
        <f t="shared" si="10"/>
        <v>1518082.6609575772</v>
      </c>
      <c r="M39" s="55">
        <f t="shared" si="10"/>
        <v>1928926.7556131394</v>
      </c>
      <c r="N39" s="55">
        <f t="shared" si="10"/>
        <v>2582032.4604576998</v>
      </c>
    </row>
    <row r="40" spans="2:14" x14ac:dyDescent="0.3">
      <c r="B40" s="42" t="s">
        <v>111</v>
      </c>
      <c r="C40" s="2"/>
      <c r="D40" s="2"/>
      <c r="E40" s="2"/>
      <c r="F40" s="55">
        <f t="shared" si="10"/>
        <v>602003.28627453896</v>
      </c>
      <c r="G40" s="55">
        <f t="shared" si="10"/>
        <v>1282512.1123292434</v>
      </c>
      <c r="H40" s="55">
        <f t="shared" si="10"/>
        <v>1343101.3082648912</v>
      </c>
      <c r="I40" s="55">
        <f t="shared" si="10"/>
        <v>1710549.6999309259</v>
      </c>
      <c r="J40" s="55">
        <f t="shared" si="10"/>
        <v>1983147.0267584319</v>
      </c>
      <c r="K40" s="55">
        <f t="shared" si="10"/>
        <v>1699297.5031737457</v>
      </c>
      <c r="L40" s="55">
        <f t="shared" si="10"/>
        <v>1625160.7084469104</v>
      </c>
      <c r="M40" s="55">
        <f t="shared" si="10"/>
        <v>2124023.5120530822</v>
      </c>
      <c r="N40" s="55">
        <f t="shared" si="10"/>
        <v>1753582.0110842166</v>
      </c>
    </row>
    <row r="41" spans="2:14" x14ac:dyDescent="0.3">
      <c r="B41" s="69" t="s">
        <v>112</v>
      </c>
      <c r="C41" s="69"/>
      <c r="D41" s="69"/>
      <c r="E41" s="69"/>
      <c r="F41" s="70">
        <f t="shared" si="10"/>
        <v>1089594.1373536787</v>
      </c>
      <c r="G41" s="70">
        <f t="shared" si="10"/>
        <v>753679.63049793639</v>
      </c>
      <c r="H41" s="70">
        <f t="shared" si="10"/>
        <v>929175.71840495686</v>
      </c>
      <c r="I41" s="70">
        <f t="shared" si="10"/>
        <v>865787.5264956787</v>
      </c>
      <c r="J41" s="70">
        <f t="shared" si="10"/>
        <v>907885.82654154813</v>
      </c>
      <c r="K41" s="70">
        <f t="shared" si="10"/>
        <v>638738.63978967257</v>
      </c>
      <c r="L41" s="70">
        <f t="shared" si="10"/>
        <v>996404.54832415539</v>
      </c>
      <c r="M41" s="70">
        <f t="shared" si="10"/>
        <v>1810614.5005315011</v>
      </c>
      <c r="N41" s="70">
        <f t="shared" si="10"/>
        <v>1871446.8520270512</v>
      </c>
    </row>
    <row r="42" spans="2:14" x14ac:dyDescent="0.3">
      <c r="B42" s="12" t="s">
        <v>113</v>
      </c>
      <c r="C42" s="12"/>
      <c r="D42" s="12"/>
      <c r="E42" s="12"/>
      <c r="F42" s="71">
        <f t="shared" ref="F42:L42" si="11">+F38+F41</f>
        <v>2215974.1852034172</v>
      </c>
      <c r="G42" s="71">
        <f t="shared" si="11"/>
        <v>3052430.9120019134</v>
      </c>
      <c r="H42" s="71">
        <f t="shared" si="11"/>
        <v>3571226.4744557813</v>
      </c>
      <c r="I42" s="71">
        <f t="shared" si="11"/>
        <v>3772365.6154381093</v>
      </c>
      <c r="J42" s="71">
        <f t="shared" si="11"/>
        <v>4495536.485769351</v>
      </c>
      <c r="K42" s="71">
        <f t="shared" si="11"/>
        <v>3873768.479384555</v>
      </c>
      <c r="L42" s="71">
        <f t="shared" si="11"/>
        <v>4139647.9177286429</v>
      </c>
      <c r="M42" s="71">
        <f>+M38+M41</f>
        <v>5863564.7681977227</v>
      </c>
      <c r="N42" s="71">
        <f t="shared" ref="N42" si="12">+N38+N41</f>
        <v>6207061.3235689681</v>
      </c>
    </row>
    <row r="43" spans="2:14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3">
      <c r="B44" s="16" t="s">
        <v>317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3">
      <c r="B46" s="68" t="s">
        <v>108</v>
      </c>
      <c r="C46" s="32"/>
      <c r="D46" s="32"/>
      <c r="E46" s="32"/>
      <c r="F46" s="32">
        <v>2015</v>
      </c>
      <c r="G46" s="32">
        <v>2016</v>
      </c>
      <c r="H46" s="32">
        <v>2017</v>
      </c>
      <c r="I46" s="32">
        <v>2018</v>
      </c>
      <c r="J46" s="32">
        <v>2019</v>
      </c>
      <c r="K46" s="32">
        <v>2020</v>
      </c>
      <c r="L46" s="32">
        <v>2021</v>
      </c>
      <c r="M46" s="32">
        <v>2022</v>
      </c>
      <c r="N46" s="32">
        <v>2023</v>
      </c>
    </row>
    <row r="47" spans="2:14" x14ac:dyDescent="0.3">
      <c r="B47" s="69" t="s">
        <v>109</v>
      </c>
      <c r="C47" s="69"/>
      <c r="D47" s="69"/>
      <c r="E47" s="69"/>
      <c r="F47" s="70"/>
      <c r="G47" s="70"/>
      <c r="H47" s="70"/>
      <c r="I47" s="70"/>
      <c r="J47" s="70"/>
      <c r="K47" s="70"/>
      <c r="L47" s="70"/>
      <c r="M47" s="70"/>
      <c r="N47" s="70"/>
    </row>
    <row r="48" spans="2:14" x14ac:dyDescent="0.3">
      <c r="B48" s="42" t="s">
        <v>110</v>
      </c>
      <c r="C48" s="2"/>
      <c r="D48" s="2"/>
      <c r="E48" s="2"/>
      <c r="F48" s="66">
        <f>IFERROR(F39/F10,0)</f>
        <v>4.6243334915301562</v>
      </c>
      <c r="G48" s="66">
        <f t="shared" ref="F48:N50" si="13">IFERROR(G39/G10,0)</f>
        <v>6.3983631266940755</v>
      </c>
      <c r="H48" s="66">
        <f t="shared" si="13"/>
        <v>6.177625804773009</v>
      </c>
      <c r="I48" s="66">
        <f t="shared" si="13"/>
        <v>5.4144837275606799</v>
      </c>
      <c r="J48" s="66">
        <f t="shared" si="13"/>
        <v>6.2607982350614302</v>
      </c>
      <c r="K48" s="66">
        <f t="shared" si="13"/>
        <v>6.9310491484748242</v>
      </c>
      <c r="L48" s="66">
        <f t="shared" si="13"/>
        <v>8.6878195787929045</v>
      </c>
      <c r="M48" s="66">
        <f t="shared" si="13"/>
        <v>7.5921239472637856</v>
      </c>
      <c r="N48" s="66">
        <f t="shared" si="13"/>
        <v>9.0656244586472976</v>
      </c>
    </row>
    <row r="49" spans="2:14" x14ac:dyDescent="0.3">
      <c r="B49" s="42" t="s">
        <v>111</v>
      </c>
      <c r="C49" s="2"/>
      <c r="D49" s="2"/>
      <c r="E49" s="2"/>
      <c r="F49" s="66">
        <f t="shared" si="13"/>
        <v>12.703122868642845</v>
      </c>
      <c r="G49" s="66">
        <f t="shared" si="13"/>
        <v>21.971992555870486</v>
      </c>
      <c r="H49" s="66">
        <f t="shared" si="13"/>
        <v>20.939982210065828</v>
      </c>
      <c r="I49" s="66">
        <f t="shared" si="13"/>
        <v>20.441777825203502</v>
      </c>
      <c r="J49" s="66">
        <f t="shared" si="13"/>
        <v>20.427473221179298</v>
      </c>
      <c r="K49" s="66">
        <f t="shared" si="13"/>
        <v>19.765598284168906</v>
      </c>
      <c r="L49" s="66">
        <f t="shared" si="13"/>
        <v>22.221684967961693</v>
      </c>
      <c r="M49" s="66">
        <f t="shared" si="13"/>
        <v>26.114508047618887</v>
      </c>
      <c r="N49" s="66">
        <f t="shared" si="13"/>
        <v>17.960187335798746</v>
      </c>
    </row>
    <row r="50" spans="2:14" x14ac:dyDescent="0.3">
      <c r="B50" s="72" t="s">
        <v>112</v>
      </c>
      <c r="C50" s="72"/>
      <c r="D50" s="72"/>
      <c r="E50" s="72"/>
      <c r="F50" s="73">
        <f t="shared" si="13"/>
        <v>22.183299698841804</v>
      </c>
      <c r="G50" s="73">
        <f t="shared" si="13"/>
        <v>15.942138357152514</v>
      </c>
      <c r="H50" s="73">
        <f t="shared" si="13"/>
        <v>15.556734335386698</v>
      </c>
      <c r="I50" s="73">
        <f t="shared" si="13"/>
        <v>13.059773017323629</v>
      </c>
      <c r="J50" s="73">
        <f t="shared" si="13"/>
        <v>11.804018853236876</v>
      </c>
      <c r="K50" s="73">
        <f t="shared" si="13"/>
        <v>8.1169378285470515</v>
      </c>
      <c r="L50" s="73">
        <f t="shared" si="13"/>
        <v>6.9387414778659551</v>
      </c>
      <c r="M50" s="73">
        <f t="shared" si="13"/>
        <v>8.0879026409944341</v>
      </c>
      <c r="N50" s="73">
        <f t="shared" si="13"/>
        <v>9.0496326857095237</v>
      </c>
    </row>
    <row r="51" spans="2:14" x14ac:dyDescent="0.3"/>
  </sheetData>
  <hyperlinks>
    <hyperlink ref="B2" location="Índice!A1" display="Índice" xr:uid="{C59D5B00-D24A-41B4-A71C-8393FBD90A4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Índice</vt:lpstr>
      <vt:lpstr>1. Factor X</vt:lpstr>
      <vt:lpstr>2.PTFEmpresa</vt:lpstr>
      <vt:lpstr>2.1.índCantProd</vt:lpstr>
      <vt:lpstr>2.1.1.IngresosServ</vt:lpstr>
      <vt:lpstr>2.1.2.CantidadesServ</vt:lpstr>
      <vt:lpstr>2.1.3.PrecioServ</vt:lpstr>
      <vt:lpstr>2.2.índCantInsum</vt:lpstr>
      <vt:lpstr>2.2.1.ManoObra</vt:lpstr>
      <vt:lpstr>2.2.2.ProdIntermed</vt:lpstr>
      <vt:lpstr>2.2.3.1.TasasDeprec</vt:lpstr>
      <vt:lpstr>2.2.3.2.Inv-Depr</vt:lpstr>
      <vt:lpstr>2.2.3.3.ActivosIniciales</vt:lpstr>
      <vt:lpstr>2.2.3.4.StockCap</vt:lpstr>
      <vt:lpstr>2.2.3.5.StockCapDef</vt:lpstr>
      <vt:lpstr>2.2.3.6.CantidadCapital</vt:lpstr>
      <vt:lpstr>2.2.3.7.WACC</vt:lpstr>
      <vt:lpstr>2.2.3.8.PrecioCapital</vt:lpstr>
      <vt:lpstr>3.índPrecioInsumEmp</vt:lpstr>
      <vt:lpstr>4.PTF_Economia</vt:lpstr>
      <vt:lpstr>5.PrecioInsum_Economia</vt:lpstr>
      <vt:lpstr>6.VarMacro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Ordoñez Bendezu</dc:creator>
  <cp:lastModifiedBy>Geraldine Ordoñez Bendezu</cp:lastModifiedBy>
  <dcterms:created xsi:type="dcterms:W3CDTF">2024-09-23T03:22:31Z</dcterms:created>
  <dcterms:modified xsi:type="dcterms:W3CDTF">2024-10-01T15:41:45Z</dcterms:modified>
</cp:coreProperties>
</file>