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dya\OneDrive\Escritorio\GREE\BOLETÍN\"/>
    </mc:Choice>
  </mc:AlternateContent>
  <xr:revisionPtr revIDLastSave="0" documentId="8_{95D9F9F7-E72F-4A31-804E-10FE09CA54FC}" xr6:coauthVersionLast="47" xr6:coauthVersionMax="47" xr10:uidLastSave="{00000000-0000-0000-0000-000000000000}"/>
  <bookViews>
    <workbookView xWindow="-108" yWindow="-108" windowWidth="23256" windowHeight="12456" tabRatio="889" firstSheet="7" activeTab="16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I43" i="10" l="1"/>
  <c r="KH43" i="10"/>
  <c r="GU43" i="7" l="1"/>
  <c r="GU19" i="7"/>
  <c r="GU18" i="7"/>
  <c r="GU14" i="7"/>
  <c r="GU11" i="7"/>
  <c r="GU8" i="7"/>
  <c r="GU37" i="7"/>
  <c r="GU36" i="7"/>
  <c r="GU32" i="7"/>
  <c r="GU35" i="7" s="1"/>
  <c r="GU29" i="7"/>
  <c r="GU26" i="7"/>
  <c r="GT26" i="7"/>
  <c r="GT29" i="7"/>
  <c r="KH37" i="10"/>
  <c r="KH35" i="10" s="1"/>
  <c r="KH36" i="10"/>
  <c r="KH32" i="10"/>
  <c r="KH29" i="10"/>
  <c r="KH26" i="10"/>
  <c r="FH48" i="3"/>
  <c r="FH28" i="3"/>
  <c r="FH31" i="3"/>
  <c r="FH34" i="3"/>
  <c r="FH37" i="3"/>
  <c r="FH41" i="3"/>
  <c r="FH42" i="3"/>
  <c r="FH11" i="3"/>
  <c r="FH14" i="3"/>
  <c r="FH17" i="3"/>
  <c r="FH21" i="3"/>
  <c r="FH22" i="3"/>
  <c r="FH8" i="3"/>
  <c r="GU17" i="7" l="1"/>
  <c r="FH20" i="3"/>
  <c r="FH40" i="3"/>
  <c r="IU85" i="8" l="1"/>
  <c r="IT85" i="8" l="1"/>
  <c r="IT71" i="8"/>
  <c r="IT68" i="8"/>
  <c r="IT65" i="8"/>
  <c r="IT62" i="8"/>
  <c r="IT59" i="8"/>
  <c r="IT56" i="8"/>
  <c r="IT53" i="8"/>
  <c r="IT50" i="8"/>
  <c r="IT47" i="8"/>
  <c r="IT32" i="8"/>
  <c r="IT29" i="8"/>
  <c r="IT26" i="8"/>
  <c r="IT23" i="8"/>
  <c r="IT20" i="8"/>
  <c r="IT17" i="8"/>
  <c r="IT14" i="8"/>
  <c r="IT11" i="8"/>
  <c r="IT8" i="8"/>
  <c r="IT39" i="8"/>
  <c r="IT38" i="8"/>
  <c r="IT40" i="8"/>
  <c r="IT77" i="8"/>
  <c r="IT79" i="8"/>
  <c r="IT78" i="8"/>
  <c r="GT43" i="7"/>
  <c r="GT32" i="7"/>
  <c r="GT36" i="7"/>
  <c r="GT37" i="7"/>
  <c r="GT18" i="7"/>
  <c r="GT19" i="7"/>
  <c r="GT14" i="7"/>
  <c r="GT8" i="7"/>
  <c r="GT11" i="7"/>
  <c r="FG48" i="3"/>
  <c r="FF40" i="3"/>
  <c r="FF42" i="3"/>
  <c r="FF41" i="3"/>
  <c r="FG41" i="3"/>
  <c r="FG42" i="3"/>
  <c r="FG40" i="3" s="1"/>
  <c r="FG37" i="3"/>
  <c r="FG22" i="3"/>
  <c r="FG21" i="3"/>
  <c r="FG17" i="3"/>
  <c r="FG14" i="3"/>
  <c r="FG34" i="3"/>
  <c r="FG31" i="3"/>
  <c r="FG11" i="3"/>
  <c r="FG28" i="3"/>
  <c r="FG8" i="3"/>
  <c r="IG49" i="6"/>
  <c r="IG25" i="6"/>
  <c r="IG24" i="6"/>
  <c r="IG20" i="6"/>
  <c r="IG48" i="6"/>
  <c r="IG44" i="6"/>
  <c r="IG38" i="6"/>
  <c r="IG14" i="6"/>
  <c r="IG11" i="6"/>
  <c r="IG35" i="6"/>
  <c r="GT35" i="7" l="1"/>
  <c r="GT17" i="7"/>
  <c r="FG20" i="3"/>
  <c r="IG23" i="6"/>
  <c r="IG47" i="6"/>
  <c r="CG30" i="17"/>
  <c r="CF30" i="17" l="1"/>
  <c r="CQ30" i="16"/>
  <c r="FF48" i="3"/>
  <c r="GS29" i="7"/>
  <c r="GS26" i="7"/>
  <c r="GS32" i="7"/>
  <c r="GS19" i="7"/>
  <c r="GS18" i="7"/>
  <c r="GS14" i="7"/>
  <c r="GS17" i="7" s="1"/>
  <c r="GS11" i="7"/>
  <c r="GS8" i="7"/>
  <c r="GS37" i="7"/>
  <c r="GS36" i="7"/>
  <c r="GF25" i="2"/>
  <c r="GF36" i="2"/>
  <c r="GF35" i="2"/>
  <c r="GF31" i="2"/>
  <c r="GF28" i="2"/>
  <c r="GF19" i="2"/>
  <c r="GF18" i="2"/>
  <c r="GF17" i="2"/>
  <c r="GF14" i="2"/>
  <c r="GF11" i="2"/>
  <c r="GF8" i="2"/>
  <c r="GS35" i="7" l="1"/>
  <c r="GF34" i="2"/>
  <c r="GE42" i="2" l="1"/>
  <c r="HO20" i="11"/>
  <c r="HO43" i="11"/>
  <c r="HC8" i="11"/>
  <c r="HC11" i="11"/>
  <c r="HC14" i="11"/>
  <c r="HC17" i="11"/>
  <c r="HC24" i="11"/>
  <c r="HC23" i="11" s="1"/>
  <c r="HC25" i="11"/>
  <c r="GC42" i="2" l="1"/>
  <c r="GD42" i="2"/>
  <c r="HB45" i="7"/>
  <c r="HB44" i="7"/>
  <c r="HB43" i="7"/>
  <c r="HB37" i="7"/>
  <c r="HB36" i="7"/>
  <c r="HB35" i="7"/>
  <c r="HB32" i="7"/>
  <c r="HB29" i="7"/>
  <c r="HB26" i="7"/>
  <c r="HB19" i="7"/>
  <c r="HB18" i="7"/>
  <c r="HB17" i="7"/>
  <c r="HB14" i="7"/>
  <c r="HB11" i="7"/>
  <c r="HB8" i="7"/>
  <c r="HC48" i="11" l="1"/>
  <c r="HO48" i="11" s="1"/>
  <c r="HC47" i="11"/>
  <c r="HC40" i="11"/>
  <c r="HC37" i="11"/>
  <c r="HC34" i="11"/>
  <c r="HO34" i="11" s="1"/>
  <c r="HC31" i="11"/>
  <c r="HO31" i="11" s="1"/>
  <c r="HO25" i="11"/>
  <c r="HO56" i="11"/>
  <c r="HO55" i="11"/>
  <c r="HO54" i="11"/>
  <c r="HO47" i="11"/>
  <c r="HO40" i="11"/>
  <c r="HO37" i="11"/>
  <c r="HO24" i="11"/>
  <c r="HO23" i="11"/>
  <c r="HO17" i="11"/>
  <c r="HO14" i="11"/>
  <c r="HO11" i="11"/>
  <c r="HO8" i="11"/>
  <c r="HC46" i="11" l="1"/>
  <c r="HO46" i="11" s="1"/>
  <c r="GO44" i="2" l="1"/>
  <c r="GO43" i="2"/>
  <c r="GO42" i="2"/>
  <c r="GO36" i="2"/>
  <c r="GO35" i="2"/>
  <c r="GO34" i="2"/>
  <c r="GO31" i="2"/>
  <c r="GO28" i="2"/>
  <c r="GO25" i="2"/>
  <c r="GO19" i="2"/>
  <c r="GO18" i="2"/>
  <c r="GO17" i="2"/>
  <c r="GO14" i="2"/>
  <c r="GO11" i="2"/>
  <c r="GO8" i="2"/>
  <c r="CZ32" i="16" l="1"/>
  <c r="CZ31" i="16"/>
  <c r="CZ30" i="16"/>
  <c r="CZ24" i="16"/>
  <c r="CZ23" i="16"/>
  <c r="CZ22" i="16"/>
  <c r="CZ21" i="16"/>
  <c r="CZ20" i="16"/>
  <c r="CZ19" i="16"/>
  <c r="CZ13" i="16"/>
  <c r="CZ12" i="16"/>
  <c r="CZ11" i="16"/>
  <c r="CZ10" i="16"/>
  <c r="CZ9" i="16"/>
  <c r="CZ8" i="16"/>
  <c r="JB87" i="8" l="1"/>
  <c r="JB86" i="8"/>
  <c r="JB85" i="8"/>
  <c r="JB79" i="8"/>
  <c r="JB78" i="8"/>
  <c r="JB77" i="8"/>
  <c r="JB74" i="8"/>
  <c r="JB71" i="8"/>
  <c r="JB68" i="8"/>
  <c r="JB65" i="8"/>
  <c r="JB62" i="8"/>
  <c r="JB59" i="8"/>
  <c r="JB56" i="8"/>
  <c r="JB53" i="8"/>
  <c r="JB50" i="8"/>
  <c r="JB47" i="8"/>
  <c r="JB40" i="8"/>
  <c r="JB39" i="8"/>
  <c r="JB38" i="8"/>
  <c r="JB35" i="8"/>
  <c r="JB32" i="8"/>
  <c r="JB29" i="8"/>
  <c r="JB26" i="8"/>
  <c r="JB23" i="8"/>
  <c r="JB20" i="8"/>
  <c r="JB17" i="8"/>
  <c r="JB14" i="8"/>
  <c r="JB11" i="8"/>
  <c r="JB8" i="8"/>
  <c r="JO44" i="9" l="1"/>
  <c r="JO43" i="9"/>
  <c r="JO42" i="9"/>
  <c r="JO36" i="9"/>
  <c r="JO35" i="9"/>
  <c r="JO34" i="9"/>
  <c r="JO31" i="9"/>
  <c r="JO28" i="9"/>
  <c r="JO25" i="9"/>
  <c r="JO19" i="9"/>
  <c r="JO18" i="9"/>
  <c r="JO17" i="9"/>
  <c r="JO14" i="9"/>
  <c r="JO11" i="9"/>
  <c r="JO8" i="9"/>
  <c r="IO68" i="1" l="1"/>
  <c r="IO67" i="1"/>
  <c r="IO66" i="1"/>
  <c r="IO60" i="1"/>
  <c r="IO59" i="1"/>
  <c r="IO58" i="1"/>
  <c r="IO55" i="1"/>
  <c r="IO52" i="1"/>
  <c r="IO49" i="1"/>
  <c r="IO46" i="1"/>
  <c r="IO43" i="1"/>
  <c r="IO40" i="1"/>
  <c r="IO37" i="1"/>
  <c r="IO31" i="1"/>
  <c r="IO30" i="1"/>
  <c r="IO29" i="1"/>
  <c r="IO26" i="1"/>
  <c r="IO23" i="1"/>
  <c r="IO20" i="1"/>
  <c r="IO17" i="1"/>
  <c r="IO14" i="1"/>
  <c r="IO11" i="1"/>
  <c r="IO8" i="1"/>
  <c r="FB38" i="14" l="1"/>
  <c r="FB37" i="14"/>
  <c r="FB36" i="14"/>
  <c r="FB30" i="14"/>
  <c r="FB29" i="14"/>
  <c r="FB28" i="14"/>
  <c r="FB27" i="14"/>
  <c r="FB26" i="14"/>
  <c r="FB25" i="14"/>
  <c r="FB24" i="14"/>
  <c r="FB23" i="14"/>
  <c r="FB22" i="14"/>
  <c r="FB16" i="14"/>
  <c r="FB15" i="14"/>
  <c r="FB14" i="14"/>
  <c r="FB13" i="14"/>
  <c r="FB12" i="14"/>
  <c r="FB11" i="14"/>
  <c r="FB10" i="14"/>
  <c r="FB9" i="14"/>
  <c r="FB8" i="14"/>
  <c r="FO50" i="3"/>
  <c r="FO49" i="3"/>
  <c r="FO48" i="3"/>
  <c r="FO42" i="3"/>
  <c r="FO41" i="3"/>
  <c r="FO40" i="3"/>
  <c r="FO37" i="3"/>
  <c r="FO34" i="3"/>
  <c r="FO31" i="3"/>
  <c r="FO28" i="3"/>
  <c r="FO22" i="3"/>
  <c r="FO21" i="3"/>
  <c r="FO20" i="3"/>
  <c r="FO17" i="3"/>
  <c r="FO14" i="3"/>
  <c r="FO11" i="3"/>
  <c r="FO8" i="3"/>
  <c r="CO32" i="17" l="1"/>
  <c r="CO31" i="17"/>
  <c r="CO30" i="17"/>
  <c r="CO24" i="17"/>
  <c r="CO23" i="17"/>
  <c r="CO22" i="17"/>
  <c r="CO21" i="17"/>
  <c r="CO20" i="17"/>
  <c r="CO19" i="17"/>
  <c r="CO13" i="17"/>
  <c r="CO12" i="17"/>
  <c r="CO11" i="17"/>
  <c r="CO10" i="17"/>
  <c r="CO9" i="17"/>
  <c r="CO8" i="17"/>
  <c r="GB44" i="4" l="1"/>
  <c r="GB43" i="4"/>
  <c r="GB42" i="4"/>
  <c r="GB36" i="4"/>
  <c r="GB35" i="4"/>
  <c r="GB34" i="4"/>
  <c r="GB31" i="4"/>
  <c r="GB28" i="4"/>
  <c r="GB25" i="4"/>
  <c r="GB19" i="4"/>
  <c r="GB18" i="4"/>
  <c r="GB17" i="4"/>
  <c r="GB14" i="4"/>
  <c r="GB11" i="4"/>
  <c r="GB8" i="4"/>
  <c r="GB32" i="5" l="1"/>
  <c r="GB31" i="5"/>
  <c r="GB30" i="5"/>
  <c r="GB24" i="5"/>
  <c r="GB23" i="5"/>
  <c r="GB22" i="5"/>
  <c r="GB21" i="5"/>
  <c r="GB20" i="5"/>
  <c r="GB19" i="5"/>
  <c r="GB13" i="5"/>
  <c r="GB12" i="5"/>
  <c r="GB11" i="5"/>
  <c r="GB10" i="5"/>
  <c r="GB9" i="5"/>
  <c r="GB8" i="5"/>
  <c r="HB32" i="12" l="1"/>
  <c r="HB31" i="12"/>
  <c r="HB30" i="12"/>
  <c r="HB24" i="12"/>
  <c r="HB23" i="12"/>
  <c r="HB22" i="12"/>
  <c r="HB19" i="12"/>
  <c r="HB13" i="12"/>
  <c r="HB12" i="12"/>
  <c r="HB11" i="12"/>
  <c r="HB8" i="12"/>
  <c r="KO45" i="10" l="1"/>
  <c r="KO44" i="10"/>
  <c r="KO43" i="10"/>
  <c r="KO37" i="10"/>
  <c r="KO36" i="10"/>
  <c r="KO35" i="10"/>
  <c r="KO32" i="10"/>
  <c r="KO29" i="10"/>
  <c r="KO26" i="10"/>
  <c r="KO19" i="10"/>
  <c r="KO18" i="10"/>
  <c r="KO17" i="10"/>
  <c r="KO14" i="10"/>
  <c r="KO11" i="10"/>
  <c r="KO8" i="10"/>
  <c r="HO56" i="13" l="1"/>
  <c r="HO55" i="13"/>
  <c r="HO54" i="13"/>
  <c r="HO48" i="13"/>
  <c r="HO47" i="13"/>
  <c r="HO46" i="13"/>
  <c r="HO43" i="13"/>
  <c r="HO40" i="13"/>
  <c r="HO37" i="13"/>
  <c r="HO34" i="13"/>
  <c r="HO31" i="13"/>
  <c r="HO25" i="13"/>
  <c r="HO24" i="13"/>
  <c r="HO23" i="13"/>
  <c r="HO20" i="13"/>
  <c r="HO17" i="13"/>
  <c r="HO14" i="13"/>
  <c r="HO11" i="13"/>
  <c r="HO8" i="13"/>
  <c r="IO57" i="6" l="1"/>
  <c r="IO56" i="6"/>
  <c r="IO55" i="6"/>
  <c r="IO49" i="6"/>
  <c r="IO48" i="6"/>
  <c r="IO47" i="6"/>
  <c r="IO44" i="6"/>
  <c r="IO41" i="6"/>
  <c r="IO38" i="6"/>
  <c r="IO35" i="6"/>
  <c r="IO32" i="6"/>
  <c r="IO25" i="6"/>
  <c r="IO24" i="6"/>
  <c r="IO23" i="6"/>
  <c r="IO20" i="6"/>
  <c r="IO17" i="6"/>
  <c r="IO14" i="6"/>
  <c r="IO11" i="6"/>
  <c r="IO8" i="6"/>
  <c r="CB32" i="17" l="1"/>
  <c r="CB31" i="17"/>
  <c r="CB30" i="17"/>
  <c r="CB24" i="17"/>
  <c r="CB23" i="17"/>
  <c r="CB22" i="17"/>
  <c r="CB21" i="17"/>
  <c r="CB20" i="17"/>
  <c r="CB19" i="17"/>
  <c r="CB13" i="17"/>
  <c r="CB12" i="17"/>
  <c r="CB11" i="17"/>
  <c r="CB10" i="17"/>
  <c r="CB9" i="17"/>
  <c r="CB8" i="17"/>
  <c r="CM32" i="16"/>
  <c r="CM31" i="16"/>
  <c r="CM30" i="16"/>
  <c r="CM24" i="16"/>
  <c r="CM23" i="16"/>
  <c r="CM22" i="16"/>
  <c r="CM21" i="16"/>
  <c r="CM20" i="16"/>
  <c r="CM19" i="16"/>
  <c r="CM13" i="16"/>
  <c r="CM12" i="16"/>
  <c r="CM11" i="16"/>
  <c r="CM10" i="16"/>
  <c r="CM9" i="16"/>
  <c r="CM8" i="16"/>
  <c r="FO44" i="4" l="1"/>
  <c r="FO43" i="4"/>
  <c r="FO42" i="4"/>
  <c r="FO36" i="4"/>
  <c r="FO35" i="4"/>
  <c r="FO34" i="4"/>
  <c r="FO31" i="4"/>
  <c r="FO28" i="4"/>
  <c r="FO25" i="4"/>
  <c r="FO19" i="4"/>
  <c r="FO18" i="4"/>
  <c r="FO17" i="4"/>
  <c r="FO14" i="4"/>
  <c r="FO11" i="4"/>
  <c r="FO8" i="4"/>
  <c r="FO32" i="5" l="1"/>
  <c r="FO31" i="5"/>
  <c r="FO30" i="5"/>
  <c r="FO24" i="5"/>
  <c r="FO23" i="5"/>
  <c r="FO22" i="5"/>
  <c r="FO21" i="5"/>
  <c r="FO20" i="5"/>
  <c r="FO19" i="5"/>
  <c r="FO13" i="5"/>
  <c r="FO12" i="5"/>
  <c r="FO11" i="5"/>
  <c r="FO10" i="5"/>
  <c r="FO9" i="5"/>
  <c r="FO8" i="5"/>
  <c r="IB68" i="1" l="1"/>
  <c r="IB67" i="1"/>
  <c r="IB66" i="1"/>
  <c r="IB31" i="1"/>
  <c r="IB30" i="1"/>
  <c r="IB29" i="1"/>
  <c r="IB26" i="1"/>
  <c r="IB23" i="1"/>
  <c r="IB20" i="1"/>
  <c r="IB17" i="1"/>
  <c r="IB14" i="1"/>
  <c r="IB11" i="1"/>
  <c r="IB8" i="1"/>
  <c r="IB60" i="1"/>
  <c r="IB59" i="1"/>
  <c r="IB58" i="1"/>
  <c r="IB55" i="1"/>
  <c r="IB52" i="1"/>
  <c r="IB49" i="1"/>
  <c r="IB46" i="1"/>
  <c r="IB43" i="1"/>
  <c r="IB40" i="1"/>
  <c r="IB37" i="1"/>
  <c r="GB44" i="2" l="1"/>
  <c r="GB43" i="2"/>
  <c r="GB42" i="2"/>
  <c r="GB36" i="2"/>
  <c r="GB35" i="2"/>
  <c r="GB34" i="2"/>
  <c r="GB31" i="2"/>
  <c r="GB28" i="2"/>
  <c r="GB25" i="2"/>
  <c r="GB19" i="2"/>
  <c r="GB18" i="2"/>
  <c r="GB17" i="2"/>
  <c r="GB14" i="2"/>
  <c r="GB11" i="2"/>
  <c r="GB8" i="2"/>
  <c r="IB57" i="6" l="1"/>
  <c r="IB56" i="6"/>
  <c r="IB55" i="6"/>
  <c r="IB25" i="6"/>
  <c r="IB24" i="6"/>
  <c r="IB23" i="6"/>
  <c r="IB20" i="6"/>
  <c r="IB17" i="6"/>
  <c r="IB14" i="6"/>
  <c r="IB11" i="6"/>
  <c r="IB8" i="6"/>
  <c r="IB49" i="6"/>
  <c r="IB48" i="6"/>
  <c r="IB47" i="6"/>
  <c r="IB44" i="6"/>
  <c r="IB41" i="6"/>
  <c r="IB38" i="6"/>
  <c r="IB35" i="6"/>
  <c r="IB32" i="6"/>
  <c r="GO45" i="7"/>
  <c r="GO44" i="7"/>
  <c r="GO43" i="7"/>
  <c r="GO37" i="7"/>
  <c r="GO36" i="7"/>
  <c r="GO35" i="7"/>
  <c r="GO32" i="7"/>
  <c r="GO29" i="7"/>
  <c r="GO26" i="7"/>
  <c r="GO19" i="7"/>
  <c r="GO18" i="7"/>
  <c r="GO17" i="7"/>
  <c r="GO14" i="7"/>
  <c r="GO11" i="7"/>
  <c r="GO8" i="7"/>
  <c r="IO87" i="8" l="1"/>
  <c r="IO86" i="8"/>
  <c r="IO85" i="8"/>
  <c r="IO79" i="8"/>
  <c r="IO78" i="8"/>
  <c r="IO77" i="8"/>
  <c r="IO74" i="8"/>
  <c r="IO71" i="8"/>
  <c r="IO68" i="8"/>
  <c r="IO65" i="8"/>
  <c r="IO62" i="8"/>
  <c r="IO59" i="8"/>
  <c r="IO56" i="8"/>
  <c r="IO53" i="8"/>
  <c r="IO50" i="8"/>
  <c r="IO47" i="8"/>
  <c r="IO40" i="8"/>
  <c r="IO39" i="8"/>
  <c r="IO38" i="8"/>
  <c r="IO35" i="8"/>
  <c r="IO32" i="8"/>
  <c r="IO29" i="8"/>
  <c r="IO26" i="8"/>
  <c r="IO23" i="8"/>
  <c r="IO20" i="8"/>
  <c r="IO17" i="8"/>
  <c r="IO14" i="8"/>
  <c r="IO11" i="8"/>
  <c r="IO8" i="8"/>
  <c r="JB42" i="9" l="1"/>
  <c r="JB44" i="9"/>
  <c r="JB43" i="9"/>
  <c r="JB36" i="9"/>
  <c r="JB35" i="9"/>
  <c r="JB34" i="9"/>
  <c r="JB31" i="9"/>
  <c r="JB28" i="9"/>
  <c r="JB25" i="9"/>
  <c r="JB19" i="9"/>
  <c r="JB18" i="9"/>
  <c r="JB17" i="9"/>
  <c r="JB14" i="9"/>
  <c r="JB11" i="9"/>
  <c r="JB8" i="9"/>
  <c r="KB45" i="10" l="1"/>
  <c r="KB44" i="10"/>
  <c r="KB43" i="10"/>
  <c r="KB37" i="10"/>
  <c r="KB36" i="10"/>
  <c r="KB35" i="10"/>
  <c r="KB32" i="10"/>
  <c r="KB29" i="10"/>
  <c r="KB26" i="10"/>
  <c r="KB19" i="10"/>
  <c r="KB18" i="10"/>
  <c r="KB17" i="10"/>
  <c r="KB14" i="10"/>
  <c r="KB11" i="10"/>
  <c r="KB8" i="10"/>
  <c r="HB56" i="11" l="1"/>
  <c r="HB55" i="11"/>
  <c r="HB54" i="11"/>
  <c r="HB48" i="11"/>
  <c r="HB47" i="11"/>
  <c r="HB25" i="11"/>
  <c r="HB24" i="11"/>
  <c r="HB23" i="11"/>
  <c r="HB17" i="11"/>
  <c r="HB14" i="11"/>
  <c r="HB11" i="11"/>
  <c r="HB8" i="11"/>
  <c r="HB56" i="13" l="1"/>
  <c r="HB55" i="13"/>
  <c r="HB54" i="13"/>
  <c r="HB48" i="13"/>
  <c r="HB47" i="13"/>
  <c r="HB46" i="13"/>
  <c r="HB43" i="13"/>
  <c r="HB40" i="13"/>
  <c r="HB37" i="13"/>
  <c r="HB34" i="13"/>
  <c r="HB31" i="13"/>
  <c r="HB25" i="13"/>
  <c r="HB24" i="13"/>
  <c r="HB23" i="13"/>
  <c r="HB20" i="13"/>
  <c r="HB17" i="13"/>
  <c r="HB14" i="13"/>
  <c r="HB11" i="13"/>
  <c r="HB8" i="13"/>
  <c r="EO38" i="14" l="1"/>
  <c r="EO37" i="14"/>
  <c r="EO36" i="14"/>
  <c r="EO30" i="14"/>
  <c r="EO29" i="14"/>
  <c r="EO28" i="14"/>
  <c r="EO27" i="14"/>
  <c r="EO26" i="14"/>
  <c r="EO25" i="14"/>
  <c r="EO24" i="14"/>
  <c r="EO23" i="14"/>
  <c r="EO22" i="14"/>
  <c r="EO16" i="14"/>
  <c r="EO15" i="14"/>
  <c r="EO14" i="14"/>
  <c r="EO13" i="14"/>
  <c r="EO12" i="14"/>
  <c r="EO11" i="14"/>
  <c r="EO10" i="14"/>
  <c r="EO9" i="14"/>
  <c r="EO8" i="14"/>
  <c r="GO32" i="12" l="1"/>
  <c r="GO31" i="12"/>
  <c r="GO30" i="12"/>
  <c r="GO24" i="12"/>
  <c r="GO23" i="12"/>
  <c r="GO22" i="12"/>
  <c r="GO19" i="12"/>
  <c r="GO13" i="12"/>
  <c r="GO12" i="12"/>
  <c r="GO11" i="12"/>
  <c r="GO8" i="12"/>
  <c r="FB50" i="3" l="1"/>
  <c r="FB49" i="3"/>
  <c r="FB48" i="3"/>
  <c r="FB42" i="3"/>
  <c r="FB41" i="3"/>
  <c r="FB40" i="3"/>
  <c r="FB37" i="3"/>
  <c r="FB34" i="3"/>
  <c r="FB31" i="3"/>
  <c r="FB28" i="3"/>
  <c r="FB22" i="3"/>
  <c r="FB21" i="3"/>
  <c r="FB20" i="3"/>
  <c r="FB17" i="3"/>
  <c r="FB14" i="3"/>
  <c r="FB11" i="3"/>
  <c r="FB8" i="3"/>
  <c r="GV46" i="11" l="1"/>
  <c r="HB46" i="11" s="1"/>
  <c r="GV40" i="11"/>
  <c r="HB40" i="11" s="1"/>
  <c r="GV37" i="11"/>
  <c r="HB37" i="11" s="1"/>
  <c r="GV34" i="11"/>
  <c r="HB34" i="11" s="1"/>
  <c r="GV31" i="11"/>
  <c r="HB31" i="11" s="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8" i="11"/>
  <c r="GK47" i="11"/>
  <c r="GK46" i="11" s="1"/>
  <c r="GK40" i="11"/>
  <c r="GK37" i="11"/>
  <c r="GK34" i="11"/>
  <c r="GO34" i="11" s="1"/>
  <c r="GK31" i="11"/>
  <c r="GO31" i="11" s="1"/>
  <c r="GO47" i="11" l="1"/>
  <c r="DW36" i="14" l="1"/>
  <c r="DV36" i="14"/>
  <c r="EW22" i="5" l="1"/>
  <c r="HW85" i="8"/>
  <c r="IJ42" i="9"/>
  <c r="GJ54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6" i="11"/>
  <c r="GB56" i="11"/>
  <c r="FO56" i="11"/>
  <c r="FB56" i="11"/>
  <c r="EB56" i="11"/>
  <c r="DO56" i="11"/>
  <c r="DB56" i="11"/>
  <c r="CO56" i="11"/>
  <c r="CB56" i="11"/>
  <c r="BO56" i="11"/>
  <c r="BB56" i="11"/>
  <c r="AO56" i="11"/>
  <c r="AB56" i="11"/>
  <c r="O56" i="11"/>
  <c r="GO55" i="11"/>
  <c r="GB55" i="11"/>
  <c r="FO55" i="11"/>
  <c r="FB55" i="11"/>
  <c r="EB55" i="11"/>
  <c r="DO55" i="11"/>
  <c r="DB55" i="11"/>
  <c r="CO55" i="11"/>
  <c r="CO54" i="11" s="1"/>
  <c r="CB55" i="11"/>
  <c r="CB54" i="11" s="1"/>
  <c r="BO55" i="11"/>
  <c r="BB55" i="11"/>
  <c r="AO55" i="11"/>
  <c r="AB55" i="11"/>
  <c r="O55" i="11"/>
  <c r="GM54" i="11"/>
  <c r="GL54" i="11"/>
  <c r="GK54" i="11"/>
  <c r="GI54" i="11"/>
  <c r="GH54" i="11"/>
  <c r="GE54" i="11"/>
  <c r="GD54" i="11"/>
  <c r="GC54" i="11"/>
  <c r="GA54" i="11"/>
  <c r="FZ54" i="11"/>
  <c r="FY54" i="11"/>
  <c r="FX54" i="11"/>
  <c r="FW54" i="11"/>
  <c r="FV54" i="11"/>
  <c r="FU54" i="11"/>
  <c r="FT54" i="11"/>
  <c r="FS54" i="11"/>
  <c r="FR54" i="11"/>
  <c r="FQ54" i="11"/>
  <c r="FP54" i="11"/>
  <c r="FN54" i="11"/>
  <c r="FM54" i="11"/>
  <c r="FL54" i="11"/>
  <c r="FK54" i="11"/>
  <c r="FJ54" i="11"/>
  <c r="FI54" i="11"/>
  <c r="FG54" i="11"/>
  <c r="FF54" i="11"/>
  <c r="FE54" i="11"/>
  <c r="FD54" i="11"/>
  <c r="FC54" i="11"/>
  <c r="FA54" i="11"/>
  <c r="EZ54" i="11"/>
  <c r="EY54" i="11"/>
  <c r="EX54" i="11"/>
  <c r="EW54" i="11"/>
  <c r="EV54" i="11"/>
  <c r="EU54" i="11"/>
  <c r="ET54" i="11"/>
  <c r="ES54" i="11"/>
  <c r="ER54" i="11"/>
  <c r="EQ54" i="11"/>
  <c r="EP54" i="11"/>
  <c r="EN54" i="11"/>
  <c r="EM54" i="11"/>
  <c r="EL54" i="11"/>
  <c r="EK54" i="11"/>
  <c r="EJ54" i="11"/>
  <c r="EI54" i="11"/>
  <c r="EH54" i="11"/>
  <c r="EG54" i="11"/>
  <c r="EF54" i="11"/>
  <c r="EE54" i="11"/>
  <c r="ED54" i="11"/>
  <c r="EC54" i="11"/>
  <c r="EA54" i="11"/>
  <c r="DZ54" i="11"/>
  <c r="DY54" i="11"/>
  <c r="DX54" i="11"/>
  <c r="DW54" i="11"/>
  <c r="DV54" i="11"/>
  <c r="DU54" i="11"/>
  <c r="DT54" i="11"/>
  <c r="DS54" i="11"/>
  <c r="DR54" i="11"/>
  <c r="DQ54" i="11"/>
  <c r="DP54" i="11"/>
  <c r="DN54" i="11"/>
  <c r="DM54" i="11"/>
  <c r="DL54" i="11"/>
  <c r="DK54" i="11"/>
  <c r="DJ54" i="11"/>
  <c r="DI54" i="11"/>
  <c r="DH54" i="11"/>
  <c r="DG54" i="11"/>
  <c r="DF54" i="11"/>
  <c r="DE54" i="11"/>
  <c r="DD54" i="11"/>
  <c r="DC54" i="11"/>
  <c r="DA54" i="11"/>
  <c r="CZ54" i="11"/>
  <c r="CY54" i="11"/>
  <c r="CX54" i="11"/>
  <c r="CW54" i="11"/>
  <c r="CV54" i="11"/>
  <c r="CU54" i="11"/>
  <c r="CT54" i="11"/>
  <c r="CS54" i="11"/>
  <c r="CR54" i="11"/>
  <c r="CQ54" i="11"/>
  <c r="CP54" i="11"/>
  <c r="CN54" i="11"/>
  <c r="CM54" i="11"/>
  <c r="CL54" i="11"/>
  <c r="CK54" i="11"/>
  <c r="CJ54" i="11"/>
  <c r="CI54" i="11"/>
  <c r="CH54" i="11"/>
  <c r="CG54" i="11"/>
  <c r="CF54" i="11"/>
  <c r="CE54" i="11"/>
  <c r="CD54" i="11"/>
  <c r="CC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N54" i="11"/>
  <c r="M54" i="11"/>
  <c r="L54" i="11"/>
  <c r="K54" i="11"/>
  <c r="J54" i="11"/>
  <c r="I54" i="11"/>
  <c r="H54" i="11"/>
  <c r="G54" i="11"/>
  <c r="F54" i="11"/>
  <c r="E54" i="11"/>
  <c r="GO48" i="11"/>
  <c r="GB48" i="11"/>
  <c r="FC48" i="11"/>
  <c r="FO48" i="11" s="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C48" i="11"/>
  <c r="DA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GB47" i="11"/>
  <c r="FC47" i="11"/>
  <c r="FA47" i="11"/>
  <c r="FA46" i="11" s="1"/>
  <c r="EZ47" i="11"/>
  <c r="EZ46" i="11" s="1"/>
  <c r="EY47" i="11"/>
  <c r="EX47" i="11"/>
  <c r="EW47" i="11"/>
  <c r="EW46" i="11" s="1"/>
  <c r="EV47" i="11"/>
  <c r="EU47" i="11"/>
  <c r="EU46" i="11" s="1"/>
  <c r="ET47" i="11"/>
  <c r="ET46" i="11" s="1"/>
  <c r="ES47" i="11"/>
  <c r="ES46" i="11" s="1"/>
  <c r="ER47" i="11"/>
  <c r="ER46" i="11" s="1"/>
  <c r="EQ47" i="11"/>
  <c r="EQ46" i="11" s="1"/>
  <c r="EP47" i="11"/>
  <c r="EN47" i="11"/>
  <c r="EN46" i="11" s="1"/>
  <c r="EM47" i="11"/>
  <c r="EM46" i="11" s="1"/>
  <c r="EL47" i="11"/>
  <c r="EK47" i="11"/>
  <c r="EJ47" i="11"/>
  <c r="EJ46" i="11" s="1"/>
  <c r="EI47" i="11"/>
  <c r="EI46" i="11" s="1"/>
  <c r="EH47" i="11"/>
  <c r="EH46" i="11" s="1"/>
  <c r="EG47" i="11"/>
  <c r="EG46" i="11" s="1"/>
  <c r="EF47" i="11"/>
  <c r="EF46" i="11" s="1"/>
  <c r="EE47" i="11"/>
  <c r="EE46" i="11" s="1"/>
  <c r="ED47" i="11"/>
  <c r="ED46" i="11" s="1"/>
  <c r="EC47" i="11"/>
  <c r="EC46" i="11" s="1"/>
  <c r="EA47" i="11"/>
  <c r="EA46" i="11" s="1"/>
  <c r="DZ47" i="11"/>
  <c r="DY47" i="11"/>
  <c r="DX47" i="11"/>
  <c r="DW47" i="11"/>
  <c r="DW46" i="11" s="1"/>
  <c r="DV47" i="11"/>
  <c r="DU47" i="11"/>
  <c r="DU46" i="11" s="1"/>
  <c r="DT47" i="11"/>
  <c r="DT46" i="11" s="1"/>
  <c r="DS47" i="11"/>
  <c r="DS46" i="11" s="1"/>
  <c r="DR47" i="11"/>
  <c r="DR46" i="11" s="1"/>
  <c r="DQ47" i="11"/>
  <c r="DQ46" i="11" s="1"/>
  <c r="DP47" i="11"/>
  <c r="DN47" i="11"/>
  <c r="DN46" i="11" s="1"/>
  <c r="DM47" i="11"/>
  <c r="DL47" i="11"/>
  <c r="DL46" i="11" s="1"/>
  <c r="DK47" i="11"/>
  <c r="DK46" i="11" s="1"/>
  <c r="DJ47" i="11"/>
  <c r="DJ46" i="11" s="1"/>
  <c r="DI47" i="11"/>
  <c r="DI46" i="11" s="1"/>
  <c r="DH47" i="11"/>
  <c r="DH46" i="11" s="1"/>
  <c r="DG47" i="11"/>
  <c r="DG46" i="11" s="1"/>
  <c r="DF47" i="11"/>
  <c r="DF46" i="11" s="1"/>
  <c r="DE47" i="11"/>
  <c r="DE46" i="11" s="1"/>
  <c r="DC47" i="11"/>
  <c r="DC46" i="11" s="1"/>
  <c r="DA47" i="11"/>
  <c r="DA46" i="11" s="1"/>
  <c r="CY47" i="11"/>
  <c r="CY46" i="11" s="1"/>
  <c r="CX47" i="11"/>
  <c r="CX46" i="11" s="1"/>
  <c r="CW47" i="11"/>
  <c r="CV47" i="11"/>
  <c r="CU47" i="11"/>
  <c r="CU46" i="11" s="1"/>
  <c r="CT47" i="11"/>
  <c r="CS47" i="11"/>
  <c r="CS46" i="11" s="1"/>
  <c r="CR47" i="11"/>
  <c r="CR46" i="11" s="1"/>
  <c r="CQ47" i="11"/>
  <c r="CQ46" i="11" s="1"/>
  <c r="CP47" i="11"/>
  <c r="CP46" i="11" s="1"/>
  <c r="CN47" i="11"/>
  <c r="CN46" i="11" s="1"/>
  <c r="CM47" i="11"/>
  <c r="CM46" i="11" s="1"/>
  <c r="CL47" i="11"/>
  <c r="CL46" i="11" s="1"/>
  <c r="CK47" i="11"/>
  <c r="CJ47" i="11"/>
  <c r="CJ46" i="11" s="1"/>
  <c r="CI47" i="11"/>
  <c r="CI46" i="11" s="1"/>
  <c r="CH47" i="11"/>
  <c r="CH46" i="11" s="1"/>
  <c r="CG47" i="11"/>
  <c r="CG46" i="11" s="1"/>
  <c r="CF47" i="11"/>
  <c r="CF46" i="11" s="1"/>
  <c r="CE47" i="11"/>
  <c r="CE46" i="11" s="1"/>
  <c r="CD47" i="11"/>
  <c r="CD46" i="11" s="1"/>
  <c r="CC47" i="11"/>
  <c r="CC46" i="11" s="1"/>
  <c r="CA47" i="11"/>
  <c r="CA46" i="11" s="1"/>
  <c r="BZ47" i="11"/>
  <c r="BZ46" i="11" s="1"/>
  <c r="BY47" i="11"/>
  <c r="BY46" i="11" s="1"/>
  <c r="BX47" i="11"/>
  <c r="BW47" i="11"/>
  <c r="BV47" i="11"/>
  <c r="BU47" i="11"/>
  <c r="BU46" i="11" s="1"/>
  <c r="BT47" i="11"/>
  <c r="BT46" i="11" s="1"/>
  <c r="BS47" i="11"/>
  <c r="BS46" i="11" s="1"/>
  <c r="BR47" i="11"/>
  <c r="BR46" i="11" s="1"/>
  <c r="BQ47" i="11"/>
  <c r="BQ46" i="11" s="1"/>
  <c r="BP47" i="11"/>
  <c r="BP46" i="11" s="1"/>
  <c r="BN47" i="11"/>
  <c r="BN46" i="11" s="1"/>
  <c r="BM47" i="11"/>
  <c r="BL47" i="11"/>
  <c r="BL46" i="11" s="1"/>
  <c r="BK47" i="11"/>
  <c r="BK46" i="11" s="1"/>
  <c r="BJ47" i="11"/>
  <c r="BJ46" i="11" s="1"/>
  <c r="BI47" i="11"/>
  <c r="BI46" i="11" s="1"/>
  <c r="BH47" i="11"/>
  <c r="BH46" i="11" s="1"/>
  <c r="BG47" i="11"/>
  <c r="BG46" i="11" s="1"/>
  <c r="BF47" i="11"/>
  <c r="BF46" i="11" s="1"/>
  <c r="BE47" i="11"/>
  <c r="BE46" i="11" s="1"/>
  <c r="BD47" i="11"/>
  <c r="BD46" i="11" s="1"/>
  <c r="BC47" i="11"/>
  <c r="BC46" i="11" s="1"/>
  <c r="BA47" i="11"/>
  <c r="BA46" i="11" s="1"/>
  <c r="AZ47" i="11"/>
  <c r="AZ46" i="11" s="1"/>
  <c r="AY47" i="11"/>
  <c r="AY46" i="11" s="1"/>
  <c r="AX47" i="11"/>
  <c r="AX46" i="11" s="1"/>
  <c r="AW47" i="11"/>
  <c r="AV47" i="11"/>
  <c r="AU47" i="11"/>
  <c r="AU46" i="11" s="1"/>
  <c r="AT47" i="11"/>
  <c r="AS47" i="11"/>
  <c r="AS46" i="11" s="1"/>
  <c r="AR47" i="11"/>
  <c r="AR46" i="11" s="1"/>
  <c r="AQ47" i="11"/>
  <c r="AQ46" i="11" s="1"/>
  <c r="AP47" i="11"/>
  <c r="AP46" i="11" s="1"/>
  <c r="AN47" i="11"/>
  <c r="AN46" i="11" s="1"/>
  <c r="AM47" i="11"/>
  <c r="AM46" i="11" s="1"/>
  <c r="AL47" i="11"/>
  <c r="AL46" i="11" s="1"/>
  <c r="AK47" i="11"/>
  <c r="AJ47" i="11"/>
  <c r="AJ46" i="11" s="1"/>
  <c r="AI47" i="11"/>
  <c r="AI46" i="11" s="1"/>
  <c r="AH47" i="11"/>
  <c r="AG47" i="11"/>
  <c r="AG46" i="11" s="1"/>
  <c r="AF47" i="11"/>
  <c r="AF46" i="11" s="1"/>
  <c r="AE47" i="11"/>
  <c r="AE46" i="11" s="1"/>
  <c r="AD47" i="11"/>
  <c r="AD46" i="11" s="1"/>
  <c r="AC47" i="11"/>
  <c r="AC46" i="11" s="1"/>
  <c r="AA47" i="11"/>
  <c r="AA46" i="11" s="1"/>
  <c r="Z47" i="11"/>
  <c r="Z46" i="11" s="1"/>
  <c r="Y47" i="11"/>
  <c r="X47" i="11"/>
  <c r="X46" i="11" s="1"/>
  <c r="W47" i="11"/>
  <c r="W46" i="11" s="1"/>
  <c r="V47" i="11"/>
  <c r="V46" i="11" s="1"/>
  <c r="U47" i="11"/>
  <c r="U46" i="11" s="1"/>
  <c r="T47" i="11"/>
  <c r="T46" i="11" s="1"/>
  <c r="S47" i="11"/>
  <c r="S46" i="11" s="1"/>
  <c r="R47" i="11"/>
  <c r="R46" i="11" s="1"/>
  <c r="Q47" i="11"/>
  <c r="Q46" i="11" s="1"/>
  <c r="P47" i="11"/>
  <c r="P46" i="11" s="1"/>
  <c r="N47" i="11"/>
  <c r="N46" i="11" s="1"/>
  <c r="M47" i="11"/>
  <c r="M46" i="11" s="1"/>
  <c r="L47" i="11"/>
  <c r="L46" i="11" s="1"/>
  <c r="K47" i="11"/>
  <c r="J47" i="11"/>
  <c r="J46" i="11" s="1"/>
  <c r="I47" i="11"/>
  <c r="I46" i="11" s="1"/>
  <c r="H47" i="11"/>
  <c r="H46" i="11" s="1"/>
  <c r="G47" i="11"/>
  <c r="G46" i="11" s="1"/>
  <c r="F47" i="11"/>
  <c r="F46" i="11" s="1"/>
  <c r="E47" i="11"/>
  <c r="E46" i="11" s="1"/>
  <c r="D47" i="11"/>
  <c r="D46" i="11" s="1"/>
  <c r="C47" i="11"/>
  <c r="C46" i="11" s="1"/>
  <c r="GO46" i="11"/>
  <c r="GB46" i="11"/>
  <c r="EY46" i="11"/>
  <c r="EX46" i="11"/>
  <c r="EV46" i="11"/>
  <c r="EP46" i="11"/>
  <c r="EL46" i="11"/>
  <c r="DZ46" i="11"/>
  <c r="DY46" i="11"/>
  <c r="DX46" i="11"/>
  <c r="DV46" i="11"/>
  <c r="DP46" i="11"/>
  <c r="DM46" i="11"/>
  <c r="CW46" i="11"/>
  <c r="CV46" i="11"/>
  <c r="CT46" i="11"/>
  <c r="CK46" i="11"/>
  <c r="BX46" i="11"/>
  <c r="BW46" i="11"/>
  <c r="BV46" i="11"/>
  <c r="BM46" i="11"/>
  <c r="AW46" i="11"/>
  <c r="AV46" i="11"/>
  <c r="AT46" i="11"/>
  <c r="AK46" i="11"/>
  <c r="K46" i="11"/>
  <c r="EB42" i="11"/>
  <c r="DO42" i="11"/>
  <c r="DB42" i="11"/>
  <c r="CO42" i="11"/>
  <c r="CB42" i="11"/>
  <c r="BO42" i="11"/>
  <c r="BB42" i="11"/>
  <c r="AO42" i="11"/>
  <c r="AB42" i="11"/>
  <c r="O42" i="11"/>
  <c r="EB41" i="11"/>
  <c r="DO41" i="11"/>
  <c r="DB41" i="11"/>
  <c r="CO41" i="11"/>
  <c r="CB41" i="11"/>
  <c r="BO41" i="11"/>
  <c r="BB41" i="11"/>
  <c r="AO41" i="11"/>
  <c r="AB41" i="11"/>
  <c r="O41" i="11"/>
  <c r="GO40" i="11"/>
  <c r="GB40" i="11"/>
  <c r="FC40" i="11"/>
  <c r="FO40" i="11" s="1"/>
  <c r="FB40" i="11"/>
  <c r="EL40" i="11"/>
  <c r="EK40" i="11"/>
  <c r="EJ40" i="11"/>
  <c r="EI40" i="11"/>
  <c r="EH40" i="11"/>
  <c r="EG40" i="11"/>
  <c r="EF40" i="11"/>
  <c r="EE40" i="11"/>
  <c r="ED40" i="11"/>
  <c r="EC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CO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GO25" i="11"/>
  <c r="GB25" i="11"/>
  <c r="FC25" i="11"/>
  <c r="FO25" i="11" s="1"/>
  <c r="FA25" i="11"/>
  <c r="EZ25" i="11"/>
  <c r="EY25" i="11"/>
  <c r="EX25" i="11"/>
  <c r="EW25" i="11"/>
  <c r="EV25" i="11"/>
  <c r="EU25" i="11"/>
  <c r="ET25" i="11"/>
  <c r="ES25" i="11"/>
  <c r="ER25" i="11"/>
  <c r="EQ25" i="11"/>
  <c r="EP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N25" i="11"/>
  <c r="DM25" i="11"/>
  <c r="DL25" i="11"/>
  <c r="DK25" i="11"/>
  <c r="DJ25" i="11"/>
  <c r="DI25" i="11"/>
  <c r="DH25" i="11"/>
  <c r="DG25" i="11"/>
  <c r="DF25" i="11"/>
  <c r="DE25" i="11"/>
  <c r="DC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GO24" i="11"/>
  <c r="GB24" i="11"/>
  <c r="FC24" i="11"/>
  <c r="FA24" i="11"/>
  <c r="EZ24" i="11"/>
  <c r="EY24" i="11"/>
  <c r="EX24" i="11"/>
  <c r="EW24" i="11"/>
  <c r="EV24" i="11"/>
  <c r="EU24" i="11"/>
  <c r="ET24" i="11"/>
  <c r="ES24" i="11"/>
  <c r="ER24" i="11"/>
  <c r="EQ24" i="11"/>
  <c r="EP24" i="11"/>
  <c r="EP23" i="11" s="1"/>
  <c r="EN24" i="11"/>
  <c r="EM24" i="11"/>
  <c r="EM23" i="11" s="1"/>
  <c r="EL24" i="11"/>
  <c r="EK24" i="11"/>
  <c r="EJ24" i="11"/>
  <c r="EI24" i="11"/>
  <c r="EH24" i="11"/>
  <c r="EG24" i="11"/>
  <c r="EF24" i="11"/>
  <c r="EF23" i="11" s="1"/>
  <c r="EE24" i="11"/>
  <c r="EE23" i="11" s="1"/>
  <c r="ED24" i="11"/>
  <c r="EC24" i="11"/>
  <c r="EA24" i="11"/>
  <c r="DZ24" i="11"/>
  <c r="DY24" i="11"/>
  <c r="DX24" i="11"/>
  <c r="DW24" i="11"/>
  <c r="DV24" i="11"/>
  <c r="DV23" i="11" s="1"/>
  <c r="DU24" i="11"/>
  <c r="DT24" i="11"/>
  <c r="DS24" i="11"/>
  <c r="DS23" i="11" s="1"/>
  <c r="DR24" i="11"/>
  <c r="DQ24" i="11"/>
  <c r="DP24" i="11"/>
  <c r="DN24" i="11"/>
  <c r="DN23" i="11" s="1"/>
  <c r="DM24" i="11"/>
  <c r="DM23" i="11" s="1"/>
  <c r="DL24" i="11"/>
  <c r="DK24" i="11"/>
  <c r="DJ24" i="11"/>
  <c r="DI24" i="11"/>
  <c r="DH24" i="11"/>
  <c r="DG24" i="11"/>
  <c r="DF24" i="11"/>
  <c r="DE24" i="11"/>
  <c r="DE23" i="11" s="1"/>
  <c r="DC24" i="11"/>
  <c r="DA24" i="11"/>
  <c r="CZ24" i="11"/>
  <c r="CY24" i="11"/>
  <c r="CX24" i="11"/>
  <c r="CW24" i="11"/>
  <c r="CV24" i="11"/>
  <c r="CU24" i="11"/>
  <c r="CU23" i="11" s="1"/>
  <c r="CT24" i="11"/>
  <c r="CS24" i="11"/>
  <c r="CR24" i="11"/>
  <c r="CQ24" i="11"/>
  <c r="CP24" i="11"/>
  <c r="CN24" i="11"/>
  <c r="CM24" i="11"/>
  <c r="CL24" i="11"/>
  <c r="CL23" i="11" s="1"/>
  <c r="CK24" i="11"/>
  <c r="CJ24" i="11"/>
  <c r="CI24" i="11"/>
  <c r="CH24" i="11"/>
  <c r="CG24" i="11"/>
  <c r="CF24" i="11"/>
  <c r="CE24" i="11"/>
  <c r="CE23" i="11" s="1"/>
  <c r="CD24" i="11"/>
  <c r="CD23" i="11" s="1"/>
  <c r="CC24" i="11"/>
  <c r="CA24" i="11"/>
  <c r="BZ24" i="11"/>
  <c r="BY24" i="11"/>
  <c r="BX24" i="11"/>
  <c r="BW24" i="11"/>
  <c r="BW23" i="11" s="1"/>
  <c r="BV24" i="11"/>
  <c r="BU24" i="11"/>
  <c r="BU23" i="11" s="1"/>
  <c r="BT24" i="11"/>
  <c r="BS24" i="11"/>
  <c r="BR24" i="11"/>
  <c r="BQ24" i="11"/>
  <c r="BP24" i="11"/>
  <c r="BN24" i="11"/>
  <c r="BN23" i="11" s="1"/>
  <c r="BM24" i="11"/>
  <c r="BL24" i="11"/>
  <c r="BL23" i="11" s="1"/>
  <c r="BK24" i="11"/>
  <c r="BJ24" i="11"/>
  <c r="BI24" i="11"/>
  <c r="BH24" i="11"/>
  <c r="BG24" i="11"/>
  <c r="BF24" i="11"/>
  <c r="BE24" i="11"/>
  <c r="BE23" i="11" s="1"/>
  <c r="BD24" i="11"/>
  <c r="BD23" i="11" s="1"/>
  <c r="BC24" i="11"/>
  <c r="BA24" i="11"/>
  <c r="AZ24" i="11"/>
  <c r="AY24" i="11"/>
  <c r="AX24" i="11"/>
  <c r="AW24" i="11"/>
  <c r="AV24" i="11"/>
  <c r="AU24" i="11"/>
  <c r="AU23" i="11" s="1"/>
  <c r="AT24" i="11"/>
  <c r="AS24" i="11"/>
  <c r="AR24" i="11"/>
  <c r="AQ24" i="11"/>
  <c r="AP24" i="11"/>
  <c r="AN24" i="11"/>
  <c r="AM24" i="11"/>
  <c r="AL24" i="11"/>
  <c r="AL23" i="11" s="1"/>
  <c r="AK24" i="11"/>
  <c r="AJ24" i="11"/>
  <c r="AI24" i="11"/>
  <c r="AH24" i="11"/>
  <c r="AG24" i="11"/>
  <c r="AF24" i="11"/>
  <c r="AE24" i="11"/>
  <c r="AD24" i="11"/>
  <c r="AD23" i="11" s="1"/>
  <c r="AC24" i="11"/>
  <c r="AA24" i="11"/>
  <c r="Z24" i="11"/>
  <c r="Y24" i="11"/>
  <c r="X24" i="11"/>
  <c r="W24" i="11"/>
  <c r="V24" i="11"/>
  <c r="U24" i="11"/>
  <c r="U23" i="11" s="1"/>
  <c r="T24" i="11"/>
  <c r="S24" i="11"/>
  <c r="R24" i="11"/>
  <c r="R23" i="11" s="1"/>
  <c r="Q24" i="11"/>
  <c r="P24" i="11"/>
  <c r="N24" i="11"/>
  <c r="M24" i="11"/>
  <c r="L24" i="11"/>
  <c r="L23" i="11" s="1"/>
  <c r="K24" i="11"/>
  <c r="J24" i="11"/>
  <c r="I24" i="11"/>
  <c r="H24" i="11"/>
  <c r="G24" i="11"/>
  <c r="F24" i="11"/>
  <c r="E24" i="11"/>
  <c r="D24" i="11"/>
  <c r="D23" i="11" s="1"/>
  <c r="C24" i="11"/>
  <c r="GO23" i="11"/>
  <c r="GB23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5" i="11" s="1"/>
  <c r="CO10" i="11"/>
  <c r="CO25" i="11" s="1"/>
  <c r="CB10" i="11"/>
  <c r="CB25" i="11" s="1"/>
  <c r="BO10" i="11"/>
  <c r="BO25" i="11" s="1"/>
  <c r="BB10" i="11"/>
  <c r="BB25" i="11" s="1"/>
  <c r="AO10" i="11"/>
  <c r="AO25" i="11" s="1"/>
  <c r="AB10" i="11"/>
  <c r="AB25" i="11" s="1"/>
  <c r="O10" i="11"/>
  <c r="O25" i="11" s="1"/>
  <c r="EB9" i="11"/>
  <c r="DO9" i="11"/>
  <c r="DB9" i="11"/>
  <c r="DB24" i="11" s="1"/>
  <c r="CO9" i="11"/>
  <c r="CO24" i="11" s="1"/>
  <c r="CB9" i="11"/>
  <c r="CB24" i="11" s="1"/>
  <c r="BO9" i="11"/>
  <c r="BO24" i="11" s="1"/>
  <c r="BB9" i="11"/>
  <c r="BB24" i="11" s="1"/>
  <c r="AO9" i="11"/>
  <c r="AO24" i="11" s="1"/>
  <c r="AB9" i="11"/>
  <c r="AB24" i="11" s="1"/>
  <c r="O9" i="11"/>
  <c r="O24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AB54" i="11" l="1"/>
  <c r="EV23" i="11"/>
  <c r="J23" i="11"/>
  <c r="AJ23" i="11"/>
  <c r="BA23" i="11"/>
  <c r="BJ23" i="11"/>
  <c r="BS23" i="11"/>
  <c r="DA23" i="11"/>
  <c r="DK23" i="11"/>
  <c r="DT23" i="11"/>
  <c r="BB23" i="11"/>
  <c r="C23" i="11"/>
  <c r="K23" i="11"/>
  <c r="T23" i="11"/>
  <c r="AC23" i="11"/>
  <c r="AK23" i="11"/>
  <c r="AT23" i="11"/>
  <c r="BC23" i="11"/>
  <c r="BK23" i="11"/>
  <c r="BT23" i="11"/>
  <c r="CC23" i="11"/>
  <c r="CK23" i="11"/>
  <c r="CT23" i="11"/>
  <c r="DL23" i="11"/>
  <c r="DU23" i="11"/>
  <c r="ED23" i="11"/>
  <c r="EL23" i="11"/>
  <c r="EU23" i="11"/>
  <c r="BO47" i="11"/>
  <c r="W23" i="11"/>
  <c r="AN23" i="11"/>
  <c r="CF23" i="11"/>
  <c r="CN23" i="11"/>
  <c r="CW23" i="11"/>
  <c r="DX23" i="11"/>
  <c r="EK46" i="11"/>
  <c r="CO23" i="11"/>
  <c r="DB23" i="11"/>
  <c r="CB47" i="11"/>
  <c r="BB48" i="11"/>
  <c r="AO23" i="11"/>
  <c r="FB18" i="7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7" i="11"/>
  <c r="FC46" i="11"/>
  <c r="FO46" i="11" s="1"/>
  <c r="EP22" i="12"/>
  <c r="FB22" i="12" s="1"/>
  <c r="DB8" i="12"/>
  <c r="CO48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54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3" i="11"/>
  <c r="BB54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3" i="11"/>
  <c r="I23" i="11"/>
  <c r="M23" i="11"/>
  <c r="V23" i="11"/>
  <c r="Z23" i="11"/>
  <c r="AE23" i="11"/>
  <c r="AI23" i="11"/>
  <c r="AM23" i="11"/>
  <c r="AR23" i="11"/>
  <c r="AV23" i="11"/>
  <c r="AZ23" i="11"/>
  <c r="BI23" i="11"/>
  <c r="BM23" i="11"/>
  <c r="BV23" i="11"/>
  <c r="BZ23" i="11"/>
  <c r="CI23" i="11"/>
  <c r="CM23" i="11"/>
  <c r="CR23" i="11"/>
  <c r="CV23" i="11"/>
  <c r="DF23" i="11"/>
  <c r="DJ23" i="11"/>
  <c r="DW23" i="11"/>
  <c r="EA23" i="11"/>
  <c r="EJ23" i="11"/>
  <c r="EN23" i="11"/>
  <c r="EW23" i="11"/>
  <c r="FA23" i="11"/>
  <c r="AO54" i="11"/>
  <c r="DB54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3" i="11"/>
  <c r="CZ23" i="11"/>
  <c r="ES23" i="11"/>
  <c r="EO46" i="11"/>
  <c r="FO24" i="11"/>
  <c r="FC23" i="11"/>
  <c r="FO23" i="11" s="1"/>
  <c r="Y46" i="11"/>
  <c r="AH46" i="11"/>
  <c r="AM22" i="12"/>
  <c r="DB48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6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7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3" i="11"/>
  <c r="AA23" i="11"/>
  <c r="AS23" i="11"/>
  <c r="CA23" i="11"/>
  <c r="CJ23" i="11"/>
  <c r="CS23" i="11"/>
  <c r="EC23" i="11"/>
  <c r="EK23" i="11"/>
  <c r="ET23" i="11"/>
  <c r="O48" i="11"/>
  <c r="BG20" i="3"/>
  <c r="CG20" i="3"/>
  <c r="BB11" i="12"/>
  <c r="BO30" i="12"/>
  <c r="DO29" i="14"/>
  <c r="BO54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3" i="11"/>
  <c r="X23" i="11"/>
  <c r="AG23" i="11"/>
  <c r="AP23" i="11"/>
  <c r="AX23" i="11"/>
  <c r="BG23" i="11"/>
  <c r="BP23" i="11"/>
  <c r="BX23" i="11"/>
  <c r="CG23" i="11"/>
  <c r="CP23" i="11"/>
  <c r="CX23" i="11"/>
  <c r="DH23" i="11"/>
  <c r="DQ23" i="11"/>
  <c r="DY23" i="11"/>
  <c r="EH23" i="11"/>
  <c r="EQ23" i="11"/>
  <c r="EY23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3" i="11"/>
  <c r="Q23" i="11"/>
  <c r="Y23" i="11"/>
  <c r="AH23" i="11"/>
  <c r="AQ23" i="11"/>
  <c r="AY23" i="11"/>
  <c r="BH23" i="11"/>
  <c r="BQ23" i="11"/>
  <c r="BY23" i="11"/>
  <c r="CH23" i="11"/>
  <c r="CQ23" i="11"/>
  <c r="CY23" i="11"/>
  <c r="DI23" i="11"/>
  <c r="DR23" i="11"/>
  <c r="DZ23" i="11"/>
  <c r="EI23" i="11"/>
  <c r="ER23" i="11"/>
  <c r="EZ23" i="11"/>
  <c r="F23" i="11"/>
  <c r="N23" i="11"/>
  <c r="AF23" i="11"/>
  <c r="AW23" i="11"/>
  <c r="BF23" i="11"/>
  <c r="DG23" i="11"/>
  <c r="DP23" i="11"/>
  <c r="EG23" i="11"/>
  <c r="EX23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3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6" i="11"/>
  <c r="CO8" i="3"/>
  <c r="EB48" i="3"/>
  <c r="DB19" i="12"/>
  <c r="AB31" i="11"/>
  <c r="AO31" i="11"/>
  <c r="BB31" i="11"/>
  <c r="BO31" i="11"/>
  <c r="CB31" i="11"/>
  <c r="EB34" i="11"/>
  <c r="EO34" i="11"/>
  <c r="DO37" i="11"/>
  <c r="DO40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7" i="11"/>
  <c r="BO48" i="11"/>
  <c r="BO46" i="11" s="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4" i="11"/>
  <c r="DC23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5" i="11"/>
  <c r="EO25" i="11"/>
  <c r="FB25" i="11"/>
  <c r="CO47" i="1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4" i="11"/>
  <c r="EO24" i="11"/>
  <c r="FB24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6" i="11"/>
  <c r="EB47" i="11"/>
  <c r="EO47" i="11"/>
  <c r="FB47" i="11"/>
  <c r="EB48" i="11"/>
  <c r="EO48" i="11"/>
  <c r="FB48" i="11"/>
  <c r="EB17" i="10"/>
  <c r="O35" i="10"/>
  <c r="FO35" i="10"/>
  <c r="FO19" i="9"/>
  <c r="FC17" i="9"/>
  <c r="DO8" i="11"/>
  <c r="O23" i="11"/>
  <c r="DO25" i="11"/>
  <c r="DB47" i="11"/>
  <c r="DO47" i="11"/>
  <c r="DO48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7" i="11"/>
  <c r="AO37" i="11"/>
  <c r="BB37" i="11"/>
  <c r="BO37" i="11"/>
  <c r="CB37" i="11"/>
  <c r="AB40" i="11"/>
  <c r="AO40" i="11"/>
  <c r="BB40" i="11"/>
  <c r="BO40" i="11"/>
  <c r="CB40" i="11"/>
  <c r="AB34" i="11"/>
  <c r="AO34" i="11"/>
  <c r="BB34" i="11"/>
  <c r="BO34" i="11"/>
  <c r="CB34" i="11"/>
  <c r="EB37" i="11"/>
  <c r="EO37" i="11"/>
  <c r="EB40" i="11"/>
  <c r="EO40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3" i="11"/>
  <c r="EB31" i="11"/>
  <c r="EO31" i="11"/>
  <c r="AB48" i="11"/>
  <c r="AB46" i="11" s="1"/>
  <c r="DO34" i="11"/>
  <c r="BO30" i="14"/>
  <c r="CB30" i="14"/>
  <c r="CO30" i="14"/>
  <c r="AB54" i="13"/>
  <c r="AO54" i="13"/>
  <c r="BB54" i="13"/>
  <c r="BO54" i="13"/>
  <c r="CB54" i="13"/>
  <c r="CO54" i="13"/>
  <c r="DB54" i="13"/>
  <c r="CB23" i="11"/>
  <c r="DO31" i="11"/>
  <c r="O47" i="11"/>
  <c r="O46" i="11" s="1"/>
  <c r="AO48" i="11"/>
  <c r="BO17" i="10"/>
  <c r="GB54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7" i="11"/>
  <c r="BB46" i="11" s="1"/>
  <c r="CB48" i="11"/>
  <c r="CB46" i="11" s="1"/>
  <c r="DO54" i="11"/>
  <c r="EB54" i="11"/>
  <c r="EO54" i="11"/>
  <c r="FB54" i="11"/>
  <c r="FO54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54" i="11"/>
  <c r="EO48" i="3"/>
  <c r="GB43" i="7"/>
  <c r="IB85" i="8"/>
  <c r="DB46" i="11" l="1"/>
  <c r="EB23" i="11"/>
  <c r="CO46" i="11"/>
  <c r="O35" i="7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3" i="11"/>
  <c r="FO77" i="8"/>
  <c r="FB17" i="9"/>
  <c r="FO38" i="8"/>
  <c r="BB28" i="14"/>
  <c r="EO17" i="9"/>
  <c r="O34" i="4"/>
  <c r="BO34" i="4"/>
  <c r="DB22" i="5"/>
  <c r="DO34" i="2"/>
  <c r="EO17" i="2"/>
  <c r="DO23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3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6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<sst xmlns="http://schemas.openxmlformats.org/spreadsheetml/2006/main" count="10483" uniqueCount="178">
  <si>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</si>
  <si>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</si>
  <si>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</si>
  <si>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</si>
  <si>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</si>
  <si>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</si>
  <si>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</si>
  <si>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</si>
  <si>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</si>
  <si>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</si>
  <si>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</si>
  <si>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</si>
  <si>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</si>
  <si>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</si>
  <si>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</si>
  <si>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</si>
  <si>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</si>
  <si>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</si>
  <si>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</si>
  <si>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</si>
  <si>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</si>
  <si>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</si>
  <si>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</si>
  <si>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</si>
  <si>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</si>
  <si>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</si>
  <si>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</si>
  <si>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</si>
  <si>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</si>
  <si>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</si>
  <si>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</si>
  <si>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</si>
  <si>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</si>
  <si>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</si>
  <si>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</si>
  <si>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</si>
  <si>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</si>
  <si>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</si>
  <si>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</si>
  <si>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</si>
  <si>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</si>
  <si>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</si>
  <si>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</si>
  <si>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</si>
  <si>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</si>
  <si>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</si>
  <si>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</si>
  <si>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</si>
  <si>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</si>
  <si>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</si>
  <si>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</si>
  <si>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</si>
  <si>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</si>
  <si>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</si>
  <si>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</si>
  <si>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</si>
  <si>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</si>
  <si>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</si>
  <si>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</si>
  <si>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</si>
  <si>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</si>
  <si>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</si>
  <si>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</si>
  <si>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</si>
  <si>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</si>
  <si>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</si>
  <si>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</si>
  <si>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</si>
  <si>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</si>
  <si>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</si>
  <si>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</si>
  <si>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</si>
  <si>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</si>
  <si>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</si>
  <si>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</si>
  <si>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</si>
  <si>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</si>
  <si>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</si>
  <si>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</si>
  <si>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</si>
  <si>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</si>
  <si>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</si>
  <si>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</si>
  <si>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</si>
  <si>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</si>
  <si>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</si>
  <si>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</si>
  <si>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</si>
  <si>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</si>
  <si>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</si>
  <si>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</si>
  <si>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</si>
  <si>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</si>
  <si>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</si>
  <si>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</si>
  <si>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</si>
  <si>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</si>
  <si>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</si>
  <si>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</si>
  <si>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</si>
  <si>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</si>
  <si>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</si>
  <si>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</si>
  <si>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</si>
  <si>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</si>
  <si>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</si>
  <si>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</si>
  <si>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</si>
  <si>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</si>
  <si>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</si>
  <si>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</si>
  <si>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</si>
  <si>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</si>
  <si>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</si>
  <si>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</si>
  <si>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</si>
  <si>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</si>
  <si>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</si>
  <si>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</si>
  <si>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</si>
  <si>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</si>
  <si>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</si>
  <si>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</si>
  <si>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</si>
  <si>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</si>
  <si>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</si>
  <si>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</si>
  <si>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</si>
  <si>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</si>
  <si>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</si>
  <si>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</si>
  <si>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</si>
  <si>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</si>
  <si>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</si>
  <si>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</si>
  <si>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</si>
  <si>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</si>
  <si>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</si>
  <si>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</si>
  <si>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</si>
  <si>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</si>
  <si>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 xml:space="preserve"> -   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</si>
  <si>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</si>
  <si>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</si>
  <si>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</si>
  <si>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</si>
  <si>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</si>
  <si>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</si>
  <si>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</si>
  <si>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</si>
  <si>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</si>
  <si>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</si>
  <si>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</si>
  <si>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</si>
  <si>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</si>
  <si>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</si>
  <si>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</si>
  <si>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</si>
  <si>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</si>
  <si>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</si>
  <si>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</si>
  <si>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</si>
  <si>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</si>
  <si>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</si>
  <si>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</si>
  <si>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</si>
  <si>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</si>
  <si>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</si>
  <si>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</si>
  <si>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</si>
  <si>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</si>
  <si>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</si>
  <si>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</si>
  <si>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</si>
  <si>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</si>
  <si>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</si>
  <si>
    <t>TOTAL  2025</t>
  </si>
  <si>
    <t>Santa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</si>
</sst>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 * #,##0.00_ ;_ * \-#,##0.00_ ;_ * &quot;-&quot;??_ ;_ @_ "/>
    <numFmt numFmtId="166" formatCode="_ * #,##0_ ;_ * \-#,##0_ ;_ * &quot;-&quot;??_ ;_ @_ "/>
    <numFmt numFmtId="167" formatCode="#,##0_ ;\-#,##0\ "/>
    <numFmt numFmtId="168" formatCode="_ &quot;S/.&quot;\ * #,##0.00_ ;_ &quot;S/.&quot;\ * \-#,##0.00_ ;_ &quot;S/.&quot;\ * &quot;-&quot;??_ ;_ @_ "/>
    <numFmt numFmtId="169" formatCode="_ [$€]* #,##0.00_ ;_ [$€]* \-#,##0.00_ ;_ [$€]* &quot;-&quot;??_ ;_ @_ "/>
    <numFmt numFmtId="170" formatCode="_ &quot;S/&quot;\ * #,##0.00_ ;_ &quot;S/&quot;\ * \-#,##0.00_ ;_ &quot;S/&quot;\ * &quot;-&quot;??_ ;_ @_ "/>
    <numFmt numFmtId="171" formatCode="_(&quot;S/.&quot;\ * #,##0.00_);_(&quot;S/.&quot;\ * \(#,##0.00\);_(&quot;S/.&quot;\ * &quot;-&quot;??_);_(@_)"/>
    <numFmt numFmtId="172" formatCode="#,##0.0"/>
    <numFmt numFmtId="173" formatCode="_(* #,##0_);_(* \(#,##0\);_(* &quot;-&quot;??_);_(@_)"/>
    <numFmt numFmtId="174" formatCode="&quot; S/. &quot;#,##0.00\ ;&quot; S/. -&quot;#,##0.00\ ;&quot; S/. -&quot;#\ ;@\ "/>
    <numFmt numFmtId="175" formatCode="_-* #,##0.00\ _P_t_s_-;\-* #,##0.00\ _P_t_s_-;_-* &quot;-&quot;??\ _P_t_s_-;_-@_-"/>
    <numFmt numFmtId="176" formatCode="#,##0.0000000000"/>
    <numFmt numFmtId="177" formatCode="_([$€]* #,##0.00_);_([$€]* \(#,##0.00\);_([$€]* &quot;-&quot;??_);_(@_)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indexed="24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2607">
    <xf numFmtId="0" fontId="0" fillId="0" borderId="0"/>
    <xf numFmtId="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0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5" fillId="0" borderId="0"/>
    <xf numFmtId="164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6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4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6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2" fontId="4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89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7" fontId="14" fillId="4" borderId="2" xfId="2" applyNumberFormat="1" applyFont="1" applyFill="1" applyBorder="1" applyAlignment="1">
      <alignment horizontal="center"/>
    </xf>
    <xf numFmtId="167" fontId="14" fillId="0" borderId="2" xfId="2" applyNumberFormat="1" applyFont="1" applyBorder="1" applyAlignment="1">
      <alignment horizontal="center"/>
    </xf>
    <xf numFmtId="167" fontId="14" fillId="0" borderId="8" xfId="2" applyNumberFormat="1" applyFont="1" applyBorder="1" applyAlignment="1">
      <alignment horizontal="center"/>
    </xf>
    <xf numFmtId="167" fontId="13" fillId="4" borderId="2" xfId="2" applyNumberFormat="1" applyFont="1" applyFill="1" applyBorder="1" applyAlignment="1">
      <alignment horizontal="center"/>
    </xf>
    <xf numFmtId="167" fontId="13" fillId="0" borderId="2" xfId="2" applyNumberFormat="1" applyFont="1" applyBorder="1" applyAlignment="1">
      <alignment horizontal="center"/>
    </xf>
    <xf numFmtId="167" fontId="13" fillId="0" borderId="8" xfId="2" applyNumberFormat="1" applyFont="1" applyBorder="1" applyAlignment="1">
      <alignment horizontal="center"/>
    </xf>
    <xf numFmtId="167" fontId="13" fillId="0" borderId="10" xfId="2" applyNumberFormat="1" applyFont="1" applyBorder="1" applyAlignment="1">
      <alignment horizontal="center"/>
    </xf>
    <xf numFmtId="167" fontId="13" fillId="0" borderId="11" xfId="2" applyNumberFormat="1" applyFont="1" applyBorder="1" applyAlignment="1">
      <alignment horizontal="center"/>
    </xf>
    <xf numFmtId="166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7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6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6" fontId="0" fillId="0" borderId="85" xfId="0" applyNumberFormat="1" applyBorder="1"/>
    <xf numFmtId="166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7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7" fontId="12" fillId="0" borderId="85" xfId="1" quotePrefix="1" applyNumberFormat="1" applyFont="1" applyBorder="1" applyAlignment="1">
      <alignment horizontal="center" vertical="center"/>
    </xf>
    <xf numFmtId="167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7" fontId="13" fillId="3" borderId="85" xfId="0" applyNumberFormat="1" applyFont="1" applyFill="1" applyBorder="1" applyAlignment="1">
      <alignment horizontal="center"/>
    </xf>
    <xf numFmtId="166" fontId="43" fillId="0" borderId="85" xfId="4" quotePrefix="1" applyNumberFormat="1" applyFont="1" applyBorder="1" applyAlignment="1">
      <alignment horizontal="center" vertical="center"/>
    </xf>
    <xf numFmtId="166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7" fontId="14" fillId="0" borderId="85" xfId="2" applyNumberFormat="1" applyFont="1" applyBorder="1" applyAlignment="1">
      <alignment horizontal="center"/>
    </xf>
    <xf numFmtId="166" fontId="6" fillId="0" borderId="85" xfId="0" applyNumberFormat="1" applyFont="1" applyBorder="1" applyAlignment="1">
      <alignment horizontal="center" vertical="center"/>
    </xf>
    <xf numFmtId="167" fontId="6" fillId="0" borderId="85" xfId="0" applyNumberFormat="1" applyFont="1" applyBorder="1"/>
    <xf numFmtId="167" fontId="13" fillId="0" borderId="85" xfId="2" applyNumberFormat="1" applyFont="1" applyBorder="1" applyAlignment="1">
      <alignment horizontal="center"/>
    </xf>
    <xf numFmtId="166" fontId="5" fillId="0" borderId="85" xfId="0" quotePrefix="1" applyNumberFormat="1" applyFont="1" applyBorder="1" applyAlignment="1">
      <alignment horizontal="center" vertical="center"/>
    </xf>
    <xf numFmtId="167" fontId="13" fillId="3" borderId="85" xfId="2" applyNumberFormat="1" applyFont="1" applyFill="1" applyBorder="1" applyAlignment="1">
      <alignment horizontal="center"/>
    </xf>
    <xf numFmtId="167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6" fontId="5" fillId="0" borderId="85" xfId="2" applyNumberFormat="1" applyFont="1" applyBorder="1"/>
    <xf numFmtId="167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7" fontId="13" fillId="0" borderId="85" xfId="0" quotePrefix="1" applyNumberFormat="1" applyFont="1" applyBorder="1" applyAlignment="1">
      <alignment horizontal="center"/>
    </xf>
    <xf numFmtId="166" fontId="5" fillId="0" borderId="85" xfId="0" quotePrefix="1" applyNumberFormat="1" applyFont="1" applyBorder="1"/>
    <xf numFmtId="167" fontId="13" fillId="0" borderId="85" xfId="1" quotePrefix="1" applyNumberFormat="1" applyFont="1" applyBorder="1" applyAlignment="1">
      <alignment horizontal="center" vertical="center"/>
    </xf>
    <xf numFmtId="166" fontId="12" fillId="0" borderId="85" xfId="4" quotePrefix="1" applyNumberFormat="1" applyFont="1" applyBorder="1" applyAlignment="1">
      <alignment horizontal="center" vertical="center"/>
    </xf>
    <xf numFmtId="167" fontId="13" fillId="0" borderId="85" xfId="1" applyNumberFormat="1" applyFont="1" applyBorder="1" applyAlignment="1">
      <alignment horizontal="center" vertical="center"/>
    </xf>
    <xf numFmtId="166" fontId="12" fillId="0" borderId="85" xfId="4" applyNumberFormat="1" applyFont="1" applyBorder="1" applyAlignment="1">
      <alignment horizontal="center" vertical="center"/>
    </xf>
    <xf numFmtId="167" fontId="6" fillId="0" borderId="85" xfId="0" quotePrefix="1" applyNumberFormat="1" applyFont="1" applyBorder="1" applyAlignment="1">
      <alignment horizontal="center"/>
    </xf>
    <xf numFmtId="167" fontId="14" fillId="0" borderId="85" xfId="0" quotePrefix="1" applyNumberFormat="1" applyFont="1" applyBorder="1" applyAlignment="1">
      <alignment horizontal="center"/>
    </xf>
    <xf numFmtId="166" fontId="6" fillId="0" borderId="85" xfId="0" quotePrefix="1" applyNumberFormat="1" applyFont="1" applyBorder="1"/>
    <xf numFmtId="167" fontId="5" fillId="3" borderId="85" xfId="0" applyNumberFormat="1" applyFont="1" applyFill="1" applyBorder="1" applyAlignment="1">
      <alignment horizontal="center"/>
    </xf>
    <xf numFmtId="166" fontId="5" fillId="0" borderId="85" xfId="0" applyNumberFormat="1" applyFont="1" applyBorder="1"/>
    <xf numFmtId="167" fontId="6" fillId="0" borderId="85" xfId="0" quotePrefix="1" applyNumberFormat="1" applyFont="1" applyBorder="1" applyAlignment="1">
      <alignment horizontal="center" vertical="center"/>
    </xf>
    <xf numFmtId="167" fontId="5" fillId="0" borderId="85" xfId="0" quotePrefix="1" applyNumberFormat="1" applyFont="1" applyBorder="1" applyAlignment="1">
      <alignment horizontal="center" vertical="center"/>
    </xf>
    <xf numFmtId="166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3" fontId="0" fillId="0" borderId="85" xfId="189" quotePrefix="1" applyNumberFormat="1" applyFont="1" applyBorder="1"/>
    <xf numFmtId="173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3" fontId="42" fillId="0" borderId="85" xfId="189" applyNumberFormat="1" applyFont="1" applyBorder="1" applyAlignment="1">
      <alignment horizontal="center" vertical="center"/>
    </xf>
    <xf numFmtId="173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2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6" fontId="8" fillId="0" borderId="85" xfId="2" applyNumberFormat="1" applyFont="1" applyFill="1" applyBorder="1" applyAlignment="1">
      <alignment vertical="center" wrapText="1"/>
    </xf>
    <xf numFmtId="166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6" fontId="6" fillId="0" borderId="119" xfId="0" quotePrefix="1" applyNumberFormat="1" applyFont="1" applyBorder="1"/>
    <xf numFmtId="166" fontId="6" fillId="0" borderId="85" xfId="4" applyNumberFormat="1" applyFont="1" applyBorder="1" applyAlignment="1">
      <alignment vertical="center" wrapText="1"/>
    </xf>
    <xf numFmtId="166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6" fontId="8" fillId="0" borderId="85" xfId="0" quotePrefix="1" applyNumberFormat="1" applyFont="1" applyBorder="1"/>
    <xf numFmtId="166" fontId="39" fillId="0" borderId="85" xfId="4" quotePrefix="1" applyNumberFormat="1" applyFont="1" applyBorder="1" applyAlignment="1">
      <alignment horizontal="center" vertical="center"/>
    </xf>
    <xf numFmtId="166" fontId="39" fillId="0" borderId="85" xfId="4" applyNumberFormat="1" applyFont="1" applyBorder="1" applyAlignment="1">
      <alignment horizontal="center" vertical="center"/>
    </xf>
    <xf numFmtId="166" fontId="40" fillId="0" borderId="85" xfId="0" quotePrefix="1" applyNumberFormat="1" applyFont="1" applyBorder="1"/>
    <xf numFmtId="166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6" fontId="8" fillId="3" borderId="85" xfId="0" applyNumberFormat="1" applyFont="1" applyFill="1" applyBorder="1"/>
    <xf numFmtId="167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6" fontId="12" fillId="0" borderId="85" xfId="1" quotePrefix="1" applyNumberFormat="1" applyFont="1" applyBorder="1" applyAlignment="1">
      <alignment horizontal="center" vertical="center"/>
    </xf>
    <xf numFmtId="166" fontId="12" fillId="0" borderId="85" xfId="220" quotePrefix="1" applyNumberFormat="1" applyFont="1" applyBorder="1" applyAlignment="1">
      <alignment horizontal="center" vertical="center"/>
    </xf>
    <xf numFmtId="166" fontId="12" fillId="0" borderId="85" xfId="1" applyNumberFormat="1" applyFont="1" applyBorder="1" applyAlignment="1">
      <alignment horizontal="center" vertical="center"/>
    </xf>
    <xf numFmtId="166" fontId="12" fillId="0" borderId="85" xfId="220" applyNumberFormat="1" applyFont="1" applyBorder="1" applyAlignment="1">
      <alignment horizontal="center" vertical="center"/>
    </xf>
    <xf numFmtId="166" fontId="12" fillId="0" borderId="85" xfId="3" quotePrefix="1" applyNumberFormat="1" applyFont="1" applyBorder="1" applyAlignment="1">
      <alignment horizontal="center" vertical="center"/>
    </xf>
    <xf numFmtId="166" fontId="12" fillId="0" borderId="85" xfId="3" applyNumberFormat="1" applyFont="1" applyBorder="1" applyAlignment="1">
      <alignment horizontal="center" vertical="center"/>
    </xf>
    <xf numFmtId="166" fontId="39" fillId="0" borderId="85" xfId="3" quotePrefix="1" applyNumberFormat="1" applyFont="1" applyBorder="1" applyAlignment="1">
      <alignment horizontal="center" vertical="center"/>
    </xf>
    <xf numFmtId="166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6" fontId="5" fillId="3" borderId="85" xfId="0" applyNumberFormat="1" applyFont="1" applyFill="1" applyBorder="1"/>
    <xf numFmtId="167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7" fontId="12" fillId="0" borderId="85" xfId="1" applyNumberFormat="1" applyFont="1" applyFill="1" applyBorder="1" applyAlignment="1">
      <alignment horizontal="center" vertical="center"/>
    </xf>
    <xf numFmtId="167" fontId="5" fillId="0" borderId="85" xfId="0" quotePrefix="1" applyNumberFormat="1" applyFont="1" applyBorder="1" applyAlignment="1">
      <alignment vertical="center"/>
    </xf>
    <xf numFmtId="166" fontId="12" fillId="0" borderId="85" xfId="4" quotePrefix="1" applyNumberFormat="1" applyFont="1" applyBorder="1" applyAlignment="1">
      <alignment vertical="center"/>
    </xf>
    <xf numFmtId="166" fontId="12" fillId="0" borderId="85" xfId="4" applyNumberFormat="1" applyFont="1" applyBorder="1" applyAlignment="1">
      <alignment vertical="center"/>
    </xf>
    <xf numFmtId="167" fontId="14" fillId="0" borderId="85" xfId="1" applyNumberFormat="1" applyFont="1" applyBorder="1" applyAlignment="1">
      <alignment vertical="center"/>
    </xf>
    <xf numFmtId="167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7" fontId="6" fillId="0" borderId="85" xfId="0" applyNumberFormat="1" applyFont="1" applyBorder="1" applyAlignment="1">
      <alignment horizontal="center"/>
    </xf>
    <xf numFmtId="166" fontId="14" fillId="0" borderId="85" xfId="4" quotePrefix="1" applyNumberFormat="1" applyFont="1" applyFill="1" applyBorder="1" applyAlignment="1">
      <alignment horizontal="center" vertical="center"/>
    </xf>
    <xf numFmtId="166" fontId="13" fillId="0" borderId="85" xfId="4" quotePrefix="1" applyNumberFormat="1" applyFont="1" applyFill="1" applyBorder="1" applyAlignment="1">
      <alignment horizontal="center" vertical="center"/>
    </xf>
    <xf numFmtId="166" fontId="13" fillId="0" borderId="85" xfId="4" applyNumberFormat="1" applyFont="1" applyFill="1" applyBorder="1" applyAlignment="1">
      <alignment horizontal="center" vertical="center"/>
    </xf>
    <xf numFmtId="167" fontId="5" fillId="0" borderId="85" xfId="0" quotePrefix="1" applyNumberFormat="1" applyFont="1" applyBorder="1" applyAlignment="1">
      <alignment horizontal="right"/>
    </xf>
    <xf numFmtId="167" fontId="6" fillId="0" borderId="85" xfId="0" quotePrefix="1" applyNumberFormat="1" applyFont="1" applyBorder="1" applyAlignment="1">
      <alignment horizontal="right"/>
    </xf>
    <xf numFmtId="166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6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7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6" fontId="6" fillId="0" borderId="85" xfId="4" applyNumberFormat="1" applyFont="1" applyFill="1" applyBorder="1" applyAlignment="1">
      <alignment vertical="center" wrapText="1"/>
    </xf>
    <xf numFmtId="167" fontId="14" fillId="0" borderId="85" xfId="1" applyNumberFormat="1" applyFont="1" applyFill="1" applyBorder="1" applyAlignment="1">
      <alignment horizontal="center" vertical="center"/>
    </xf>
    <xf numFmtId="167" fontId="14" fillId="0" borderId="85" xfId="2" applyNumberFormat="1" applyFont="1" applyFill="1" applyBorder="1" applyAlignment="1">
      <alignment horizontal="center"/>
    </xf>
    <xf numFmtId="167" fontId="13" fillId="0" borderId="85" xfId="0" applyNumberFormat="1" applyFont="1" applyBorder="1" applyAlignment="1">
      <alignment horizontal="center"/>
    </xf>
    <xf numFmtId="3" fontId="6" fillId="0" borderId="85" xfId="0" quotePrefix="1" applyNumberFormat="1" applyFont="1" applyBorder="1" applyAlignment="1">
      <alignment horizontal="right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7" fillId="5" borderId="0" xfId="5" applyFont="1" applyFill="1" applyBorder="1" applyAlignment="1">
      <alignment horizontal="center" vertical="center"/>
    </xf>
  </cellXfs>
  <cellStyles count="2607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0" xfId="2484" xr:uid="{4A26355C-56F2-43E8-BD02-4576F081AEDE}"/>
    <cellStyle name="Currency0" xfId="2485" xr:uid="{8E9930D1-CD80-4FC9-A8A6-282B4684AECB}"/>
    <cellStyle name="Date" xfId="2486" xr:uid="{BBB10E7D-3696-4E06-9AB1-39A8C2F5F136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2 2 2" xfId="2487" xr:uid="{0A9FD893-9DC7-422C-88E4-84C71DF18B58}"/>
    <cellStyle name="Euro 3" xfId="70" xr:uid="{00000000-0005-0000-0000-000005010000}"/>
    <cellStyle name="Explanatory Text" xfId="44" xr:uid="{00000000-0005-0000-0000-000006010000}"/>
    <cellStyle name="F2" xfId="2488" xr:uid="{649C3024-E75D-47A5-944E-415339BCB4BF}"/>
    <cellStyle name="F3" xfId="2489" xr:uid="{6AA68D7B-13FE-40F8-8A6F-5B5C63B99941}"/>
    <cellStyle name="F4" xfId="2490" xr:uid="{1D031D25-620F-47A5-B0D7-3E48E5B709A2}"/>
    <cellStyle name="F5" xfId="2491" xr:uid="{0658933A-993A-4A32-8BB8-AA9C90BE6A16}"/>
    <cellStyle name="F6" xfId="2492" xr:uid="{36BC07AA-5393-4A3E-BAC4-27BB18C47C7B}"/>
    <cellStyle name="F7" xfId="2493" xr:uid="{991CFFD1-A278-43E6-B5FC-1FB8FB1643D0}"/>
    <cellStyle name="F8" xfId="2494" xr:uid="{339276A4-B732-45C8-93B6-FCE1439F779E}"/>
    <cellStyle name="Fixed" xfId="2495" xr:uid="{7058BA96-A2ED-4650-B95D-7D628AFACFD1}"/>
    <cellStyle name="Good" xfId="45" xr:uid="{00000000-0005-0000-0000-000007010000}"/>
    <cellStyle name="Heading 1" xfId="46" xr:uid="{00000000-0005-0000-0000-000008010000}"/>
    <cellStyle name="Heading 1 2" xfId="2496" xr:uid="{7D45BB9E-6008-45D1-A156-B7B10650B6C0}"/>
    <cellStyle name="Heading 2" xfId="47" xr:uid="{00000000-0005-0000-0000-000009010000}"/>
    <cellStyle name="Heading 2 2" xfId="2497" xr:uid="{284BE51E-15CE-4607-BCB4-DBDF2DE9BE28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12" xfId="2483" xr:uid="{1625DB40-2F77-44CC-BE08-F118B604B85B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2 5" xfId="2591" xr:uid="{92E8ECB9-0B1F-4333-9A74-EF7649CA1AB7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2 6" xfId="2557" xr:uid="{1A30908A-DB12-49FD-AD6F-9557BA877842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3 5" xfId="2574" xr:uid="{CF4F952A-F6ED-4577-B45D-665690BCDEE7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2 7" xfId="2501" xr:uid="{E2233AA7-F532-4876-8113-140DBC4C53B7}"/>
    <cellStyle name="Millares 2 2 3" xfId="83" xr:uid="{00000000-0005-0000-0000-000087010000}"/>
    <cellStyle name="Millares 2 2 3 2" xfId="2558" xr:uid="{A23AF046-7B48-455F-A3E2-7005720DAAF9}"/>
    <cellStyle name="Millares 2 2 3 2 2" xfId="2592" xr:uid="{C1A08E6A-58F7-48E8-A172-886B459BB4F8}"/>
    <cellStyle name="Millares 2 2 3 3" xfId="2575" xr:uid="{46522C84-E892-491B-BF82-21C5ACDEF1DA}"/>
    <cellStyle name="Millares 2 2 3 4" xfId="2502" xr:uid="{B92CACBF-0227-4A59-A84D-A87BD28BFA39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2 5" xfId="2593" xr:uid="{E0F17738-4D06-4321-860E-F453A8621F0E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2 6" xfId="2559" xr:uid="{4E4724F6-DDD6-4AAF-BADB-E987A8C54402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3 5" xfId="2576" xr:uid="{2AE58D7A-48AB-47B0-AB1D-A3BAB4F6405E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4 7" xfId="2503" xr:uid="{6FB749DE-AE29-4D2F-9911-4B43A3336FC1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2 6" xfId="2590" xr:uid="{8C734AD5-84CD-4936-AB40-E438B6EF6562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5 7" xfId="2556" xr:uid="{6AF8168A-9C38-4C90-97A7-ADB750BB3430}"/>
    <cellStyle name="Millares 2 2 6" xfId="197" xr:uid="{00000000-0005-0000-0000-0000A0010000}"/>
    <cellStyle name="Millares 2 2 6 2" xfId="2573" xr:uid="{58EB066D-29BC-4897-9800-05A297A85E23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7 7" xfId="2500" xr:uid="{2D7D67DD-B6C1-4A0E-95CC-000DC14B1D87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3 2" xfId="2505" xr:uid="{D4BB35D6-5BC5-4B4D-9FA6-7401EF9670C0}"/>
    <cellStyle name="Millares 2 3 2 2" xfId="2561" xr:uid="{B3EBD133-20F2-45A6-B0DE-FC32C557D6B4}"/>
    <cellStyle name="Millares 2 3 2 2 2" xfId="2595" xr:uid="{F812A28F-5893-4C3B-AF06-5206EBB34ED3}"/>
    <cellStyle name="Millares 2 3 2 3" xfId="2578" xr:uid="{A2CC60FA-43EF-4B18-A076-C54BF28AD9FC}"/>
    <cellStyle name="Millares 2 3 3" xfId="2506" xr:uid="{A25A8C61-142F-43A3-B7F8-4ECFBCDD3868}"/>
    <cellStyle name="Millares 2 3 3 2" xfId="2562" xr:uid="{621FD7AB-32C2-41C4-869F-01F50F3EAED0}"/>
    <cellStyle name="Millares 2 3 3 2 2" xfId="2596" xr:uid="{ECDB3683-9C4F-4573-9330-B3D163213B27}"/>
    <cellStyle name="Millares 2 3 3 3" xfId="2579" xr:uid="{48069B14-9571-49E3-A140-338AC19DA3C5}"/>
    <cellStyle name="Millares 2 3 4" xfId="2507" xr:uid="{94CF02E5-A18C-45EF-A182-77010F0E0373}"/>
    <cellStyle name="Millares 2 3 4 2" xfId="2563" xr:uid="{FE6C25EC-5C24-4D65-B8E4-4EC2C5322EFD}"/>
    <cellStyle name="Millares 2 3 4 2 2" xfId="2597" xr:uid="{621D3170-91CB-4ABB-B3B7-821E8B7B936F}"/>
    <cellStyle name="Millares 2 3 4 3" xfId="2580" xr:uid="{3537DCB8-A9CA-4E5C-8043-27E72090FA64}"/>
    <cellStyle name="Millares 2 3 5" xfId="2560" xr:uid="{E422DEC2-1B96-4433-BE45-18ECCCCFFC73}"/>
    <cellStyle name="Millares 2 3 5 2" xfId="2594" xr:uid="{E1C87514-9ECF-452F-980C-944B2B25B1E3}"/>
    <cellStyle name="Millares 2 3 6" xfId="2577" xr:uid="{11B8CACE-6151-4E98-AE82-CEE6F73BC67D}"/>
    <cellStyle name="Millares 2 3 7" xfId="2504" xr:uid="{756644AB-C4F6-43A0-BC7E-098307C8B834}"/>
    <cellStyle name="Millares 2 4" xfId="220" xr:uid="{00000000-0005-0000-0000-0000AE010000}"/>
    <cellStyle name="Millares 2 4 2" xfId="2387" xr:uid="{64DA94BD-34F9-4487-9F50-0F6AD8D3298B}"/>
    <cellStyle name="Millares 2 4 2 2" xfId="2598" xr:uid="{0465F50D-409D-47A5-96B2-588A4C0E477C}"/>
    <cellStyle name="Millares 2 4 2 3" xfId="2564" xr:uid="{1E0244B1-0900-4543-8E39-E8CEA291DAB9}"/>
    <cellStyle name="Millares 2 4 3" xfId="2581" xr:uid="{82D13169-4E22-427E-82A7-D0801DC30A24}"/>
    <cellStyle name="Millares 2 4 4" xfId="2508" xr:uid="{C1DC741F-BC8F-4783-893F-4243D089EEDE}"/>
    <cellStyle name="Millares 2 5" xfId="195" xr:uid="{00000000-0005-0000-0000-0000AF010000}"/>
    <cellStyle name="Millares 2 5 2" xfId="2565" xr:uid="{A07300EE-236A-4BE1-82EB-4556AC7BD98F}"/>
    <cellStyle name="Millares 2 5 2 2" xfId="2599" xr:uid="{BECCD0A0-447C-4986-929F-F24B43176FE6}"/>
    <cellStyle name="Millares 2 5 3" xfId="2582" xr:uid="{0181A3CA-E19D-4A88-BD8C-68D7BA0585C0}"/>
    <cellStyle name="Millares 2 5 4" xfId="2509" xr:uid="{C6966C6C-8A5B-4B42-816D-30CD031737DC}"/>
    <cellStyle name="Millares 2 6" xfId="2555" xr:uid="{BF572C78-0220-447F-8D32-15A7A8707996}"/>
    <cellStyle name="Millares 2 6 2" xfId="2589" xr:uid="{0DF89A59-227D-4922-BDB7-105A813C687D}"/>
    <cellStyle name="Millares 2 7" xfId="2572" xr:uid="{CF753090-5842-4B3F-9E7A-67F8CE40022A}"/>
    <cellStyle name="Millares 2 8" xfId="2499" xr:uid="{A9753018-3EE2-4030-AF27-63C5C0603D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2 6" xfId="2600" xr:uid="{44802C46-2B50-4CC3-B219-DF40A10643E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2 7" xfId="2566" xr:uid="{534FD44E-62A5-4AE4-A36B-5E25C531C62C}"/>
    <cellStyle name="Millares 3 3" xfId="200" xr:uid="{00000000-0005-0000-0000-0000BD010000}"/>
    <cellStyle name="Millares 3 3 2" xfId="2583" xr:uid="{A59B765A-B3AC-4384-8F13-6886409EAF17}"/>
    <cellStyle name="Millares 3 4" xfId="241" xr:uid="{00000000-0005-0000-0000-0000BE010000}"/>
    <cellStyle name="Millares 3 4 2" xfId="2510" xr:uid="{85F1B1A3-33E2-4561-ADCC-7A4F42022F81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11" xfId="2482" xr:uid="{7868AB06-E5D1-49B3-996A-34FF359BC4C1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2 5" xfId="2602" xr:uid="{16941E1D-A73C-47E5-8C7F-723296E672C8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2 6" xfId="2568" xr:uid="{786FC03D-F0B6-47EA-B6E6-58ACFE302891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3 5" xfId="2585" xr:uid="{F56E3F9E-5DC2-416B-A77B-6EEAFC23033F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2 7" xfId="2512" xr:uid="{E564D422-AC1D-423F-8CDB-C8DF71FDF59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2 5" xfId="2603" xr:uid="{F1F3BA24-B343-4496-AC58-3996E56173B8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2 6" xfId="2569" xr:uid="{C57C5856-6D25-4D09-9C2D-BC898281F582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3 5" xfId="2586" xr:uid="{73AAD6EB-CCB1-4AA0-9EF9-6634A6A10604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3 7" xfId="2513" xr:uid="{DB4FCFBA-7DF0-41E6-8AF6-11889923EE5E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2 5" xfId="2604" xr:uid="{57A3CE7C-A0CC-4568-A036-1E792B316285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2 6" xfId="2570" xr:uid="{C2FA4AC9-7582-44DE-8E02-AFFB692E37A7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3 5" xfId="2587" xr:uid="{69AEE091-54C5-4C43-99E9-CB61FCFF36A0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4 7" xfId="2514" xr:uid="{F3928345-22A3-4FCC-9165-D740A7E32469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2 6" xfId="2601" xr:uid="{07F49B22-E8DF-4C3C-BAF1-789A417A83A3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5 7" xfId="2567" xr:uid="{53B17EC2-71D9-4052-AAF6-7A0D0DBCCDDF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6 7" xfId="2584" xr:uid="{15A7A4CC-C3BF-4A45-94F6-8D4B52DAA21A}"/>
    <cellStyle name="Millares 4 7" xfId="1218" xr:uid="{3668566B-5311-4402-A162-0A93716DEAC2}"/>
    <cellStyle name="Millares 4 7 2" xfId="2332" xr:uid="{25B8A7BC-0127-4C49-84FB-FEF409970A4B}"/>
    <cellStyle name="Millares 4 7 3" xfId="2511" xr:uid="{B796D0DB-726B-434E-9A8F-30CFEDD4D09A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5 2 3" xfId="2588" xr:uid="{DDF2F5C3-F9DB-40A2-AEC0-74C777A6AE62}"/>
    <cellStyle name="Millares 5 3" xfId="2554" xr:uid="{82AE0C24-05B6-415C-9914-CCF02A165F4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2 6" xfId="2571" xr:uid="{B027D0AE-534F-4CE5-83DA-4EEE69A03C3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illares 6 7" xfId="2498" xr:uid="{419B86FB-E6AD-4735-ABAD-07A220DEE600}"/>
    <cellStyle name="Millares 7" xfId="2605" xr:uid="{A03793EB-5752-4046-9357-B8A3AF0E2E6B}"/>
    <cellStyle name="Millares 8" xfId="2606" xr:uid="{94A436E6-64B4-4527-B0FB-CE5C2E359461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 5" xfId="2515" xr:uid="{1CE54412-E8FD-4A5D-B70F-77D004930112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2 2" xfId="2518" xr:uid="{8E007B55-A96A-44F1-BFC3-530287D73F5F}"/>
    <cellStyle name="Normal 3 2 3" xfId="2519" xr:uid="{F22A8BBD-20C3-45BF-BBC3-0F60EAC56B6A}"/>
    <cellStyle name="Normal 3 2 4" xfId="2520" xr:uid="{4F31046E-7FD3-4625-A077-16DC3BA00080}"/>
    <cellStyle name="Normal 3 2 5" xfId="2517" xr:uid="{27811A6A-551F-4FBC-8FAB-D22443B9933E}"/>
    <cellStyle name="Normal 3 3" xfId="56" xr:uid="{00000000-0005-0000-0000-000029020000}"/>
    <cellStyle name="Normal 3 3 2" xfId="2521" xr:uid="{4EBFA755-207F-4CC4-BF5F-DF266B0A411B}"/>
    <cellStyle name="Normal 3 4" xfId="187" xr:uid="{00000000-0005-0000-0000-00002A020000}"/>
    <cellStyle name="Normal 3 4 2" xfId="2437" xr:uid="{AC3C8CFD-3C2D-4160-99C0-F1DF773052B7}"/>
    <cellStyle name="Normal 3 5" xfId="2522" xr:uid="{FDC9B4FB-0092-44D4-91E3-F7CB8762EC09}"/>
    <cellStyle name="Normal 3 6" xfId="2516" xr:uid="{EB7C0503-12F5-41AC-AE17-D0CC91D1CA6F}"/>
    <cellStyle name="Normal 3_Directorio" xfId="2523" xr:uid="{36B52441-F379-428F-870C-E4635089CF9E}"/>
    <cellStyle name="Normal 4" xfId="9" xr:uid="{00000000-0005-0000-0000-00002B020000}"/>
    <cellStyle name="Normal 4 2" xfId="57" xr:uid="{00000000-0005-0000-0000-00002C020000}"/>
    <cellStyle name="Normal 4 2 2" xfId="2525" xr:uid="{F284F4D3-C525-41F6-936F-D315FB1A4EAF}"/>
    <cellStyle name="Normal 4 2 3" xfId="2526" xr:uid="{599A0947-B58D-43CE-985F-2DFA2DDE2A95}"/>
    <cellStyle name="Normal 4 2 4" xfId="2527" xr:uid="{208BE540-DE9E-4F01-99BC-CF6554CE324F}"/>
    <cellStyle name="Normal 4 3" xfId="58" xr:uid="{00000000-0005-0000-0000-00002D020000}"/>
    <cellStyle name="Normal 4 3 2" xfId="2528" xr:uid="{88FCC685-41C4-48E1-83AD-20BFEB6619AA}"/>
    <cellStyle name="Normal 4 4" xfId="193" xr:uid="{00000000-0005-0000-0000-00002E020000}"/>
    <cellStyle name="Normal 4 4 2" xfId="1214" xr:uid="{1A52C592-22D0-444A-B442-5EBAB7402826}"/>
    <cellStyle name="Normal 4 5" xfId="2529" xr:uid="{812391B8-4AD6-4D7C-998A-D300F3B09B5A}"/>
    <cellStyle name="Normal 4 6" xfId="2524" xr:uid="{78C28388-0053-43E7-8306-FA67F85FE838}"/>
    <cellStyle name="Normal 4_Directorio" xfId="2530" xr:uid="{30C4139F-9321-4757-8CCB-F79D01C0A6BE}"/>
    <cellStyle name="Normal 41" xfId="13" xr:uid="{00000000-0005-0000-0000-00002F020000}"/>
    <cellStyle name="Normal 5" xfId="59" xr:uid="{00000000-0005-0000-0000-000030020000}"/>
    <cellStyle name="Normal 5 2" xfId="2531" xr:uid="{3766BB17-B8FE-4050-8241-9F7E4364686D}"/>
    <cellStyle name="Normal 5 3" xfId="2532" xr:uid="{1F02E608-799D-46A6-8451-E12FAFD2BA57}"/>
    <cellStyle name="Normal 5 4" xfId="2533" xr:uid="{DA47DEA6-5671-49B2-9DC8-498F260BB12B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Porcentaje 2 3" xfId="2534" xr:uid="{748CFC16-7678-43DB-AFEF-CE912F139825}"/>
    <cellStyle name="Porcentual 2" xfId="2535" xr:uid="{30468C1E-DBE4-4D45-88AE-2E1800B2028E}"/>
    <cellStyle name="Porcentual 2 2" xfId="2536" xr:uid="{F40C727C-A6BC-4808-A5FC-4B3FFD4348E5}"/>
    <cellStyle name="Porcentual 2 2 2" xfId="2537" xr:uid="{054D5C68-CD90-4EA5-A669-8E223DB8146D}"/>
    <cellStyle name="Porcentual 2 2 3" xfId="2538" xr:uid="{E5A9BD8C-C3B7-44A9-A786-4649C65B36DF}"/>
    <cellStyle name="Porcentual 2 2 4" xfId="2539" xr:uid="{973BF37A-5903-4858-A639-4A7BE7E37B64}"/>
    <cellStyle name="Porcentual 2 3" xfId="2540" xr:uid="{78BE32FD-8AFC-429F-925F-41672277784A}"/>
    <cellStyle name="Porcentual 2 3 2" xfId="2541" xr:uid="{1A896B70-09F0-4BE1-9629-92D749133A35}"/>
    <cellStyle name="Porcentual 2 3 3" xfId="2542" xr:uid="{689E6B01-3F57-46B8-806A-F1455098C5DB}"/>
    <cellStyle name="Porcentual 2 3 4" xfId="2543" xr:uid="{7413146F-7437-42A0-B58C-818CF65410CE}"/>
    <cellStyle name="Porcentual 2 4" xfId="2544" xr:uid="{FB9974A0-A184-40DC-86D7-034165268D89}"/>
    <cellStyle name="Porcentual 2 5" xfId="2545" xr:uid="{1AC57D0C-436C-4EEC-8467-F74EF9F7CF21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 7" xfId="2548" xr:uid="{8E870B5B-2435-4C08-BFD7-8441A654D090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 7" xfId="2549" xr:uid="{D26C20BD-5C39-4C1A-B146-582B5F269A62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4 7" xfId="2550" xr:uid="{A640AABA-1383-4B9B-B76E-64382459F7AE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5 7" xfId="2547" xr:uid="{1F1E7AFD-D3C5-4351-92C8-40B021E24422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 7" xfId="2551" xr:uid="{0D247916-72F2-4BC2-90C5-AE67DC9AC4ED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11" xfId="2552" xr:uid="{66E155A6-459D-4623-A8C7-9695043A27A7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11" xfId="2553" xr:uid="{DA52048F-6A4B-4944-A041-B021087EAAA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Total 6" xfId="2546" xr:uid="{3F352B2A-5B8B-4879-B223-8CB47EE3DB27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D15" sqref="D15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HB52"/>
  <sheetViews>
    <sheetView showGridLines="0" zoomScale="70" zoomScaleNormal="70" workbookViewId="0">
      <pane xSplit="2" ySplit="3" topLeftCell="GP4" activePane="bottomRight" state="frozen"/>
      <selection pane="topRight" activeCell="HN17" sqref="HC17:HN17"/>
      <selection pane="bottomLeft" activeCell="HN17" sqref="HC17:HN17"/>
      <selection pane="bottomRight" activeCell="GV25" sqref="GV2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84" width="11.44140625" style="2"/>
    <col min="185" max="185" width="14.33203125" style="2" customWidth="1"/>
    <col min="186" max="186" width="11.44140625" style="2"/>
    <col min="187" max="187" width="13.33203125" style="2" customWidth="1"/>
    <col min="188" max="188" width="13.6640625" style="2" customWidth="1"/>
    <col min="189" max="189" width="12.44140625" style="2" customWidth="1"/>
    <col min="190" max="192" width="11.44140625" style="2"/>
    <col min="193" max="194" width="13.44140625" style="2" bestFit="1" customWidth="1"/>
    <col min="195" max="196" width="11.44140625" style="2"/>
    <col min="197" max="197" width="15.33203125" style="2" customWidth="1"/>
    <col min="198" max="198" width="14.33203125" style="2" customWidth="1"/>
    <col min="199" max="199" width="11.44140625" style="2"/>
    <col min="200" max="200" width="13.33203125" style="2" customWidth="1"/>
    <col min="201" max="201" width="13.6640625" style="2" customWidth="1"/>
    <col min="202" max="202" width="12.44140625" style="2" customWidth="1"/>
    <col min="203" max="205" width="11.44140625" style="2"/>
    <col min="206" max="207" width="13.44140625" style="2" bestFit="1" customWidth="1"/>
    <col min="208" max="209" width="11.44140625" style="2"/>
    <col min="210" max="210" width="15.33203125" style="2" customWidth="1"/>
    <col min="211" max="16384" width="11.44140625" style="2"/>
  </cols>
  <sheetData>
    <row r="1" spans="1:210" x14ac:dyDescent="0.25">
      <c r="A1" s="179" t="s">
        <v>0</v>
      </c>
      <c r="B1" s="179"/>
    </row>
    <row r="2" spans="1:210" ht="30" customHeight="1" x14ac:dyDescent="0.25">
      <c r="A2" s="180" t="s">
        <v>133</v>
      </c>
      <c r="B2" s="181"/>
    </row>
    <row r="3" spans="1:210" x14ac:dyDescent="0.25">
      <c r="A3" s="39" t="s">
        <v>134</v>
      </c>
    </row>
    <row r="5" spans="1:210" x14ac:dyDescent="0.25">
      <c r="B5" s="5" t="s">
        <v>38</v>
      </c>
    </row>
    <row r="6" spans="1:210" ht="15" customHeight="1" x14ac:dyDescent="0.25">
      <c r="B6" s="177" t="s">
        <v>39</v>
      </c>
      <c r="C6" s="174">
        <v>2010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80</v>
      </c>
      <c r="P6" s="174">
        <v>2011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81</v>
      </c>
      <c r="AC6" s="174">
        <v>2012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82</v>
      </c>
      <c r="AP6" s="174">
        <v>2013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40</v>
      </c>
      <c r="BC6" s="174">
        <v>2014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41</v>
      </c>
      <c r="BP6" s="174">
        <v>2015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42</v>
      </c>
      <c r="CC6" s="174">
        <v>2016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43</v>
      </c>
      <c r="CP6" s="174">
        <v>2017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44</v>
      </c>
      <c r="DC6" s="174">
        <v>2018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45</v>
      </c>
      <c r="DP6" s="174">
        <v>2019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46</v>
      </c>
      <c r="EC6" s="169">
        <v>2020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47</v>
      </c>
      <c r="EP6" s="169">
        <v>2021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48</v>
      </c>
      <c r="FC6" s="169">
        <v>2022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49</v>
      </c>
      <c r="FP6" s="169">
        <v>2023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50</v>
      </c>
      <c r="GC6" s="169">
        <v>2024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51</v>
      </c>
      <c r="GP6" s="169">
        <v>2025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176</v>
      </c>
    </row>
    <row r="7" spans="1:210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</row>
    <row r="8" spans="1:210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>
        <v>217097</v>
      </c>
      <c r="GO8" s="47">
        <f>+SUM(GC8:GN8)</f>
        <v>2618899</v>
      </c>
      <c r="GP8" s="79">
        <v>229654</v>
      </c>
      <c r="GQ8" s="79">
        <v>194832</v>
      </c>
      <c r="GR8" s="79">
        <v>199161</v>
      </c>
      <c r="GS8" s="79">
        <f>+GS9+GS10</f>
        <v>214419</v>
      </c>
      <c r="GT8" s="79">
        <f>+GT9+GT10</f>
        <v>223406</v>
      </c>
      <c r="GU8" s="47">
        <f>+GU9+GU10</f>
        <v>202327</v>
      </c>
      <c r="GV8" s="47">
        <v>249905</v>
      </c>
      <c r="GW8" s="47"/>
      <c r="GX8" s="47"/>
      <c r="GY8" s="47"/>
      <c r="GZ8" s="47"/>
      <c r="HA8" s="47"/>
      <c r="HB8" s="47">
        <f>+SUM(GP8:HA8)</f>
        <v>1513704</v>
      </c>
    </row>
    <row r="9" spans="1:210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>
        <v>125566</v>
      </c>
      <c r="GO9" s="49"/>
      <c r="GP9" s="81">
        <v>134138</v>
      </c>
      <c r="GQ9" s="81">
        <v>108873</v>
      </c>
      <c r="GR9" s="81">
        <v>106468</v>
      </c>
      <c r="GS9" s="81">
        <v>122190</v>
      </c>
      <c r="GT9" s="81">
        <v>127060</v>
      </c>
      <c r="GU9" s="49">
        <v>110152</v>
      </c>
      <c r="GV9" s="49">
        <v>155674</v>
      </c>
      <c r="GW9" s="49"/>
      <c r="GX9" s="49"/>
      <c r="GY9" s="49"/>
      <c r="GZ9" s="49"/>
      <c r="HA9" s="49"/>
      <c r="HB9" s="49"/>
    </row>
    <row r="10" spans="1:210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>
        <v>91531</v>
      </c>
      <c r="GO10" s="50"/>
      <c r="GP10" s="83">
        <v>95516</v>
      </c>
      <c r="GQ10" s="83">
        <v>85959</v>
      </c>
      <c r="GR10" s="83">
        <v>92693</v>
      </c>
      <c r="GS10" s="83">
        <v>92229</v>
      </c>
      <c r="GT10" s="83">
        <v>96346</v>
      </c>
      <c r="GU10" s="50">
        <v>92175</v>
      </c>
      <c r="GV10" s="50">
        <v>94231</v>
      </c>
      <c r="GW10" s="50"/>
      <c r="GX10" s="50"/>
      <c r="GY10" s="50"/>
      <c r="GZ10" s="50"/>
      <c r="HA10" s="50"/>
      <c r="HB10" s="50"/>
    </row>
    <row r="11" spans="1:210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>
        <v>117439</v>
      </c>
      <c r="GO11" s="47">
        <f>+SUM(GC11:GN11)</f>
        <v>1412982</v>
      </c>
      <c r="GP11" s="79">
        <v>119449</v>
      </c>
      <c r="GQ11" s="79">
        <v>104730</v>
      </c>
      <c r="GR11" s="79">
        <v>105235</v>
      </c>
      <c r="GS11" s="79">
        <f>+GS12+GS13</f>
        <v>112782</v>
      </c>
      <c r="GT11" s="79">
        <f>+GT12+GT13</f>
        <v>121841</v>
      </c>
      <c r="GU11" s="47">
        <f>+GU12+GU13</f>
        <v>110053</v>
      </c>
      <c r="GV11" s="47">
        <v>128413</v>
      </c>
      <c r="GW11" s="47"/>
      <c r="GX11" s="47"/>
      <c r="GY11" s="47"/>
      <c r="GZ11" s="47"/>
      <c r="HA11" s="47"/>
      <c r="HB11" s="47">
        <f>+SUM(GP11:HA11)</f>
        <v>802503</v>
      </c>
    </row>
    <row r="12" spans="1:210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>
        <v>64240</v>
      </c>
      <c r="GO12" s="49"/>
      <c r="GP12" s="81">
        <v>64967</v>
      </c>
      <c r="GQ12" s="81">
        <v>55580</v>
      </c>
      <c r="GR12" s="81">
        <v>53532</v>
      </c>
      <c r="GS12" s="81">
        <v>61339</v>
      </c>
      <c r="GT12" s="81">
        <v>67131</v>
      </c>
      <c r="GU12" s="49">
        <v>58050</v>
      </c>
      <c r="GV12" s="49">
        <v>74563</v>
      </c>
      <c r="GW12" s="49"/>
      <c r="GX12" s="49"/>
      <c r="GY12" s="49"/>
      <c r="GZ12" s="49"/>
      <c r="HA12" s="49"/>
      <c r="HB12" s="49"/>
    </row>
    <row r="13" spans="1:210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>
        <v>53199</v>
      </c>
      <c r="GO13" s="50"/>
      <c r="GP13" s="83">
        <v>54482</v>
      </c>
      <c r="GQ13" s="83">
        <v>49150</v>
      </c>
      <c r="GR13" s="83">
        <v>51703</v>
      </c>
      <c r="GS13" s="83">
        <v>51443</v>
      </c>
      <c r="GT13" s="83">
        <v>54710</v>
      </c>
      <c r="GU13" s="50">
        <v>52003</v>
      </c>
      <c r="GV13" s="50">
        <v>53850</v>
      </c>
      <c r="GW13" s="50"/>
      <c r="GX13" s="50"/>
      <c r="GY13" s="50"/>
      <c r="GZ13" s="50"/>
      <c r="HA13" s="50"/>
      <c r="HB13" s="50"/>
    </row>
    <row r="14" spans="1:210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>
        <v>141606</v>
      </c>
      <c r="GO14" s="47">
        <f>+SUM(GC14:GN14)</f>
        <v>1557510</v>
      </c>
      <c r="GP14" s="79">
        <v>148275</v>
      </c>
      <c r="GQ14" s="79">
        <v>125475</v>
      </c>
      <c r="GR14" s="79">
        <v>126066</v>
      </c>
      <c r="GS14" s="79">
        <f>+GS15+GS16</f>
        <v>122041</v>
      </c>
      <c r="GT14" s="79">
        <f>+GT15+GT16</f>
        <v>134700</v>
      </c>
      <c r="GU14" s="47">
        <f>+GU15+GU16</f>
        <v>125500</v>
      </c>
      <c r="GV14" s="47">
        <v>159842</v>
      </c>
      <c r="GW14" s="47"/>
      <c r="GX14" s="47"/>
      <c r="GY14" s="47"/>
      <c r="GZ14" s="47"/>
      <c r="HA14" s="47"/>
      <c r="HB14" s="47">
        <f>+SUM(GP14:HA14)</f>
        <v>941899</v>
      </c>
    </row>
    <row r="15" spans="1:210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>
        <v>106065</v>
      </c>
      <c r="GO15" s="49"/>
      <c r="GP15" s="81">
        <v>110194</v>
      </c>
      <c r="GQ15" s="81">
        <v>90128</v>
      </c>
      <c r="GR15" s="81">
        <v>87911</v>
      </c>
      <c r="GS15" s="81">
        <v>84409</v>
      </c>
      <c r="GT15" s="81">
        <v>94365</v>
      </c>
      <c r="GU15" s="49">
        <v>86635</v>
      </c>
      <c r="GV15" s="49">
        <v>120302</v>
      </c>
      <c r="GW15" s="49"/>
      <c r="GX15" s="49"/>
      <c r="GY15" s="49"/>
      <c r="GZ15" s="49"/>
      <c r="HA15" s="49"/>
      <c r="HB15" s="49"/>
    </row>
    <row r="16" spans="1:210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>
        <v>35541</v>
      </c>
      <c r="GO16" s="50"/>
      <c r="GP16" s="83">
        <v>38081</v>
      </c>
      <c r="GQ16" s="83">
        <v>35347</v>
      </c>
      <c r="GR16" s="83">
        <v>38155</v>
      </c>
      <c r="GS16" s="83">
        <v>37632</v>
      </c>
      <c r="GT16" s="83">
        <v>40335</v>
      </c>
      <c r="GU16" s="50">
        <v>38865</v>
      </c>
      <c r="GV16" s="50">
        <v>39540</v>
      </c>
      <c r="GW16" s="50"/>
      <c r="GX16" s="50"/>
      <c r="GY16" s="50"/>
      <c r="GZ16" s="50"/>
      <c r="HA16" s="50"/>
      <c r="HB16" s="50"/>
    </row>
    <row r="17" spans="2:210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>
        <v>476142</v>
      </c>
      <c r="GO17" s="52">
        <f>+SUM(GC17:GN17)</f>
        <v>5589391</v>
      </c>
      <c r="GP17" s="86">
        <v>497378</v>
      </c>
      <c r="GQ17" s="86">
        <v>425037</v>
      </c>
      <c r="GR17" s="86">
        <v>430462</v>
      </c>
      <c r="GS17" s="86">
        <f t="shared" ref="GS17:GT19" si="43">+GS14+GS11+GS8</f>
        <v>449242</v>
      </c>
      <c r="GT17" s="86">
        <f t="shared" si="43"/>
        <v>479947</v>
      </c>
      <c r="GU17" s="52">
        <f>+GU18+GU19</f>
        <v>437880</v>
      </c>
      <c r="GV17" s="52">
        <v>538160</v>
      </c>
      <c r="GW17" s="52"/>
      <c r="GX17" s="52"/>
      <c r="GY17" s="52"/>
      <c r="GZ17" s="52"/>
      <c r="HA17" s="52"/>
      <c r="HB17" s="52">
        <f>+SUM(GP17:HA17)</f>
        <v>3258106</v>
      </c>
    </row>
    <row r="18" spans="2:210" x14ac:dyDescent="0.25">
      <c r="B18" s="48" t="s">
        <v>65</v>
      </c>
      <c r="C18" s="56">
        <f>C9+C12+C15</f>
        <v>0</v>
      </c>
      <c r="D18" s="56">
        <f t="shared" ref="D18:O19" si="44">D9+D12+D15</f>
        <v>0</v>
      </c>
      <c r="E18" s="56">
        <f t="shared" si="44"/>
        <v>0</v>
      </c>
      <c r="F18" s="56">
        <f t="shared" si="44"/>
        <v>0</v>
      </c>
      <c r="G18" s="56">
        <f t="shared" si="44"/>
        <v>0</v>
      </c>
      <c r="H18" s="56">
        <f t="shared" si="44"/>
        <v>0</v>
      </c>
      <c r="I18" s="56">
        <f t="shared" si="44"/>
        <v>0</v>
      </c>
      <c r="J18" s="56">
        <f t="shared" si="44"/>
        <v>0</v>
      </c>
      <c r="K18" s="56">
        <f t="shared" si="44"/>
        <v>0</v>
      </c>
      <c r="L18" s="56">
        <f t="shared" si="44"/>
        <v>32512</v>
      </c>
      <c r="M18" s="56">
        <f t="shared" si="44"/>
        <v>128244</v>
      </c>
      <c r="N18" s="56">
        <f t="shared" si="44"/>
        <v>160870</v>
      </c>
      <c r="O18" s="56">
        <f t="shared" si="44"/>
        <v>321626</v>
      </c>
      <c r="P18" s="56">
        <f>P9+P12+P15</f>
        <v>147476</v>
      </c>
      <c r="Q18" s="56">
        <f t="shared" ref="Q18:AB19" si="45">Q9+Q12+Q15</f>
        <v>127762</v>
      </c>
      <c r="R18" s="56">
        <f t="shared" si="45"/>
        <v>136180</v>
      </c>
      <c r="S18" s="56">
        <f t="shared" si="45"/>
        <v>167006</v>
      </c>
      <c r="T18" s="56">
        <f t="shared" si="45"/>
        <v>155520</v>
      </c>
      <c r="U18" s="56">
        <f t="shared" si="45"/>
        <v>148248</v>
      </c>
      <c r="V18" s="56">
        <f t="shared" si="45"/>
        <v>199772</v>
      </c>
      <c r="W18" s="56">
        <f t="shared" si="45"/>
        <v>169852</v>
      </c>
      <c r="X18" s="56">
        <f t="shared" si="45"/>
        <v>149250</v>
      </c>
      <c r="Y18" s="56">
        <f t="shared" si="45"/>
        <v>160190</v>
      </c>
      <c r="Z18" s="56">
        <f t="shared" si="45"/>
        <v>143418</v>
      </c>
      <c r="AA18" s="56">
        <f t="shared" si="45"/>
        <v>176048</v>
      </c>
      <c r="AB18" s="56">
        <f t="shared" si="45"/>
        <v>1880722</v>
      </c>
      <c r="AC18" s="56">
        <f>AC9+AC12+AC15</f>
        <v>165586</v>
      </c>
      <c r="AD18" s="56">
        <f t="shared" ref="AD18:AO19" si="46">AD9+AD12+AD15</f>
        <v>154224</v>
      </c>
      <c r="AE18" s="56">
        <f t="shared" si="46"/>
        <v>152884</v>
      </c>
      <c r="AF18" s="56">
        <f t="shared" si="46"/>
        <v>163083</v>
      </c>
      <c r="AG18" s="56">
        <f t="shared" si="46"/>
        <v>173170</v>
      </c>
      <c r="AH18" s="56">
        <f t="shared" si="46"/>
        <v>160365</v>
      </c>
      <c r="AI18" s="56">
        <f t="shared" si="46"/>
        <v>200921</v>
      </c>
      <c r="AJ18" s="56">
        <f t="shared" si="46"/>
        <v>194471</v>
      </c>
      <c r="AK18" s="56">
        <f t="shared" si="46"/>
        <v>173256</v>
      </c>
      <c r="AL18" s="56">
        <f t="shared" si="46"/>
        <v>174273</v>
      </c>
      <c r="AM18" s="56">
        <f t="shared" si="46"/>
        <v>163077</v>
      </c>
      <c r="AN18" s="56">
        <f t="shared" si="46"/>
        <v>190324</v>
      </c>
      <c r="AO18" s="56">
        <f t="shared" si="46"/>
        <v>2065634</v>
      </c>
      <c r="AP18" s="56">
        <f>AP9+AP12+AP15</f>
        <v>184434</v>
      </c>
      <c r="AQ18" s="56">
        <f t="shared" ref="AQ18:BB19" si="47">AQ9+AQ12+AQ15</f>
        <v>165196</v>
      </c>
      <c r="AR18" s="56">
        <f t="shared" si="47"/>
        <v>184059</v>
      </c>
      <c r="AS18" s="56">
        <f t="shared" si="47"/>
        <v>151914</v>
      </c>
      <c r="AT18" s="56">
        <f t="shared" si="47"/>
        <v>184471</v>
      </c>
      <c r="AU18" s="56">
        <f t="shared" si="47"/>
        <v>169520</v>
      </c>
      <c r="AV18" s="56">
        <f t="shared" si="47"/>
        <v>211081</v>
      </c>
      <c r="AW18" s="56">
        <f t="shared" si="47"/>
        <v>205548</v>
      </c>
      <c r="AX18" s="56">
        <f t="shared" si="47"/>
        <v>174694</v>
      </c>
      <c r="AY18" s="56">
        <f t="shared" si="47"/>
        <v>176643</v>
      </c>
      <c r="AZ18" s="56">
        <f t="shared" si="47"/>
        <v>171306</v>
      </c>
      <c r="BA18" s="56">
        <f t="shared" si="47"/>
        <v>202930</v>
      </c>
      <c r="BB18" s="56">
        <f t="shared" si="47"/>
        <v>2181796</v>
      </c>
      <c r="BC18" s="56">
        <f>BC9+BC12+BC15</f>
        <v>191945</v>
      </c>
      <c r="BD18" s="56">
        <f t="shared" ref="BD18:BO19" si="48">BD9+BD12+BD15</f>
        <v>164979</v>
      </c>
      <c r="BE18" s="56">
        <f t="shared" si="48"/>
        <v>171974</v>
      </c>
      <c r="BF18" s="56">
        <f t="shared" si="48"/>
        <v>192206</v>
      </c>
      <c r="BG18" s="56">
        <f t="shared" si="48"/>
        <v>189722</v>
      </c>
      <c r="BH18" s="56">
        <f t="shared" si="48"/>
        <v>171567</v>
      </c>
      <c r="BI18" s="56">
        <f t="shared" si="48"/>
        <v>228270</v>
      </c>
      <c r="BJ18" s="56">
        <f t="shared" si="48"/>
        <v>215934</v>
      </c>
      <c r="BK18" s="56">
        <f t="shared" si="48"/>
        <v>174277</v>
      </c>
      <c r="BL18" s="56">
        <f t="shared" si="48"/>
        <v>191042</v>
      </c>
      <c r="BM18" s="56">
        <f t="shared" si="48"/>
        <v>179072</v>
      </c>
      <c r="BN18" s="56">
        <f t="shared" si="48"/>
        <v>220002</v>
      </c>
      <c r="BO18" s="56">
        <f t="shared" si="48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9">BR9+BR12+BR15</f>
        <v>170347</v>
      </c>
      <c r="BS18" s="56">
        <f t="shared" si="49"/>
        <v>185853</v>
      </c>
      <c r="BT18" s="56">
        <f t="shared" si="49"/>
        <v>215385</v>
      </c>
      <c r="BU18" s="56">
        <f t="shared" si="49"/>
        <v>190647</v>
      </c>
      <c r="BV18" s="56">
        <f t="shared" si="49"/>
        <v>263470</v>
      </c>
      <c r="BW18" s="56">
        <f t="shared" si="49"/>
        <v>234505</v>
      </c>
      <c r="BX18" s="56">
        <f t="shared" si="49"/>
        <v>196330</v>
      </c>
      <c r="BY18" s="56">
        <f t="shared" si="49"/>
        <v>216382</v>
      </c>
      <c r="BZ18" s="56">
        <f t="shared" si="49"/>
        <v>191922</v>
      </c>
      <c r="CA18" s="56">
        <f t="shared" si="49"/>
        <v>233443</v>
      </c>
      <c r="CB18" s="56">
        <f t="shared" si="49"/>
        <v>2499190</v>
      </c>
      <c r="CC18" s="56">
        <f t="shared" si="49"/>
        <v>232931</v>
      </c>
      <c r="CD18" s="56">
        <f t="shared" si="49"/>
        <v>193875</v>
      </c>
      <c r="CE18" s="56">
        <f t="shared" si="49"/>
        <v>199430</v>
      </c>
      <c r="CF18" s="56">
        <f t="shared" si="49"/>
        <v>195814</v>
      </c>
      <c r="CG18" s="56">
        <f t="shared" si="49"/>
        <v>234491</v>
      </c>
      <c r="CH18" s="56">
        <f t="shared" si="49"/>
        <v>208506</v>
      </c>
      <c r="CI18" s="56">
        <f t="shared" si="49"/>
        <v>295072</v>
      </c>
      <c r="CJ18" s="56">
        <f t="shared" si="49"/>
        <v>259736</v>
      </c>
      <c r="CK18" s="56">
        <f t="shared" si="49"/>
        <v>204881</v>
      </c>
      <c r="CL18" s="56">
        <f t="shared" si="49"/>
        <v>214695</v>
      </c>
      <c r="CM18" s="56">
        <v>215648</v>
      </c>
      <c r="CN18" s="56">
        <f t="shared" si="49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50">CT9+CT12+CT15</f>
        <v>237024</v>
      </c>
      <c r="CU18" s="56">
        <f t="shared" si="50"/>
        <v>217812</v>
      </c>
      <c r="CV18" s="56">
        <f t="shared" si="50"/>
        <v>309519</v>
      </c>
      <c r="CW18" s="56">
        <f t="shared" ref="CW18:DA19" si="51">CW9+CW12+CW15</f>
        <v>263958</v>
      </c>
      <c r="CX18" s="56">
        <f t="shared" si="51"/>
        <v>212260</v>
      </c>
      <c r="CY18" s="56">
        <f t="shared" si="51"/>
        <v>216407</v>
      </c>
      <c r="CZ18" s="56">
        <f t="shared" si="51"/>
        <v>211083</v>
      </c>
      <c r="DA18" s="56">
        <f t="shared" si="51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2">DE9+DE12+DE15</f>
        <v>247381</v>
      </c>
      <c r="DF18" s="56">
        <f t="shared" si="52"/>
        <v>222940</v>
      </c>
      <c r="DG18" s="56">
        <f t="shared" si="52"/>
        <v>248005</v>
      </c>
      <c r="DH18" s="56">
        <f t="shared" si="52"/>
        <v>216238</v>
      </c>
      <c r="DI18" s="56">
        <f t="shared" si="52"/>
        <v>290590</v>
      </c>
      <c r="DJ18" s="56">
        <f t="shared" si="52"/>
        <v>287325</v>
      </c>
      <c r="DK18" s="56">
        <f t="shared" si="52"/>
        <v>228817</v>
      </c>
      <c r="DL18" s="56">
        <f t="shared" si="52"/>
        <v>239764</v>
      </c>
      <c r="DM18" s="56">
        <f t="shared" si="52"/>
        <v>228349</v>
      </c>
      <c r="DN18" s="56">
        <f t="shared" si="52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3">DR9+DR12+DR15</f>
        <v>229877</v>
      </c>
      <c r="DS18" s="56">
        <f t="shared" si="53"/>
        <v>258878</v>
      </c>
      <c r="DT18" s="56">
        <f t="shared" si="53"/>
        <v>256894</v>
      </c>
      <c r="DU18" s="56">
        <f t="shared" si="53"/>
        <v>233043</v>
      </c>
      <c r="DV18" s="56">
        <f t="shared" si="53"/>
        <v>322134</v>
      </c>
      <c r="DW18" s="56">
        <f t="shared" si="53"/>
        <v>308027</v>
      </c>
      <c r="DX18" s="56">
        <f t="shared" si="53"/>
        <v>243964</v>
      </c>
      <c r="DY18" s="56">
        <v>249446</v>
      </c>
      <c r="DZ18" s="56">
        <f t="shared" si="53"/>
        <v>232494</v>
      </c>
      <c r="EA18" s="56">
        <f t="shared" si="53"/>
        <v>271496</v>
      </c>
      <c r="EB18" s="56">
        <f>+SUM(DP18:EA18)</f>
        <v>3091288</v>
      </c>
      <c r="EC18" s="56">
        <f t="shared" ref="EC18:EN18" si="54">EC9+EC12+EC15</f>
        <v>284021</v>
      </c>
      <c r="ED18" s="56">
        <f t="shared" si="54"/>
        <v>260817</v>
      </c>
      <c r="EE18" s="56">
        <f t="shared" si="54"/>
        <v>165802</v>
      </c>
      <c r="EF18" s="56">
        <f t="shared" si="54"/>
        <v>29994</v>
      </c>
      <c r="EG18" s="56">
        <f t="shared" si="54"/>
        <v>78183</v>
      </c>
      <c r="EH18" s="56">
        <f t="shared" si="54"/>
        <v>126715</v>
      </c>
      <c r="EI18" s="56">
        <f t="shared" si="54"/>
        <v>186561</v>
      </c>
      <c r="EJ18" s="56">
        <f t="shared" si="54"/>
        <v>188435</v>
      </c>
      <c r="EK18" s="56">
        <f t="shared" si="54"/>
        <v>216904</v>
      </c>
      <c r="EL18" s="56">
        <f t="shared" si="54"/>
        <v>254157</v>
      </c>
      <c r="EM18" s="56">
        <f t="shared" si="54"/>
        <v>262175</v>
      </c>
      <c r="EN18" s="56">
        <f t="shared" si="54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>
        <v>295871</v>
      </c>
      <c r="GO18" s="56">
        <f>+SUM(GC18:GN18)</f>
        <v>3267155</v>
      </c>
      <c r="GP18" s="88">
        <v>309299</v>
      </c>
      <c r="GQ18" s="88">
        <v>254581</v>
      </c>
      <c r="GR18" s="88">
        <v>247911</v>
      </c>
      <c r="GS18" s="88">
        <f t="shared" si="43"/>
        <v>267938</v>
      </c>
      <c r="GT18" s="88">
        <f t="shared" si="43"/>
        <v>288556</v>
      </c>
      <c r="GU18" s="56">
        <f>+GU9+GU12+GU15</f>
        <v>254837</v>
      </c>
      <c r="GV18" s="56">
        <v>350539</v>
      </c>
      <c r="GW18" s="56"/>
      <c r="GX18" s="56"/>
      <c r="GY18" s="56"/>
      <c r="GZ18" s="56"/>
      <c r="HA18" s="56"/>
      <c r="HB18" s="56">
        <f>+SUM(GP18:HA18)</f>
        <v>1973661</v>
      </c>
    </row>
    <row r="19" spans="2:210" x14ac:dyDescent="0.25">
      <c r="B19" s="48" t="s">
        <v>66</v>
      </c>
      <c r="C19" s="56">
        <f>C10+C13+C16</f>
        <v>0</v>
      </c>
      <c r="D19" s="56">
        <f t="shared" si="44"/>
        <v>0</v>
      </c>
      <c r="E19" s="56">
        <f t="shared" si="44"/>
        <v>0</v>
      </c>
      <c r="F19" s="56">
        <f t="shared" si="44"/>
        <v>0</v>
      </c>
      <c r="G19" s="56">
        <f t="shared" si="44"/>
        <v>0</v>
      </c>
      <c r="H19" s="56">
        <f t="shared" si="44"/>
        <v>0</v>
      </c>
      <c r="I19" s="56">
        <f t="shared" si="44"/>
        <v>0</v>
      </c>
      <c r="J19" s="56">
        <f t="shared" si="44"/>
        <v>0</v>
      </c>
      <c r="K19" s="56">
        <f t="shared" si="44"/>
        <v>0</v>
      </c>
      <c r="L19" s="56">
        <f t="shared" si="44"/>
        <v>30594</v>
      </c>
      <c r="M19" s="56">
        <f t="shared" si="44"/>
        <v>153892</v>
      </c>
      <c r="N19" s="56">
        <f t="shared" si="44"/>
        <v>163008</v>
      </c>
      <c r="O19" s="56">
        <f t="shared" si="44"/>
        <v>347494</v>
      </c>
      <c r="P19" s="56">
        <f>P10+P13+P16</f>
        <v>160154</v>
      </c>
      <c r="Q19" s="56">
        <f t="shared" si="45"/>
        <v>152906</v>
      </c>
      <c r="R19" s="56">
        <f t="shared" si="45"/>
        <v>173976</v>
      </c>
      <c r="S19" s="56">
        <f t="shared" si="45"/>
        <v>169866</v>
      </c>
      <c r="T19" s="56">
        <f t="shared" si="45"/>
        <v>173486</v>
      </c>
      <c r="U19" s="56">
        <f t="shared" si="45"/>
        <v>169126</v>
      </c>
      <c r="V19" s="56">
        <f t="shared" si="45"/>
        <v>169592</v>
      </c>
      <c r="W19" s="56">
        <f t="shared" si="45"/>
        <v>169420</v>
      </c>
      <c r="X19" s="56">
        <f t="shared" si="45"/>
        <v>165016</v>
      </c>
      <c r="Y19" s="56">
        <f t="shared" si="45"/>
        <v>171518</v>
      </c>
      <c r="Z19" s="56">
        <f t="shared" si="45"/>
        <v>168174</v>
      </c>
      <c r="AA19" s="56">
        <f t="shared" si="45"/>
        <v>173740</v>
      </c>
      <c r="AB19" s="56">
        <f t="shared" si="45"/>
        <v>2016974</v>
      </c>
      <c r="AC19" s="56">
        <f>AC10+AC13+AC16</f>
        <v>178338</v>
      </c>
      <c r="AD19" s="56">
        <f t="shared" si="46"/>
        <v>172654</v>
      </c>
      <c r="AE19" s="56">
        <f t="shared" si="46"/>
        <v>189110</v>
      </c>
      <c r="AF19" s="56">
        <f t="shared" si="46"/>
        <v>172435</v>
      </c>
      <c r="AG19" s="56">
        <f t="shared" si="46"/>
        <v>184104</v>
      </c>
      <c r="AH19" s="56">
        <f t="shared" si="46"/>
        <v>176029</v>
      </c>
      <c r="AI19" s="56">
        <f t="shared" si="46"/>
        <v>184348</v>
      </c>
      <c r="AJ19" s="56">
        <f t="shared" si="46"/>
        <v>187129</v>
      </c>
      <c r="AK19" s="56">
        <f t="shared" si="46"/>
        <v>176034</v>
      </c>
      <c r="AL19" s="56">
        <f t="shared" si="46"/>
        <v>183763</v>
      </c>
      <c r="AM19" s="56">
        <f t="shared" si="46"/>
        <v>181570</v>
      </c>
      <c r="AN19" s="56">
        <f t="shared" si="46"/>
        <v>182490</v>
      </c>
      <c r="AO19" s="56">
        <f t="shared" si="46"/>
        <v>2168004</v>
      </c>
      <c r="AP19" s="56">
        <f>AP10+AP13+AP16</f>
        <v>187584</v>
      </c>
      <c r="AQ19" s="56">
        <f t="shared" si="47"/>
        <v>179759</v>
      </c>
      <c r="AR19" s="56">
        <f t="shared" si="47"/>
        <v>194217</v>
      </c>
      <c r="AS19" s="56">
        <f t="shared" si="47"/>
        <v>193824</v>
      </c>
      <c r="AT19" s="56">
        <f t="shared" si="47"/>
        <v>197128</v>
      </c>
      <c r="AU19" s="56">
        <f t="shared" si="47"/>
        <v>186403</v>
      </c>
      <c r="AV19" s="56">
        <f t="shared" si="47"/>
        <v>194951</v>
      </c>
      <c r="AW19" s="56">
        <f t="shared" si="47"/>
        <v>196039</v>
      </c>
      <c r="AX19" s="56">
        <f t="shared" si="47"/>
        <v>183648</v>
      </c>
      <c r="AY19" s="56">
        <f t="shared" si="47"/>
        <v>197249</v>
      </c>
      <c r="AZ19" s="56">
        <f t="shared" si="47"/>
        <v>190816</v>
      </c>
      <c r="BA19" s="56">
        <f t="shared" si="47"/>
        <v>193710</v>
      </c>
      <c r="BB19" s="56">
        <f t="shared" si="47"/>
        <v>2295328</v>
      </c>
      <c r="BC19" s="56">
        <f>BC10+BC13+BC16</f>
        <v>195471</v>
      </c>
      <c r="BD19" s="56">
        <f t="shared" si="48"/>
        <v>184238</v>
      </c>
      <c r="BE19" s="56">
        <f t="shared" si="48"/>
        <v>200708</v>
      </c>
      <c r="BF19" s="56">
        <f t="shared" si="48"/>
        <v>193157</v>
      </c>
      <c r="BG19" s="56">
        <f t="shared" si="48"/>
        <v>201024</v>
      </c>
      <c r="BH19" s="56">
        <f t="shared" si="48"/>
        <v>192382</v>
      </c>
      <c r="BI19" s="56">
        <f t="shared" si="48"/>
        <v>196331</v>
      </c>
      <c r="BJ19" s="56">
        <f t="shared" si="48"/>
        <v>201241</v>
      </c>
      <c r="BK19" s="56">
        <f t="shared" si="48"/>
        <v>193476</v>
      </c>
      <c r="BL19" s="56">
        <f t="shared" si="48"/>
        <v>204948</v>
      </c>
      <c r="BM19" s="56">
        <f t="shared" si="48"/>
        <v>197999</v>
      </c>
      <c r="BN19" s="56">
        <f t="shared" si="48"/>
        <v>196608</v>
      </c>
      <c r="BO19" s="56">
        <f t="shared" si="48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5">BR10+BR13+BR16</f>
        <v>190608</v>
      </c>
      <c r="BS19" s="56">
        <f t="shared" si="55"/>
        <v>201048</v>
      </c>
      <c r="BT19" s="56">
        <f t="shared" si="55"/>
        <v>203424</v>
      </c>
      <c r="BU19" s="56">
        <f t="shared" si="55"/>
        <v>198595</v>
      </c>
      <c r="BV19" s="56">
        <f t="shared" si="55"/>
        <v>206155</v>
      </c>
      <c r="BW19" s="56">
        <f t="shared" si="55"/>
        <v>205593</v>
      </c>
      <c r="BX19" s="56">
        <f t="shared" si="55"/>
        <v>202967</v>
      </c>
      <c r="BY19" s="56">
        <f t="shared" si="55"/>
        <v>211463</v>
      </c>
      <c r="BZ19" s="56">
        <f t="shared" si="55"/>
        <v>202106</v>
      </c>
      <c r="CA19" s="56">
        <f t="shared" si="55"/>
        <v>199351</v>
      </c>
      <c r="CB19" s="56">
        <f t="shared" si="49"/>
        <v>2416759</v>
      </c>
      <c r="CC19" s="56">
        <f t="shared" si="55"/>
        <v>216359</v>
      </c>
      <c r="CD19" s="56">
        <f t="shared" si="55"/>
        <v>185513</v>
      </c>
      <c r="CE19" s="56">
        <f t="shared" si="55"/>
        <v>199313</v>
      </c>
      <c r="CF19" s="56">
        <f t="shared" si="55"/>
        <v>213479</v>
      </c>
      <c r="CG19" s="56">
        <f t="shared" si="55"/>
        <v>211171</v>
      </c>
      <c r="CH19" s="56">
        <f t="shared" si="55"/>
        <v>201913</v>
      </c>
      <c r="CI19" s="56">
        <f t="shared" si="55"/>
        <v>205755</v>
      </c>
      <c r="CJ19" s="56">
        <f t="shared" si="55"/>
        <v>214316</v>
      </c>
      <c r="CK19" s="56">
        <f t="shared" si="55"/>
        <v>202911</v>
      </c>
      <c r="CL19" s="56">
        <f t="shared" si="55"/>
        <v>209650</v>
      </c>
      <c r="CM19" s="56">
        <v>207435</v>
      </c>
      <c r="CN19" s="56">
        <f t="shared" si="55"/>
        <v>212814</v>
      </c>
      <c r="CO19" s="56">
        <f t="shared" si="55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50"/>
        <v>215718</v>
      </c>
      <c r="CW19" s="56">
        <f t="shared" si="51"/>
        <v>225618</v>
      </c>
      <c r="CX19" s="56">
        <f t="shared" si="51"/>
        <v>208523</v>
      </c>
      <c r="CY19" s="56">
        <f t="shared" si="51"/>
        <v>215894</v>
      </c>
      <c r="CZ19" s="56">
        <f t="shared" si="51"/>
        <v>213385</v>
      </c>
      <c r="DA19" s="56">
        <f t="shared" si="51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6">DE10+DE13+DE16</f>
        <v>221803</v>
      </c>
      <c r="DF19" s="56">
        <f t="shared" si="56"/>
        <v>216060</v>
      </c>
      <c r="DG19" s="56">
        <f t="shared" si="56"/>
        <v>225898</v>
      </c>
      <c r="DH19" s="56">
        <f t="shared" si="56"/>
        <v>206786</v>
      </c>
      <c r="DI19" s="56">
        <f t="shared" si="56"/>
        <v>217211</v>
      </c>
      <c r="DJ19" s="56">
        <f t="shared" si="56"/>
        <v>227762</v>
      </c>
      <c r="DK19" s="56">
        <f t="shared" si="56"/>
        <v>213025</v>
      </c>
      <c r="DL19" s="56">
        <f t="shared" si="56"/>
        <v>222864</v>
      </c>
      <c r="DM19" s="56">
        <f t="shared" si="56"/>
        <v>220887</v>
      </c>
      <c r="DN19" s="56">
        <f t="shared" si="52"/>
        <v>220896</v>
      </c>
      <c r="DO19" s="56">
        <f t="shared" si="15"/>
        <v>2602651</v>
      </c>
      <c r="DP19" s="56">
        <f t="shared" ref="DP19:EA19" si="57">DP10+DP13+DP16</f>
        <v>220037</v>
      </c>
      <c r="DQ19" s="56">
        <f t="shared" si="57"/>
        <v>205422</v>
      </c>
      <c r="DR19" s="56">
        <f t="shared" si="57"/>
        <v>225959</v>
      </c>
      <c r="DS19" s="56">
        <f t="shared" si="57"/>
        <v>217153</v>
      </c>
      <c r="DT19" s="56">
        <f t="shared" si="57"/>
        <v>227876</v>
      </c>
      <c r="DU19" s="56">
        <f t="shared" si="57"/>
        <v>213877</v>
      </c>
      <c r="DV19" s="56">
        <f t="shared" si="57"/>
        <v>220659</v>
      </c>
      <c r="DW19" s="56">
        <f t="shared" si="57"/>
        <v>230830</v>
      </c>
      <c r="DX19" s="56">
        <f t="shared" si="57"/>
        <v>216242</v>
      </c>
      <c r="DY19" s="56">
        <v>227168</v>
      </c>
      <c r="DZ19" s="56">
        <f t="shared" si="57"/>
        <v>218009</v>
      </c>
      <c r="EA19" s="56">
        <f t="shared" si="57"/>
        <v>222316</v>
      </c>
      <c r="EB19" s="56">
        <f>+SUM(DP19:EA19)</f>
        <v>2645548</v>
      </c>
      <c r="EC19" s="56">
        <f t="shared" ref="EC19:EN19" si="58">EC10+EC13+EC16</f>
        <v>224645</v>
      </c>
      <c r="ED19" s="56">
        <f t="shared" si="58"/>
        <v>214570</v>
      </c>
      <c r="EE19" s="56">
        <f t="shared" si="58"/>
        <v>164068</v>
      </c>
      <c r="EF19" s="56">
        <f t="shared" si="58"/>
        <v>88792</v>
      </c>
      <c r="EG19" s="56">
        <f t="shared" si="58"/>
        <v>117584</v>
      </c>
      <c r="EH19" s="56">
        <f t="shared" si="58"/>
        <v>144821</v>
      </c>
      <c r="EI19" s="56">
        <f t="shared" si="58"/>
        <v>171042</v>
      </c>
      <c r="EJ19" s="56">
        <f t="shared" si="58"/>
        <v>182049</v>
      </c>
      <c r="EK19" s="56">
        <f t="shared" si="58"/>
        <v>188326</v>
      </c>
      <c r="EL19" s="56">
        <f t="shared" si="58"/>
        <v>214089</v>
      </c>
      <c r="EM19" s="56">
        <f t="shared" si="58"/>
        <v>216501</v>
      </c>
      <c r="EN19" s="56">
        <f t="shared" si="58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>
        <v>180271</v>
      </c>
      <c r="GO19" s="56">
        <f>+SUM(GC19:GN19)</f>
        <v>2322236</v>
      </c>
      <c r="GP19" s="88">
        <v>188079</v>
      </c>
      <c r="GQ19" s="88">
        <v>170456</v>
      </c>
      <c r="GR19" s="88">
        <v>182551</v>
      </c>
      <c r="GS19" s="88">
        <f t="shared" si="43"/>
        <v>181304</v>
      </c>
      <c r="GT19" s="88">
        <f t="shared" si="43"/>
        <v>191391</v>
      </c>
      <c r="GU19" s="56">
        <f>+GU16+GU13+GU10</f>
        <v>183043</v>
      </c>
      <c r="GV19" s="56">
        <v>187621</v>
      </c>
      <c r="GW19" s="56"/>
      <c r="GX19" s="56"/>
      <c r="GY19" s="56"/>
      <c r="GZ19" s="56"/>
      <c r="HA19" s="56"/>
      <c r="HB19" s="56">
        <f>+SUM(GP19:HA19)</f>
        <v>1284445</v>
      </c>
    </row>
    <row r="21" spans="2:210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210" x14ac:dyDescent="0.25">
      <c r="ED22" s="2">
        <f>EO19/EB19-1</f>
        <v>-0.19273851769085271</v>
      </c>
    </row>
    <row r="23" spans="2:210" x14ac:dyDescent="0.25">
      <c r="B23" s="5" t="s">
        <v>71</v>
      </c>
    </row>
    <row r="24" spans="2:210" ht="15" customHeight="1" x14ac:dyDescent="0.25">
      <c r="B24" s="177" t="s">
        <v>39</v>
      </c>
      <c r="C24" s="174">
        <v>2010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6"/>
      <c r="O24" s="172" t="s">
        <v>80</v>
      </c>
      <c r="P24" s="174">
        <v>2011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6"/>
      <c r="AB24" s="172" t="s">
        <v>81</v>
      </c>
      <c r="AC24" s="174">
        <v>2012</v>
      </c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2" t="s">
        <v>82</v>
      </c>
      <c r="AP24" s="174">
        <v>2013</v>
      </c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6"/>
      <c r="BB24" s="172" t="s">
        <v>40</v>
      </c>
      <c r="BC24" s="174">
        <v>2014</v>
      </c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6"/>
      <c r="BO24" s="172" t="s">
        <v>41</v>
      </c>
      <c r="BP24" s="174">
        <v>2015</v>
      </c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6"/>
      <c r="CB24" s="172" t="s">
        <v>42</v>
      </c>
      <c r="CC24" s="174">
        <v>2016</v>
      </c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6"/>
      <c r="CO24" s="172" t="s">
        <v>43</v>
      </c>
      <c r="CP24" s="174">
        <v>2017</v>
      </c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6"/>
      <c r="DB24" s="172" t="s">
        <v>44</v>
      </c>
      <c r="DC24" s="174">
        <v>2018</v>
      </c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6"/>
      <c r="DO24" s="172" t="s">
        <v>45</v>
      </c>
      <c r="DP24" s="174">
        <v>2019</v>
      </c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6"/>
      <c r="EB24" s="172" t="s">
        <v>46</v>
      </c>
      <c r="EC24" s="169">
        <v>2020</v>
      </c>
      <c r="ED24" s="170"/>
      <c r="EE24" s="170"/>
      <c r="EF24" s="170"/>
      <c r="EG24" s="170"/>
      <c r="EH24" s="170"/>
      <c r="EI24" s="170"/>
      <c r="EJ24" s="170"/>
      <c r="EK24" s="170"/>
      <c r="EL24" s="170"/>
      <c r="EM24" s="170"/>
      <c r="EN24" s="171"/>
      <c r="EO24" s="172" t="s">
        <v>47</v>
      </c>
      <c r="EP24" s="169">
        <v>2021</v>
      </c>
      <c r="EQ24" s="170"/>
      <c r="ER24" s="170"/>
      <c r="ES24" s="170"/>
      <c r="ET24" s="170"/>
      <c r="EU24" s="170"/>
      <c r="EV24" s="170"/>
      <c r="EW24" s="170"/>
      <c r="EX24" s="170"/>
      <c r="EY24" s="170"/>
      <c r="EZ24" s="170"/>
      <c r="FA24" s="171"/>
      <c r="FB24" s="172" t="s">
        <v>48</v>
      </c>
      <c r="FC24" s="169">
        <v>2022</v>
      </c>
      <c r="FD24" s="170"/>
      <c r="FE24" s="170"/>
      <c r="FF24" s="170"/>
      <c r="FG24" s="170"/>
      <c r="FH24" s="170"/>
      <c r="FI24" s="170"/>
      <c r="FJ24" s="170"/>
      <c r="FK24" s="170"/>
      <c r="FL24" s="170"/>
      <c r="FM24" s="170"/>
      <c r="FN24" s="171"/>
      <c r="FO24" s="172" t="s">
        <v>49</v>
      </c>
      <c r="FP24" s="169">
        <v>2023</v>
      </c>
      <c r="FQ24" s="170"/>
      <c r="FR24" s="170"/>
      <c r="FS24" s="170"/>
      <c r="FT24" s="170"/>
      <c r="FU24" s="170"/>
      <c r="FV24" s="170"/>
      <c r="FW24" s="170"/>
      <c r="FX24" s="170"/>
      <c r="FY24" s="170"/>
      <c r="FZ24" s="170"/>
      <c r="GA24" s="171"/>
      <c r="GB24" s="172" t="s">
        <v>50</v>
      </c>
      <c r="GC24" s="169">
        <v>2024</v>
      </c>
      <c r="GD24" s="170"/>
      <c r="GE24" s="170"/>
      <c r="GF24" s="170"/>
      <c r="GG24" s="170"/>
      <c r="GH24" s="170"/>
      <c r="GI24" s="170"/>
      <c r="GJ24" s="170"/>
      <c r="GK24" s="170"/>
      <c r="GL24" s="170"/>
      <c r="GM24" s="170"/>
      <c r="GN24" s="171"/>
      <c r="GO24" s="172" t="s">
        <v>51</v>
      </c>
      <c r="GP24" s="169">
        <v>2025</v>
      </c>
      <c r="GQ24" s="170"/>
      <c r="GR24" s="170"/>
      <c r="GS24" s="170"/>
      <c r="GT24" s="170"/>
      <c r="GU24" s="170"/>
      <c r="GV24" s="170"/>
      <c r="GW24" s="170"/>
      <c r="GX24" s="170"/>
      <c r="GY24" s="170"/>
      <c r="GZ24" s="170"/>
      <c r="HA24" s="171"/>
      <c r="HB24" s="172" t="s">
        <v>176</v>
      </c>
    </row>
    <row r="25" spans="2:210" x14ac:dyDescent="0.25">
      <c r="B25" s="178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3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3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3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3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3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3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3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3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3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3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3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3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3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3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3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3"/>
    </row>
    <row r="26" spans="2:210" x14ac:dyDescent="0.25">
      <c r="B26" s="46" t="s">
        <v>135</v>
      </c>
      <c r="C26" s="47">
        <f>SUM(C27:C28)</f>
        <v>0</v>
      </c>
      <c r="D26" s="47">
        <f t="shared" ref="D26:N26" si="59">SUM(D27:D28)</f>
        <v>0</v>
      </c>
      <c r="E26" s="47">
        <f t="shared" si="59"/>
        <v>0</v>
      </c>
      <c r="F26" s="47">
        <f t="shared" si="59"/>
        <v>0</v>
      </c>
      <c r="G26" s="47">
        <f t="shared" si="59"/>
        <v>0</v>
      </c>
      <c r="H26" s="47">
        <f t="shared" si="59"/>
        <v>0</v>
      </c>
      <c r="I26" s="47">
        <f t="shared" si="59"/>
        <v>0</v>
      </c>
      <c r="J26" s="47">
        <f t="shared" si="59"/>
        <v>0</v>
      </c>
      <c r="K26" s="47">
        <f t="shared" si="59"/>
        <v>0</v>
      </c>
      <c r="L26" s="47">
        <f t="shared" si="59"/>
        <v>70730</v>
      </c>
      <c r="M26" s="47">
        <f t="shared" si="59"/>
        <v>340372</v>
      </c>
      <c r="N26" s="47">
        <f t="shared" si="59"/>
        <v>366632</v>
      </c>
      <c r="O26" s="47">
        <f>SUM(C26:N26)</f>
        <v>777734</v>
      </c>
      <c r="P26" s="47">
        <f>SUM(P27:P28)</f>
        <v>359068</v>
      </c>
      <c r="Q26" s="47">
        <f t="shared" ref="Q26:AA26" si="60">SUM(Q27:Q28)</f>
        <v>331784</v>
      </c>
      <c r="R26" s="47">
        <f t="shared" si="60"/>
        <v>375968</v>
      </c>
      <c r="S26" s="47">
        <f t="shared" si="60"/>
        <v>379928</v>
      </c>
      <c r="T26" s="47">
        <f t="shared" si="60"/>
        <v>390782</v>
      </c>
      <c r="U26" s="47">
        <f t="shared" si="60"/>
        <v>379900</v>
      </c>
      <c r="V26" s="47">
        <f t="shared" si="60"/>
        <v>404502</v>
      </c>
      <c r="W26" s="47">
        <f t="shared" si="60"/>
        <v>393594</v>
      </c>
      <c r="X26" s="47">
        <f t="shared" si="60"/>
        <v>383640</v>
      </c>
      <c r="Y26" s="47">
        <f t="shared" si="60"/>
        <v>395528</v>
      </c>
      <c r="Z26" s="47">
        <f t="shared" si="60"/>
        <v>380968</v>
      </c>
      <c r="AA26" s="47">
        <f t="shared" si="60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1">SUM(AD27:AD28)</f>
        <v>386230</v>
      </c>
      <c r="AE26" s="47">
        <f t="shared" si="61"/>
        <v>418410</v>
      </c>
      <c r="AF26" s="47">
        <f t="shared" si="61"/>
        <v>392703</v>
      </c>
      <c r="AG26" s="47">
        <f t="shared" si="61"/>
        <v>422330</v>
      </c>
      <c r="AH26" s="47">
        <f t="shared" si="61"/>
        <v>406968</v>
      </c>
      <c r="AI26" s="47">
        <f t="shared" si="61"/>
        <v>443837</v>
      </c>
      <c r="AJ26" s="47">
        <f t="shared" si="61"/>
        <v>445126</v>
      </c>
      <c r="AK26" s="47">
        <f t="shared" si="61"/>
        <v>420153</v>
      </c>
      <c r="AL26" s="47">
        <f t="shared" si="61"/>
        <v>432558</v>
      </c>
      <c r="AM26" s="47">
        <f t="shared" si="61"/>
        <v>422715</v>
      </c>
      <c r="AN26" s="47">
        <f t="shared" si="61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2">SUM(AQ27:AQ28)</f>
        <v>411068</v>
      </c>
      <c r="AR26" s="47">
        <f t="shared" si="62"/>
        <v>444762</v>
      </c>
      <c r="AS26" s="47">
        <f t="shared" si="62"/>
        <v>433267</v>
      </c>
      <c r="AT26" s="47">
        <f t="shared" si="62"/>
        <v>453991</v>
      </c>
      <c r="AU26" s="47">
        <f t="shared" si="62"/>
        <v>424792</v>
      </c>
      <c r="AV26" s="47">
        <f t="shared" si="62"/>
        <v>462881</v>
      </c>
      <c r="AW26" s="47">
        <f t="shared" si="62"/>
        <v>458986</v>
      </c>
      <c r="AX26" s="47">
        <f t="shared" si="62"/>
        <v>420794</v>
      </c>
      <c r="AY26" s="47">
        <f t="shared" si="62"/>
        <v>454220</v>
      </c>
      <c r="AZ26" s="47">
        <f t="shared" si="62"/>
        <v>433127</v>
      </c>
      <c r="BA26" s="47">
        <f t="shared" si="62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3">SUM(BD27:BD28)</f>
        <v>419972</v>
      </c>
      <c r="BE26" s="47">
        <f t="shared" si="63"/>
        <v>454906</v>
      </c>
      <c r="BF26" s="47">
        <f t="shared" si="63"/>
        <v>454889</v>
      </c>
      <c r="BG26" s="47">
        <f t="shared" si="63"/>
        <v>475898</v>
      </c>
      <c r="BH26" s="47">
        <f t="shared" si="63"/>
        <v>457991</v>
      </c>
      <c r="BI26" s="47">
        <f t="shared" si="63"/>
        <v>490797</v>
      </c>
      <c r="BJ26" s="47">
        <f t="shared" si="63"/>
        <v>491924</v>
      </c>
      <c r="BK26" s="47">
        <f t="shared" si="63"/>
        <v>467046</v>
      </c>
      <c r="BL26" s="47">
        <f t="shared" si="63"/>
        <v>497593</v>
      </c>
      <c r="BM26" s="47">
        <f t="shared" si="63"/>
        <v>475366</v>
      </c>
      <c r="BN26" s="47">
        <f t="shared" si="63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4">SUM(CV27:CV28)</f>
        <v>564833</v>
      </c>
      <c r="CW26" s="47">
        <f t="shared" si="64"/>
        <v>570193</v>
      </c>
      <c r="CX26" s="47">
        <f t="shared" si="64"/>
        <v>331694</v>
      </c>
      <c r="CY26" s="47">
        <f t="shared" si="64"/>
        <v>525312</v>
      </c>
      <c r="CZ26" s="47">
        <f t="shared" si="64"/>
        <v>510343</v>
      </c>
      <c r="DA26" s="47">
        <f t="shared" si="64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5">SUM(DE27:DE28)</f>
        <v>544016</v>
      </c>
      <c r="DF26" s="47">
        <f t="shared" si="65"/>
        <v>523445</v>
      </c>
      <c r="DG26" s="47">
        <f t="shared" si="65"/>
        <v>553124</v>
      </c>
      <c r="DH26" s="47">
        <f t="shared" si="65"/>
        <v>504689</v>
      </c>
      <c r="DI26" s="47">
        <f t="shared" si="65"/>
        <v>561446</v>
      </c>
      <c r="DJ26" s="47">
        <f t="shared" si="65"/>
        <v>579024</v>
      </c>
      <c r="DK26" s="47">
        <f t="shared" si="65"/>
        <v>528115</v>
      </c>
      <c r="DL26" s="47">
        <f t="shared" si="65"/>
        <v>550459</v>
      </c>
      <c r="DM26" s="47">
        <f t="shared" si="65"/>
        <v>537933</v>
      </c>
      <c r="DN26" s="47">
        <f t="shared" si="65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6">SUM(DR27:DR28)</f>
        <v>543951</v>
      </c>
      <c r="DS26" s="47">
        <f t="shared" si="66"/>
        <v>545353</v>
      </c>
      <c r="DT26" s="47">
        <f t="shared" si="66"/>
        <v>563994</v>
      </c>
      <c r="DU26" s="47">
        <f t="shared" si="66"/>
        <v>527223</v>
      </c>
      <c r="DV26" s="47">
        <f t="shared" si="66"/>
        <v>582621</v>
      </c>
      <c r="DW26" s="47">
        <f t="shared" si="66"/>
        <v>593450</v>
      </c>
      <c r="DX26" s="47">
        <f t="shared" si="66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>
        <v>495701</v>
      </c>
      <c r="GO26" s="47">
        <f>+SUM(GC26:GN26)</f>
        <v>6205918</v>
      </c>
      <c r="GP26" s="79">
        <v>516707</v>
      </c>
      <c r="GQ26" s="79">
        <v>451831</v>
      </c>
      <c r="GR26" s="79">
        <v>475156</v>
      </c>
      <c r="GS26" s="79">
        <f>+GS27+GS28</f>
        <v>491698</v>
      </c>
      <c r="GT26" s="79">
        <f>+GT27+GT28</f>
        <v>517796</v>
      </c>
      <c r="GU26" s="79">
        <f>+GU27+GU28</f>
        <v>487006</v>
      </c>
      <c r="GV26" s="47">
        <v>537327</v>
      </c>
      <c r="GW26" s="47"/>
      <c r="GX26" s="47"/>
      <c r="GY26" s="47"/>
      <c r="GZ26" s="47"/>
      <c r="HA26" s="47"/>
      <c r="HB26" s="47">
        <f>+SUM(GP26:HA26)</f>
        <v>3477521</v>
      </c>
    </row>
    <row r="27" spans="2:210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7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8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9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70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1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2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3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>
        <v>125566</v>
      </c>
      <c r="GO27" s="49"/>
      <c r="GP27" s="81">
        <v>134138</v>
      </c>
      <c r="GQ27" s="81">
        <v>108873</v>
      </c>
      <c r="GR27" s="81">
        <v>106468</v>
      </c>
      <c r="GS27" s="81">
        <v>122190</v>
      </c>
      <c r="GT27" s="81">
        <v>127060</v>
      </c>
      <c r="GU27" s="49">
        <v>110152</v>
      </c>
      <c r="GV27" s="49">
        <v>155674</v>
      </c>
      <c r="GW27" s="49"/>
      <c r="GX27" s="49"/>
      <c r="GY27" s="49"/>
      <c r="GZ27" s="49"/>
      <c r="HA27" s="49"/>
      <c r="HB27" s="49"/>
    </row>
    <row r="28" spans="2:210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7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8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9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70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1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2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3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4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>
        <v>370135</v>
      </c>
      <c r="GO28" s="50"/>
      <c r="GP28" s="83">
        <v>382569</v>
      </c>
      <c r="GQ28" s="83">
        <v>342958</v>
      </c>
      <c r="GR28" s="83">
        <v>368688</v>
      </c>
      <c r="GS28" s="83">
        <v>369508</v>
      </c>
      <c r="GT28" s="83">
        <v>390736</v>
      </c>
      <c r="GU28" s="50">
        <v>376854</v>
      </c>
      <c r="GV28" s="50">
        <v>381653</v>
      </c>
      <c r="GW28" s="50"/>
      <c r="GX28" s="50"/>
      <c r="GY28" s="50"/>
      <c r="GZ28" s="50"/>
      <c r="HA28" s="50"/>
      <c r="HB28" s="50"/>
    </row>
    <row r="29" spans="2:210" x14ac:dyDescent="0.25">
      <c r="B29" s="46" t="s">
        <v>136</v>
      </c>
      <c r="C29" s="47">
        <f>SUM(C30:C31)</f>
        <v>0</v>
      </c>
      <c r="D29" s="47">
        <f t="shared" ref="D29:N29" si="75">SUM(D30:D31)</f>
        <v>0</v>
      </c>
      <c r="E29" s="47">
        <f t="shared" si="75"/>
        <v>0</v>
      </c>
      <c r="F29" s="47">
        <f t="shared" si="75"/>
        <v>0</v>
      </c>
      <c r="G29" s="47">
        <f t="shared" si="75"/>
        <v>0</v>
      </c>
      <c r="H29" s="47">
        <f t="shared" si="75"/>
        <v>0</v>
      </c>
      <c r="I29" s="47">
        <f t="shared" si="75"/>
        <v>0</v>
      </c>
      <c r="J29" s="47">
        <f t="shared" si="75"/>
        <v>0</v>
      </c>
      <c r="K29" s="47">
        <f t="shared" si="75"/>
        <v>0</v>
      </c>
      <c r="L29" s="47">
        <f t="shared" si="75"/>
        <v>43618</v>
      </c>
      <c r="M29" s="47">
        <f t="shared" si="75"/>
        <v>212706</v>
      </c>
      <c r="N29" s="47">
        <f t="shared" si="75"/>
        <v>228482</v>
      </c>
      <c r="O29" s="47">
        <f t="shared" si="67"/>
        <v>484806</v>
      </c>
      <c r="P29" s="47">
        <f>SUM(P30:P31)</f>
        <v>224358</v>
      </c>
      <c r="Q29" s="47">
        <f t="shared" ref="Q29:AA29" si="76">SUM(Q30:Q31)</f>
        <v>203562</v>
      </c>
      <c r="R29" s="47">
        <f t="shared" si="76"/>
        <v>226244</v>
      </c>
      <c r="S29" s="47">
        <f t="shared" si="76"/>
        <v>233206</v>
      </c>
      <c r="T29" s="47">
        <f t="shared" si="76"/>
        <v>237024</v>
      </c>
      <c r="U29" s="47">
        <f t="shared" si="76"/>
        <v>233072</v>
      </c>
      <c r="V29" s="47">
        <f t="shared" si="76"/>
        <v>242452</v>
      </c>
      <c r="W29" s="47">
        <f t="shared" si="76"/>
        <v>243892</v>
      </c>
      <c r="X29" s="47">
        <f t="shared" si="76"/>
        <v>231168</v>
      </c>
      <c r="Y29" s="47">
        <f t="shared" si="76"/>
        <v>245328</v>
      </c>
      <c r="Z29" s="47">
        <f t="shared" si="76"/>
        <v>237454</v>
      </c>
      <c r="AA29" s="47">
        <f t="shared" si="76"/>
        <v>246740</v>
      </c>
      <c r="AB29" s="47">
        <f t="shared" si="68"/>
        <v>2804500</v>
      </c>
      <c r="AC29" s="47">
        <f>SUM(AC30:AC31)</f>
        <v>248950</v>
      </c>
      <c r="AD29" s="47">
        <f t="shared" ref="AD29:AN29" si="77">SUM(AD30:AD31)</f>
        <v>236206</v>
      </c>
      <c r="AE29" s="47">
        <f t="shared" si="77"/>
        <v>251696</v>
      </c>
      <c r="AF29" s="47">
        <f t="shared" si="77"/>
        <v>238838</v>
      </c>
      <c r="AG29" s="47">
        <f t="shared" si="77"/>
        <v>260456</v>
      </c>
      <c r="AH29" s="47">
        <f t="shared" si="77"/>
        <v>250260</v>
      </c>
      <c r="AI29" s="47">
        <f t="shared" si="77"/>
        <v>265228</v>
      </c>
      <c r="AJ29" s="47">
        <f t="shared" si="77"/>
        <v>279430</v>
      </c>
      <c r="AK29" s="47">
        <f t="shared" si="77"/>
        <v>259951</v>
      </c>
      <c r="AL29" s="47">
        <f t="shared" si="77"/>
        <v>270718</v>
      </c>
      <c r="AM29" s="47">
        <f t="shared" si="77"/>
        <v>268078</v>
      </c>
      <c r="AN29" s="47">
        <f t="shared" si="77"/>
        <v>269511</v>
      </c>
      <c r="AO29" s="47">
        <f t="shared" si="69"/>
        <v>3099322</v>
      </c>
      <c r="AP29" s="47">
        <f>SUM(AP30:AP31)</f>
        <v>263488</v>
      </c>
      <c r="AQ29" s="47">
        <f t="shared" ref="AQ29:BA29" si="78">SUM(AQ30:AQ31)</f>
        <v>248156</v>
      </c>
      <c r="AR29" s="47">
        <f t="shared" si="78"/>
        <v>270032</v>
      </c>
      <c r="AS29" s="47">
        <f t="shared" si="78"/>
        <v>261390</v>
      </c>
      <c r="AT29" s="47">
        <f t="shared" si="78"/>
        <v>278387</v>
      </c>
      <c r="AU29" s="47">
        <f t="shared" si="78"/>
        <v>269457</v>
      </c>
      <c r="AV29" s="47">
        <f t="shared" si="78"/>
        <v>287938</v>
      </c>
      <c r="AW29" s="47">
        <f t="shared" si="78"/>
        <v>291903</v>
      </c>
      <c r="AX29" s="47">
        <f t="shared" si="78"/>
        <v>274802</v>
      </c>
      <c r="AY29" s="47">
        <f t="shared" si="78"/>
        <v>298921</v>
      </c>
      <c r="AZ29" s="47">
        <f t="shared" si="78"/>
        <v>288635</v>
      </c>
      <c r="BA29" s="47">
        <f t="shared" si="78"/>
        <v>296454</v>
      </c>
      <c r="BB29" s="47">
        <f t="shared" si="70"/>
        <v>3329563</v>
      </c>
      <c r="BC29" s="47">
        <f>SUM(BC30:BC31)</f>
        <v>287229</v>
      </c>
      <c r="BD29" s="47">
        <f t="shared" ref="BD29:BN29" si="79">SUM(BD30:BD31)</f>
        <v>264974</v>
      </c>
      <c r="BE29" s="47">
        <f t="shared" si="79"/>
        <v>282210</v>
      </c>
      <c r="BF29" s="47">
        <f t="shared" si="79"/>
        <v>275848</v>
      </c>
      <c r="BG29" s="47">
        <f t="shared" si="79"/>
        <v>294950</v>
      </c>
      <c r="BH29" s="47">
        <f t="shared" si="79"/>
        <v>285124</v>
      </c>
      <c r="BI29" s="47">
        <f t="shared" si="79"/>
        <v>301339</v>
      </c>
      <c r="BJ29" s="47">
        <f t="shared" si="79"/>
        <v>310201</v>
      </c>
      <c r="BK29" s="47">
        <f t="shared" si="79"/>
        <v>294255</v>
      </c>
      <c r="BL29" s="47">
        <f t="shared" si="79"/>
        <v>311849</v>
      </c>
      <c r="BM29" s="47">
        <f t="shared" si="79"/>
        <v>303927</v>
      </c>
      <c r="BN29" s="47">
        <f t="shared" si="79"/>
        <v>304723</v>
      </c>
      <c r="BO29" s="47">
        <f t="shared" si="71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2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3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80">SUM(CV30:CV31)</f>
        <v>350013</v>
      </c>
      <c r="CW29" s="47">
        <f t="shared" si="80"/>
        <v>358388</v>
      </c>
      <c r="CX29" s="47">
        <f t="shared" si="80"/>
        <v>513037</v>
      </c>
      <c r="CY29" s="47">
        <f t="shared" si="80"/>
        <v>350447</v>
      </c>
      <c r="CZ29" s="47">
        <f t="shared" si="80"/>
        <v>348403</v>
      </c>
      <c r="DA29" s="47">
        <f t="shared" si="80"/>
        <v>359608</v>
      </c>
      <c r="DB29" s="47">
        <f t="shared" si="74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1">SUM(DE30:DE31)</f>
        <v>351928</v>
      </c>
      <c r="DF29" s="47">
        <f t="shared" si="81"/>
        <v>335195</v>
      </c>
      <c r="DG29" s="47">
        <f t="shared" si="81"/>
        <v>357032</v>
      </c>
      <c r="DH29" s="47">
        <f t="shared" si="81"/>
        <v>327257</v>
      </c>
      <c r="DI29" s="47">
        <f t="shared" si="81"/>
        <v>351553</v>
      </c>
      <c r="DJ29" s="47">
        <f t="shared" si="81"/>
        <v>374015</v>
      </c>
      <c r="DK29" s="47">
        <f t="shared" si="81"/>
        <v>348608</v>
      </c>
      <c r="DL29" s="47">
        <f t="shared" si="81"/>
        <v>368302</v>
      </c>
      <c r="DM29" s="47">
        <f t="shared" si="81"/>
        <v>368108</v>
      </c>
      <c r="DN29" s="47">
        <f t="shared" si="81"/>
        <v>373043</v>
      </c>
      <c r="DO29" s="47">
        <f t="shared" ref="DO29:DO37" si="82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3">SUM(DR30:DR31)</f>
        <v>361626</v>
      </c>
      <c r="DS29" s="47">
        <f t="shared" si="83"/>
        <v>352244</v>
      </c>
      <c r="DT29" s="47">
        <f t="shared" si="83"/>
        <v>375100</v>
      </c>
      <c r="DU29" s="47">
        <f t="shared" si="83"/>
        <v>358089</v>
      </c>
      <c r="DV29" s="47">
        <f t="shared" si="83"/>
        <v>380590</v>
      </c>
      <c r="DW29" s="47">
        <f t="shared" si="83"/>
        <v>394060</v>
      </c>
      <c r="DX29" s="47">
        <f t="shared" si="83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4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>
        <v>276540</v>
      </c>
      <c r="GO29" s="47">
        <f>+SUM(GC29:GN29)</f>
        <v>3583912</v>
      </c>
      <c r="GP29" s="79">
        <v>280578</v>
      </c>
      <c r="GQ29" s="79">
        <v>250351</v>
      </c>
      <c r="GR29" s="79">
        <v>255149</v>
      </c>
      <c r="GS29" s="79">
        <f>+GS30+GS31</f>
        <v>264245</v>
      </c>
      <c r="GT29" s="79">
        <f>+GT30+GT31</f>
        <v>287318</v>
      </c>
      <c r="GU29" s="79">
        <f>+GU30+GU31</f>
        <v>268560</v>
      </c>
      <c r="GV29" s="47">
        <v>292723</v>
      </c>
      <c r="GW29" s="47"/>
      <c r="GX29" s="47"/>
      <c r="GY29" s="47"/>
      <c r="GZ29" s="47"/>
      <c r="HA29" s="47"/>
      <c r="HB29" s="47">
        <f>+SUM(GP29:HA29)</f>
        <v>1898924</v>
      </c>
    </row>
    <row r="30" spans="2:210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7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8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9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70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1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2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3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4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2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>
        <v>64240</v>
      </c>
      <c r="GO30" s="49"/>
      <c r="GP30" s="81">
        <v>64967</v>
      </c>
      <c r="GQ30" s="81">
        <v>55580</v>
      </c>
      <c r="GR30" s="81">
        <v>53532</v>
      </c>
      <c r="GS30" s="81">
        <v>61339</v>
      </c>
      <c r="GT30" s="81">
        <v>67131</v>
      </c>
      <c r="GU30" s="49">
        <v>58050</v>
      </c>
      <c r="GV30" s="49">
        <v>74563</v>
      </c>
      <c r="GW30" s="49"/>
      <c r="GX30" s="49"/>
      <c r="GY30" s="49"/>
      <c r="GZ30" s="49"/>
      <c r="HA30" s="49"/>
      <c r="HB30" s="49"/>
    </row>
    <row r="31" spans="2:210" x14ac:dyDescent="0.25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7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8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9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70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1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2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3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4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2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>
        <v>212300</v>
      </c>
      <c r="GO31" s="50"/>
      <c r="GP31" s="83">
        <v>215611</v>
      </c>
      <c r="GQ31" s="83">
        <v>194771</v>
      </c>
      <c r="GR31" s="83">
        <v>201617</v>
      </c>
      <c r="GS31" s="83">
        <v>202906</v>
      </c>
      <c r="GT31" s="83">
        <v>220187</v>
      </c>
      <c r="GU31" s="50">
        <v>210510</v>
      </c>
      <c r="GV31" s="50">
        <v>218160</v>
      </c>
      <c r="GW31" s="50"/>
      <c r="GX31" s="50"/>
      <c r="GY31" s="50"/>
      <c r="GZ31" s="50"/>
      <c r="HA31" s="50"/>
      <c r="HB31" s="50"/>
    </row>
    <row r="32" spans="2:210" x14ac:dyDescent="0.25">
      <c r="B32" s="46" t="s">
        <v>137</v>
      </c>
      <c r="C32" s="47">
        <f>SUM(C33:C34)</f>
        <v>0</v>
      </c>
      <c r="D32" s="47">
        <f t="shared" ref="D32:N32" si="85">SUM(D33:D34)</f>
        <v>0</v>
      </c>
      <c r="E32" s="47">
        <f t="shared" si="85"/>
        <v>0</v>
      </c>
      <c r="F32" s="47">
        <f t="shared" si="85"/>
        <v>0</v>
      </c>
      <c r="G32" s="47">
        <f t="shared" si="85"/>
        <v>0</v>
      </c>
      <c r="H32" s="47">
        <f t="shared" si="85"/>
        <v>0</v>
      </c>
      <c r="I32" s="47">
        <f t="shared" si="85"/>
        <v>0</v>
      </c>
      <c r="J32" s="47">
        <f t="shared" si="85"/>
        <v>0</v>
      </c>
      <c r="K32" s="47">
        <f t="shared" si="85"/>
        <v>0</v>
      </c>
      <c r="L32" s="47">
        <f t="shared" si="85"/>
        <v>33470</v>
      </c>
      <c r="M32" s="47">
        <f t="shared" si="85"/>
        <v>155784</v>
      </c>
      <c r="N32" s="47">
        <f t="shared" si="85"/>
        <v>174860</v>
      </c>
      <c r="O32" s="47">
        <f t="shared" si="67"/>
        <v>364114</v>
      </c>
      <c r="P32" s="47">
        <f>SUM(P33:P34)</f>
        <v>156684</v>
      </c>
      <c r="Q32" s="47">
        <f t="shared" ref="Q32:AA32" si="86">SUM(Q33:Q34)</f>
        <v>148882</v>
      </c>
      <c r="R32" s="47">
        <f t="shared" si="86"/>
        <v>171530</v>
      </c>
      <c r="S32" s="47">
        <f t="shared" si="86"/>
        <v>174994</v>
      </c>
      <c r="T32" s="47">
        <f t="shared" si="86"/>
        <v>176546</v>
      </c>
      <c r="U32" s="47">
        <f t="shared" si="86"/>
        <v>170684</v>
      </c>
      <c r="V32" s="47">
        <f t="shared" si="86"/>
        <v>189632</v>
      </c>
      <c r="W32" s="47">
        <f t="shared" si="86"/>
        <v>181474</v>
      </c>
      <c r="X32" s="47">
        <f t="shared" si="86"/>
        <v>174534</v>
      </c>
      <c r="Y32" s="47">
        <f t="shared" si="86"/>
        <v>178230</v>
      </c>
      <c r="Z32" s="47">
        <f t="shared" si="86"/>
        <v>168738</v>
      </c>
      <c r="AA32" s="47">
        <f t="shared" si="86"/>
        <v>183202</v>
      </c>
      <c r="AB32" s="47">
        <f t="shared" si="68"/>
        <v>2075130</v>
      </c>
      <c r="AC32" s="47">
        <f>SUM(AC33:AC34)</f>
        <v>178624</v>
      </c>
      <c r="AD32" s="47">
        <f t="shared" ref="AD32:AN32" si="87">SUM(AD33:AD34)</f>
        <v>173006</v>
      </c>
      <c r="AE32" s="47">
        <f t="shared" si="87"/>
        <v>188530</v>
      </c>
      <c r="AF32" s="47">
        <f t="shared" si="87"/>
        <v>176042</v>
      </c>
      <c r="AG32" s="47">
        <f t="shared" si="87"/>
        <v>189433</v>
      </c>
      <c r="AH32" s="47">
        <f t="shared" si="87"/>
        <v>177534</v>
      </c>
      <c r="AI32" s="47">
        <f t="shared" si="87"/>
        <v>200586</v>
      </c>
      <c r="AJ32" s="47">
        <f t="shared" si="87"/>
        <v>199441</v>
      </c>
      <c r="AK32" s="47">
        <f t="shared" si="87"/>
        <v>188025</v>
      </c>
      <c r="AL32" s="47">
        <f t="shared" si="87"/>
        <v>194898</v>
      </c>
      <c r="AM32" s="47">
        <f t="shared" si="87"/>
        <v>187329</v>
      </c>
      <c r="AN32" s="47">
        <f t="shared" si="87"/>
        <v>191931</v>
      </c>
      <c r="AO32" s="47">
        <f t="shared" si="69"/>
        <v>2245379</v>
      </c>
      <c r="AP32" s="47">
        <f>SUM(AP33:AP34)</f>
        <v>195382</v>
      </c>
      <c r="AQ32" s="47">
        <f t="shared" ref="AQ32:BA32" si="88">SUM(AQ33:AQ34)</f>
        <v>183874</v>
      </c>
      <c r="AR32" s="47">
        <f t="shared" si="88"/>
        <v>201560</v>
      </c>
      <c r="AS32" s="47">
        <f t="shared" si="88"/>
        <v>202729</v>
      </c>
      <c r="AT32" s="47">
        <f t="shared" si="88"/>
        <v>215691</v>
      </c>
      <c r="AU32" s="47">
        <f t="shared" si="88"/>
        <v>200083</v>
      </c>
      <c r="AV32" s="47">
        <f t="shared" si="88"/>
        <v>218341</v>
      </c>
      <c r="AW32" s="47">
        <f t="shared" si="88"/>
        <v>217105</v>
      </c>
      <c r="AX32" s="47">
        <f t="shared" si="88"/>
        <v>199091</v>
      </c>
      <c r="AY32" s="47">
        <f t="shared" si="88"/>
        <v>204166</v>
      </c>
      <c r="AZ32" s="47">
        <f t="shared" si="88"/>
        <v>194036</v>
      </c>
      <c r="BA32" s="47">
        <f t="shared" si="88"/>
        <v>200318</v>
      </c>
      <c r="BB32" s="47">
        <f t="shared" si="70"/>
        <v>2432376</v>
      </c>
      <c r="BC32" s="47">
        <f>SUM(BC33:BC34)</f>
        <v>199351</v>
      </c>
      <c r="BD32" s="47">
        <f t="shared" ref="BD32:BN32" si="89">SUM(BD33:BD34)</f>
        <v>183421</v>
      </c>
      <c r="BE32" s="47">
        <f t="shared" si="89"/>
        <v>200925</v>
      </c>
      <c r="BF32" s="47">
        <f t="shared" si="89"/>
        <v>205218</v>
      </c>
      <c r="BG32" s="47">
        <f t="shared" si="89"/>
        <v>208118</v>
      </c>
      <c r="BH32" s="47">
        <f t="shared" si="89"/>
        <v>192198</v>
      </c>
      <c r="BI32" s="47">
        <f t="shared" si="89"/>
        <v>215190</v>
      </c>
      <c r="BJ32" s="47">
        <f t="shared" si="89"/>
        <v>218024</v>
      </c>
      <c r="BK32" s="47">
        <f t="shared" si="89"/>
        <v>197617</v>
      </c>
      <c r="BL32" s="47">
        <f t="shared" si="89"/>
        <v>208112</v>
      </c>
      <c r="BM32" s="47">
        <f t="shared" si="89"/>
        <v>196619</v>
      </c>
      <c r="BN32" s="47">
        <f t="shared" si="89"/>
        <v>201490</v>
      </c>
      <c r="BO32" s="47">
        <f t="shared" si="71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2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3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90">SUM(CV33:CV34)</f>
        <v>243812</v>
      </c>
      <c r="CW32" s="47">
        <f t="shared" si="90"/>
        <v>236771</v>
      </c>
      <c r="CX32" s="47">
        <f t="shared" si="90"/>
        <v>207630</v>
      </c>
      <c r="CY32" s="47">
        <f t="shared" si="90"/>
        <v>207789</v>
      </c>
      <c r="CZ32" s="47">
        <f t="shared" si="90"/>
        <v>206861</v>
      </c>
      <c r="DA32" s="47">
        <f t="shared" si="90"/>
        <v>223345</v>
      </c>
      <c r="DB32" s="47">
        <f t="shared" si="74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1">SUM(DE33:DE34)</f>
        <v>219663</v>
      </c>
      <c r="DF32" s="47">
        <f t="shared" si="91"/>
        <v>216896</v>
      </c>
      <c r="DG32" s="47">
        <f t="shared" si="91"/>
        <v>233867</v>
      </c>
      <c r="DH32" s="47">
        <f t="shared" si="91"/>
        <v>211308</v>
      </c>
      <c r="DI32" s="47">
        <f t="shared" si="91"/>
        <v>240679</v>
      </c>
      <c r="DJ32" s="47">
        <f t="shared" si="91"/>
        <v>244894</v>
      </c>
      <c r="DK32" s="47">
        <f t="shared" si="91"/>
        <v>214902</v>
      </c>
      <c r="DL32" s="47">
        <f t="shared" si="91"/>
        <v>222511</v>
      </c>
      <c r="DM32" s="47">
        <f t="shared" si="91"/>
        <v>214528</v>
      </c>
      <c r="DN32" s="47">
        <f t="shared" si="91"/>
        <v>229626</v>
      </c>
      <c r="DO32" s="47">
        <f t="shared" si="82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2">SUM(DR33:DR34)</f>
        <v>218278</v>
      </c>
      <c r="DS32" s="47">
        <f t="shared" si="92"/>
        <v>220522</v>
      </c>
      <c r="DT32" s="47">
        <f t="shared" si="92"/>
        <v>233771</v>
      </c>
      <c r="DU32" s="47">
        <f t="shared" si="92"/>
        <v>210865</v>
      </c>
      <c r="DV32" s="47">
        <f t="shared" si="92"/>
        <v>245229</v>
      </c>
      <c r="DW32" s="47">
        <f t="shared" si="92"/>
        <v>251497</v>
      </c>
      <c r="DX32" s="47">
        <f t="shared" si="92"/>
        <v>221878</v>
      </c>
      <c r="DY32" s="47">
        <v>229382</v>
      </c>
      <c r="DZ32" s="47">
        <v>216237</v>
      </c>
      <c r="EA32" s="47">
        <v>230275</v>
      </c>
      <c r="EB32" s="47">
        <f t="shared" si="84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>
        <v>247863</v>
      </c>
      <c r="GO32" s="47">
        <f>+SUM(GC32:GN32)</f>
        <v>2860987</v>
      </c>
      <c r="GP32" s="79">
        <v>261100</v>
      </c>
      <c r="GQ32" s="79">
        <v>229077</v>
      </c>
      <c r="GR32" s="79">
        <v>237671</v>
      </c>
      <c r="GS32" s="79">
        <f>+GS33+GS34</f>
        <v>233384</v>
      </c>
      <c r="GT32" s="79">
        <f>+GT33+GT34</f>
        <v>255241</v>
      </c>
      <c r="GU32" s="79">
        <f>+GU33+GU34</f>
        <v>242297</v>
      </c>
      <c r="GV32" s="47">
        <v>277133</v>
      </c>
      <c r="GW32" s="47"/>
      <c r="GX32" s="47"/>
      <c r="GY32" s="47"/>
      <c r="GZ32" s="47"/>
      <c r="HA32" s="47"/>
      <c r="HB32" s="47">
        <f>+SUM(GP32:HA32)</f>
        <v>1735903</v>
      </c>
    </row>
    <row r="33" spans="2:210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7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8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9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70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1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2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3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4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2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>
        <v>106065</v>
      </c>
      <c r="GO33" s="49"/>
      <c r="GP33" s="81">
        <v>110194</v>
      </c>
      <c r="GQ33" s="81">
        <v>90128</v>
      </c>
      <c r="GR33" s="81">
        <v>87911</v>
      </c>
      <c r="GS33" s="81">
        <v>84409</v>
      </c>
      <c r="GT33" s="81">
        <v>94365</v>
      </c>
      <c r="GU33" s="49">
        <v>86635</v>
      </c>
      <c r="GV33" s="49">
        <v>120302</v>
      </c>
      <c r="GW33" s="49"/>
      <c r="GX33" s="49"/>
      <c r="GY33" s="49"/>
      <c r="GZ33" s="49"/>
      <c r="HA33" s="49"/>
      <c r="HB33" s="49"/>
    </row>
    <row r="34" spans="2:210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7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8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9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70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1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2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3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4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2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>
        <v>141798</v>
      </c>
      <c r="GO34" s="50"/>
      <c r="GP34" s="83">
        <v>150906</v>
      </c>
      <c r="GQ34" s="83">
        <v>138949</v>
      </c>
      <c r="GR34" s="83">
        <v>149760</v>
      </c>
      <c r="GS34" s="83">
        <v>148975</v>
      </c>
      <c r="GT34" s="83">
        <v>160876</v>
      </c>
      <c r="GU34" s="50">
        <v>155662</v>
      </c>
      <c r="GV34" s="50">
        <v>156831</v>
      </c>
      <c r="GW34" s="50"/>
      <c r="GX34" s="50"/>
      <c r="GY34" s="50"/>
      <c r="GZ34" s="50"/>
      <c r="HA34" s="50"/>
      <c r="HB34" s="50"/>
    </row>
    <row r="35" spans="2:210" x14ac:dyDescent="0.25">
      <c r="B35" s="51" t="s">
        <v>70</v>
      </c>
      <c r="C35" s="52">
        <f>SUM(C36:C37)</f>
        <v>0</v>
      </c>
      <c r="D35" s="52">
        <f t="shared" ref="D35:N35" si="93">SUM(D36:D37)</f>
        <v>0</v>
      </c>
      <c r="E35" s="52">
        <f t="shared" si="93"/>
        <v>0</v>
      </c>
      <c r="F35" s="52">
        <f t="shared" si="93"/>
        <v>0</v>
      </c>
      <c r="G35" s="52">
        <f t="shared" si="93"/>
        <v>0</v>
      </c>
      <c r="H35" s="52">
        <f t="shared" si="93"/>
        <v>0</v>
      </c>
      <c r="I35" s="52">
        <f t="shared" si="93"/>
        <v>0</v>
      </c>
      <c r="J35" s="52">
        <f t="shared" si="93"/>
        <v>0</v>
      </c>
      <c r="K35" s="52">
        <f t="shared" si="93"/>
        <v>0</v>
      </c>
      <c r="L35" s="52">
        <f t="shared" si="93"/>
        <v>147818</v>
      </c>
      <c r="M35" s="52">
        <f t="shared" si="93"/>
        <v>708862</v>
      </c>
      <c r="N35" s="52">
        <f t="shared" si="93"/>
        <v>769974</v>
      </c>
      <c r="O35" s="52">
        <f>SUM(O36:O37)</f>
        <v>1626654</v>
      </c>
      <c r="P35" s="52">
        <f>SUM(P36:P37)</f>
        <v>740110</v>
      </c>
      <c r="Q35" s="52">
        <f t="shared" ref="Q35:AA35" si="94">SUM(Q36:Q37)</f>
        <v>684228</v>
      </c>
      <c r="R35" s="52">
        <f t="shared" si="94"/>
        <v>773742</v>
      </c>
      <c r="S35" s="52">
        <f t="shared" si="94"/>
        <v>788128</v>
      </c>
      <c r="T35" s="52">
        <f t="shared" si="94"/>
        <v>804352</v>
      </c>
      <c r="U35" s="52">
        <f t="shared" si="94"/>
        <v>783656</v>
      </c>
      <c r="V35" s="52">
        <f t="shared" si="94"/>
        <v>836586</v>
      </c>
      <c r="W35" s="52">
        <f t="shared" si="94"/>
        <v>818960</v>
      </c>
      <c r="X35" s="52">
        <f t="shared" si="94"/>
        <v>789342</v>
      </c>
      <c r="Y35" s="52">
        <f t="shared" si="94"/>
        <v>819086</v>
      </c>
      <c r="Z35" s="52">
        <f t="shared" si="94"/>
        <v>787160</v>
      </c>
      <c r="AA35" s="52">
        <f t="shared" si="94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5">SUM(AD36:AD37)</f>
        <v>795442</v>
      </c>
      <c r="AE35" s="52">
        <f t="shared" si="95"/>
        <v>858636</v>
      </c>
      <c r="AF35" s="52">
        <f t="shared" si="95"/>
        <v>807583</v>
      </c>
      <c r="AG35" s="52">
        <f t="shared" si="95"/>
        <v>872219</v>
      </c>
      <c r="AH35" s="52">
        <f t="shared" si="95"/>
        <v>834762</v>
      </c>
      <c r="AI35" s="52">
        <f t="shared" si="95"/>
        <v>909651</v>
      </c>
      <c r="AJ35" s="52">
        <f t="shared" si="95"/>
        <v>923997</v>
      </c>
      <c r="AK35" s="52">
        <f t="shared" si="95"/>
        <v>868129</v>
      </c>
      <c r="AL35" s="52">
        <f t="shared" si="95"/>
        <v>898174</v>
      </c>
      <c r="AM35" s="52">
        <f t="shared" si="95"/>
        <v>878122</v>
      </c>
      <c r="AN35" s="52">
        <f t="shared" si="95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6">SUM(AQ36:AQ37)</f>
        <v>843098</v>
      </c>
      <c r="AR35" s="52">
        <f t="shared" si="96"/>
        <v>916354</v>
      </c>
      <c r="AS35" s="52">
        <f t="shared" si="96"/>
        <v>897386</v>
      </c>
      <c r="AT35" s="52">
        <f t="shared" si="96"/>
        <v>948069</v>
      </c>
      <c r="AU35" s="52">
        <f t="shared" si="96"/>
        <v>894332</v>
      </c>
      <c r="AV35" s="52">
        <f t="shared" si="96"/>
        <v>969160</v>
      </c>
      <c r="AW35" s="52">
        <f t="shared" si="96"/>
        <v>967994</v>
      </c>
      <c r="AX35" s="52">
        <f t="shared" si="96"/>
        <v>894687</v>
      </c>
      <c r="AY35" s="52">
        <f t="shared" si="96"/>
        <v>957307</v>
      </c>
      <c r="AZ35" s="52">
        <f t="shared" si="96"/>
        <v>915798</v>
      </c>
      <c r="BA35" s="52">
        <f t="shared" si="96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7">SUM(BD36:BD37)</f>
        <v>868367</v>
      </c>
      <c r="BE35" s="52">
        <f t="shared" si="97"/>
        <v>938041</v>
      </c>
      <c r="BF35" s="52">
        <f t="shared" si="97"/>
        <v>935955</v>
      </c>
      <c r="BG35" s="52">
        <f t="shared" si="97"/>
        <v>978966</v>
      </c>
      <c r="BH35" s="52">
        <f t="shared" si="97"/>
        <v>935313</v>
      </c>
      <c r="BI35" s="52">
        <f t="shared" si="97"/>
        <v>1007326</v>
      </c>
      <c r="BJ35" s="52">
        <f t="shared" si="97"/>
        <v>1020149</v>
      </c>
      <c r="BK35" s="52">
        <f t="shared" si="97"/>
        <v>958918</v>
      </c>
      <c r="BL35" s="52">
        <f t="shared" si="97"/>
        <v>1017554</v>
      </c>
      <c r="BM35" s="52">
        <f t="shared" si="97"/>
        <v>975912</v>
      </c>
      <c r="BN35" s="52">
        <f t="shared" si="97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8">SUM(BR36:BR37)</f>
        <v>919793</v>
      </c>
      <c r="BS35" s="52">
        <f t="shared" si="98"/>
        <v>978989</v>
      </c>
      <c r="BT35" s="52">
        <f t="shared" si="98"/>
        <v>1017230</v>
      </c>
      <c r="BU35" s="52">
        <f t="shared" si="98"/>
        <v>981676</v>
      </c>
      <c r="BV35" s="52">
        <f t="shared" si="98"/>
        <v>1078088</v>
      </c>
      <c r="BW35" s="52">
        <f t="shared" si="98"/>
        <v>1057609</v>
      </c>
      <c r="BX35" s="52">
        <f t="shared" si="98"/>
        <v>1013778</v>
      </c>
      <c r="BY35" s="52">
        <f t="shared" si="98"/>
        <v>1066150</v>
      </c>
      <c r="BZ35" s="52">
        <f t="shared" si="98"/>
        <v>1006271</v>
      </c>
      <c r="CA35" s="52">
        <f t="shared" si="98"/>
        <v>1018430</v>
      </c>
      <c r="CB35" s="52">
        <f>SUM(CB36:CB37)</f>
        <v>12080857</v>
      </c>
      <c r="CC35" s="52">
        <f t="shared" si="98"/>
        <v>1079262</v>
      </c>
      <c r="CD35" s="52">
        <f t="shared" si="98"/>
        <v>911877</v>
      </c>
      <c r="CE35" s="52">
        <f t="shared" si="98"/>
        <v>967001</v>
      </c>
      <c r="CF35" s="52">
        <f t="shared" si="98"/>
        <v>1027699</v>
      </c>
      <c r="CG35" s="52">
        <f t="shared" si="98"/>
        <v>1052442</v>
      </c>
      <c r="CH35" s="52">
        <f t="shared" si="98"/>
        <v>999295</v>
      </c>
      <c r="CI35" s="52">
        <f t="shared" si="98"/>
        <v>1096544</v>
      </c>
      <c r="CJ35" s="52">
        <f t="shared" si="98"/>
        <v>1105628</v>
      </c>
      <c r="CK35" s="52">
        <f t="shared" si="98"/>
        <v>1014561</v>
      </c>
      <c r="CL35" s="52">
        <f t="shared" si="98"/>
        <v>1049674</v>
      </c>
      <c r="CM35" s="52">
        <v>1047224</v>
      </c>
      <c r="CN35" s="52">
        <f t="shared" si="98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9">SUM(CR36:CR37)</f>
        <v>811379</v>
      </c>
      <c r="CS35" s="52">
        <f t="shared" si="99"/>
        <v>1038390</v>
      </c>
      <c r="CT35" s="52">
        <f t="shared" si="99"/>
        <v>1099040</v>
      </c>
      <c r="CU35" s="52">
        <f t="shared" si="99"/>
        <v>1039291</v>
      </c>
      <c r="CV35" s="52">
        <f t="shared" si="99"/>
        <v>1158658</v>
      </c>
      <c r="CW35" s="52">
        <f t="shared" si="99"/>
        <v>1165352</v>
      </c>
      <c r="CX35" s="52">
        <f t="shared" si="99"/>
        <v>1052361</v>
      </c>
      <c r="CY35" s="52">
        <f t="shared" si="99"/>
        <v>1083548</v>
      </c>
      <c r="CZ35" s="52">
        <f t="shared" si="99"/>
        <v>1065607</v>
      </c>
      <c r="DA35" s="52">
        <f t="shared" si="99"/>
        <v>1119789</v>
      </c>
      <c r="DB35" s="52">
        <f t="shared" si="74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100">SUM(DE36:DE37)</f>
        <v>1115607</v>
      </c>
      <c r="DF35" s="52">
        <f t="shared" si="100"/>
        <v>1075536</v>
      </c>
      <c r="DG35" s="52">
        <f t="shared" si="100"/>
        <v>1144023</v>
      </c>
      <c r="DH35" s="52">
        <f t="shared" si="100"/>
        <v>1043254</v>
      </c>
      <c r="DI35" s="52">
        <f t="shared" si="100"/>
        <v>1153678</v>
      </c>
      <c r="DJ35" s="52">
        <f t="shared" si="100"/>
        <v>1197933</v>
      </c>
      <c r="DK35" s="52">
        <f t="shared" si="100"/>
        <v>1091625</v>
      </c>
      <c r="DL35" s="52">
        <f t="shared" si="100"/>
        <v>1141272</v>
      </c>
      <c r="DM35" s="52">
        <f t="shared" si="100"/>
        <v>1120569</v>
      </c>
      <c r="DN35" s="52">
        <f t="shared" si="100"/>
        <v>1154376</v>
      </c>
      <c r="DO35" s="52">
        <f t="shared" si="82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1">SUM(DR36:DR37)</f>
        <v>1123855</v>
      </c>
      <c r="DS35" s="52">
        <f t="shared" si="101"/>
        <v>1118119</v>
      </c>
      <c r="DT35" s="52">
        <f t="shared" si="101"/>
        <v>1172865</v>
      </c>
      <c r="DU35" s="52">
        <f t="shared" si="101"/>
        <v>1096177</v>
      </c>
      <c r="DV35" s="52">
        <f t="shared" si="101"/>
        <v>1208440</v>
      </c>
      <c r="DW35" s="52">
        <f t="shared" si="101"/>
        <v>1239007</v>
      </c>
      <c r="DX35" s="52">
        <f t="shared" si="101"/>
        <v>1122129</v>
      </c>
      <c r="DY35" s="52">
        <v>1168426</v>
      </c>
      <c r="DZ35" s="52">
        <f t="shared" si="101"/>
        <v>1114373</v>
      </c>
      <c r="EA35" s="52">
        <f t="shared" si="101"/>
        <v>1161729</v>
      </c>
      <c r="EB35" s="52">
        <f t="shared" si="84"/>
        <v>13687847</v>
      </c>
      <c r="EC35" s="52">
        <f t="shared" ref="EC35:EN35" si="102">SUM(EC36:EC37)</f>
        <v>1186271</v>
      </c>
      <c r="ED35" s="52">
        <f t="shared" si="102"/>
        <v>1124397</v>
      </c>
      <c r="EE35" s="52">
        <f t="shared" si="102"/>
        <v>814057</v>
      </c>
      <c r="EF35" s="52">
        <f t="shared" si="102"/>
        <v>363489</v>
      </c>
      <c r="EG35" s="52">
        <f t="shared" si="102"/>
        <v>540293</v>
      </c>
      <c r="EH35" s="52">
        <f t="shared" si="102"/>
        <v>718015</v>
      </c>
      <c r="EI35" s="52">
        <f t="shared" si="102"/>
        <v>902915</v>
      </c>
      <c r="EJ35" s="52">
        <f t="shared" si="102"/>
        <v>963760</v>
      </c>
      <c r="EK35" s="52">
        <f t="shared" si="102"/>
        <v>1023603</v>
      </c>
      <c r="EL35" s="52">
        <f t="shared" si="102"/>
        <v>1159930</v>
      </c>
      <c r="EM35" s="52">
        <f t="shared" si="102"/>
        <v>1171727</v>
      </c>
      <c r="EN35" s="52">
        <f t="shared" si="102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>
        <v>1020104</v>
      </c>
      <c r="GO35" s="52">
        <f>+SUM(GC35:GN35)</f>
        <v>12650817</v>
      </c>
      <c r="GP35" s="86">
        <v>1058385</v>
      </c>
      <c r="GQ35" s="86">
        <v>931259</v>
      </c>
      <c r="GR35" s="86">
        <v>967976</v>
      </c>
      <c r="GS35" s="86">
        <f t="shared" ref="GS35:GU37" si="103">+GS32+GS29+GS26</f>
        <v>989327</v>
      </c>
      <c r="GT35" s="86">
        <f t="shared" si="103"/>
        <v>1060355</v>
      </c>
      <c r="GU35" s="86">
        <f t="shared" si="103"/>
        <v>997863</v>
      </c>
      <c r="GV35" s="52">
        <v>1107183</v>
      </c>
      <c r="GW35" s="52"/>
      <c r="GX35" s="52"/>
      <c r="GY35" s="52"/>
      <c r="GZ35" s="52"/>
      <c r="HA35" s="52"/>
      <c r="HB35" s="52">
        <f>+SUM(GP35:HA35)</f>
        <v>7112348</v>
      </c>
    </row>
    <row r="36" spans="2:210" x14ac:dyDescent="0.25">
      <c r="B36" s="48" t="s">
        <v>65</v>
      </c>
      <c r="C36" s="56">
        <f>C27+C30+C33</f>
        <v>0</v>
      </c>
      <c r="D36" s="56">
        <f t="shared" ref="D36:O37" si="104">D27+D30+D33</f>
        <v>0</v>
      </c>
      <c r="E36" s="56">
        <f t="shared" si="104"/>
        <v>0</v>
      </c>
      <c r="F36" s="56">
        <f t="shared" si="104"/>
        <v>0</v>
      </c>
      <c r="G36" s="56">
        <f t="shared" si="104"/>
        <v>0</v>
      </c>
      <c r="H36" s="56">
        <f t="shared" si="104"/>
        <v>0</v>
      </c>
      <c r="I36" s="56">
        <f t="shared" si="104"/>
        <v>0</v>
      </c>
      <c r="J36" s="56">
        <f t="shared" si="104"/>
        <v>0</v>
      </c>
      <c r="K36" s="56">
        <f t="shared" si="104"/>
        <v>0</v>
      </c>
      <c r="L36" s="56">
        <f t="shared" si="104"/>
        <v>32512</v>
      </c>
      <c r="M36" s="56">
        <f t="shared" si="104"/>
        <v>128244</v>
      </c>
      <c r="N36" s="56">
        <f t="shared" si="104"/>
        <v>160870</v>
      </c>
      <c r="O36" s="56">
        <f t="shared" si="104"/>
        <v>321626</v>
      </c>
      <c r="P36" s="56">
        <f>P27+P30+P33</f>
        <v>147476</v>
      </c>
      <c r="Q36" s="56">
        <f t="shared" ref="Q36:AB37" si="105">Q27+Q30+Q33</f>
        <v>127762</v>
      </c>
      <c r="R36" s="56">
        <f t="shared" si="105"/>
        <v>136180</v>
      </c>
      <c r="S36" s="56">
        <f t="shared" si="105"/>
        <v>167006</v>
      </c>
      <c r="T36" s="56">
        <f t="shared" si="105"/>
        <v>155520</v>
      </c>
      <c r="U36" s="56">
        <f t="shared" si="105"/>
        <v>148248</v>
      </c>
      <c r="V36" s="56">
        <f t="shared" si="105"/>
        <v>199772</v>
      </c>
      <c r="W36" s="56">
        <f t="shared" si="105"/>
        <v>169852</v>
      </c>
      <c r="X36" s="56">
        <f t="shared" si="105"/>
        <v>149250</v>
      </c>
      <c r="Y36" s="56">
        <f t="shared" si="105"/>
        <v>160190</v>
      </c>
      <c r="Z36" s="56">
        <f t="shared" si="105"/>
        <v>143418</v>
      </c>
      <c r="AA36" s="56">
        <f t="shared" si="105"/>
        <v>176048</v>
      </c>
      <c r="AB36" s="56">
        <f t="shared" si="105"/>
        <v>1880722</v>
      </c>
      <c r="AC36" s="56">
        <f>AC27+AC30+AC33</f>
        <v>165586</v>
      </c>
      <c r="AD36" s="56">
        <f t="shared" ref="AD36:AO37" si="106">AD27+AD30+AD33</f>
        <v>154224</v>
      </c>
      <c r="AE36" s="56">
        <f t="shared" si="106"/>
        <v>152884</v>
      </c>
      <c r="AF36" s="56">
        <f t="shared" si="106"/>
        <v>163083</v>
      </c>
      <c r="AG36" s="56">
        <f t="shared" si="106"/>
        <v>173170</v>
      </c>
      <c r="AH36" s="56">
        <f t="shared" si="106"/>
        <v>160365</v>
      </c>
      <c r="AI36" s="56">
        <f t="shared" si="106"/>
        <v>200921</v>
      </c>
      <c r="AJ36" s="56">
        <f t="shared" si="106"/>
        <v>194471</v>
      </c>
      <c r="AK36" s="56">
        <f t="shared" si="106"/>
        <v>173256</v>
      </c>
      <c r="AL36" s="56">
        <f t="shared" si="106"/>
        <v>174273</v>
      </c>
      <c r="AM36" s="56">
        <f t="shared" si="106"/>
        <v>163077</v>
      </c>
      <c r="AN36" s="56">
        <f t="shared" si="106"/>
        <v>190324</v>
      </c>
      <c r="AO36" s="56">
        <f t="shared" si="106"/>
        <v>2065634</v>
      </c>
      <c r="AP36" s="56">
        <f>AP27+AP30+AP33</f>
        <v>184434</v>
      </c>
      <c r="AQ36" s="56">
        <f t="shared" ref="AQ36:BB37" si="107">AQ27+AQ30+AQ33</f>
        <v>165196</v>
      </c>
      <c r="AR36" s="56">
        <f t="shared" si="107"/>
        <v>184059</v>
      </c>
      <c r="AS36" s="56">
        <f t="shared" si="107"/>
        <v>151914</v>
      </c>
      <c r="AT36" s="56">
        <f t="shared" si="107"/>
        <v>184471</v>
      </c>
      <c r="AU36" s="56">
        <f t="shared" si="107"/>
        <v>169520</v>
      </c>
      <c r="AV36" s="56">
        <f t="shared" si="107"/>
        <v>211081</v>
      </c>
      <c r="AW36" s="56">
        <f t="shared" si="107"/>
        <v>205548</v>
      </c>
      <c r="AX36" s="56">
        <f t="shared" si="107"/>
        <v>174694</v>
      </c>
      <c r="AY36" s="56">
        <f t="shared" si="107"/>
        <v>176643</v>
      </c>
      <c r="AZ36" s="56">
        <f t="shared" si="107"/>
        <v>171306</v>
      </c>
      <c r="BA36" s="56">
        <f t="shared" si="107"/>
        <v>202930</v>
      </c>
      <c r="BB36" s="56">
        <f t="shared" si="107"/>
        <v>2181796</v>
      </c>
      <c r="BC36" s="56">
        <f>BC27+BC30+BC33</f>
        <v>191945</v>
      </c>
      <c r="BD36" s="56">
        <f t="shared" ref="BD36:BO37" si="108">BD27+BD30+BD33</f>
        <v>164979</v>
      </c>
      <c r="BE36" s="56">
        <f t="shared" si="108"/>
        <v>171974</v>
      </c>
      <c r="BF36" s="56">
        <f t="shared" si="108"/>
        <v>192206</v>
      </c>
      <c r="BG36" s="56">
        <f t="shared" si="108"/>
        <v>189722</v>
      </c>
      <c r="BH36" s="56">
        <f t="shared" si="108"/>
        <v>171567</v>
      </c>
      <c r="BI36" s="56">
        <f t="shared" si="108"/>
        <v>228270</v>
      </c>
      <c r="BJ36" s="56">
        <f t="shared" si="108"/>
        <v>215934</v>
      </c>
      <c r="BK36" s="56">
        <f t="shared" si="108"/>
        <v>174277</v>
      </c>
      <c r="BL36" s="56">
        <f t="shared" si="108"/>
        <v>191042</v>
      </c>
      <c r="BM36" s="56">
        <f t="shared" si="108"/>
        <v>179072</v>
      </c>
      <c r="BN36" s="56">
        <f t="shared" si="108"/>
        <v>220002</v>
      </c>
      <c r="BO36" s="56">
        <f t="shared" si="108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9">BR27+BR30+BR33</f>
        <v>170347</v>
      </c>
      <c r="BS36" s="56">
        <f t="shared" si="109"/>
        <v>185853</v>
      </c>
      <c r="BT36" s="56">
        <f t="shared" si="109"/>
        <v>215385</v>
      </c>
      <c r="BU36" s="56">
        <f t="shared" si="109"/>
        <v>190647</v>
      </c>
      <c r="BV36" s="56">
        <f t="shared" si="109"/>
        <v>263470</v>
      </c>
      <c r="BW36" s="56">
        <f t="shared" si="109"/>
        <v>234505</v>
      </c>
      <c r="BX36" s="56">
        <f t="shared" si="109"/>
        <v>196330</v>
      </c>
      <c r="BY36" s="56">
        <f t="shared" si="109"/>
        <v>216382</v>
      </c>
      <c r="BZ36" s="56">
        <f t="shared" si="109"/>
        <v>191922</v>
      </c>
      <c r="CA36" s="56">
        <f t="shared" si="109"/>
        <v>233443</v>
      </c>
      <c r="CB36" s="56">
        <f t="shared" si="109"/>
        <v>2499190</v>
      </c>
      <c r="CC36" s="56">
        <f t="shared" si="109"/>
        <v>232931</v>
      </c>
      <c r="CD36" s="56">
        <f t="shared" si="109"/>
        <v>193875</v>
      </c>
      <c r="CE36" s="56">
        <f t="shared" si="109"/>
        <v>199430</v>
      </c>
      <c r="CF36" s="56">
        <f t="shared" si="109"/>
        <v>195814</v>
      </c>
      <c r="CG36" s="56">
        <f t="shared" si="109"/>
        <v>234491</v>
      </c>
      <c r="CH36" s="56">
        <f t="shared" si="109"/>
        <v>208506</v>
      </c>
      <c r="CI36" s="56">
        <f t="shared" si="109"/>
        <v>295072</v>
      </c>
      <c r="CJ36" s="56">
        <f t="shared" si="109"/>
        <v>259736</v>
      </c>
      <c r="CK36" s="56">
        <f t="shared" si="109"/>
        <v>204881</v>
      </c>
      <c r="CL36" s="56">
        <f t="shared" si="109"/>
        <v>214695</v>
      </c>
      <c r="CM36" s="56">
        <v>215648</v>
      </c>
      <c r="CN36" s="56">
        <f t="shared" si="109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10">CT27+CT30+CT33</f>
        <v>237024</v>
      </c>
      <c r="CU36" s="56">
        <f t="shared" si="110"/>
        <v>217812</v>
      </c>
      <c r="CV36" s="56">
        <f t="shared" si="110"/>
        <v>309519</v>
      </c>
      <c r="CW36" s="56">
        <f t="shared" ref="CW36:DA37" si="111">CW27+CW30+CW33</f>
        <v>263958</v>
      </c>
      <c r="CX36" s="56">
        <f t="shared" si="111"/>
        <v>212260</v>
      </c>
      <c r="CY36" s="56">
        <f t="shared" si="111"/>
        <v>216407</v>
      </c>
      <c r="CZ36" s="56">
        <f t="shared" si="111"/>
        <v>211083</v>
      </c>
      <c r="DA36" s="56">
        <f t="shared" si="111"/>
        <v>266512</v>
      </c>
      <c r="DB36" s="56">
        <f t="shared" si="74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2">DE27+DE30+DE33</f>
        <v>247381</v>
      </c>
      <c r="DF36" s="56">
        <f t="shared" si="112"/>
        <v>222940</v>
      </c>
      <c r="DG36" s="56">
        <f t="shared" si="112"/>
        <v>248005</v>
      </c>
      <c r="DH36" s="56">
        <f t="shared" si="112"/>
        <v>216238</v>
      </c>
      <c r="DI36" s="56">
        <f t="shared" si="112"/>
        <v>290588</v>
      </c>
      <c r="DJ36" s="56">
        <f t="shared" si="112"/>
        <v>287325</v>
      </c>
      <c r="DK36" s="56">
        <f t="shared" si="112"/>
        <v>228817</v>
      </c>
      <c r="DL36" s="56">
        <f t="shared" si="112"/>
        <v>239764</v>
      </c>
      <c r="DM36" s="56">
        <f t="shared" si="112"/>
        <v>228349</v>
      </c>
      <c r="DN36" s="56">
        <f t="shared" si="112"/>
        <v>277007</v>
      </c>
      <c r="DO36" s="56">
        <f t="shared" si="82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3">DR27+DR30+DR33</f>
        <v>229877</v>
      </c>
      <c r="DS36" s="56">
        <f t="shared" si="113"/>
        <v>258878</v>
      </c>
      <c r="DT36" s="56">
        <f t="shared" si="113"/>
        <v>256894</v>
      </c>
      <c r="DU36" s="56">
        <f t="shared" si="113"/>
        <v>233043</v>
      </c>
      <c r="DV36" s="56">
        <f t="shared" si="113"/>
        <v>322134</v>
      </c>
      <c r="DW36" s="56">
        <f t="shared" si="113"/>
        <v>308027</v>
      </c>
      <c r="DX36" s="56">
        <f t="shared" si="113"/>
        <v>243964</v>
      </c>
      <c r="DY36" s="56">
        <v>249446</v>
      </c>
      <c r="DZ36" s="56">
        <f t="shared" si="113"/>
        <v>232494</v>
      </c>
      <c r="EA36" s="56">
        <f t="shared" si="113"/>
        <v>271496</v>
      </c>
      <c r="EB36" s="56">
        <f t="shared" si="84"/>
        <v>3091288</v>
      </c>
      <c r="EC36" s="56">
        <f t="shared" ref="EC36:EN36" si="114">EC27+EC30+EC33</f>
        <v>284021</v>
      </c>
      <c r="ED36" s="56">
        <f t="shared" si="114"/>
        <v>260817</v>
      </c>
      <c r="EE36" s="56">
        <f t="shared" si="114"/>
        <v>165802</v>
      </c>
      <c r="EF36" s="56">
        <f t="shared" si="114"/>
        <v>29994</v>
      </c>
      <c r="EG36" s="56">
        <f t="shared" si="114"/>
        <v>78183</v>
      </c>
      <c r="EH36" s="56">
        <f t="shared" si="114"/>
        <v>126715</v>
      </c>
      <c r="EI36" s="56">
        <f t="shared" si="114"/>
        <v>186561</v>
      </c>
      <c r="EJ36" s="56">
        <f t="shared" si="114"/>
        <v>188435</v>
      </c>
      <c r="EK36" s="56">
        <f t="shared" si="114"/>
        <v>216904</v>
      </c>
      <c r="EL36" s="56">
        <f t="shared" si="114"/>
        <v>254157</v>
      </c>
      <c r="EM36" s="56">
        <f t="shared" si="114"/>
        <v>262175</v>
      </c>
      <c r="EN36" s="56">
        <f t="shared" si="114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>
        <v>295871</v>
      </c>
      <c r="GO36" s="56">
        <f>+SUM(GC36:GN36)</f>
        <v>3267155</v>
      </c>
      <c r="GP36" s="88">
        <v>309299</v>
      </c>
      <c r="GQ36" s="88">
        <v>254581</v>
      </c>
      <c r="GR36" s="88">
        <v>247911</v>
      </c>
      <c r="GS36" s="88">
        <f t="shared" si="103"/>
        <v>267938</v>
      </c>
      <c r="GT36" s="88">
        <f t="shared" si="103"/>
        <v>288556</v>
      </c>
      <c r="GU36" s="56">
        <f>+GU27+GU30+GU33</f>
        <v>254837</v>
      </c>
      <c r="GV36" s="56">
        <v>350539</v>
      </c>
      <c r="GW36" s="56"/>
      <c r="GX36" s="56"/>
      <c r="GY36" s="56"/>
      <c r="GZ36" s="56"/>
      <c r="HA36" s="56"/>
      <c r="HB36" s="56">
        <f>+SUM(GP36:HA36)</f>
        <v>1973661</v>
      </c>
    </row>
    <row r="37" spans="2:210" x14ac:dyDescent="0.25">
      <c r="B37" s="48" t="s">
        <v>66</v>
      </c>
      <c r="C37" s="56">
        <f>C28+C31+C34</f>
        <v>0</v>
      </c>
      <c r="D37" s="56">
        <f t="shared" si="104"/>
        <v>0</v>
      </c>
      <c r="E37" s="56">
        <f t="shared" si="104"/>
        <v>0</v>
      </c>
      <c r="F37" s="56">
        <f t="shared" si="104"/>
        <v>0</v>
      </c>
      <c r="G37" s="56">
        <f t="shared" si="104"/>
        <v>0</v>
      </c>
      <c r="H37" s="56">
        <f t="shared" si="104"/>
        <v>0</v>
      </c>
      <c r="I37" s="56">
        <f t="shared" si="104"/>
        <v>0</v>
      </c>
      <c r="J37" s="56">
        <f t="shared" si="104"/>
        <v>0</v>
      </c>
      <c r="K37" s="56">
        <f t="shared" si="104"/>
        <v>0</v>
      </c>
      <c r="L37" s="56">
        <f t="shared" si="104"/>
        <v>115306</v>
      </c>
      <c r="M37" s="56">
        <f t="shared" si="104"/>
        <v>580618</v>
      </c>
      <c r="N37" s="56">
        <f t="shared" si="104"/>
        <v>609104</v>
      </c>
      <c r="O37" s="56">
        <f t="shared" si="104"/>
        <v>1305028</v>
      </c>
      <c r="P37" s="56">
        <f>P28+P31+P34</f>
        <v>592634</v>
      </c>
      <c r="Q37" s="56">
        <f t="shared" si="105"/>
        <v>556466</v>
      </c>
      <c r="R37" s="56">
        <f t="shared" si="105"/>
        <v>637562</v>
      </c>
      <c r="S37" s="56">
        <f t="shared" si="105"/>
        <v>621122</v>
      </c>
      <c r="T37" s="56">
        <f t="shared" si="105"/>
        <v>648832</v>
      </c>
      <c r="U37" s="56">
        <f t="shared" si="105"/>
        <v>635408</v>
      </c>
      <c r="V37" s="56">
        <f t="shared" si="105"/>
        <v>636814</v>
      </c>
      <c r="W37" s="56">
        <f t="shared" si="105"/>
        <v>649108</v>
      </c>
      <c r="X37" s="56">
        <f t="shared" si="105"/>
        <v>640092</v>
      </c>
      <c r="Y37" s="56">
        <f t="shared" si="105"/>
        <v>658896</v>
      </c>
      <c r="Z37" s="56">
        <f t="shared" si="105"/>
        <v>643742</v>
      </c>
      <c r="AA37" s="56">
        <f t="shared" si="105"/>
        <v>653796</v>
      </c>
      <c r="AB37" s="56">
        <f t="shared" si="105"/>
        <v>7574472</v>
      </c>
      <c r="AC37" s="56">
        <f>AC28+AC31+AC34</f>
        <v>666632</v>
      </c>
      <c r="AD37" s="56">
        <f t="shared" si="106"/>
        <v>641218</v>
      </c>
      <c r="AE37" s="56">
        <f t="shared" si="106"/>
        <v>705752</v>
      </c>
      <c r="AF37" s="56">
        <f t="shared" si="106"/>
        <v>644500</v>
      </c>
      <c r="AG37" s="56">
        <f t="shared" si="106"/>
        <v>699049</v>
      </c>
      <c r="AH37" s="56">
        <f t="shared" si="106"/>
        <v>674397</v>
      </c>
      <c r="AI37" s="56">
        <f t="shared" si="106"/>
        <v>708730</v>
      </c>
      <c r="AJ37" s="56">
        <f t="shared" si="106"/>
        <v>729526</v>
      </c>
      <c r="AK37" s="56">
        <f t="shared" si="106"/>
        <v>694873</v>
      </c>
      <c r="AL37" s="56">
        <f t="shared" si="106"/>
        <v>723901</v>
      </c>
      <c r="AM37" s="56">
        <f t="shared" si="106"/>
        <v>715045</v>
      </c>
      <c r="AN37" s="56">
        <f t="shared" si="106"/>
        <v>700418</v>
      </c>
      <c r="AO37" s="56">
        <f t="shared" si="106"/>
        <v>8304041</v>
      </c>
      <c r="AP37" s="56">
        <f>AP28+AP31+AP34</f>
        <v>708576</v>
      </c>
      <c r="AQ37" s="56">
        <f t="shared" si="107"/>
        <v>677902</v>
      </c>
      <c r="AR37" s="56">
        <f t="shared" si="107"/>
        <v>732295</v>
      </c>
      <c r="AS37" s="56">
        <f t="shared" si="107"/>
        <v>745472</v>
      </c>
      <c r="AT37" s="56">
        <f t="shared" si="107"/>
        <v>763598</v>
      </c>
      <c r="AU37" s="56">
        <f t="shared" si="107"/>
        <v>724812</v>
      </c>
      <c r="AV37" s="56">
        <f t="shared" si="107"/>
        <v>758079</v>
      </c>
      <c r="AW37" s="56">
        <f t="shared" si="107"/>
        <v>762446</v>
      </c>
      <c r="AX37" s="56">
        <f t="shared" si="107"/>
        <v>719993</v>
      </c>
      <c r="AY37" s="56">
        <f t="shared" si="107"/>
        <v>780664</v>
      </c>
      <c r="AZ37" s="56">
        <f t="shared" si="107"/>
        <v>744492</v>
      </c>
      <c r="BA37" s="56">
        <f t="shared" si="107"/>
        <v>745288</v>
      </c>
      <c r="BB37" s="56">
        <f t="shared" si="107"/>
        <v>8863617</v>
      </c>
      <c r="BC37" s="56">
        <f>BC28+BC31+BC34</f>
        <v>743929</v>
      </c>
      <c r="BD37" s="56">
        <f t="shared" si="108"/>
        <v>703388</v>
      </c>
      <c r="BE37" s="56">
        <f t="shared" si="108"/>
        <v>766067</v>
      </c>
      <c r="BF37" s="56">
        <f t="shared" si="108"/>
        <v>743749</v>
      </c>
      <c r="BG37" s="56">
        <f t="shared" si="108"/>
        <v>789244</v>
      </c>
      <c r="BH37" s="56">
        <f t="shared" si="108"/>
        <v>763746</v>
      </c>
      <c r="BI37" s="56">
        <f t="shared" si="108"/>
        <v>779056</v>
      </c>
      <c r="BJ37" s="56">
        <f t="shared" si="108"/>
        <v>804215</v>
      </c>
      <c r="BK37" s="56">
        <f t="shared" si="108"/>
        <v>784641</v>
      </c>
      <c r="BL37" s="56">
        <f t="shared" si="108"/>
        <v>826512</v>
      </c>
      <c r="BM37" s="56">
        <f t="shared" si="108"/>
        <v>796840</v>
      </c>
      <c r="BN37" s="56">
        <f t="shared" si="108"/>
        <v>772552</v>
      </c>
      <c r="BO37" s="56">
        <f t="shared" si="108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5">BR28+BR31+BR34</f>
        <v>749446</v>
      </c>
      <c r="BS37" s="56">
        <f t="shared" si="115"/>
        <v>793136</v>
      </c>
      <c r="BT37" s="56">
        <f t="shared" si="115"/>
        <v>801845</v>
      </c>
      <c r="BU37" s="56">
        <f t="shared" si="115"/>
        <v>791029</v>
      </c>
      <c r="BV37" s="56">
        <f t="shared" si="115"/>
        <v>814618</v>
      </c>
      <c r="BW37" s="56">
        <f t="shared" si="115"/>
        <v>823104</v>
      </c>
      <c r="BX37" s="56">
        <f t="shared" si="115"/>
        <v>817448</v>
      </c>
      <c r="BY37" s="56">
        <f t="shared" si="115"/>
        <v>849768</v>
      </c>
      <c r="BZ37" s="56">
        <f t="shared" si="115"/>
        <v>814349</v>
      </c>
      <c r="CA37" s="56">
        <f t="shared" si="115"/>
        <v>784987</v>
      </c>
      <c r="CB37" s="56">
        <f t="shared" si="109"/>
        <v>9581667</v>
      </c>
      <c r="CC37" s="56">
        <f t="shared" si="115"/>
        <v>846331</v>
      </c>
      <c r="CD37" s="56">
        <f t="shared" si="115"/>
        <v>718002</v>
      </c>
      <c r="CE37" s="56">
        <f t="shared" si="115"/>
        <v>767571</v>
      </c>
      <c r="CF37" s="56">
        <f t="shared" si="115"/>
        <v>831885</v>
      </c>
      <c r="CG37" s="56">
        <f t="shared" si="115"/>
        <v>817951</v>
      </c>
      <c r="CH37" s="56">
        <f t="shared" si="115"/>
        <v>790789</v>
      </c>
      <c r="CI37" s="56">
        <f t="shared" si="115"/>
        <v>801472</v>
      </c>
      <c r="CJ37" s="56">
        <f t="shared" si="115"/>
        <v>845892</v>
      </c>
      <c r="CK37" s="56">
        <f t="shared" si="115"/>
        <v>809680</v>
      </c>
      <c r="CL37" s="56">
        <f t="shared" si="115"/>
        <v>834979</v>
      </c>
      <c r="CM37" s="56">
        <v>831576</v>
      </c>
      <c r="CN37" s="56">
        <f t="shared" si="115"/>
        <v>844470</v>
      </c>
      <c r="CO37" s="56">
        <f t="shared" si="115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10"/>
        <v>849139</v>
      </c>
      <c r="CW37" s="56">
        <f t="shared" si="111"/>
        <v>901394</v>
      </c>
      <c r="CX37" s="56">
        <f t="shared" si="111"/>
        <v>840101</v>
      </c>
      <c r="CY37" s="56">
        <f t="shared" si="111"/>
        <v>867141</v>
      </c>
      <c r="CZ37" s="56">
        <f t="shared" si="111"/>
        <v>854524</v>
      </c>
      <c r="DA37" s="56">
        <f t="shared" si="111"/>
        <v>853277</v>
      </c>
      <c r="DB37" s="56">
        <f t="shared" si="74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6">DE28+DE31+DE34</f>
        <v>868226</v>
      </c>
      <c r="DF37" s="56">
        <f t="shared" si="116"/>
        <v>852596</v>
      </c>
      <c r="DG37" s="56">
        <f t="shared" si="116"/>
        <v>896018</v>
      </c>
      <c r="DH37" s="56">
        <f t="shared" si="116"/>
        <v>827016</v>
      </c>
      <c r="DI37" s="56">
        <f t="shared" si="116"/>
        <v>863090</v>
      </c>
      <c r="DJ37" s="56">
        <f t="shared" si="116"/>
        <v>910608</v>
      </c>
      <c r="DK37" s="56">
        <f t="shared" si="116"/>
        <v>862808</v>
      </c>
      <c r="DL37" s="56">
        <f t="shared" si="116"/>
        <v>901508</v>
      </c>
      <c r="DM37" s="56">
        <f t="shared" si="116"/>
        <v>892220</v>
      </c>
      <c r="DN37" s="56">
        <f t="shared" si="112"/>
        <v>877369</v>
      </c>
      <c r="DO37" s="56">
        <f t="shared" si="82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7">DR28+DR31+DR34</f>
        <v>893978</v>
      </c>
      <c r="DS37" s="56">
        <f t="shared" si="117"/>
        <v>859241</v>
      </c>
      <c r="DT37" s="56">
        <f t="shared" si="117"/>
        <v>915971</v>
      </c>
      <c r="DU37" s="56">
        <f t="shared" si="117"/>
        <v>863134</v>
      </c>
      <c r="DV37" s="56">
        <f t="shared" si="117"/>
        <v>886306</v>
      </c>
      <c r="DW37" s="56">
        <f t="shared" si="117"/>
        <v>930980</v>
      </c>
      <c r="DX37" s="56">
        <f t="shared" si="117"/>
        <v>878165</v>
      </c>
      <c r="DY37" s="56">
        <v>918980</v>
      </c>
      <c r="DZ37" s="56">
        <f t="shared" si="117"/>
        <v>881879</v>
      </c>
      <c r="EA37" s="56">
        <f t="shared" si="117"/>
        <v>890233</v>
      </c>
      <c r="EB37" s="56">
        <f t="shared" si="84"/>
        <v>10596559</v>
      </c>
      <c r="EC37" s="56">
        <f t="shared" ref="EC37:EN37" si="118">EC28+EC31+EC34</f>
        <v>902250</v>
      </c>
      <c r="ED37" s="56">
        <f t="shared" si="118"/>
        <v>863580</v>
      </c>
      <c r="EE37" s="56">
        <f t="shared" si="118"/>
        <v>648255</v>
      </c>
      <c r="EF37" s="56">
        <f t="shared" si="118"/>
        <v>333495</v>
      </c>
      <c r="EG37" s="56">
        <f t="shared" si="118"/>
        <v>462110</v>
      </c>
      <c r="EH37" s="56">
        <f t="shared" si="118"/>
        <v>591300</v>
      </c>
      <c r="EI37" s="56">
        <f t="shared" si="118"/>
        <v>716354</v>
      </c>
      <c r="EJ37" s="56">
        <f t="shared" si="118"/>
        <v>775325</v>
      </c>
      <c r="EK37" s="56">
        <f t="shared" si="118"/>
        <v>806699</v>
      </c>
      <c r="EL37" s="56">
        <f t="shared" si="118"/>
        <v>905773</v>
      </c>
      <c r="EM37" s="56">
        <f t="shared" si="118"/>
        <v>909552</v>
      </c>
      <c r="EN37" s="56">
        <f t="shared" si="118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>
        <v>724233</v>
      </c>
      <c r="GO37" s="56">
        <f>+SUM(GC37:GN37)</f>
        <v>9383662</v>
      </c>
      <c r="GP37" s="88">
        <v>749086</v>
      </c>
      <c r="GQ37" s="88">
        <v>676678</v>
      </c>
      <c r="GR37" s="88">
        <v>720065</v>
      </c>
      <c r="GS37" s="88">
        <f t="shared" si="103"/>
        <v>721389</v>
      </c>
      <c r="GT37" s="88">
        <f t="shared" si="103"/>
        <v>771799</v>
      </c>
      <c r="GU37" s="56">
        <f>+GU34+GU31+GU28</f>
        <v>743026</v>
      </c>
      <c r="GV37" s="56">
        <v>756644</v>
      </c>
      <c r="GW37" s="56"/>
      <c r="GX37" s="56"/>
      <c r="GY37" s="56"/>
      <c r="GZ37" s="56"/>
      <c r="HA37" s="56"/>
      <c r="HB37" s="56">
        <f>+SUM(GP37:HA37)</f>
        <v>5138687</v>
      </c>
    </row>
    <row r="40" spans="2:210" x14ac:dyDescent="0.25">
      <c r="B40" s="5" t="s">
        <v>72</v>
      </c>
    </row>
    <row r="41" spans="2:210" ht="15" customHeight="1" x14ac:dyDescent="0.25">
      <c r="B41" s="12" t="s">
        <v>73</v>
      </c>
      <c r="C41" s="174">
        <v>2010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6"/>
      <c r="O41" s="172" t="s">
        <v>80</v>
      </c>
      <c r="P41" s="174">
        <v>2011</v>
      </c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6"/>
      <c r="AB41" s="172" t="s">
        <v>81</v>
      </c>
      <c r="AC41" s="174">
        <v>2012</v>
      </c>
      <c r="AD41" s="175">
        <v>2012</v>
      </c>
      <c r="AE41" s="175">
        <v>2012</v>
      </c>
      <c r="AF41" s="175">
        <v>2012</v>
      </c>
      <c r="AG41" s="175">
        <v>2012</v>
      </c>
      <c r="AH41" s="175">
        <v>2012</v>
      </c>
      <c r="AI41" s="175">
        <v>2012</v>
      </c>
      <c r="AJ41" s="175">
        <v>2012</v>
      </c>
      <c r="AK41" s="175">
        <v>2012</v>
      </c>
      <c r="AL41" s="175">
        <v>2012</v>
      </c>
      <c r="AM41" s="175">
        <v>2012</v>
      </c>
      <c r="AN41" s="176">
        <v>2012</v>
      </c>
      <c r="AO41" s="172" t="s">
        <v>82</v>
      </c>
      <c r="AP41" s="174">
        <v>2013</v>
      </c>
      <c r="AQ41" s="175">
        <v>2012</v>
      </c>
      <c r="AR41" s="175">
        <v>2012</v>
      </c>
      <c r="AS41" s="175">
        <v>2012</v>
      </c>
      <c r="AT41" s="175">
        <v>2012</v>
      </c>
      <c r="AU41" s="175">
        <v>2012</v>
      </c>
      <c r="AV41" s="175">
        <v>2012</v>
      </c>
      <c r="AW41" s="175">
        <v>2012</v>
      </c>
      <c r="AX41" s="175">
        <v>2012</v>
      </c>
      <c r="AY41" s="175">
        <v>2012</v>
      </c>
      <c r="AZ41" s="175">
        <v>2012</v>
      </c>
      <c r="BA41" s="176">
        <v>2012</v>
      </c>
      <c r="BB41" s="172" t="s">
        <v>40</v>
      </c>
      <c r="BC41" s="174">
        <v>2014</v>
      </c>
      <c r="BD41" s="175">
        <v>2012</v>
      </c>
      <c r="BE41" s="175">
        <v>2012</v>
      </c>
      <c r="BF41" s="175">
        <v>2012</v>
      </c>
      <c r="BG41" s="175">
        <v>2012</v>
      </c>
      <c r="BH41" s="175">
        <v>2012</v>
      </c>
      <c r="BI41" s="175">
        <v>2012</v>
      </c>
      <c r="BJ41" s="175">
        <v>2012</v>
      </c>
      <c r="BK41" s="175">
        <v>2012</v>
      </c>
      <c r="BL41" s="175">
        <v>2012</v>
      </c>
      <c r="BM41" s="175">
        <v>2012</v>
      </c>
      <c r="BN41" s="176">
        <v>2012</v>
      </c>
      <c r="BO41" s="172" t="s">
        <v>41</v>
      </c>
      <c r="BP41" s="174">
        <v>2015</v>
      </c>
      <c r="BQ41" s="175">
        <v>2012</v>
      </c>
      <c r="BR41" s="175">
        <v>2012</v>
      </c>
      <c r="BS41" s="175">
        <v>2012</v>
      </c>
      <c r="BT41" s="175">
        <v>2012</v>
      </c>
      <c r="BU41" s="175">
        <v>2012</v>
      </c>
      <c r="BV41" s="175">
        <v>2012</v>
      </c>
      <c r="BW41" s="175">
        <v>2012</v>
      </c>
      <c r="BX41" s="175">
        <v>2012</v>
      </c>
      <c r="BY41" s="175">
        <v>2012</v>
      </c>
      <c r="BZ41" s="175">
        <v>2012</v>
      </c>
      <c r="CA41" s="176">
        <v>2012</v>
      </c>
      <c r="CB41" s="172" t="s">
        <v>42</v>
      </c>
      <c r="CC41" s="174">
        <v>2016</v>
      </c>
      <c r="CD41" s="175">
        <v>2011.38461538462</v>
      </c>
      <c r="CE41" s="175">
        <v>2011.26923076923</v>
      </c>
      <c r="CF41" s="175">
        <v>2011.1538461538501</v>
      </c>
      <c r="CG41" s="175">
        <v>2011.0384615384601</v>
      </c>
      <c r="CH41" s="175">
        <v>2010.9230769230801</v>
      </c>
      <c r="CI41" s="175">
        <v>2010.8076923076901</v>
      </c>
      <c r="CJ41" s="175">
        <v>2010.6923076923099</v>
      </c>
      <c r="CK41" s="175">
        <v>2010.5769230769199</v>
      </c>
      <c r="CL41" s="175">
        <v>2010.4615384615399</v>
      </c>
      <c r="CM41" s="175">
        <v>2010.3461538461499</v>
      </c>
      <c r="CN41" s="176">
        <v>2010.23076923077</v>
      </c>
      <c r="CO41" s="172" t="s">
        <v>43</v>
      </c>
      <c r="CP41" s="174">
        <v>2017</v>
      </c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6"/>
      <c r="DB41" s="172" t="s">
        <v>44</v>
      </c>
      <c r="DC41" s="174">
        <v>2018</v>
      </c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6"/>
      <c r="DO41" s="172" t="s">
        <v>45</v>
      </c>
      <c r="DP41" s="174">
        <v>2019</v>
      </c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6"/>
      <c r="EB41" s="172" t="s">
        <v>46</v>
      </c>
      <c r="EC41" s="169">
        <v>2020</v>
      </c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1"/>
      <c r="EO41" s="172" t="s">
        <v>47</v>
      </c>
      <c r="EP41" s="169">
        <v>2021</v>
      </c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1"/>
      <c r="FB41" s="172" t="s">
        <v>48</v>
      </c>
      <c r="FC41" s="169">
        <v>2022</v>
      </c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1"/>
      <c r="FO41" s="172" t="s">
        <v>49</v>
      </c>
      <c r="FP41" s="169">
        <v>2023</v>
      </c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1"/>
      <c r="GB41" s="172" t="s">
        <v>50</v>
      </c>
      <c r="GC41" s="169">
        <v>2024</v>
      </c>
      <c r="GD41" s="170"/>
      <c r="GE41" s="170"/>
      <c r="GF41" s="170"/>
      <c r="GG41" s="170"/>
      <c r="GH41" s="170"/>
      <c r="GI41" s="170"/>
      <c r="GJ41" s="170"/>
      <c r="GK41" s="170"/>
      <c r="GL41" s="170"/>
      <c r="GM41" s="170"/>
      <c r="GN41" s="171"/>
      <c r="GO41" s="172" t="s">
        <v>51</v>
      </c>
      <c r="GP41" s="169">
        <v>2025</v>
      </c>
      <c r="GQ41" s="170"/>
      <c r="GR41" s="170"/>
      <c r="GS41" s="170"/>
      <c r="GT41" s="170"/>
      <c r="GU41" s="170"/>
      <c r="GV41" s="170"/>
      <c r="GW41" s="170"/>
      <c r="GX41" s="170"/>
      <c r="GY41" s="170"/>
      <c r="GZ41" s="170"/>
      <c r="HA41" s="171"/>
      <c r="HB41" s="172" t="s">
        <v>176</v>
      </c>
    </row>
    <row r="42" spans="2:210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3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3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3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3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3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3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3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3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3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3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3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3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3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3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3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3"/>
    </row>
    <row r="43" spans="2:210" s="5" customFormat="1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9">SUM(M44:M45)</f>
        <v>2792229</v>
      </c>
      <c r="N43" s="52">
        <f t="shared" si="119"/>
        <v>3047093.1999999993</v>
      </c>
      <c r="O43" s="52">
        <f>SUM(C43:N43)</f>
        <v>6425132.4999999991</v>
      </c>
      <c r="P43" s="52">
        <f t="shared" si="119"/>
        <v>2925541.5000000005</v>
      </c>
      <c r="Q43" s="52">
        <f t="shared" si="119"/>
        <v>2700193.9</v>
      </c>
      <c r="R43" s="52">
        <f t="shared" si="119"/>
        <v>3029150.8000000003</v>
      </c>
      <c r="S43" s="52">
        <f t="shared" si="119"/>
        <v>3108043.1000000006</v>
      </c>
      <c r="T43" s="52">
        <f t="shared" si="119"/>
        <v>3162077.4000000004</v>
      </c>
      <c r="U43" s="52">
        <f t="shared" si="119"/>
        <v>3075726.0999999996</v>
      </c>
      <c r="V43" s="52">
        <f t="shared" si="119"/>
        <v>3308006.1000000006</v>
      </c>
      <c r="W43" s="52">
        <f t="shared" si="119"/>
        <v>3222225</v>
      </c>
      <c r="X43" s="52">
        <f t="shared" si="119"/>
        <v>3096043.6500000004</v>
      </c>
      <c r="Y43" s="52">
        <f t="shared" si="119"/>
        <v>3213807.92</v>
      </c>
      <c r="Z43" s="52">
        <f t="shared" si="119"/>
        <v>3076257.7</v>
      </c>
      <c r="AA43" s="52">
        <f t="shared" si="119"/>
        <v>3256791.95</v>
      </c>
      <c r="AB43" s="52">
        <f>SUM(P43:AA43)</f>
        <v>37173865.120000012</v>
      </c>
      <c r="AC43" s="52">
        <f t="shared" si="119"/>
        <v>3261823.6000000006</v>
      </c>
      <c r="AD43" s="52">
        <f t="shared" si="119"/>
        <v>3114758.45</v>
      </c>
      <c r="AE43" s="52">
        <f t="shared" si="119"/>
        <v>3332919.1</v>
      </c>
      <c r="AF43" s="52">
        <f t="shared" si="119"/>
        <v>3831583.8000000003</v>
      </c>
      <c r="AG43" s="52">
        <f t="shared" si="119"/>
        <v>4142447.4</v>
      </c>
      <c r="AH43" s="52">
        <f t="shared" si="119"/>
        <v>3965458.3</v>
      </c>
      <c r="AI43" s="52">
        <f t="shared" si="119"/>
        <v>4323200.5</v>
      </c>
      <c r="AJ43" s="52">
        <f t="shared" si="119"/>
        <v>4385323.8</v>
      </c>
      <c r="AK43" s="52">
        <f t="shared" si="119"/>
        <v>4121437.3</v>
      </c>
      <c r="AL43" s="52">
        <f t="shared" si="119"/>
        <v>4268789.3</v>
      </c>
      <c r="AM43" s="52">
        <f t="shared" si="119"/>
        <v>4170657.9</v>
      </c>
      <c r="AN43" s="52">
        <f t="shared" si="119"/>
        <v>4229938.2</v>
      </c>
      <c r="AO43" s="52">
        <f>SUM(AC43:AN43)</f>
        <v>47148337.649999999</v>
      </c>
      <c r="AP43" s="52">
        <f t="shared" si="119"/>
        <v>4242427</v>
      </c>
      <c r="AQ43" s="52">
        <f t="shared" si="119"/>
        <v>4006029.4000000004</v>
      </c>
      <c r="AR43" s="52">
        <f t="shared" si="119"/>
        <v>4348530.9000000004</v>
      </c>
      <c r="AS43" s="52">
        <f t="shared" si="119"/>
        <v>4256279.5999999996</v>
      </c>
      <c r="AT43" s="52">
        <f t="shared" si="119"/>
        <v>4497728.3</v>
      </c>
      <c r="AU43" s="52">
        <f t="shared" si="119"/>
        <v>4241602</v>
      </c>
      <c r="AV43" s="52">
        <f t="shared" si="119"/>
        <v>4598003.3</v>
      </c>
      <c r="AW43" s="52">
        <f t="shared" si="119"/>
        <v>4592743.7</v>
      </c>
      <c r="AX43" s="52">
        <f t="shared" si="119"/>
        <v>4241284.7</v>
      </c>
      <c r="AY43" s="52">
        <f t="shared" si="119"/>
        <v>4539817.9000000004</v>
      </c>
      <c r="AZ43" s="52">
        <f t="shared" si="119"/>
        <v>4343842.7</v>
      </c>
      <c r="BA43" s="52">
        <f t="shared" si="119"/>
        <v>4495894.7999999989</v>
      </c>
      <c r="BB43" s="52">
        <f>SUM(AP43:BA43)</f>
        <v>52404184.300000004</v>
      </c>
      <c r="BC43" s="52">
        <f t="shared" si="119"/>
        <v>4651521.6000000006</v>
      </c>
      <c r="BD43" s="52">
        <f t="shared" si="119"/>
        <v>4391492.5999999996</v>
      </c>
      <c r="BE43" s="52">
        <f t="shared" si="119"/>
        <v>4740391.4000000004</v>
      </c>
      <c r="BF43" s="52">
        <f t="shared" si="119"/>
        <v>4729663.5999999996</v>
      </c>
      <c r="BG43" s="52">
        <f t="shared" si="119"/>
        <v>4947451.4000000013</v>
      </c>
      <c r="BH43" s="52">
        <f t="shared" si="119"/>
        <v>4736622.0000000009</v>
      </c>
      <c r="BI43" s="52">
        <f t="shared" si="119"/>
        <v>5093084.5</v>
      </c>
      <c r="BJ43" s="52">
        <f t="shared" si="119"/>
        <v>5160259.8999999994</v>
      </c>
      <c r="BK43" s="52">
        <f t="shared" si="119"/>
        <v>4849278.8999999994</v>
      </c>
      <c r="BL43" s="52">
        <f t="shared" si="119"/>
        <v>5143681.8999999994</v>
      </c>
      <c r="BM43" s="52">
        <f t="shared" si="119"/>
        <v>4934413.1999999993</v>
      </c>
      <c r="BN43" s="52">
        <f t="shared" si="119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9"/>
        <v>4938483.3999999994</v>
      </c>
      <c r="BR43" s="52">
        <f t="shared" si="119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20">SUM(BU44:BU45)</f>
        <v>5175909.3999999994</v>
      </c>
      <c r="BV43" s="52">
        <f t="shared" si="120"/>
        <v>5690327.8000000017</v>
      </c>
      <c r="BW43" s="52">
        <f t="shared" si="120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20"/>
        <v>5300450.3</v>
      </c>
      <c r="CA43" s="52">
        <f t="shared" si="120"/>
        <v>5365455.0999999996</v>
      </c>
      <c r="CB43" s="52">
        <f>SUM(BP43:CA43)</f>
        <v>63624524.70000001</v>
      </c>
      <c r="CC43" s="52">
        <f t="shared" si="120"/>
        <v>6100154.5</v>
      </c>
      <c r="CD43" s="52">
        <f t="shared" si="120"/>
        <v>5284177</v>
      </c>
      <c r="CE43" s="52">
        <f t="shared" si="120"/>
        <v>5602628.6999999993</v>
      </c>
      <c r="CF43" s="52">
        <f t="shared" si="120"/>
        <v>5958652.9000000013</v>
      </c>
      <c r="CG43" s="52">
        <f t="shared" si="120"/>
        <v>6098510.1999999993</v>
      </c>
      <c r="CH43" s="52">
        <f t="shared" si="120"/>
        <v>5786359.8999999994</v>
      </c>
      <c r="CI43" s="52">
        <f t="shared" si="120"/>
        <v>6348174.0999999996</v>
      </c>
      <c r="CJ43" s="52">
        <f t="shared" si="120"/>
        <v>6405423.0000000019</v>
      </c>
      <c r="CK43" s="52">
        <f t="shared" si="120"/>
        <v>5876708.0000000019</v>
      </c>
      <c r="CL43" s="52">
        <f t="shared" si="120"/>
        <v>6080040.9999999991</v>
      </c>
      <c r="CM43" s="52">
        <f t="shared" si="120"/>
        <v>6068137.6000000015</v>
      </c>
      <c r="CN43" s="52">
        <f t="shared" si="120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21">SUM(CR44:CR45)</f>
        <v>4860748.7000000011</v>
      </c>
      <c r="CS43" s="52">
        <f t="shared" si="121"/>
        <v>6214121.4999999972</v>
      </c>
      <c r="CT43" s="52">
        <f t="shared" si="121"/>
        <v>6575727.8999999976</v>
      </c>
      <c r="CU43" s="52">
        <f t="shared" si="121"/>
        <v>6214403.7000000002</v>
      </c>
      <c r="CV43" s="52">
        <f t="shared" si="121"/>
        <v>6926513</v>
      </c>
      <c r="CW43" s="52">
        <f t="shared" si="121"/>
        <v>6968226.799999998</v>
      </c>
      <c r="CX43" s="52">
        <f t="shared" si="121"/>
        <v>6296705.3000000007</v>
      </c>
      <c r="CY43" s="52">
        <f t="shared" si="121"/>
        <v>6482046.0000000009</v>
      </c>
      <c r="CZ43" s="52">
        <f t="shared" si="121"/>
        <v>6366217.5999999996</v>
      </c>
      <c r="DA43" s="52">
        <f t="shared" si="121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2">SUM(DE44:DE45)</f>
        <v>6618777</v>
      </c>
      <c r="DF43" s="52">
        <f t="shared" si="122"/>
        <v>6380254.9000000004</v>
      </c>
      <c r="DG43" s="52">
        <f t="shared" si="122"/>
        <v>6788070.6000000006</v>
      </c>
      <c r="DH43" s="52">
        <f t="shared" si="122"/>
        <v>6188146.7000000002</v>
      </c>
      <c r="DI43" s="52">
        <f t="shared" si="122"/>
        <v>6844096.5999999987</v>
      </c>
      <c r="DJ43" s="52">
        <f t="shared" si="122"/>
        <v>7109820.0999999996</v>
      </c>
      <c r="DK43" s="52">
        <f t="shared" si="122"/>
        <v>6473839.0999999996</v>
      </c>
      <c r="DL43" s="52">
        <f t="shared" si="122"/>
        <v>6770080.4999999981</v>
      </c>
      <c r="DM43" s="52">
        <f t="shared" si="122"/>
        <v>6646069.2999999998</v>
      </c>
      <c r="DN43" s="52">
        <f t="shared" si="122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3">SUM(DR44:DR45)</f>
        <v>6954843.4000000004</v>
      </c>
      <c r="DS43" s="52">
        <f t="shared" si="123"/>
        <v>6914680.4999999963</v>
      </c>
      <c r="DT43" s="52">
        <f t="shared" si="123"/>
        <v>7257267.7999999989</v>
      </c>
      <c r="DU43" s="52">
        <f t="shared" si="123"/>
        <v>6782787.4999999963</v>
      </c>
      <c r="DV43" s="52">
        <f t="shared" si="123"/>
        <v>7478948.5000000009</v>
      </c>
      <c r="DW43" s="52">
        <f t="shared" si="123"/>
        <v>7667968.5000000019</v>
      </c>
      <c r="DX43" s="52">
        <f t="shared" si="123"/>
        <v>6944503.0999999996</v>
      </c>
      <c r="DY43" s="52">
        <f>SUM(DY44:DY45)</f>
        <v>7232542.5</v>
      </c>
      <c r="DZ43" s="52">
        <f t="shared" si="123"/>
        <v>6896963.799999998</v>
      </c>
      <c r="EA43" s="52">
        <f t="shared" si="123"/>
        <v>7184467.1000000006</v>
      </c>
      <c r="EB43" s="52">
        <f>+SUM(DP43:EA43)</f>
        <v>84622959.899999991</v>
      </c>
      <c r="EC43" s="52">
        <f t="shared" si="123"/>
        <v>7473625.2999999989</v>
      </c>
      <c r="ED43" s="52">
        <f t="shared" si="123"/>
        <v>7136699.3000000007</v>
      </c>
      <c r="EE43" s="52">
        <f t="shared" si="123"/>
        <v>5171248.2999999989</v>
      </c>
      <c r="EF43" s="52">
        <f t="shared" si="123"/>
        <v>2316086.5</v>
      </c>
      <c r="EG43" s="52">
        <f t="shared" si="123"/>
        <v>757236.29999999981</v>
      </c>
      <c r="EH43" s="52">
        <f t="shared" si="123"/>
        <v>2050611.3000000005</v>
      </c>
      <c r="EI43" s="52">
        <f t="shared" si="123"/>
        <v>5742333.0999999978</v>
      </c>
      <c r="EJ43" s="52">
        <f t="shared" si="123"/>
        <v>6128216.0999999996</v>
      </c>
      <c r="EK43" s="52">
        <f t="shared" si="123"/>
        <v>6509378.9000000004</v>
      </c>
      <c r="EL43" s="52">
        <f t="shared" si="123"/>
        <v>7376236.0999999987</v>
      </c>
      <c r="EM43" s="52">
        <f t="shared" si="123"/>
        <v>7449523.2999999998</v>
      </c>
      <c r="EN43" s="52">
        <f t="shared" si="123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4">SUM(ET44:ET45)</f>
        <v>7923320.1000000006</v>
      </c>
      <c r="EU43" s="52">
        <f t="shared" si="124"/>
        <v>7694110.3000000007</v>
      </c>
      <c r="EV43" s="52">
        <f t="shared" si="124"/>
        <v>8194880</v>
      </c>
      <c r="EW43" s="52">
        <f t="shared" si="124"/>
        <v>8629549.4000000022</v>
      </c>
      <c r="EX43" s="52">
        <f t="shared" si="124"/>
        <v>7955964</v>
      </c>
      <c r="EY43" s="52">
        <f t="shared" si="124"/>
        <v>8435804.3999999985</v>
      </c>
      <c r="EZ43" s="52">
        <f t="shared" si="124"/>
        <v>7978384.6000000006</v>
      </c>
      <c r="FA43" s="52">
        <f t="shared" si="124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5">SUM(FG44:FG45)</f>
        <v>9077809.9000000022</v>
      </c>
      <c r="FH43" s="52">
        <f t="shared" si="125"/>
        <v>8388210.2999999989</v>
      </c>
      <c r="FI43" s="52">
        <f t="shared" si="125"/>
        <v>9185348.5999999996</v>
      </c>
      <c r="FJ43" s="52">
        <f t="shared" si="125"/>
        <v>9558441.5</v>
      </c>
      <c r="FK43" s="52">
        <f t="shared" si="125"/>
        <v>8607388.799999997</v>
      </c>
      <c r="FL43" s="52">
        <f t="shared" si="125"/>
        <v>9008504.700000003</v>
      </c>
      <c r="FM43" s="52">
        <f t="shared" si="125"/>
        <v>8299241.9999999972</v>
      </c>
      <c r="FN43" s="52">
        <f t="shared" si="125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6">SUM(FT44:FT45)</f>
        <v>8986304.0999999996</v>
      </c>
      <c r="FU43" s="52">
        <f t="shared" si="126"/>
        <v>8599669</v>
      </c>
      <c r="FV43" s="52">
        <f t="shared" si="126"/>
        <v>9187962.4000000004</v>
      </c>
      <c r="FW43" s="52">
        <f t="shared" si="126"/>
        <v>9240477</v>
      </c>
      <c r="FX43" s="52">
        <f t="shared" si="126"/>
        <v>8324992.7999999998</v>
      </c>
      <c r="FY43" s="52">
        <f t="shared" si="126"/>
        <v>8695270.3000000007</v>
      </c>
      <c r="FZ43" s="52">
        <f t="shared" si="126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>
        <v>8186932.1999999993</v>
      </c>
      <c r="GO43" s="52">
        <f>+SUM(GC43:GN43)</f>
        <v>101504071.60000001</v>
      </c>
      <c r="GP43" s="52">
        <v>8657058</v>
      </c>
      <c r="GQ43" s="52">
        <v>7662014.2000000002</v>
      </c>
      <c r="GR43" s="52">
        <v>7954967.1000000024</v>
      </c>
      <c r="GS43" s="52">
        <v>8134697.5</v>
      </c>
      <c r="GT43" s="52">
        <f>+GT44+GT45</f>
        <v>8717814</v>
      </c>
      <c r="GU43" s="52">
        <f>+GU44+GU45</f>
        <v>8203004.9999999991</v>
      </c>
      <c r="GV43" s="52">
        <v>9106922.5</v>
      </c>
      <c r="GW43" s="52"/>
      <c r="GX43" s="52"/>
      <c r="GY43" s="52"/>
      <c r="GZ43" s="52"/>
      <c r="HA43" s="52"/>
      <c r="HB43" s="52">
        <f>+SUM(GP43:HA43)</f>
        <v>58436478.299999997</v>
      </c>
    </row>
    <row r="44" spans="2:210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>
        <v>2357629.5</v>
      </c>
      <c r="GO44" s="56">
        <f>+SUM(GC44:GN44)</f>
        <v>26055077.899999995</v>
      </c>
      <c r="GP44" s="56">
        <v>2511747.4000000004</v>
      </c>
      <c r="GQ44" s="56">
        <v>2080173.2</v>
      </c>
      <c r="GR44" s="56">
        <v>2019243.3000000005</v>
      </c>
      <c r="GS44" s="56">
        <v>2187781.600000001</v>
      </c>
      <c r="GT44" s="56">
        <v>2356266.2000000002</v>
      </c>
      <c r="GU44" s="56">
        <v>2077293.4000000011</v>
      </c>
      <c r="GV44" s="56">
        <v>2870326.0999999996</v>
      </c>
      <c r="GW44" s="56"/>
      <c r="GX44" s="56"/>
      <c r="GY44" s="56"/>
      <c r="GZ44" s="56"/>
      <c r="HA44" s="56"/>
      <c r="HB44" s="56">
        <f>+SUM(GP44:HA44)</f>
        <v>16102831.200000003</v>
      </c>
    </row>
    <row r="45" spans="2:210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>
        <v>5829302.6999999993</v>
      </c>
      <c r="GO45" s="56">
        <f>+SUM(GC45:GN45)</f>
        <v>75448993.700000003</v>
      </c>
      <c r="GP45" s="56">
        <v>6145310.5999999996</v>
      </c>
      <c r="GQ45" s="56">
        <v>5581841</v>
      </c>
      <c r="GR45" s="56">
        <v>5935723.8000000017</v>
      </c>
      <c r="GS45" s="56">
        <v>5946915.8999999994</v>
      </c>
      <c r="GT45" s="56">
        <v>6361547.8000000007</v>
      </c>
      <c r="GU45" s="56">
        <v>6125711.5999999978</v>
      </c>
      <c r="GV45" s="56">
        <v>6236596.4000000004</v>
      </c>
      <c r="GW45" s="56"/>
      <c r="GX45" s="56"/>
      <c r="GY45" s="56"/>
      <c r="GZ45" s="56"/>
      <c r="HA45" s="56"/>
      <c r="HB45" s="56">
        <f>+SUM(GP45:HA45)</f>
        <v>42333647.100000001</v>
      </c>
    </row>
    <row r="46" spans="2:210" x14ac:dyDescent="0.25">
      <c r="O46" s="126"/>
      <c r="AB46" s="126"/>
      <c r="AO46" s="126"/>
      <c r="BB46" s="126"/>
      <c r="BO46" s="126"/>
      <c r="CB46" s="126"/>
      <c r="CO46" s="126"/>
    </row>
    <row r="47" spans="2:210" x14ac:dyDescent="0.25">
      <c r="B47" s="5"/>
    </row>
    <row r="50" spans="146:202" x14ac:dyDescent="0.25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P50" s="22"/>
      <c r="GQ50" s="22"/>
      <c r="GR50" s="22"/>
      <c r="GS50" s="22"/>
      <c r="GT50" s="22"/>
    </row>
    <row r="51" spans="146:202" x14ac:dyDescent="0.25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P51" s="22"/>
      <c r="GQ51" s="22"/>
      <c r="GR51" s="22"/>
      <c r="GS51" s="22"/>
      <c r="GT51" s="22"/>
    </row>
    <row r="52" spans="146:202" x14ac:dyDescent="0.25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P52" s="22"/>
      <c r="GQ52" s="22"/>
      <c r="GR52" s="22"/>
      <c r="GS52" s="22"/>
      <c r="GT52" s="22"/>
    </row>
  </sheetData>
  <mergeCells count="100">
    <mergeCell ref="FP6:GA6"/>
    <mergeCell ref="GB6:GB7"/>
    <mergeCell ref="FP24:GA24"/>
    <mergeCell ref="GB24:GB25"/>
    <mergeCell ref="FP41:GA41"/>
    <mergeCell ref="GB41:GB42"/>
    <mergeCell ref="EC6:EN6"/>
    <mergeCell ref="EO6:EO7"/>
    <mergeCell ref="EC24:EN24"/>
    <mergeCell ref="EO24:EO25"/>
    <mergeCell ref="EC41:EN41"/>
    <mergeCell ref="EO41:EO42"/>
    <mergeCell ref="DC6:DN6"/>
    <mergeCell ref="DO6:DO7"/>
    <mergeCell ref="DC24:DN24"/>
    <mergeCell ref="DO24:DO25"/>
    <mergeCell ref="DC41:DN41"/>
    <mergeCell ref="DO41:DO42"/>
    <mergeCell ref="A1:B1"/>
    <mergeCell ref="CP6:DA6"/>
    <mergeCell ref="DB6:DB7"/>
    <mergeCell ref="CP24:DA24"/>
    <mergeCell ref="DB24:DB25"/>
    <mergeCell ref="BP24:CA24"/>
    <mergeCell ref="A2:B2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DP6:EA6"/>
    <mergeCell ref="EB6:EB7"/>
    <mergeCell ref="DP24:EA24"/>
    <mergeCell ref="EB24:EB25"/>
    <mergeCell ref="DP41:EA41"/>
    <mergeCell ref="EB41:EB42"/>
    <mergeCell ref="EP6:FA6"/>
    <mergeCell ref="FB6:FB7"/>
    <mergeCell ref="EP24:FA24"/>
    <mergeCell ref="FB24:FB25"/>
    <mergeCell ref="EP41:FA41"/>
    <mergeCell ref="FB41:FB42"/>
    <mergeCell ref="FC6:FN6"/>
    <mergeCell ref="FO6:FO7"/>
    <mergeCell ref="FC24:FN24"/>
    <mergeCell ref="FO24:FO25"/>
    <mergeCell ref="FC41:FN41"/>
    <mergeCell ref="FO41:FO42"/>
    <mergeCell ref="GC6:GN6"/>
    <mergeCell ref="GO6:GO7"/>
    <mergeCell ref="GC24:GN24"/>
    <mergeCell ref="GO24:GO25"/>
    <mergeCell ref="GC41:GN41"/>
    <mergeCell ref="GO41:GO42"/>
    <mergeCell ref="GP6:HA6"/>
    <mergeCell ref="HB6:HB7"/>
    <mergeCell ref="GP24:HA24"/>
    <mergeCell ref="HB24:HB25"/>
    <mergeCell ref="GP41:HA41"/>
    <mergeCell ref="HB41:H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O65"/>
  <sheetViews>
    <sheetView showGridLines="0" zoomScale="55" zoomScaleNormal="55" workbookViewId="0">
      <pane xSplit="2" ySplit="3" topLeftCell="IE33" activePane="bottomRight" state="frozen"/>
      <selection pane="topRight" activeCell="C1" sqref="C1"/>
      <selection pane="bottomLeft" activeCell="A4" sqref="A4"/>
      <selection pane="bottomRight" activeCell="IK34" sqref="IK3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235" width="11.44140625" style="2"/>
    <col min="236" max="236" width="14.109375" style="2" customWidth="1"/>
    <col min="237" max="239" width="11.44140625" style="2"/>
    <col min="240" max="240" width="12.88671875" style="2" customWidth="1"/>
    <col min="241" max="241" width="13.44140625" style="2" customWidth="1"/>
    <col min="242" max="242" width="13.88671875" style="2" customWidth="1"/>
    <col min="243" max="243" width="15.109375" style="2" customWidth="1"/>
    <col min="244" max="248" width="11.44140625" style="2"/>
    <col min="249" max="249" width="14.109375" style="2" customWidth="1"/>
    <col min="250" max="16384" width="11.44140625" style="2"/>
  </cols>
  <sheetData>
    <row r="1" spans="1:249" x14ac:dyDescent="0.25">
      <c r="A1" s="179" t="s">
        <v>0</v>
      </c>
      <c r="B1" s="179"/>
    </row>
    <row r="2" spans="1:249" ht="30" customHeight="1" x14ac:dyDescent="0.25">
      <c r="A2" s="180" t="s">
        <v>138</v>
      </c>
      <c r="B2" s="181"/>
    </row>
    <row r="3" spans="1:249" x14ac:dyDescent="0.25">
      <c r="A3" s="39" t="s">
        <v>139</v>
      </c>
    </row>
    <row r="5" spans="1:249" x14ac:dyDescent="0.25">
      <c r="B5" s="5" t="s">
        <v>38</v>
      </c>
    </row>
    <row r="6" spans="1:249" x14ac:dyDescent="0.25">
      <c r="B6" s="177" t="s">
        <v>39</v>
      </c>
      <c r="C6" s="174">
        <v>2007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110</v>
      </c>
      <c r="P6" s="174">
        <v>2008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111</v>
      </c>
      <c r="AC6" s="174">
        <v>2009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91</v>
      </c>
      <c r="AP6" s="174">
        <v>2010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80</v>
      </c>
      <c r="BC6" s="174">
        <v>2011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81</v>
      </c>
      <c r="BP6" s="174">
        <v>2012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82</v>
      </c>
      <c r="CC6" s="174">
        <v>2013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40</v>
      </c>
      <c r="CP6" s="174">
        <v>2014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41</v>
      </c>
      <c r="DC6" s="174">
        <v>2015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42</v>
      </c>
      <c r="DP6" s="174">
        <v>2016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43</v>
      </c>
      <c r="EC6" s="174">
        <v>2017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44</v>
      </c>
      <c r="EP6" s="174">
        <v>2018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45</v>
      </c>
      <c r="FC6" s="174">
        <v>2019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46</v>
      </c>
      <c r="FP6" s="169">
        <v>2020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47</v>
      </c>
      <c r="GC6" s="169">
        <v>2021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48</v>
      </c>
      <c r="GP6" s="169">
        <v>2022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49</v>
      </c>
      <c r="HC6" s="169">
        <v>2023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50</v>
      </c>
      <c r="HP6" s="169">
        <v>2024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51</v>
      </c>
      <c r="IC6" s="169">
        <v>2025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176</v>
      </c>
    </row>
    <row r="7" spans="1:249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</row>
    <row r="8" spans="1:249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141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/>
      <c r="IK8" s="47"/>
      <c r="IL8" s="47"/>
      <c r="IM8" s="47"/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141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/>
      <c r="IK9" s="49"/>
      <c r="IL9" s="49"/>
      <c r="IM9" s="49"/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141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49">
        <v>0</v>
      </c>
      <c r="IG10" s="49">
        <v>0</v>
      </c>
      <c r="IH10" s="50">
        <v>0</v>
      </c>
      <c r="II10" s="50">
        <v>0</v>
      </c>
      <c r="IJ10" s="50"/>
      <c r="IK10" s="50"/>
      <c r="IL10" s="50"/>
      <c r="IM10" s="50"/>
      <c r="IN10" s="50"/>
      <c r="IO10" s="50"/>
    </row>
    <row r="11" spans="1:249" x14ac:dyDescent="0.25">
      <c r="B11" s="46" t="s">
        <v>142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>
        <v>54449</v>
      </c>
      <c r="IB11" s="47">
        <f>+SUM(HP11:IA11)</f>
        <v>619931</v>
      </c>
      <c r="IC11" s="47">
        <v>54080</v>
      </c>
      <c r="ID11" s="47">
        <v>50141</v>
      </c>
      <c r="IE11" s="47">
        <v>56370</v>
      </c>
      <c r="IF11" s="47">
        <v>55872</v>
      </c>
      <c r="IG11" s="47">
        <f>+IG12+IG13</f>
        <v>55656</v>
      </c>
      <c r="IH11" s="47">
        <v>50720</v>
      </c>
      <c r="II11" s="47">
        <v>53053</v>
      </c>
      <c r="IJ11" s="47"/>
      <c r="IK11" s="47"/>
      <c r="IL11" s="47"/>
      <c r="IM11" s="47"/>
      <c r="IN11" s="47"/>
      <c r="IO11" s="47">
        <f>+SUM(IC11:IN11)</f>
        <v>375892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>
        <v>35645</v>
      </c>
      <c r="IB12" s="49"/>
      <c r="IC12" s="49">
        <v>36159</v>
      </c>
      <c r="ID12" s="49">
        <v>32396</v>
      </c>
      <c r="IE12" s="49">
        <v>35530</v>
      </c>
      <c r="IF12" s="49">
        <v>35281</v>
      </c>
      <c r="IG12" s="49">
        <v>35041</v>
      </c>
      <c r="IH12" s="49">
        <v>33117</v>
      </c>
      <c r="II12" s="49">
        <v>33834</v>
      </c>
      <c r="IJ12" s="49"/>
      <c r="IK12" s="49"/>
      <c r="IL12" s="49"/>
      <c r="IM12" s="49"/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>
        <v>18804</v>
      </c>
      <c r="IB13" s="50"/>
      <c r="IC13" s="50">
        <v>17921</v>
      </c>
      <c r="ID13" s="50">
        <v>17745</v>
      </c>
      <c r="IE13" s="50">
        <v>20840</v>
      </c>
      <c r="IF13" s="49">
        <v>20591</v>
      </c>
      <c r="IG13" s="50">
        <v>20615</v>
      </c>
      <c r="IH13" s="50">
        <v>17603</v>
      </c>
      <c r="II13" s="50">
        <v>19219</v>
      </c>
      <c r="IJ13" s="50"/>
      <c r="IK13" s="50"/>
      <c r="IL13" s="50"/>
      <c r="IM13" s="50"/>
      <c r="IN13" s="50"/>
      <c r="IO13" s="50"/>
    </row>
    <row r="14" spans="1:249" x14ac:dyDescent="0.25">
      <c r="B14" s="46" t="s">
        <v>143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>
        <v>37204</v>
      </c>
      <c r="IB14" s="47">
        <f>+SUM(HP14:IA14)</f>
        <v>405823</v>
      </c>
      <c r="IC14" s="47">
        <v>35427</v>
      </c>
      <c r="ID14" s="47">
        <v>30908</v>
      </c>
      <c r="IE14" s="47">
        <v>31486</v>
      </c>
      <c r="IF14" s="47">
        <v>33761</v>
      </c>
      <c r="IG14" s="47">
        <f>+IG15+IG16</f>
        <v>38669</v>
      </c>
      <c r="IH14" s="47">
        <v>36774</v>
      </c>
      <c r="II14" s="47">
        <v>41239</v>
      </c>
      <c r="IJ14" s="47"/>
      <c r="IK14" s="47"/>
      <c r="IL14" s="47"/>
      <c r="IM14" s="47"/>
      <c r="IN14" s="47"/>
      <c r="IO14" s="47">
        <f>+SUM(IC14:IN14)</f>
        <v>248264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>
        <v>14308</v>
      </c>
      <c r="IB15" s="49"/>
      <c r="IC15" s="49">
        <v>15255</v>
      </c>
      <c r="ID15" s="49">
        <v>12837</v>
      </c>
      <c r="IE15" s="49">
        <v>12707</v>
      </c>
      <c r="IF15" s="49">
        <v>12712</v>
      </c>
      <c r="IG15" s="50">
        <v>13800</v>
      </c>
      <c r="IH15" s="49">
        <v>12816</v>
      </c>
      <c r="II15" s="49">
        <v>16537</v>
      </c>
      <c r="IJ15" s="49"/>
      <c r="IK15" s="49"/>
      <c r="IL15" s="49"/>
      <c r="IM15" s="49"/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>
        <v>22896</v>
      </c>
      <c r="IB16" s="50"/>
      <c r="IC16" s="50">
        <v>20172</v>
      </c>
      <c r="ID16" s="50">
        <v>18071</v>
      </c>
      <c r="IE16" s="50">
        <v>18779</v>
      </c>
      <c r="IF16" s="49">
        <v>21049</v>
      </c>
      <c r="IG16" s="50">
        <v>24869</v>
      </c>
      <c r="IH16" s="50">
        <v>23958</v>
      </c>
      <c r="II16" s="50">
        <v>24702</v>
      </c>
      <c r="IJ16" s="50"/>
      <c r="IK16" s="50"/>
      <c r="IL16" s="50"/>
      <c r="IM16" s="50"/>
      <c r="IN16" s="50"/>
      <c r="IO16" s="50"/>
    </row>
    <row r="17" spans="2:249" x14ac:dyDescent="0.25">
      <c r="B17" s="46" t="s">
        <v>144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141</v>
      </c>
      <c r="IA17" s="47">
        <v>0</v>
      </c>
      <c r="IB17" s="47">
        <f>+SUM(HP17:IA17)</f>
        <v>0</v>
      </c>
      <c r="IC17" s="47">
        <v>0</v>
      </c>
      <c r="ID17" s="47">
        <v>0</v>
      </c>
      <c r="IE17" s="47">
        <v>0</v>
      </c>
      <c r="IF17" s="47">
        <v>0</v>
      </c>
      <c r="IG17" s="47">
        <v>0</v>
      </c>
      <c r="IH17" s="47">
        <v>805</v>
      </c>
      <c r="II17" s="47">
        <v>0</v>
      </c>
      <c r="IJ17" s="47"/>
      <c r="IK17" s="47"/>
      <c r="IL17" s="47"/>
      <c r="IM17" s="47"/>
      <c r="IN17" s="47"/>
      <c r="IO17" s="47">
        <f>+SUM(IC17:IN17)</f>
        <v>805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141</v>
      </c>
      <c r="IA18" s="49">
        <v>0</v>
      </c>
      <c r="IB18" s="49"/>
      <c r="IC18" s="49">
        <v>0</v>
      </c>
      <c r="ID18" s="49">
        <v>0</v>
      </c>
      <c r="IE18" s="49">
        <v>0</v>
      </c>
      <c r="IF18" s="49">
        <v>0</v>
      </c>
      <c r="IG18" s="49">
        <v>0</v>
      </c>
      <c r="IH18" s="49">
        <v>537</v>
      </c>
      <c r="II18" s="49">
        <v>0</v>
      </c>
      <c r="IJ18" s="49"/>
      <c r="IK18" s="49"/>
      <c r="IL18" s="49"/>
      <c r="IM18" s="49"/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141</v>
      </c>
      <c r="IA19" s="50">
        <v>0</v>
      </c>
      <c r="IB19" s="50"/>
      <c r="IC19" s="50">
        <v>0</v>
      </c>
      <c r="ID19" s="50">
        <v>0</v>
      </c>
      <c r="IE19" s="50">
        <v>0</v>
      </c>
      <c r="IF19" s="49">
        <v>0</v>
      </c>
      <c r="IG19" s="49">
        <v>0</v>
      </c>
      <c r="IH19" s="50">
        <v>268</v>
      </c>
      <c r="II19" s="50">
        <v>0</v>
      </c>
      <c r="IJ19" s="50"/>
      <c r="IK19" s="50"/>
      <c r="IL19" s="50"/>
      <c r="IM19" s="50"/>
      <c r="IN19" s="50"/>
      <c r="IO19" s="50"/>
    </row>
    <row r="20" spans="2:249" x14ac:dyDescent="0.25">
      <c r="B20" s="46" t="s">
        <v>145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>
        <v>56394</v>
      </c>
      <c r="IB20" s="47">
        <f>+SUM(HP20:IA20)</f>
        <v>543610</v>
      </c>
      <c r="IC20" s="47">
        <v>51354</v>
      </c>
      <c r="ID20" s="47">
        <v>43984</v>
      </c>
      <c r="IE20" s="47">
        <v>45016</v>
      </c>
      <c r="IF20" s="47">
        <v>48634</v>
      </c>
      <c r="IG20" s="47">
        <f>+IG21+IG22</f>
        <v>54820</v>
      </c>
      <c r="IH20" s="47">
        <v>52353</v>
      </c>
      <c r="II20" s="47">
        <v>59040</v>
      </c>
      <c r="IJ20" s="47"/>
      <c r="IK20" s="47"/>
      <c r="IL20" s="47"/>
      <c r="IM20" s="47"/>
      <c r="IN20" s="47"/>
      <c r="IO20" s="47">
        <f>+SUM(IC20:IN20)</f>
        <v>355201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>
        <v>36755</v>
      </c>
      <c r="IB21" s="49"/>
      <c r="IC21" s="49">
        <v>34453</v>
      </c>
      <c r="ID21" s="49">
        <v>28168</v>
      </c>
      <c r="IE21" s="49">
        <v>28623</v>
      </c>
      <c r="IF21" s="49">
        <v>30975</v>
      </c>
      <c r="IG21" s="50">
        <v>34508</v>
      </c>
      <c r="IH21" s="49">
        <v>33522</v>
      </c>
      <c r="II21" s="49">
        <v>38544</v>
      </c>
      <c r="IJ21" s="49"/>
      <c r="IK21" s="49"/>
      <c r="IL21" s="49"/>
      <c r="IM21" s="49"/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>
        <v>19639</v>
      </c>
      <c r="IB22" s="50"/>
      <c r="IC22" s="50">
        <v>16901</v>
      </c>
      <c r="ID22" s="50">
        <v>15816</v>
      </c>
      <c r="IE22" s="50">
        <v>16393</v>
      </c>
      <c r="IF22" s="49">
        <v>17659</v>
      </c>
      <c r="IG22" s="50">
        <v>20312</v>
      </c>
      <c r="IH22" s="50">
        <v>18831</v>
      </c>
      <c r="II22" s="50">
        <v>20496</v>
      </c>
      <c r="IJ22" s="50"/>
      <c r="IK22" s="50"/>
      <c r="IL22" s="50"/>
      <c r="IM22" s="50"/>
      <c r="IN22" s="50"/>
      <c r="IO22" s="50"/>
    </row>
    <row r="23" spans="2:249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>
        <v>148047</v>
      </c>
      <c r="IB23" s="84">
        <f>+SUM(HP23:IA23)</f>
        <v>1569364</v>
      </c>
      <c r="IC23" s="84">
        <v>140861</v>
      </c>
      <c r="ID23" s="84">
        <v>125033</v>
      </c>
      <c r="IE23" s="84">
        <v>132872</v>
      </c>
      <c r="IF23" s="84">
        <v>138267</v>
      </c>
      <c r="IG23" s="84">
        <f>+IG24+IG25</f>
        <v>149145</v>
      </c>
      <c r="IH23" s="84">
        <v>140652</v>
      </c>
      <c r="II23" s="84">
        <v>153332</v>
      </c>
      <c r="IJ23" s="84"/>
      <c r="IK23" s="84"/>
      <c r="IL23" s="84"/>
      <c r="IM23" s="84"/>
      <c r="IN23" s="84"/>
      <c r="IO23" s="84">
        <f>+SUM(IC23:IN23)</f>
        <v>980162</v>
      </c>
    </row>
    <row r="24" spans="2:249" x14ac:dyDescent="0.25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>
        <v>86708</v>
      </c>
      <c r="IB24" s="125">
        <f>+SUM(HP24:IA24)</f>
        <v>915292</v>
      </c>
      <c r="IC24" s="125">
        <v>85867</v>
      </c>
      <c r="ID24" s="125">
        <v>73401</v>
      </c>
      <c r="IE24" s="125">
        <v>76860</v>
      </c>
      <c r="IF24" s="125">
        <v>78968</v>
      </c>
      <c r="IG24" s="125">
        <f>+IG12+IG15+IG21</f>
        <v>83349</v>
      </c>
      <c r="IH24" s="125">
        <v>79992</v>
      </c>
      <c r="II24" s="125">
        <v>88915</v>
      </c>
      <c r="IJ24" s="125"/>
      <c r="IK24" s="125"/>
      <c r="IL24" s="125"/>
      <c r="IM24" s="125"/>
      <c r="IN24" s="125"/>
      <c r="IO24" s="125">
        <f>+SUM(IC24:IN24)</f>
        <v>567352</v>
      </c>
    </row>
    <row r="25" spans="2:249" x14ac:dyDescent="0.25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>
        <v>61339</v>
      </c>
      <c r="IB25" s="125">
        <f>+SUM(HP25:IA25)</f>
        <v>654072</v>
      </c>
      <c r="IC25" s="125">
        <v>54994</v>
      </c>
      <c r="ID25" s="125">
        <v>51632</v>
      </c>
      <c r="IE25" s="125">
        <v>56012</v>
      </c>
      <c r="IF25" s="125">
        <v>59299</v>
      </c>
      <c r="IG25" s="125">
        <f>+IG22+IG16+IG13</f>
        <v>65796</v>
      </c>
      <c r="IH25" s="125">
        <v>60660</v>
      </c>
      <c r="II25" s="125">
        <v>64417</v>
      </c>
      <c r="IJ25" s="125"/>
      <c r="IK25" s="125"/>
      <c r="IL25" s="125"/>
      <c r="IM25" s="125"/>
      <c r="IN25" s="125"/>
      <c r="IO25" s="125">
        <f>+SUM(IC25:IN25)</f>
        <v>412810</v>
      </c>
    </row>
    <row r="29" spans="2:249" x14ac:dyDescent="0.25">
      <c r="B29" s="5" t="s">
        <v>71</v>
      </c>
    </row>
    <row r="30" spans="2:249" ht="15" customHeight="1" x14ac:dyDescent="0.25">
      <c r="B30" s="177" t="s">
        <v>39</v>
      </c>
      <c r="C30" s="174">
        <v>2007</v>
      </c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6"/>
      <c r="O30" s="172" t="s">
        <v>110</v>
      </c>
      <c r="P30" s="174">
        <v>2008</v>
      </c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6"/>
      <c r="AB30" s="172" t="s">
        <v>111</v>
      </c>
      <c r="AC30" s="174">
        <v>2009</v>
      </c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6"/>
      <c r="AO30" s="172" t="s">
        <v>91</v>
      </c>
      <c r="AP30" s="174">
        <v>2010</v>
      </c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6"/>
      <c r="BB30" s="172" t="s">
        <v>80</v>
      </c>
      <c r="BC30" s="174">
        <v>2011</v>
      </c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6"/>
      <c r="BO30" s="172" t="s">
        <v>81</v>
      </c>
      <c r="BP30" s="174">
        <v>2012</v>
      </c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6"/>
      <c r="CB30" s="172" t="s">
        <v>82</v>
      </c>
      <c r="CC30" s="174">
        <v>2013</v>
      </c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6"/>
      <c r="CO30" s="172" t="s">
        <v>40</v>
      </c>
      <c r="CP30" s="174">
        <v>2014</v>
      </c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6"/>
      <c r="DB30" s="172" t="s">
        <v>41</v>
      </c>
      <c r="DC30" s="174">
        <v>2015</v>
      </c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6"/>
      <c r="DO30" s="172" t="s">
        <v>42</v>
      </c>
      <c r="DP30" s="174">
        <v>2016</v>
      </c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6"/>
      <c r="EB30" s="172" t="s">
        <v>43</v>
      </c>
      <c r="EC30" s="174">
        <v>2017</v>
      </c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6"/>
      <c r="EO30" s="172" t="s">
        <v>44</v>
      </c>
      <c r="EP30" s="174">
        <v>2018</v>
      </c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6"/>
      <c r="FB30" s="172" t="s">
        <v>45</v>
      </c>
      <c r="FC30" s="174">
        <v>2019</v>
      </c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6"/>
      <c r="FO30" s="172" t="s">
        <v>46</v>
      </c>
      <c r="FP30" s="169">
        <v>2020</v>
      </c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1"/>
      <c r="GB30" s="172" t="s">
        <v>47</v>
      </c>
      <c r="GC30" s="169">
        <v>2021</v>
      </c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1"/>
      <c r="GO30" s="172" t="s">
        <v>48</v>
      </c>
      <c r="GP30" s="169">
        <v>2022</v>
      </c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1"/>
      <c r="HB30" s="172" t="s">
        <v>49</v>
      </c>
      <c r="HC30" s="169">
        <v>2023</v>
      </c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1"/>
      <c r="HO30" s="172" t="s">
        <v>50</v>
      </c>
      <c r="HP30" s="169">
        <v>2024</v>
      </c>
      <c r="HQ30" s="170"/>
      <c r="HR30" s="170"/>
      <c r="HS30" s="170"/>
      <c r="HT30" s="170"/>
      <c r="HU30" s="170"/>
      <c r="HV30" s="170"/>
      <c r="HW30" s="170"/>
      <c r="HX30" s="170"/>
      <c r="HY30" s="170"/>
      <c r="HZ30" s="170"/>
      <c r="IA30" s="171"/>
      <c r="IB30" s="172" t="s">
        <v>51</v>
      </c>
      <c r="IC30" s="169">
        <v>2025</v>
      </c>
      <c r="ID30" s="170"/>
      <c r="IE30" s="170"/>
      <c r="IF30" s="170"/>
      <c r="IG30" s="170"/>
      <c r="IH30" s="170"/>
      <c r="II30" s="170"/>
      <c r="IJ30" s="170"/>
      <c r="IK30" s="170"/>
      <c r="IL30" s="170"/>
      <c r="IM30" s="170"/>
      <c r="IN30" s="171"/>
      <c r="IO30" s="172" t="s">
        <v>176</v>
      </c>
    </row>
    <row r="31" spans="2:249" x14ac:dyDescent="0.25">
      <c r="B31" s="178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3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3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3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3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3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3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3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3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3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3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3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3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3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3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3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3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3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3"/>
      <c r="IC31" s="45" t="s">
        <v>52</v>
      </c>
      <c r="ID31" s="45" t="s">
        <v>53</v>
      </c>
      <c r="IE31" s="45" t="s">
        <v>54</v>
      </c>
      <c r="IF31" s="45" t="s">
        <v>55</v>
      </c>
      <c r="IG31" s="45" t="s">
        <v>56</v>
      </c>
      <c r="IH31" s="45" t="s">
        <v>57</v>
      </c>
      <c r="II31" s="45" t="s">
        <v>58</v>
      </c>
      <c r="IJ31" s="45" t="s">
        <v>59</v>
      </c>
      <c r="IK31" s="45" t="s">
        <v>60</v>
      </c>
      <c r="IL31" s="45" t="s">
        <v>61</v>
      </c>
      <c r="IM31" s="45" t="s">
        <v>62</v>
      </c>
      <c r="IN31" s="45" t="s">
        <v>63</v>
      </c>
      <c r="IO31" s="173"/>
    </row>
    <row r="32" spans="2:249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141</v>
      </c>
      <c r="IA32" s="47">
        <v>0</v>
      </c>
      <c r="IB32" s="47">
        <f>+SUM(HP32:IA32)</f>
        <v>0</v>
      </c>
      <c r="IC32" s="84">
        <v>0</v>
      </c>
      <c r="ID32" s="84">
        <v>0</v>
      </c>
      <c r="IE32" s="84">
        <v>0</v>
      </c>
      <c r="IF32" s="84">
        <v>0</v>
      </c>
      <c r="IG32" s="84">
        <v>0</v>
      </c>
      <c r="IH32" s="84">
        <v>0</v>
      </c>
      <c r="II32" s="47">
        <v>0</v>
      </c>
      <c r="IJ32" s="47"/>
      <c r="IK32" s="47"/>
      <c r="IL32" s="47"/>
      <c r="IM32" s="47"/>
      <c r="IN32" s="47"/>
      <c r="IO32" s="47">
        <f>+SUM(IC32:IN32)</f>
        <v>0</v>
      </c>
    </row>
    <row r="33" spans="2:249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141</v>
      </c>
      <c r="IA33" s="49">
        <v>0</v>
      </c>
      <c r="IB33" s="49"/>
      <c r="IC33" s="47">
        <v>0</v>
      </c>
      <c r="ID33" s="47">
        <v>0</v>
      </c>
      <c r="IE33" s="47">
        <v>0</v>
      </c>
      <c r="IF33" s="47">
        <v>0</v>
      </c>
      <c r="IG33" s="47">
        <v>0</v>
      </c>
      <c r="IH33" s="47">
        <v>0</v>
      </c>
      <c r="II33" s="49">
        <v>0</v>
      </c>
      <c r="IJ33" s="49"/>
      <c r="IK33" s="49"/>
      <c r="IL33" s="49"/>
      <c r="IM33" s="49"/>
      <c r="IN33" s="49"/>
      <c r="IO33" s="49"/>
    </row>
    <row r="34" spans="2:249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141</v>
      </c>
      <c r="IA34" s="50">
        <v>0</v>
      </c>
      <c r="IB34" s="50"/>
      <c r="IC34" s="47">
        <v>0</v>
      </c>
      <c r="ID34" s="47">
        <v>0</v>
      </c>
      <c r="IE34" s="47">
        <v>0</v>
      </c>
      <c r="IF34" s="47">
        <v>0</v>
      </c>
      <c r="IG34" s="47">
        <v>0</v>
      </c>
      <c r="IH34" s="47">
        <v>0</v>
      </c>
      <c r="II34" s="50">
        <v>0</v>
      </c>
      <c r="IJ34" s="50"/>
      <c r="IK34" s="50"/>
      <c r="IL34" s="50"/>
      <c r="IM34" s="50"/>
      <c r="IN34" s="50"/>
      <c r="IO34" s="50"/>
    </row>
    <row r="35" spans="2:249" x14ac:dyDescent="0.25">
      <c r="B35" s="46" t="s">
        <v>142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>
        <v>105409</v>
      </c>
      <c r="IB35" s="47">
        <f>+SUM(HP35:IA35)</f>
        <v>1205987</v>
      </c>
      <c r="IC35" s="84">
        <v>99097</v>
      </c>
      <c r="ID35" s="84">
        <v>96379</v>
      </c>
      <c r="IE35" s="84">
        <v>113019</v>
      </c>
      <c r="IF35" s="84">
        <v>110786</v>
      </c>
      <c r="IG35" s="84">
        <f>+IG36+IG37</f>
        <v>110833</v>
      </c>
      <c r="IH35" s="84">
        <v>96175</v>
      </c>
      <c r="II35" s="47">
        <v>103970</v>
      </c>
      <c r="IJ35" s="47"/>
      <c r="IK35" s="47"/>
      <c r="IL35" s="47"/>
      <c r="IM35" s="47"/>
      <c r="IN35" s="47"/>
      <c r="IO35" s="47">
        <f>+SUM(IC35:IN35)</f>
        <v>730259</v>
      </c>
    </row>
    <row r="36" spans="2:249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>
        <v>35645</v>
      </c>
      <c r="IB36" s="49"/>
      <c r="IC36" s="47">
        <v>36159</v>
      </c>
      <c r="ID36" s="47">
        <v>32396</v>
      </c>
      <c r="IE36" s="47">
        <v>35530</v>
      </c>
      <c r="IF36" s="47">
        <v>35281</v>
      </c>
      <c r="IG36" s="47">
        <v>35041</v>
      </c>
      <c r="IH36" s="47">
        <v>33117</v>
      </c>
      <c r="II36" s="49">
        <v>33834</v>
      </c>
      <c r="IJ36" s="49"/>
      <c r="IK36" s="49"/>
      <c r="IL36" s="49"/>
      <c r="IM36" s="49"/>
      <c r="IN36" s="49"/>
      <c r="IO36" s="49"/>
    </row>
    <row r="37" spans="2:249" x14ac:dyDescent="0.25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>
        <v>69764</v>
      </c>
      <c r="IB37" s="50"/>
      <c r="IC37" s="47">
        <v>62938</v>
      </c>
      <c r="ID37" s="47">
        <v>63983</v>
      </c>
      <c r="IE37" s="47">
        <v>77489</v>
      </c>
      <c r="IF37" s="47">
        <v>75505</v>
      </c>
      <c r="IG37" s="47">
        <v>75792</v>
      </c>
      <c r="IH37" s="47">
        <v>63058</v>
      </c>
      <c r="II37" s="50">
        <v>70136</v>
      </c>
      <c r="IJ37" s="50"/>
      <c r="IK37" s="50"/>
      <c r="IL37" s="50"/>
      <c r="IM37" s="50"/>
      <c r="IN37" s="50"/>
      <c r="IO37" s="50"/>
    </row>
    <row r="38" spans="2:249" x14ac:dyDescent="0.25">
      <c r="B38" s="46" t="s">
        <v>143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>
        <v>114158</v>
      </c>
      <c r="IB38" s="47">
        <f>+SUM(HP38:IA38)</f>
        <v>1237589</v>
      </c>
      <c r="IC38" s="84">
        <v>102584</v>
      </c>
      <c r="ID38" s="84">
        <v>91432</v>
      </c>
      <c r="IE38" s="84">
        <v>93573</v>
      </c>
      <c r="IF38" s="84">
        <v>103309</v>
      </c>
      <c r="IG38" s="84">
        <f>+IG39+IG40</f>
        <v>120197</v>
      </c>
      <c r="IH38" s="84">
        <v>116562</v>
      </c>
      <c r="II38" s="47">
        <v>124267</v>
      </c>
      <c r="IJ38" s="47"/>
      <c r="IK38" s="47"/>
      <c r="IL38" s="47"/>
      <c r="IM38" s="47"/>
      <c r="IN38" s="47"/>
      <c r="IO38" s="47">
        <f>+SUM(IC38:IN38)</f>
        <v>751924</v>
      </c>
    </row>
    <row r="39" spans="2:249" x14ac:dyDescent="0.25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>
        <v>14308</v>
      </c>
      <c r="IB39" s="49"/>
      <c r="IC39" s="47">
        <v>15255</v>
      </c>
      <c r="ID39" s="47">
        <v>12837</v>
      </c>
      <c r="IE39" s="47">
        <v>12707</v>
      </c>
      <c r="IF39" s="47">
        <v>12712</v>
      </c>
      <c r="IG39" s="47">
        <v>13800</v>
      </c>
      <c r="IH39" s="47">
        <v>12816</v>
      </c>
      <c r="II39" s="49">
        <v>16537</v>
      </c>
      <c r="IJ39" s="49"/>
      <c r="IK39" s="49"/>
      <c r="IL39" s="49"/>
      <c r="IM39" s="49"/>
      <c r="IN39" s="49"/>
      <c r="IO39" s="49"/>
    </row>
    <row r="40" spans="2:249" x14ac:dyDescent="0.25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>
        <v>99850</v>
      </c>
      <c r="IB40" s="50"/>
      <c r="IC40" s="47">
        <v>87329</v>
      </c>
      <c r="ID40" s="47">
        <v>78595</v>
      </c>
      <c r="IE40" s="47">
        <v>80866</v>
      </c>
      <c r="IF40" s="47">
        <v>90597</v>
      </c>
      <c r="IG40" s="47">
        <v>106397</v>
      </c>
      <c r="IH40" s="47">
        <v>103746</v>
      </c>
      <c r="II40" s="50">
        <v>107730</v>
      </c>
      <c r="IJ40" s="50"/>
      <c r="IK40" s="50"/>
      <c r="IL40" s="50"/>
      <c r="IM40" s="50"/>
      <c r="IN40" s="50"/>
      <c r="IO40" s="50"/>
    </row>
    <row r="41" spans="2:249" x14ac:dyDescent="0.25">
      <c r="B41" s="46" t="s">
        <v>144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141</v>
      </c>
      <c r="IA41" s="47">
        <v>0</v>
      </c>
      <c r="IB41" s="47">
        <f>+SUM(HP41:IA41)</f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1678</v>
      </c>
      <c r="II41" s="47">
        <v>0</v>
      </c>
      <c r="IJ41" s="47"/>
      <c r="IK41" s="47"/>
      <c r="IL41" s="47"/>
      <c r="IM41" s="47"/>
      <c r="IN41" s="47"/>
      <c r="IO41" s="47">
        <f>+SUM(IC41:IN41)</f>
        <v>1678</v>
      </c>
    </row>
    <row r="42" spans="2:249" x14ac:dyDescent="0.25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141</v>
      </c>
      <c r="IA42" s="49">
        <v>0</v>
      </c>
      <c r="IB42" s="49"/>
      <c r="IC42" s="47">
        <v>0</v>
      </c>
      <c r="ID42" s="47">
        <v>0</v>
      </c>
      <c r="IE42" s="47">
        <v>0</v>
      </c>
      <c r="IF42" s="47">
        <v>0</v>
      </c>
      <c r="IG42" s="47">
        <v>0</v>
      </c>
      <c r="IH42" s="47">
        <v>537</v>
      </c>
      <c r="II42" s="49">
        <v>0</v>
      </c>
      <c r="IJ42" s="49"/>
      <c r="IK42" s="49"/>
      <c r="IL42" s="49"/>
      <c r="IM42" s="49"/>
      <c r="IN42" s="49"/>
      <c r="IO42" s="49"/>
    </row>
    <row r="43" spans="2:249" x14ac:dyDescent="0.25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141</v>
      </c>
      <c r="IA43" s="50">
        <v>0</v>
      </c>
      <c r="IB43" s="50"/>
      <c r="IC43" s="47">
        <v>0</v>
      </c>
      <c r="ID43" s="47">
        <v>0</v>
      </c>
      <c r="IE43" s="47">
        <v>0</v>
      </c>
      <c r="IF43" s="47">
        <v>0</v>
      </c>
      <c r="IG43" s="47">
        <v>0</v>
      </c>
      <c r="IH43" s="47">
        <v>1141</v>
      </c>
      <c r="II43" s="50">
        <v>0</v>
      </c>
      <c r="IJ43" s="50"/>
      <c r="IK43" s="50"/>
      <c r="IL43" s="50"/>
      <c r="IM43" s="50"/>
      <c r="IN43" s="50"/>
      <c r="IO43" s="50"/>
    </row>
    <row r="44" spans="2:249" x14ac:dyDescent="0.25">
      <c r="B44" s="46" t="s">
        <v>145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>
        <v>116654</v>
      </c>
      <c r="IB44" s="47">
        <f>+SUM(HP44:IA44)</f>
        <v>1115117</v>
      </c>
      <c r="IC44" s="84">
        <v>101734</v>
      </c>
      <c r="ID44" s="84">
        <v>91829</v>
      </c>
      <c r="IE44" s="84">
        <v>93847</v>
      </c>
      <c r="IF44" s="84">
        <v>102841</v>
      </c>
      <c r="IG44" s="84">
        <f>+IG45+IG46</f>
        <v>116662</v>
      </c>
      <c r="IH44" s="84">
        <v>110105</v>
      </c>
      <c r="II44" s="47">
        <v>122083</v>
      </c>
      <c r="IJ44" s="47"/>
      <c r="IK44" s="47"/>
      <c r="IL44" s="47"/>
      <c r="IM44" s="47"/>
      <c r="IN44" s="47"/>
      <c r="IO44" s="47">
        <f>+SUM(IC44:IN44)</f>
        <v>739101</v>
      </c>
    </row>
    <row r="45" spans="2:249" x14ac:dyDescent="0.25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>
        <v>36755</v>
      </c>
      <c r="IB45" s="49"/>
      <c r="IC45" s="47">
        <v>34453</v>
      </c>
      <c r="ID45" s="47">
        <v>28168</v>
      </c>
      <c r="IE45" s="47">
        <v>28623</v>
      </c>
      <c r="IF45" s="47">
        <v>30975</v>
      </c>
      <c r="IG45" s="47">
        <v>34508</v>
      </c>
      <c r="IH45" s="47">
        <v>33522</v>
      </c>
      <c r="II45" s="49">
        <v>38544</v>
      </c>
      <c r="IJ45" s="49"/>
      <c r="IK45" s="49"/>
      <c r="IL45" s="49"/>
      <c r="IM45" s="49"/>
      <c r="IN45" s="49"/>
      <c r="IO45" s="49"/>
    </row>
    <row r="46" spans="2:249" x14ac:dyDescent="0.25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>
        <v>79899</v>
      </c>
      <c r="IB46" s="50"/>
      <c r="IC46" s="47">
        <v>67281</v>
      </c>
      <c r="ID46" s="47">
        <v>63661</v>
      </c>
      <c r="IE46" s="47">
        <v>65224</v>
      </c>
      <c r="IF46" s="47">
        <v>71866</v>
      </c>
      <c r="IG46" s="47">
        <v>82154</v>
      </c>
      <c r="IH46" s="47">
        <v>76583</v>
      </c>
      <c r="II46" s="50">
        <v>83539</v>
      </c>
      <c r="IJ46" s="50"/>
      <c r="IK46" s="50"/>
      <c r="IL46" s="50"/>
      <c r="IM46" s="50"/>
      <c r="IN46" s="50"/>
      <c r="IO46" s="50"/>
    </row>
    <row r="47" spans="2:249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>
        <v>336221</v>
      </c>
      <c r="IB47" s="84">
        <f>+SUM(HP47:IA47)</f>
        <v>3558693</v>
      </c>
      <c r="IC47" s="84">
        <v>303415</v>
      </c>
      <c r="ID47" s="84">
        <v>279640</v>
      </c>
      <c r="IE47" s="84">
        <v>300439</v>
      </c>
      <c r="IF47" s="84">
        <v>316936</v>
      </c>
      <c r="IG47" s="84">
        <f>+IG48+IG49</f>
        <v>347692</v>
      </c>
      <c r="IH47" s="84">
        <v>324520</v>
      </c>
      <c r="II47" s="84">
        <v>350320</v>
      </c>
      <c r="IJ47" s="84"/>
      <c r="IK47" s="84"/>
      <c r="IL47" s="84"/>
      <c r="IM47" s="84"/>
      <c r="IN47" s="84"/>
      <c r="IO47" s="84">
        <f>+SUM(IC47:IN47)</f>
        <v>2222962</v>
      </c>
    </row>
    <row r="48" spans="2:249" x14ac:dyDescent="0.25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>
        <v>86708</v>
      </c>
      <c r="IB48" s="125">
        <f>+SUM(HP48:IA48)</f>
        <v>915292</v>
      </c>
      <c r="IC48" s="47">
        <v>85867</v>
      </c>
      <c r="ID48" s="47">
        <v>73401</v>
      </c>
      <c r="IE48" s="47">
        <v>76860</v>
      </c>
      <c r="IF48" s="47">
        <v>78968</v>
      </c>
      <c r="IG48" s="47">
        <f>+IG33+IG36+IG39+IG42+IG45</f>
        <v>83349</v>
      </c>
      <c r="IH48" s="47">
        <v>79992</v>
      </c>
      <c r="II48" s="125">
        <v>88915</v>
      </c>
      <c r="IJ48" s="125"/>
      <c r="IK48" s="125"/>
      <c r="IL48" s="125"/>
      <c r="IM48" s="125"/>
      <c r="IN48" s="125"/>
      <c r="IO48" s="125">
        <f>+SUM(IC48:IN48)</f>
        <v>567352</v>
      </c>
    </row>
    <row r="49" spans="2:249" x14ac:dyDescent="0.25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>
        <v>249513</v>
      </c>
      <c r="IB49" s="125">
        <f>+SUM(HP49:IA49)</f>
        <v>2643401</v>
      </c>
      <c r="IC49" s="47">
        <v>217548</v>
      </c>
      <c r="ID49" s="47">
        <v>206239</v>
      </c>
      <c r="IE49" s="47">
        <v>223579</v>
      </c>
      <c r="IF49" s="47">
        <v>237968</v>
      </c>
      <c r="IG49" s="47">
        <f>+IG46+IG43+IG40+IG37+IG34</f>
        <v>264343</v>
      </c>
      <c r="IH49" s="47">
        <v>244528</v>
      </c>
      <c r="II49" s="125">
        <v>261405</v>
      </c>
      <c r="IJ49" s="125"/>
      <c r="IK49" s="125"/>
      <c r="IL49" s="125"/>
      <c r="IM49" s="125"/>
      <c r="IN49" s="125"/>
      <c r="IO49" s="125">
        <f>+SUM(IC49:IN49)</f>
        <v>1655610</v>
      </c>
    </row>
    <row r="52" spans="2:249" x14ac:dyDescent="0.25">
      <c r="B52" s="5" t="s">
        <v>72</v>
      </c>
    </row>
    <row r="53" spans="2:249" ht="15" customHeight="1" x14ac:dyDescent="0.25">
      <c r="B53" s="12" t="s">
        <v>73</v>
      </c>
      <c r="C53" s="174">
        <v>2007</v>
      </c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6"/>
      <c r="O53" s="172" t="s">
        <v>110</v>
      </c>
      <c r="P53" s="174">
        <v>2008</v>
      </c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6"/>
      <c r="AB53" s="172" t="s">
        <v>111</v>
      </c>
      <c r="AC53" s="174">
        <v>2009</v>
      </c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6"/>
      <c r="AO53" s="172" t="s">
        <v>91</v>
      </c>
      <c r="AP53" s="174">
        <v>2010</v>
      </c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6"/>
      <c r="BB53" s="172" t="s">
        <v>80</v>
      </c>
      <c r="BC53" s="174">
        <v>2011</v>
      </c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6"/>
      <c r="BO53" s="172" t="s">
        <v>81</v>
      </c>
      <c r="BP53" s="174">
        <v>2012</v>
      </c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6"/>
      <c r="CB53" s="172" t="s">
        <v>82</v>
      </c>
      <c r="CC53" s="174">
        <v>2013</v>
      </c>
      <c r="CD53" s="175"/>
      <c r="CE53" s="175"/>
      <c r="CF53" s="175"/>
      <c r="CG53" s="175"/>
      <c r="CH53" s="175"/>
      <c r="CI53" s="175"/>
      <c r="CJ53" s="175"/>
      <c r="CK53" s="175"/>
      <c r="CL53" s="175"/>
      <c r="CM53" s="175"/>
      <c r="CN53" s="176"/>
      <c r="CO53" s="172" t="s">
        <v>40</v>
      </c>
      <c r="CP53" s="174">
        <v>2014</v>
      </c>
      <c r="CQ53" s="175"/>
      <c r="CR53" s="175"/>
      <c r="CS53" s="175"/>
      <c r="CT53" s="175"/>
      <c r="CU53" s="175"/>
      <c r="CV53" s="175"/>
      <c r="CW53" s="175"/>
      <c r="CX53" s="175"/>
      <c r="CY53" s="175"/>
      <c r="CZ53" s="175"/>
      <c r="DA53" s="176"/>
      <c r="DB53" s="172" t="s">
        <v>41</v>
      </c>
      <c r="DC53" s="174">
        <v>2015</v>
      </c>
      <c r="DD53" s="175"/>
      <c r="DE53" s="175"/>
      <c r="DF53" s="175"/>
      <c r="DG53" s="175"/>
      <c r="DH53" s="175"/>
      <c r="DI53" s="175"/>
      <c r="DJ53" s="175"/>
      <c r="DK53" s="175"/>
      <c r="DL53" s="175"/>
      <c r="DM53" s="175"/>
      <c r="DN53" s="176"/>
      <c r="DO53" s="172" t="s">
        <v>42</v>
      </c>
      <c r="DP53" s="174">
        <v>2016</v>
      </c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6"/>
      <c r="EB53" s="172" t="s">
        <v>43</v>
      </c>
      <c r="EC53" s="174">
        <v>2017</v>
      </c>
      <c r="ED53" s="175"/>
      <c r="EE53" s="175"/>
      <c r="EF53" s="175"/>
      <c r="EG53" s="175"/>
      <c r="EH53" s="175"/>
      <c r="EI53" s="175"/>
      <c r="EJ53" s="175"/>
      <c r="EK53" s="175"/>
      <c r="EL53" s="175"/>
      <c r="EM53" s="175"/>
      <c r="EN53" s="176"/>
      <c r="EO53" s="172" t="s">
        <v>44</v>
      </c>
      <c r="EP53" s="174">
        <v>2018</v>
      </c>
      <c r="EQ53" s="175"/>
      <c r="ER53" s="175"/>
      <c r="ES53" s="175"/>
      <c r="ET53" s="175"/>
      <c r="EU53" s="175"/>
      <c r="EV53" s="175"/>
      <c r="EW53" s="175"/>
      <c r="EX53" s="175"/>
      <c r="EY53" s="175"/>
      <c r="EZ53" s="175"/>
      <c r="FA53" s="176"/>
      <c r="FB53" s="172" t="s">
        <v>45</v>
      </c>
      <c r="FC53" s="174">
        <v>2019</v>
      </c>
      <c r="FD53" s="175"/>
      <c r="FE53" s="175"/>
      <c r="FF53" s="175"/>
      <c r="FG53" s="175"/>
      <c r="FH53" s="175"/>
      <c r="FI53" s="175"/>
      <c r="FJ53" s="175"/>
      <c r="FK53" s="175"/>
      <c r="FL53" s="175"/>
      <c r="FM53" s="175"/>
      <c r="FN53" s="176"/>
      <c r="FO53" s="172" t="s">
        <v>46</v>
      </c>
      <c r="FP53" s="169">
        <v>2020</v>
      </c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1"/>
      <c r="GB53" s="172" t="s">
        <v>47</v>
      </c>
      <c r="GC53" s="169">
        <v>2021</v>
      </c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1"/>
      <c r="GO53" s="172" t="s">
        <v>48</v>
      </c>
      <c r="GP53" s="169">
        <v>2022</v>
      </c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1"/>
      <c r="HB53" s="172" t="s">
        <v>49</v>
      </c>
      <c r="HC53" s="169">
        <v>2023</v>
      </c>
      <c r="HD53" s="170"/>
      <c r="HE53" s="170"/>
      <c r="HF53" s="170"/>
      <c r="HG53" s="170"/>
      <c r="HH53" s="170"/>
      <c r="HI53" s="170"/>
      <c r="HJ53" s="170"/>
      <c r="HK53" s="170"/>
      <c r="HL53" s="170"/>
      <c r="HM53" s="170"/>
      <c r="HN53" s="171"/>
      <c r="HO53" s="172" t="s">
        <v>50</v>
      </c>
      <c r="HP53" s="169">
        <v>2024</v>
      </c>
      <c r="HQ53" s="170"/>
      <c r="HR53" s="170"/>
      <c r="HS53" s="170"/>
      <c r="HT53" s="170"/>
      <c r="HU53" s="170"/>
      <c r="HV53" s="170"/>
      <c r="HW53" s="170"/>
      <c r="HX53" s="170"/>
      <c r="HY53" s="170"/>
      <c r="HZ53" s="170"/>
      <c r="IA53" s="171"/>
      <c r="IB53" s="172" t="s">
        <v>51</v>
      </c>
      <c r="IC53" s="169">
        <v>2025</v>
      </c>
      <c r="ID53" s="170"/>
      <c r="IE53" s="170"/>
      <c r="IF53" s="170"/>
      <c r="IG53" s="170"/>
      <c r="IH53" s="170"/>
      <c r="II53" s="170"/>
      <c r="IJ53" s="170"/>
      <c r="IK53" s="170"/>
      <c r="IL53" s="170"/>
      <c r="IM53" s="170"/>
      <c r="IN53" s="171"/>
      <c r="IO53" s="172" t="s">
        <v>176</v>
      </c>
    </row>
    <row r="54" spans="2:249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3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3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3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3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3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3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3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3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3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3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3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3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3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3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3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3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3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3"/>
      <c r="IC54" s="45" t="s">
        <v>52</v>
      </c>
      <c r="ID54" s="45" t="s">
        <v>53</v>
      </c>
      <c r="IE54" s="45" t="s">
        <v>54</v>
      </c>
      <c r="IF54" s="45" t="s">
        <v>55</v>
      </c>
      <c r="IG54" s="45" t="s">
        <v>56</v>
      </c>
      <c r="IH54" s="45" t="s">
        <v>57</v>
      </c>
      <c r="II54" s="45" t="s">
        <v>58</v>
      </c>
      <c r="IJ54" s="45" t="s">
        <v>59</v>
      </c>
      <c r="IK54" s="45" t="s">
        <v>60</v>
      </c>
      <c r="IL54" s="45" t="s">
        <v>61</v>
      </c>
      <c r="IM54" s="45" t="s">
        <v>62</v>
      </c>
      <c r="IN54" s="45" t="s">
        <v>63</v>
      </c>
      <c r="IO54" s="173"/>
    </row>
    <row r="55" spans="2:249" s="5" customFormat="1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746765.3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>
        <v>1299426.4000000004</v>
      </c>
      <c r="IB55" s="84">
        <f>+SUM(HP55:IA55)</f>
        <v>13755260.500000002</v>
      </c>
      <c r="IC55" s="148">
        <v>1173056</v>
      </c>
      <c r="ID55" s="148">
        <v>1080856.8</v>
      </c>
      <c r="IE55" s="148">
        <v>1161143.3999999999</v>
      </c>
      <c r="IF55" s="84">
        <v>1224751.8999999999</v>
      </c>
      <c r="IG55" s="84">
        <v>1343439.3</v>
      </c>
      <c r="IH55" s="84">
        <v>1254030.8999999999</v>
      </c>
      <c r="II55" s="84">
        <v>1353811.2999999998</v>
      </c>
      <c r="IJ55" s="84"/>
      <c r="IK55" s="84"/>
      <c r="IL55" s="84"/>
      <c r="IM55" s="84"/>
      <c r="IN55" s="84"/>
      <c r="IO55" s="84">
        <f>+SUM(IC55:IN55)</f>
        <v>8591089.5999999978</v>
      </c>
    </row>
    <row r="56" spans="2:249" ht="14.4" x14ac:dyDescent="0.3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198151.20000000007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>
        <v>338161.20000000007</v>
      </c>
      <c r="IB56" s="125">
        <f>+SUM(HP56:IA56)</f>
        <v>3569900.1</v>
      </c>
      <c r="IC56" s="125">
        <v>334881.3</v>
      </c>
      <c r="ID56" s="125">
        <v>286263.89999999997</v>
      </c>
      <c r="IE56" s="125">
        <v>299754</v>
      </c>
      <c r="IF56" s="125">
        <v>307975.2</v>
      </c>
      <c r="IG56" s="125">
        <v>325061.09999999998</v>
      </c>
      <c r="IH56" s="125">
        <v>311968.79999999993</v>
      </c>
      <c r="II56" s="125">
        <v>346768.5</v>
      </c>
      <c r="IJ56" s="125"/>
      <c r="IK56" s="125"/>
      <c r="IL56" s="125"/>
      <c r="IM56" s="125"/>
      <c r="IN56" s="125"/>
      <c r="IO56" s="125">
        <f>+SUM(IC56:IN56)</f>
        <v>2212672.7999999998</v>
      </c>
    </row>
    <row r="57" spans="2:249" ht="14.4" x14ac:dyDescent="0.3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548614.1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>
        <v>961265.20000000019</v>
      </c>
      <c r="IB57" s="125">
        <f>+SUM(HP57:IA57)</f>
        <v>10185360.399999999</v>
      </c>
      <c r="IC57" s="125">
        <v>838174.7</v>
      </c>
      <c r="ID57" s="125">
        <v>794592.90000000014</v>
      </c>
      <c r="IE57" s="125">
        <v>861389.39999999991</v>
      </c>
      <c r="IF57" s="125">
        <v>916776.7</v>
      </c>
      <c r="IG57" s="125">
        <v>1018378.2000000001</v>
      </c>
      <c r="IH57" s="125">
        <v>942062.09999999986</v>
      </c>
      <c r="II57" s="125">
        <v>1007042.7999999999</v>
      </c>
      <c r="IJ57" s="125"/>
      <c r="IK57" s="125"/>
      <c r="IL57" s="125"/>
      <c r="IM57" s="125"/>
      <c r="IN57" s="125"/>
      <c r="IO57" s="125">
        <f>+SUM(IC57:IN57)</f>
        <v>6378416.7999999998</v>
      </c>
    </row>
    <row r="59" spans="2:249" x14ac:dyDescent="0.25">
      <c r="B59" s="5"/>
    </row>
    <row r="62" spans="2:249" x14ac:dyDescent="0.25">
      <c r="DC62" s="22"/>
      <c r="DD62" s="22"/>
      <c r="DE62" s="22"/>
      <c r="DF62" s="22"/>
      <c r="DG62" s="22"/>
      <c r="DH62" s="22"/>
      <c r="DI62" s="22"/>
      <c r="DJ62" s="22"/>
    </row>
    <row r="63" spans="2:249" x14ac:dyDescent="0.25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IC63" s="34"/>
      <c r="ID63" s="34"/>
      <c r="IE63" s="34"/>
      <c r="IF63" s="34"/>
      <c r="IG63" s="34"/>
    </row>
    <row r="64" spans="2:249" x14ac:dyDescent="0.25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IC64" s="34"/>
      <c r="ID64" s="34"/>
      <c r="IE64" s="34"/>
      <c r="IF64" s="34"/>
      <c r="IG64" s="34"/>
    </row>
    <row r="65" spans="185:241" x14ac:dyDescent="0.25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IC65" s="34"/>
      <c r="ID65" s="34"/>
      <c r="IE65" s="34"/>
      <c r="IF65" s="34"/>
      <c r="IG65" s="34"/>
    </row>
  </sheetData>
  <mergeCells count="118"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BO6:BO7"/>
    <mergeCell ref="DC53:DN53"/>
    <mergeCell ref="EB53:EB54"/>
    <mergeCell ref="DP6:EA6"/>
    <mergeCell ref="DP30:EA30"/>
    <mergeCell ref="DP53:EA53"/>
    <mergeCell ref="IC6:IN6"/>
    <mergeCell ref="IO6:IO7"/>
    <mergeCell ref="IC30:IN30"/>
    <mergeCell ref="IO30:IO31"/>
    <mergeCell ref="IC53:IN53"/>
    <mergeCell ref="IO53:IO54"/>
    <mergeCell ref="HP6:IA6"/>
    <mergeCell ref="IB6:IB7"/>
    <mergeCell ref="HP30:IA30"/>
    <mergeCell ref="IB30:IB31"/>
    <mergeCell ref="HP53:IA53"/>
    <mergeCell ref="IB53:I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GB39"/>
  <sheetViews>
    <sheetView showGridLines="0" zoomScale="60" zoomScaleNormal="60" workbookViewId="0">
      <pane xSplit="2" ySplit="3" topLeftCell="FP4" activePane="bottomRight" state="frozen"/>
      <selection pane="topRight" activeCell="C1" sqref="C1"/>
      <selection pane="bottomLeft" activeCell="A4" sqref="A4"/>
      <selection pane="bottomRight" activeCell="GF31" sqref="GF3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84" x14ac:dyDescent="0.25">
      <c r="A1" s="179" t="s">
        <v>0</v>
      </c>
      <c r="B1" s="179"/>
    </row>
    <row r="2" spans="1:184" ht="30" customHeight="1" x14ac:dyDescent="0.25">
      <c r="A2" s="180" t="s">
        <v>146</v>
      </c>
      <c r="B2" s="181"/>
    </row>
    <row r="3" spans="1:184" x14ac:dyDescent="0.25">
      <c r="A3" s="39" t="s">
        <v>147</v>
      </c>
    </row>
    <row r="5" spans="1:184" x14ac:dyDescent="0.25">
      <c r="B5" s="5" t="s">
        <v>38</v>
      </c>
    </row>
    <row r="6" spans="1:184" ht="15" customHeight="1" x14ac:dyDescent="0.25">
      <c r="B6" s="177" t="s">
        <v>39</v>
      </c>
      <c r="C6" s="174">
        <v>2012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82</v>
      </c>
      <c r="P6" s="174">
        <v>2013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40</v>
      </c>
      <c r="AC6" s="174">
        <v>2014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41</v>
      </c>
      <c r="AP6" s="174">
        <v>2015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42</v>
      </c>
      <c r="BC6" s="174">
        <v>2016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43</v>
      </c>
      <c r="BP6" s="174">
        <v>2017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44</v>
      </c>
      <c r="CC6" s="174">
        <v>2018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45</v>
      </c>
      <c r="CP6" s="174">
        <v>2019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2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2" t="s">
        <v>48</v>
      </c>
      <c r="EC6" s="174">
        <v>2022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49</v>
      </c>
      <c r="EP6" s="174">
        <v>2023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50</v>
      </c>
      <c r="FC6" s="174">
        <v>2024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51</v>
      </c>
      <c r="FP6" s="174">
        <v>2025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176</v>
      </c>
    </row>
    <row r="7" spans="1:184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</row>
    <row r="8" spans="1:184" x14ac:dyDescent="0.25">
      <c r="B8" s="46" t="s">
        <v>148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>
        <v>30851</v>
      </c>
      <c r="FO8" s="84">
        <f t="shared" ref="FO8:FO13" si="13">+SUM(FC8:FN8)</f>
        <v>303371</v>
      </c>
      <c r="FP8" s="84">
        <v>29045</v>
      </c>
      <c r="FQ8" s="47">
        <v>24518</v>
      </c>
      <c r="FR8" s="47">
        <v>27982</v>
      </c>
      <c r="FS8" s="47">
        <v>26709</v>
      </c>
      <c r="FT8" s="47">
        <v>29101</v>
      </c>
      <c r="FU8" s="47">
        <v>28124</v>
      </c>
      <c r="FV8" s="47">
        <v>32202</v>
      </c>
      <c r="FW8" s="47"/>
      <c r="FX8" s="47"/>
      <c r="FY8" s="47"/>
      <c r="FZ8" s="47"/>
      <c r="GA8" s="47"/>
      <c r="GB8" s="84">
        <f t="shared" ref="GB8:GB13" si="14">+SUM(FP8:GA8)</f>
        <v>197681</v>
      </c>
    </row>
    <row r="9" spans="1:184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>
        <v>22222</v>
      </c>
      <c r="FO9" s="47">
        <f t="shared" si="13"/>
        <v>208626</v>
      </c>
      <c r="FP9" s="47">
        <v>21676</v>
      </c>
      <c r="FQ9" s="49">
        <v>17297</v>
      </c>
      <c r="FR9" s="49">
        <v>20135</v>
      </c>
      <c r="FS9" s="49">
        <v>18047</v>
      </c>
      <c r="FT9" s="49">
        <v>19704</v>
      </c>
      <c r="FU9" s="49">
        <v>19132</v>
      </c>
      <c r="FV9" s="49">
        <v>22438</v>
      </c>
      <c r="FW9" s="49"/>
      <c r="FX9" s="49"/>
      <c r="FY9" s="49"/>
      <c r="FZ9" s="49"/>
      <c r="GA9" s="49"/>
      <c r="GB9" s="47">
        <f t="shared" si="14"/>
        <v>138429</v>
      </c>
    </row>
    <row r="10" spans="1:184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>
        <v>8629</v>
      </c>
      <c r="FO10" s="47">
        <f t="shared" si="13"/>
        <v>94745</v>
      </c>
      <c r="FP10" s="47">
        <v>7369</v>
      </c>
      <c r="FQ10" s="50">
        <v>7221</v>
      </c>
      <c r="FR10" s="50">
        <v>7847</v>
      </c>
      <c r="FS10" s="50">
        <v>8662</v>
      </c>
      <c r="FT10" s="50">
        <v>9397</v>
      </c>
      <c r="FU10" s="50">
        <v>8992</v>
      </c>
      <c r="FV10" s="50">
        <v>9764</v>
      </c>
      <c r="FW10" s="50"/>
      <c r="FX10" s="50"/>
      <c r="FY10" s="50"/>
      <c r="FZ10" s="50"/>
      <c r="GA10" s="50"/>
      <c r="GB10" s="47">
        <f t="shared" si="14"/>
        <v>59252</v>
      </c>
    </row>
    <row r="11" spans="1:184" x14ac:dyDescent="0.25">
      <c r="B11" s="51" t="s">
        <v>70</v>
      </c>
      <c r="C11" s="52">
        <f>SUM(C12:C13)</f>
        <v>0</v>
      </c>
      <c r="D11" s="52">
        <f t="shared" ref="D11:N11" si="15">SUM(D12:D13)</f>
        <v>0</v>
      </c>
      <c r="E11" s="52">
        <f t="shared" si="15"/>
        <v>0</v>
      </c>
      <c r="F11" s="52">
        <f t="shared" si="15"/>
        <v>0</v>
      </c>
      <c r="G11" s="52">
        <f t="shared" si="15"/>
        <v>0</v>
      </c>
      <c r="H11" s="52">
        <f t="shared" si="15"/>
        <v>0</v>
      </c>
      <c r="I11" s="52">
        <f t="shared" si="15"/>
        <v>0</v>
      </c>
      <c r="J11" s="52">
        <f t="shared" si="15"/>
        <v>0</v>
      </c>
      <c r="K11" s="52">
        <f t="shared" si="15"/>
        <v>2560</v>
      </c>
      <c r="L11" s="52">
        <f t="shared" si="15"/>
        <v>13006</v>
      </c>
      <c r="M11" s="52">
        <f t="shared" si="15"/>
        <v>12524</v>
      </c>
      <c r="N11" s="52">
        <f t="shared" si="15"/>
        <v>14361</v>
      </c>
      <c r="O11" s="52">
        <f>SUM(O12:O13)</f>
        <v>42451</v>
      </c>
      <c r="P11" s="52">
        <f>SUM(P12:P13)</f>
        <v>14246</v>
      </c>
      <c r="Q11" s="52">
        <f t="shared" ref="Q11:AA11" si="16">SUM(Q12:Q13)</f>
        <v>12848</v>
      </c>
      <c r="R11" s="52">
        <f t="shared" si="16"/>
        <v>13555</v>
      </c>
      <c r="S11" s="52">
        <f t="shared" si="16"/>
        <v>12707</v>
      </c>
      <c r="T11" s="52">
        <f t="shared" si="16"/>
        <v>13155</v>
      </c>
      <c r="U11" s="52">
        <f t="shared" si="16"/>
        <v>12673</v>
      </c>
      <c r="V11" s="52">
        <f t="shared" si="16"/>
        <v>13127</v>
      </c>
      <c r="W11" s="52">
        <f t="shared" si="16"/>
        <v>13939</v>
      </c>
      <c r="X11" s="52">
        <f t="shared" si="16"/>
        <v>13223</v>
      </c>
      <c r="Y11" s="52">
        <f t="shared" si="16"/>
        <v>11878</v>
      </c>
      <c r="Z11" s="52">
        <f t="shared" si="16"/>
        <v>13132</v>
      </c>
      <c r="AA11" s="52">
        <f t="shared" si="16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7">SUM(AD12:AD13)</f>
        <v>11176</v>
      </c>
      <c r="AE11" s="52">
        <f t="shared" si="17"/>
        <v>11838</v>
      </c>
      <c r="AF11" s="52">
        <f t="shared" si="17"/>
        <v>12033</v>
      </c>
      <c r="AG11" s="52">
        <f t="shared" si="17"/>
        <v>12087</v>
      </c>
      <c r="AH11" s="52">
        <f t="shared" si="17"/>
        <v>11995</v>
      </c>
      <c r="AI11" s="52">
        <f t="shared" si="17"/>
        <v>15236</v>
      </c>
      <c r="AJ11" s="52">
        <f t="shared" si="17"/>
        <v>14283</v>
      </c>
      <c r="AK11" s="52">
        <f t="shared" si="17"/>
        <v>14934</v>
      </c>
      <c r="AL11" s="52">
        <f t="shared" si="17"/>
        <v>19002</v>
      </c>
      <c r="AM11" s="52">
        <f t="shared" si="17"/>
        <v>15161</v>
      </c>
      <c r="AN11" s="52">
        <f t="shared" si="17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8">SUM(AQ12:AQ13)</f>
        <v>13729</v>
      </c>
      <c r="AR11" s="52">
        <f t="shared" si="18"/>
        <v>15406</v>
      </c>
      <c r="AS11" s="52">
        <f t="shared" si="18"/>
        <v>13931</v>
      </c>
      <c r="AT11" s="52">
        <f t="shared" si="18"/>
        <v>13814</v>
      </c>
      <c r="AU11" s="52">
        <f t="shared" si="18"/>
        <v>13637</v>
      </c>
      <c r="AV11" s="52">
        <f t="shared" si="18"/>
        <v>15647</v>
      </c>
      <c r="AW11" s="52">
        <f t="shared" si="18"/>
        <v>16513</v>
      </c>
      <c r="AX11" s="52">
        <f t="shared" si="18"/>
        <v>14734</v>
      </c>
      <c r="AY11" s="52">
        <f t="shared" si="18"/>
        <v>15494</v>
      </c>
      <c r="AZ11" s="52">
        <f t="shared" si="18"/>
        <v>13674</v>
      </c>
      <c r="BA11" s="52">
        <f t="shared" si="18"/>
        <v>16295</v>
      </c>
      <c r="BB11" s="52">
        <f>SUM(BB12:BB13)</f>
        <v>178568</v>
      </c>
      <c r="BC11" s="52">
        <f t="shared" si="18"/>
        <v>15997</v>
      </c>
      <c r="BD11" s="52">
        <f t="shared" si="18"/>
        <v>15109</v>
      </c>
      <c r="BE11" s="52">
        <f t="shared" si="18"/>
        <v>16147</v>
      </c>
      <c r="BF11" s="52">
        <f t="shared" si="18"/>
        <v>15728</v>
      </c>
      <c r="BG11" s="52">
        <f t="shared" si="18"/>
        <v>15336</v>
      </c>
      <c r="BH11" s="52">
        <f t="shared" si="18"/>
        <v>15950</v>
      </c>
      <c r="BI11" s="52">
        <f t="shared" si="18"/>
        <v>18385</v>
      </c>
      <c r="BJ11" s="52">
        <f t="shared" si="18"/>
        <v>18963</v>
      </c>
      <c r="BK11" s="52">
        <f t="shared" si="18"/>
        <v>17343</v>
      </c>
      <c r="BL11" s="52">
        <f t="shared" si="18"/>
        <v>18042</v>
      </c>
      <c r="BM11" s="52">
        <v>16794</v>
      </c>
      <c r="BN11" s="52">
        <f t="shared" si="18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9">SUM(BR12:BR13)</f>
        <v>18677</v>
      </c>
      <c r="BS11" s="52">
        <f t="shared" si="19"/>
        <v>18152</v>
      </c>
      <c r="BT11" s="52">
        <f t="shared" si="19"/>
        <v>18649</v>
      </c>
      <c r="BU11" s="52">
        <f t="shared" si="19"/>
        <v>17837</v>
      </c>
      <c r="BV11" s="52">
        <f t="shared" si="19"/>
        <v>20108</v>
      </c>
      <c r="BW11" s="52">
        <f t="shared" si="19"/>
        <v>19953</v>
      </c>
      <c r="BX11" s="52">
        <f t="shared" si="19"/>
        <v>18280</v>
      </c>
      <c r="BY11" s="52">
        <f t="shared" si="19"/>
        <v>19027</v>
      </c>
      <c r="BZ11" s="52">
        <f t="shared" si="19"/>
        <v>17734</v>
      </c>
      <c r="CA11" s="52">
        <f t="shared" si="19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20">SUM(CE12:CE13)</f>
        <v>20264</v>
      </c>
      <c r="CF11" s="52">
        <f t="shared" si="20"/>
        <v>18377</v>
      </c>
      <c r="CG11" s="52">
        <f t="shared" si="20"/>
        <v>19887</v>
      </c>
      <c r="CH11" s="52">
        <f t="shared" si="20"/>
        <v>17948</v>
      </c>
      <c r="CI11" s="52">
        <f t="shared" si="20"/>
        <v>21435</v>
      </c>
      <c r="CJ11" s="52">
        <f t="shared" si="20"/>
        <v>22511</v>
      </c>
      <c r="CK11" s="52">
        <f t="shared" si="20"/>
        <v>19573</v>
      </c>
      <c r="CL11" s="52">
        <f t="shared" si="20"/>
        <v>22347</v>
      </c>
      <c r="CM11" s="52">
        <f t="shared" si="20"/>
        <v>18456</v>
      </c>
      <c r="CN11" s="52">
        <f t="shared" si="20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21">SUM(CR12:CR13)</f>
        <v>17665</v>
      </c>
      <c r="CS11" s="52">
        <f t="shared" si="21"/>
        <v>17786</v>
      </c>
      <c r="CT11" s="52">
        <f t="shared" si="21"/>
        <v>17788</v>
      </c>
      <c r="CU11" s="52">
        <f t="shared" si="21"/>
        <v>17499</v>
      </c>
      <c r="CV11" s="52">
        <f t="shared" si="21"/>
        <v>19891</v>
      </c>
      <c r="CW11" s="52">
        <f t="shared" si="21"/>
        <v>21535</v>
      </c>
      <c r="CX11" s="52">
        <f t="shared" si="21"/>
        <v>18877</v>
      </c>
      <c r="CY11" s="52">
        <v>19809</v>
      </c>
      <c r="CZ11" s="52">
        <f t="shared" si="21"/>
        <v>19194</v>
      </c>
      <c r="DA11" s="52">
        <f t="shared" si="21"/>
        <v>21128</v>
      </c>
      <c r="DB11" s="52">
        <f t="shared" si="8"/>
        <v>226866</v>
      </c>
      <c r="DC11" s="52">
        <f t="shared" ref="DC11:DN11" si="22">+DC12+DC13</f>
        <v>20730</v>
      </c>
      <c r="DD11" s="52">
        <f t="shared" si="22"/>
        <v>17101</v>
      </c>
      <c r="DE11" s="52">
        <f t="shared" si="22"/>
        <v>14586</v>
      </c>
      <c r="DF11" s="52">
        <f t="shared" si="22"/>
        <v>5881</v>
      </c>
      <c r="DG11" s="52">
        <f t="shared" si="22"/>
        <v>8712</v>
      </c>
      <c r="DH11" s="52">
        <f t="shared" si="22"/>
        <v>11553</v>
      </c>
      <c r="DI11" s="52">
        <f t="shared" si="22"/>
        <v>17497</v>
      </c>
      <c r="DJ11" s="52">
        <f t="shared" si="22"/>
        <v>16788</v>
      </c>
      <c r="DK11" s="52">
        <f t="shared" si="22"/>
        <v>20054</v>
      </c>
      <c r="DL11" s="52">
        <f t="shared" si="22"/>
        <v>24980</v>
      </c>
      <c r="DM11" s="52">
        <f t="shared" si="22"/>
        <v>24144</v>
      </c>
      <c r="DN11" s="52">
        <f t="shared" si="22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>
        <v>30851</v>
      </c>
      <c r="FO11" s="84">
        <f t="shared" si="13"/>
        <v>303371</v>
      </c>
      <c r="FP11" s="84">
        <v>29045</v>
      </c>
      <c r="FQ11" s="52">
        <v>24518</v>
      </c>
      <c r="FR11" s="52">
        <v>27982</v>
      </c>
      <c r="FS11" s="52">
        <v>26709</v>
      </c>
      <c r="FT11" s="52">
        <v>29101</v>
      </c>
      <c r="FU11" s="52">
        <v>28124</v>
      </c>
      <c r="FV11" s="52">
        <v>32202</v>
      </c>
      <c r="FW11" s="52"/>
      <c r="FX11" s="52"/>
      <c r="FY11" s="52"/>
      <c r="FZ11" s="52"/>
      <c r="GA11" s="52"/>
      <c r="GB11" s="84">
        <f t="shared" si="14"/>
        <v>197681</v>
      </c>
    </row>
    <row r="12" spans="1:184" x14ac:dyDescent="0.25">
      <c r="B12" s="48" t="s">
        <v>65</v>
      </c>
      <c r="C12" s="56">
        <f>C9</f>
        <v>0</v>
      </c>
      <c r="D12" s="56">
        <f t="shared" ref="D12:O13" si="23">D9</f>
        <v>0</v>
      </c>
      <c r="E12" s="56">
        <f t="shared" si="23"/>
        <v>0</v>
      </c>
      <c r="F12" s="56">
        <f t="shared" si="23"/>
        <v>0</v>
      </c>
      <c r="G12" s="56">
        <f t="shared" si="23"/>
        <v>0</v>
      </c>
      <c r="H12" s="56">
        <f t="shared" si="23"/>
        <v>0</v>
      </c>
      <c r="I12" s="56">
        <f t="shared" si="23"/>
        <v>0</v>
      </c>
      <c r="J12" s="56">
        <f t="shared" si="23"/>
        <v>0</v>
      </c>
      <c r="K12" s="56">
        <f t="shared" si="23"/>
        <v>1500</v>
      </c>
      <c r="L12" s="56">
        <f t="shared" si="23"/>
        <v>7973</v>
      </c>
      <c r="M12" s="56">
        <f t="shared" si="23"/>
        <v>7502</v>
      </c>
      <c r="N12" s="56">
        <f t="shared" si="23"/>
        <v>9294</v>
      </c>
      <c r="O12" s="56">
        <f t="shared" si="23"/>
        <v>26269</v>
      </c>
      <c r="P12" s="56">
        <f>P9</f>
        <v>9092</v>
      </c>
      <c r="Q12" s="56">
        <f t="shared" ref="Q12:AB13" si="24">Q9</f>
        <v>8096</v>
      </c>
      <c r="R12" s="56">
        <f t="shared" si="24"/>
        <v>8589</v>
      </c>
      <c r="S12" s="56">
        <f t="shared" si="24"/>
        <v>7626</v>
      </c>
      <c r="T12" s="56">
        <f t="shared" si="24"/>
        <v>8239</v>
      </c>
      <c r="U12" s="56">
        <f t="shared" si="24"/>
        <v>7817</v>
      </c>
      <c r="V12" s="56">
        <f t="shared" si="24"/>
        <v>8061</v>
      </c>
      <c r="W12" s="56">
        <f t="shared" si="24"/>
        <v>9046</v>
      </c>
      <c r="X12" s="56">
        <f t="shared" si="24"/>
        <v>8236</v>
      </c>
      <c r="Y12" s="56">
        <f t="shared" si="24"/>
        <v>7357</v>
      </c>
      <c r="Z12" s="56">
        <f t="shared" si="24"/>
        <v>7772</v>
      </c>
      <c r="AA12" s="56">
        <f t="shared" si="24"/>
        <v>8950</v>
      </c>
      <c r="AB12" s="56">
        <f t="shared" si="24"/>
        <v>98881</v>
      </c>
      <c r="AC12" s="56">
        <f>AC9</f>
        <v>8499</v>
      </c>
      <c r="AD12" s="56">
        <f t="shared" ref="AD12:AO13" si="25">AD9</f>
        <v>6940</v>
      </c>
      <c r="AE12" s="56">
        <f t="shared" si="25"/>
        <v>7980</v>
      </c>
      <c r="AF12" s="56">
        <f t="shared" si="25"/>
        <v>8253</v>
      </c>
      <c r="AG12" s="56">
        <f t="shared" si="25"/>
        <v>7907</v>
      </c>
      <c r="AH12" s="56">
        <f t="shared" si="25"/>
        <v>7591</v>
      </c>
      <c r="AI12" s="56">
        <f t="shared" si="25"/>
        <v>8773</v>
      </c>
      <c r="AJ12" s="56">
        <f t="shared" si="25"/>
        <v>9407</v>
      </c>
      <c r="AK12" s="56">
        <f t="shared" si="25"/>
        <v>8141</v>
      </c>
      <c r="AL12" s="56">
        <f t="shared" si="25"/>
        <v>9375</v>
      </c>
      <c r="AM12" s="56">
        <f t="shared" si="25"/>
        <v>8073</v>
      </c>
      <c r="AN12" s="56">
        <f t="shared" si="25"/>
        <v>10061</v>
      </c>
      <c r="AO12" s="56">
        <f t="shared" si="25"/>
        <v>101000</v>
      </c>
      <c r="AP12" s="56">
        <f>AP9</f>
        <v>10110</v>
      </c>
      <c r="AQ12" s="56">
        <f t="shared" ref="AQ12:BN13" si="26">AQ9</f>
        <v>8405</v>
      </c>
      <c r="AR12" s="56">
        <f t="shared" si="26"/>
        <v>9308</v>
      </c>
      <c r="AS12" s="56">
        <f t="shared" si="26"/>
        <v>8739</v>
      </c>
      <c r="AT12" s="56">
        <f t="shared" si="26"/>
        <v>8858</v>
      </c>
      <c r="AU12" s="56">
        <f t="shared" si="26"/>
        <v>8693</v>
      </c>
      <c r="AV12" s="56">
        <f t="shared" si="26"/>
        <v>10173</v>
      </c>
      <c r="AW12" s="56">
        <f t="shared" si="26"/>
        <v>10897</v>
      </c>
      <c r="AX12" s="56">
        <f t="shared" si="26"/>
        <v>8944</v>
      </c>
      <c r="AY12" s="56">
        <f t="shared" si="26"/>
        <v>10047</v>
      </c>
      <c r="AZ12" s="56">
        <f t="shared" si="26"/>
        <v>9243</v>
      </c>
      <c r="BA12" s="56">
        <f t="shared" si="26"/>
        <v>10783</v>
      </c>
      <c r="BB12" s="56">
        <f t="shared" si="26"/>
        <v>114200</v>
      </c>
      <c r="BC12" s="56">
        <f t="shared" si="26"/>
        <v>11124</v>
      </c>
      <c r="BD12" s="56">
        <f t="shared" si="26"/>
        <v>9977</v>
      </c>
      <c r="BE12" s="56">
        <f t="shared" si="26"/>
        <v>10448</v>
      </c>
      <c r="BF12" s="56">
        <f t="shared" si="26"/>
        <v>10126</v>
      </c>
      <c r="BG12" s="56">
        <f t="shared" si="26"/>
        <v>9641</v>
      </c>
      <c r="BH12" s="56">
        <f t="shared" si="26"/>
        <v>9882</v>
      </c>
      <c r="BI12" s="56">
        <f t="shared" si="26"/>
        <v>12219</v>
      </c>
      <c r="BJ12" s="56">
        <f t="shared" si="26"/>
        <v>12843</v>
      </c>
      <c r="BK12" s="56">
        <f t="shared" si="26"/>
        <v>11287</v>
      </c>
      <c r="BL12" s="56">
        <f t="shared" si="26"/>
        <v>11994</v>
      </c>
      <c r="BM12" s="56">
        <v>11120</v>
      </c>
      <c r="BN12" s="56">
        <f t="shared" si="26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7">BT9</f>
        <v>11936</v>
      </c>
      <c r="BU12" s="56">
        <f t="shared" si="27"/>
        <v>11603</v>
      </c>
      <c r="BV12" s="56">
        <f t="shared" si="27"/>
        <v>13436</v>
      </c>
      <c r="BW12" s="56">
        <f t="shared" ref="BW12:CA13" si="28">BW9</f>
        <v>13097</v>
      </c>
      <c r="BX12" s="56">
        <f t="shared" si="28"/>
        <v>11716</v>
      </c>
      <c r="BY12" s="56">
        <f t="shared" si="28"/>
        <v>12232</v>
      </c>
      <c r="BZ12" s="56">
        <f t="shared" si="28"/>
        <v>11510</v>
      </c>
      <c r="CA12" s="56">
        <f t="shared" si="28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9">CE9</f>
        <v>13695</v>
      </c>
      <c r="CF12" s="56">
        <f t="shared" si="29"/>
        <v>11706</v>
      </c>
      <c r="CG12" s="56">
        <f t="shared" si="29"/>
        <v>12933</v>
      </c>
      <c r="CH12" s="56">
        <f t="shared" si="29"/>
        <v>11410</v>
      </c>
      <c r="CI12" s="56">
        <f t="shared" si="29"/>
        <v>13973</v>
      </c>
      <c r="CJ12" s="56">
        <f t="shared" si="29"/>
        <v>15511</v>
      </c>
      <c r="CK12" s="56">
        <f t="shared" si="29"/>
        <v>12763</v>
      </c>
      <c r="CL12" s="56">
        <f t="shared" si="29"/>
        <v>15125</v>
      </c>
      <c r="CM12" s="56">
        <f t="shared" si="29"/>
        <v>12221</v>
      </c>
      <c r="CN12" s="56">
        <f t="shared" si="29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30">CR9</f>
        <v>12001</v>
      </c>
      <c r="CS12" s="56">
        <f t="shared" si="30"/>
        <v>11614</v>
      </c>
      <c r="CT12" s="56">
        <f t="shared" si="30"/>
        <v>11508</v>
      </c>
      <c r="CU12" s="56">
        <f t="shared" si="30"/>
        <v>11497</v>
      </c>
      <c r="CV12" s="56">
        <f t="shared" si="30"/>
        <v>13616</v>
      </c>
      <c r="CW12" s="56">
        <f t="shared" si="30"/>
        <v>14951</v>
      </c>
      <c r="CX12" s="56">
        <f t="shared" si="30"/>
        <v>12573</v>
      </c>
      <c r="CY12" s="56">
        <v>13206</v>
      </c>
      <c r="CZ12" s="56">
        <f t="shared" si="30"/>
        <v>12769</v>
      </c>
      <c r="DA12" s="56">
        <f t="shared" si="30"/>
        <v>14562</v>
      </c>
      <c r="DB12" s="56">
        <f t="shared" si="8"/>
        <v>154029</v>
      </c>
      <c r="DC12" s="56">
        <f t="shared" ref="DC12:DN12" si="31">+DC9</f>
        <v>14777</v>
      </c>
      <c r="DD12" s="56">
        <f t="shared" si="31"/>
        <v>11684</v>
      </c>
      <c r="DE12" s="56">
        <f t="shared" si="31"/>
        <v>9542</v>
      </c>
      <c r="DF12" s="56">
        <f t="shared" si="31"/>
        <v>2971</v>
      </c>
      <c r="DG12" s="56">
        <f t="shared" si="31"/>
        <v>4622</v>
      </c>
      <c r="DH12" s="56">
        <f t="shared" si="31"/>
        <v>6975</v>
      </c>
      <c r="DI12" s="56">
        <f t="shared" si="31"/>
        <v>12045</v>
      </c>
      <c r="DJ12" s="56">
        <f t="shared" si="31"/>
        <v>11101</v>
      </c>
      <c r="DK12" s="56">
        <f t="shared" si="31"/>
        <v>14112</v>
      </c>
      <c r="DL12" s="56">
        <f t="shared" si="31"/>
        <v>17743</v>
      </c>
      <c r="DM12" s="56">
        <f t="shared" si="31"/>
        <v>16966</v>
      </c>
      <c r="DN12" s="56">
        <f t="shared" si="31"/>
        <v>14456</v>
      </c>
      <c r="DO12" s="47">
        <f t="shared" si="9"/>
        <v>136994</v>
      </c>
      <c r="DP12" s="56">
        <f t="shared" ref="DP12:DS13" si="32">+DP9</f>
        <v>16996</v>
      </c>
      <c r="DQ12" s="56">
        <f t="shared" si="32"/>
        <v>14100</v>
      </c>
      <c r="DR12" s="56">
        <f t="shared" si="32"/>
        <v>17398</v>
      </c>
      <c r="DS12" s="56">
        <f t="shared" si="32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>
        <v>22222</v>
      </c>
      <c r="FO12" s="47">
        <f t="shared" si="13"/>
        <v>208626</v>
      </c>
      <c r="FP12" s="47">
        <v>21676</v>
      </c>
      <c r="FQ12" s="56">
        <v>17297</v>
      </c>
      <c r="FR12" s="56">
        <v>20135</v>
      </c>
      <c r="FS12" s="56">
        <v>18047</v>
      </c>
      <c r="FT12" s="56">
        <v>19704</v>
      </c>
      <c r="FU12" s="56">
        <v>19132</v>
      </c>
      <c r="FV12" s="56">
        <v>22438</v>
      </c>
      <c r="FW12" s="56"/>
      <c r="FX12" s="56"/>
      <c r="FY12" s="56"/>
      <c r="FZ12" s="56"/>
      <c r="GA12" s="56"/>
      <c r="GB12" s="47">
        <f t="shared" si="14"/>
        <v>138429</v>
      </c>
    </row>
    <row r="13" spans="1:184" x14ac:dyDescent="0.25">
      <c r="B13" s="48" t="s">
        <v>66</v>
      </c>
      <c r="C13" s="56">
        <f>C10</f>
        <v>0</v>
      </c>
      <c r="D13" s="56">
        <f t="shared" si="23"/>
        <v>0</v>
      </c>
      <c r="E13" s="56">
        <f t="shared" si="23"/>
        <v>0</v>
      </c>
      <c r="F13" s="56">
        <f t="shared" si="23"/>
        <v>0</v>
      </c>
      <c r="G13" s="56">
        <f t="shared" si="23"/>
        <v>0</v>
      </c>
      <c r="H13" s="56">
        <f t="shared" si="23"/>
        <v>0</v>
      </c>
      <c r="I13" s="56">
        <f t="shared" si="23"/>
        <v>0</v>
      </c>
      <c r="J13" s="56">
        <f t="shared" si="23"/>
        <v>0</v>
      </c>
      <c r="K13" s="56">
        <f t="shared" si="23"/>
        <v>1060</v>
      </c>
      <c r="L13" s="56">
        <f t="shared" si="23"/>
        <v>5033</v>
      </c>
      <c r="M13" s="56">
        <f t="shared" si="23"/>
        <v>5022</v>
      </c>
      <c r="N13" s="56">
        <f>N10</f>
        <v>5067</v>
      </c>
      <c r="O13" s="56">
        <f t="shared" si="23"/>
        <v>16182</v>
      </c>
      <c r="P13" s="56">
        <f>P10</f>
        <v>5154</v>
      </c>
      <c r="Q13" s="56">
        <f t="shared" si="24"/>
        <v>4752</v>
      </c>
      <c r="R13" s="56">
        <f t="shared" si="24"/>
        <v>4966</v>
      </c>
      <c r="S13" s="56">
        <f t="shared" si="24"/>
        <v>5081</v>
      </c>
      <c r="T13" s="56">
        <f t="shared" si="24"/>
        <v>4916</v>
      </c>
      <c r="U13" s="56">
        <f t="shared" si="24"/>
        <v>4856</v>
      </c>
      <c r="V13" s="56">
        <f t="shared" si="24"/>
        <v>5066</v>
      </c>
      <c r="W13" s="56">
        <f t="shared" si="24"/>
        <v>4893</v>
      </c>
      <c r="X13" s="56">
        <f t="shared" si="24"/>
        <v>4987</v>
      </c>
      <c r="Y13" s="56">
        <f t="shared" si="24"/>
        <v>4521</v>
      </c>
      <c r="Z13" s="56">
        <f t="shared" si="24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5"/>
        <v>4236</v>
      </c>
      <c r="AE13" s="56">
        <f t="shared" si="25"/>
        <v>3858</v>
      </c>
      <c r="AF13" s="56">
        <f t="shared" si="25"/>
        <v>3780</v>
      </c>
      <c r="AG13" s="56">
        <f t="shared" si="25"/>
        <v>4180</v>
      </c>
      <c r="AH13" s="56">
        <f t="shared" si="25"/>
        <v>4404</v>
      </c>
      <c r="AI13" s="56">
        <f t="shared" si="25"/>
        <v>6463</v>
      </c>
      <c r="AJ13" s="56">
        <f t="shared" si="25"/>
        <v>4876</v>
      </c>
      <c r="AK13" s="56">
        <f t="shared" si="25"/>
        <v>6793</v>
      </c>
      <c r="AL13" s="56">
        <f t="shared" si="25"/>
        <v>9627</v>
      </c>
      <c r="AM13" s="56">
        <f t="shared" si="25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3">AQ10</f>
        <v>5324</v>
      </c>
      <c r="AR13" s="56">
        <f t="shared" si="33"/>
        <v>6098</v>
      </c>
      <c r="AS13" s="56">
        <f t="shared" si="33"/>
        <v>5192</v>
      </c>
      <c r="AT13" s="56">
        <f t="shared" si="33"/>
        <v>4956</v>
      </c>
      <c r="AU13" s="56">
        <f t="shared" si="33"/>
        <v>4944</v>
      </c>
      <c r="AV13" s="56">
        <f t="shared" si="33"/>
        <v>5474</v>
      </c>
      <c r="AW13" s="56">
        <f t="shared" si="33"/>
        <v>5616</v>
      </c>
      <c r="AX13" s="56">
        <f t="shared" si="33"/>
        <v>5790</v>
      </c>
      <c r="AY13" s="56">
        <f t="shared" si="33"/>
        <v>5447</v>
      </c>
      <c r="AZ13" s="56">
        <f t="shared" si="33"/>
        <v>4431</v>
      </c>
      <c r="BA13" s="56">
        <f t="shared" si="33"/>
        <v>5512</v>
      </c>
      <c r="BB13" s="56">
        <f t="shared" si="26"/>
        <v>64368</v>
      </c>
      <c r="BC13" s="56">
        <f t="shared" si="33"/>
        <v>4873</v>
      </c>
      <c r="BD13" s="56">
        <f t="shared" si="33"/>
        <v>5132</v>
      </c>
      <c r="BE13" s="56">
        <f t="shared" si="33"/>
        <v>5699</v>
      </c>
      <c r="BF13" s="56">
        <f t="shared" si="33"/>
        <v>5602</v>
      </c>
      <c r="BG13" s="56">
        <f t="shared" si="33"/>
        <v>5695</v>
      </c>
      <c r="BH13" s="56">
        <f t="shared" si="33"/>
        <v>6068</v>
      </c>
      <c r="BI13" s="56">
        <f t="shared" si="33"/>
        <v>6166</v>
      </c>
      <c r="BJ13" s="56">
        <f t="shared" si="33"/>
        <v>6120</v>
      </c>
      <c r="BK13" s="56">
        <f t="shared" si="33"/>
        <v>6056</v>
      </c>
      <c r="BL13" s="56">
        <f t="shared" si="33"/>
        <v>6048</v>
      </c>
      <c r="BM13" s="56">
        <v>5674</v>
      </c>
      <c r="BN13" s="56">
        <f t="shared" si="33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7"/>
        <v>6672</v>
      </c>
      <c r="BW13" s="56">
        <f t="shared" si="28"/>
        <v>6856</v>
      </c>
      <c r="BX13" s="56">
        <f t="shared" si="28"/>
        <v>6564</v>
      </c>
      <c r="BY13" s="56">
        <f t="shared" si="28"/>
        <v>6795</v>
      </c>
      <c r="BZ13" s="56">
        <f t="shared" si="28"/>
        <v>6224</v>
      </c>
      <c r="CA13" s="56">
        <f t="shared" si="28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4">CE10</f>
        <v>6569</v>
      </c>
      <c r="CF13" s="56">
        <f t="shared" si="34"/>
        <v>6671</v>
      </c>
      <c r="CG13" s="56">
        <f t="shared" si="34"/>
        <v>6954</v>
      </c>
      <c r="CH13" s="56">
        <f t="shared" si="34"/>
        <v>6538</v>
      </c>
      <c r="CI13" s="56">
        <f t="shared" si="34"/>
        <v>7462</v>
      </c>
      <c r="CJ13" s="56">
        <f t="shared" si="34"/>
        <v>7000</v>
      </c>
      <c r="CK13" s="56">
        <f t="shared" si="34"/>
        <v>6810</v>
      </c>
      <c r="CL13" s="56">
        <f t="shared" si="34"/>
        <v>7222</v>
      </c>
      <c r="CM13" s="56">
        <f t="shared" si="34"/>
        <v>6235</v>
      </c>
      <c r="CN13" s="56">
        <f t="shared" si="29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5">CR10</f>
        <v>5664</v>
      </c>
      <c r="CS13" s="56">
        <f t="shared" si="35"/>
        <v>6172</v>
      </c>
      <c r="CT13" s="56">
        <f t="shared" si="35"/>
        <v>6280</v>
      </c>
      <c r="CU13" s="56">
        <f t="shared" si="35"/>
        <v>6002</v>
      </c>
      <c r="CV13" s="56">
        <f t="shared" si="35"/>
        <v>6275</v>
      </c>
      <c r="CW13" s="56">
        <f t="shared" si="35"/>
        <v>6584</v>
      </c>
      <c r="CX13" s="56">
        <f t="shared" si="35"/>
        <v>6304</v>
      </c>
      <c r="CY13" s="56">
        <v>6603</v>
      </c>
      <c r="CZ13" s="56">
        <f t="shared" si="35"/>
        <v>6425</v>
      </c>
      <c r="DA13" s="56">
        <f t="shared" si="35"/>
        <v>6566</v>
      </c>
      <c r="DB13" s="56">
        <f t="shared" si="8"/>
        <v>72837</v>
      </c>
      <c r="DC13" s="56">
        <f t="shared" ref="DC13:DN13" si="36">+DC10</f>
        <v>5953</v>
      </c>
      <c r="DD13" s="56">
        <f t="shared" si="36"/>
        <v>5417</v>
      </c>
      <c r="DE13" s="56">
        <f t="shared" si="36"/>
        <v>5044</v>
      </c>
      <c r="DF13" s="56">
        <f t="shared" si="36"/>
        <v>2910</v>
      </c>
      <c r="DG13" s="56">
        <f t="shared" si="36"/>
        <v>4090</v>
      </c>
      <c r="DH13" s="56">
        <f t="shared" si="36"/>
        <v>4578</v>
      </c>
      <c r="DI13" s="56">
        <f t="shared" si="36"/>
        <v>5452</v>
      </c>
      <c r="DJ13" s="56">
        <f t="shared" si="36"/>
        <v>5687</v>
      </c>
      <c r="DK13" s="56">
        <f t="shared" si="36"/>
        <v>5942</v>
      </c>
      <c r="DL13" s="56">
        <f t="shared" si="36"/>
        <v>7237</v>
      </c>
      <c r="DM13" s="56">
        <f t="shared" si="36"/>
        <v>7178</v>
      </c>
      <c r="DN13" s="56">
        <f t="shared" si="36"/>
        <v>6632</v>
      </c>
      <c r="DO13" s="47">
        <f t="shared" si="9"/>
        <v>66120</v>
      </c>
      <c r="DP13" s="56">
        <f t="shared" si="32"/>
        <v>7369</v>
      </c>
      <c r="DQ13" s="56">
        <f t="shared" si="32"/>
        <v>6920</v>
      </c>
      <c r="DR13" s="56">
        <f t="shared" si="32"/>
        <v>7381</v>
      </c>
      <c r="DS13" s="56">
        <f t="shared" si="32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>
        <v>8629</v>
      </c>
      <c r="FO13" s="47">
        <f t="shared" si="13"/>
        <v>94745</v>
      </c>
      <c r="FP13" s="47">
        <v>7369</v>
      </c>
      <c r="FQ13" s="56">
        <v>7221</v>
      </c>
      <c r="FR13" s="56">
        <v>7847</v>
      </c>
      <c r="FS13" s="56">
        <v>8662</v>
      </c>
      <c r="FT13" s="56">
        <v>9397</v>
      </c>
      <c r="FU13" s="56">
        <v>8992</v>
      </c>
      <c r="FV13" s="56">
        <v>9764</v>
      </c>
      <c r="FW13" s="56"/>
      <c r="FX13" s="56"/>
      <c r="FY13" s="56"/>
      <c r="FZ13" s="56"/>
      <c r="GA13" s="56"/>
      <c r="GB13" s="47">
        <f t="shared" si="14"/>
        <v>59252</v>
      </c>
    </row>
    <row r="14" spans="1:184" x14ac:dyDescent="0.25">
      <c r="B14" s="31"/>
      <c r="O14" s="24"/>
      <c r="AB14" s="24"/>
      <c r="AO14" s="24"/>
      <c r="BB14" s="24"/>
      <c r="BO14" s="24"/>
    </row>
    <row r="15" spans="1:184" ht="15" customHeight="1" x14ac:dyDescent="0.25">
      <c r="B15" s="31"/>
    </row>
    <row r="16" spans="1:184" x14ac:dyDescent="0.25">
      <c r="B16" s="5" t="s">
        <v>71</v>
      </c>
    </row>
    <row r="17" spans="2:184" ht="15" customHeight="1" x14ac:dyDescent="0.25">
      <c r="B17" s="177" t="s">
        <v>39</v>
      </c>
      <c r="C17" s="174">
        <v>2012</v>
      </c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6"/>
      <c r="O17" s="172" t="s">
        <v>82</v>
      </c>
      <c r="P17" s="174">
        <v>2013</v>
      </c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6"/>
      <c r="AB17" s="172" t="s">
        <v>40</v>
      </c>
      <c r="AC17" s="174">
        <v>2014</v>
      </c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6"/>
      <c r="AO17" s="172" t="s">
        <v>41</v>
      </c>
      <c r="AP17" s="174">
        <v>2015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72" t="s">
        <v>42</v>
      </c>
      <c r="BC17" s="174">
        <v>2016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72" t="s">
        <v>43</v>
      </c>
      <c r="BP17" s="174">
        <v>2017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72" t="s">
        <v>44</v>
      </c>
      <c r="CC17" s="174">
        <v>2018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72" t="s">
        <v>45</v>
      </c>
      <c r="CP17" s="174">
        <v>2019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  <c r="DB17" s="172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2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2" t="s">
        <v>48</v>
      </c>
      <c r="EC17" s="174">
        <v>2022</v>
      </c>
      <c r="ED17" s="175"/>
      <c r="EE17" s="175"/>
      <c r="EF17" s="175"/>
      <c r="EG17" s="175"/>
      <c r="EH17" s="175"/>
      <c r="EI17" s="175"/>
      <c r="EJ17" s="175"/>
      <c r="EK17" s="175"/>
      <c r="EL17" s="175"/>
      <c r="EM17" s="175"/>
      <c r="EN17" s="176"/>
      <c r="EO17" s="172" t="s">
        <v>49</v>
      </c>
      <c r="EP17" s="174">
        <v>2023</v>
      </c>
      <c r="EQ17" s="175"/>
      <c r="ER17" s="175"/>
      <c r="ES17" s="175"/>
      <c r="ET17" s="175"/>
      <c r="EU17" s="175"/>
      <c r="EV17" s="175"/>
      <c r="EW17" s="175"/>
      <c r="EX17" s="175"/>
      <c r="EY17" s="175"/>
      <c r="EZ17" s="175"/>
      <c r="FA17" s="176"/>
      <c r="FB17" s="172" t="s">
        <v>50</v>
      </c>
      <c r="FC17" s="174">
        <v>2024</v>
      </c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6"/>
      <c r="FO17" s="172" t="s">
        <v>51</v>
      </c>
      <c r="FP17" s="174">
        <v>2025</v>
      </c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6"/>
      <c r="GB17" s="172" t="s">
        <v>176</v>
      </c>
    </row>
    <row r="18" spans="2:184" x14ac:dyDescent="0.25">
      <c r="B18" s="178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3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3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3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3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3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3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3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3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3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3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3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3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3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3"/>
    </row>
    <row r="19" spans="2:184" x14ac:dyDescent="0.25">
      <c r="B19" s="46" t="s">
        <v>148</v>
      </c>
      <c r="C19" s="47">
        <f>SUM(C20:C21)</f>
        <v>0</v>
      </c>
      <c r="D19" s="47">
        <f t="shared" ref="D19:N19" si="37">SUM(D20:D21)</f>
        <v>0</v>
      </c>
      <c r="E19" s="47">
        <f t="shared" si="37"/>
        <v>0</v>
      </c>
      <c r="F19" s="47">
        <f t="shared" si="37"/>
        <v>0</v>
      </c>
      <c r="G19" s="47">
        <f t="shared" si="37"/>
        <v>0</v>
      </c>
      <c r="H19" s="47">
        <f t="shared" si="37"/>
        <v>0</v>
      </c>
      <c r="I19" s="47">
        <f t="shared" si="37"/>
        <v>0</v>
      </c>
      <c r="J19" s="47">
        <f t="shared" si="37"/>
        <v>0</v>
      </c>
      <c r="K19" s="47">
        <f t="shared" si="37"/>
        <v>5153</v>
      </c>
      <c r="L19" s="47">
        <f t="shared" si="37"/>
        <v>24805</v>
      </c>
      <c r="M19" s="47">
        <f t="shared" si="37"/>
        <v>24656</v>
      </c>
      <c r="N19" s="47">
        <f t="shared" si="37"/>
        <v>26474</v>
      </c>
      <c r="O19" s="47">
        <f>SUM(C19:N19)</f>
        <v>81088</v>
      </c>
      <c r="P19" s="47">
        <f>SUM(P20:P21)</f>
        <v>26185</v>
      </c>
      <c r="Q19" s="47">
        <f t="shared" ref="Q19:AA19" si="38">SUM(Q20:Q21)</f>
        <v>23886</v>
      </c>
      <c r="R19" s="47">
        <f t="shared" si="38"/>
        <v>24992</v>
      </c>
      <c r="S19" s="47">
        <f t="shared" si="38"/>
        <v>24623</v>
      </c>
      <c r="T19" s="47">
        <f t="shared" si="38"/>
        <v>24841</v>
      </c>
      <c r="U19" s="47">
        <f t="shared" si="38"/>
        <v>24476</v>
      </c>
      <c r="V19" s="47">
        <f t="shared" si="38"/>
        <v>25056</v>
      </c>
      <c r="W19" s="47">
        <f t="shared" si="38"/>
        <v>25678</v>
      </c>
      <c r="X19" s="47">
        <f t="shared" si="38"/>
        <v>25455</v>
      </c>
      <c r="Y19" s="47">
        <f t="shared" si="38"/>
        <v>23082</v>
      </c>
      <c r="Z19" s="47">
        <f t="shared" si="38"/>
        <v>26219</v>
      </c>
      <c r="AA19" s="47">
        <f t="shared" si="38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9">SUM(AD20:AD21)</f>
        <v>21182</v>
      </c>
      <c r="AE19" s="47">
        <f t="shared" si="39"/>
        <v>21119</v>
      </c>
      <c r="AF19" s="47">
        <f t="shared" si="39"/>
        <v>21012</v>
      </c>
      <c r="AG19" s="47">
        <f t="shared" si="39"/>
        <v>21976</v>
      </c>
      <c r="AH19" s="47">
        <f t="shared" si="39"/>
        <v>23048</v>
      </c>
      <c r="AI19" s="47">
        <f t="shared" si="39"/>
        <v>34984</v>
      </c>
      <c r="AJ19" s="47">
        <f t="shared" si="39"/>
        <v>26609</v>
      </c>
      <c r="AK19" s="47">
        <f t="shared" si="39"/>
        <v>31373</v>
      </c>
      <c r="AL19" s="47">
        <f t="shared" si="39"/>
        <v>40787</v>
      </c>
      <c r="AM19" s="47">
        <f t="shared" si="39"/>
        <v>32021</v>
      </c>
      <c r="AN19" s="47">
        <f t="shared" si="39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40">SUM(BV20:BV21)</f>
        <v>37298</v>
      </c>
      <c r="BW19" s="47">
        <f t="shared" si="40"/>
        <v>37741</v>
      </c>
      <c r="BX19" s="47">
        <f t="shared" si="40"/>
        <v>35632</v>
      </c>
      <c r="BY19" s="47">
        <f t="shared" si="40"/>
        <v>37125</v>
      </c>
      <c r="BZ19" s="47">
        <f t="shared" si="40"/>
        <v>34355</v>
      </c>
      <c r="CA19" s="47">
        <f t="shared" si="40"/>
        <v>37791</v>
      </c>
      <c r="CB19" s="47">
        <f t="shared" ref="CB19:CB24" si="41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2">SUM(CE20:CE21)</f>
        <v>37035</v>
      </c>
      <c r="CF19" s="47">
        <f t="shared" si="42"/>
        <v>35478</v>
      </c>
      <c r="CG19" s="47">
        <f t="shared" si="42"/>
        <v>38055</v>
      </c>
      <c r="CH19" s="47">
        <f t="shared" si="42"/>
        <v>35308</v>
      </c>
      <c r="CI19" s="47">
        <f t="shared" si="42"/>
        <v>41175</v>
      </c>
      <c r="CJ19" s="47">
        <f t="shared" si="42"/>
        <v>41134</v>
      </c>
      <c r="CK19" s="47">
        <f t="shared" si="42"/>
        <v>37790</v>
      </c>
      <c r="CL19" s="47">
        <f t="shared" si="42"/>
        <v>41737</v>
      </c>
      <c r="CM19" s="47">
        <f t="shared" si="42"/>
        <v>35444</v>
      </c>
      <c r="CN19" s="47">
        <f t="shared" si="42"/>
        <v>38442</v>
      </c>
      <c r="CO19" s="47">
        <f t="shared" ref="CO19:CO24" si="43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4">SUM(CR20:CR21)</f>
        <v>33026</v>
      </c>
      <c r="CS19" s="47">
        <f t="shared" si="44"/>
        <v>34452</v>
      </c>
      <c r="CT19" s="47">
        <f t="shared" si="44"/>
        <v>34365</v>
      </c>
      <c r="CU19" s="47">
        <f t="shared" si="44"/>
        <v>33409</v>
      </c>
      <c r="CV19" s="47">
        <f t="shared" si="44"/>
        <v>36932</v>
      </c>
      <c r="CW19" s="47">
        <f t="shared" si="44"/>
        <v>39962</v>
      </c>
      <c r="CX19" s="47">
        <f t="shared" si="44"/>
        <v>35881</v>
      </c>
      <c r="CY19" s="47">
        <v>37841</v>
      </c>
      <c r="CZ19" s="47">
        <f t="shared" si="44"/>
        <v>36727</v>
      </c>
      <c r="DA19" s="47">
        <f t="shared" si="44"/>
        <v>38950</v>
      </c>
      <c r="DB19" s="47">
        <f t="shared" ref="DB19:DB24" si="45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6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7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8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9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>
        <v>54730</v>
      </c>
      <c r="FO19" s="84">
        <f t="shared" ref="FO19:FO24" si="50">+SUM(FC19:FN19)</f>
        <v>561264</v>
      </c>
      <c r="FP19" s="84">
        <v>49030</v>
      </c>
      <c r="FQ19" s="47">
        <v>44803</v>
      </c>
      <c r="FR19" s="47">
        <v>49475</v>
      </c>
      <c r="FS19" s="47">
        <v>50382</v>
      </c>
      <c r="FT19" s="47">
        <v>55127</v>
      </c>
      <c r="FU19" s="47">
        <v>53228</v>
      </c>
      <c r="FV19" s="47">
        <v>59473</v>
      </c>
      <c r="FW19" s="47"/>
      <c r="FX19" s="47"/>
      <c r="FY19" s="47"/>
      <c r="FZ19" s="47"/>
      <c r="GA19" s="47"/>
      <c r="GB19" s="84">
        <f t="shared" ref="GB19:GB24" si="51">+SUM(FP19:GA19)</f>
        <v>361518</v>
      </c>
    </row>
    <row r="20" spans="2:184" x14ac:dyDescent="0.25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41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3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5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6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7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8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9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>
        <v>22222</v>
      </c>
      <c r="FO20" s="47">
        <f t="shared" si="50"/>
        <v>208626</v>
      </c>
      <c r="FP20" s="47">
        <v>21676</v>
      </c>
      <c r="FQ20" s="49">
        <v>17297</v>
      </c>
      <c r="FR20" s="49">
        <v>20135</v>
      </c>
      <c r="FS20" s="49">
        <v>18047</v>
      </c>
      <c r="FT20" s="49">
        <v>19704</v>
      </c>
      <c r="FU20" s="49">
        <v>19132</v>
      </c>
      <c r="FV20" s="49">
        <v>22438</v>
      </c>
      <c r="FW20" s="49"/>
      <c r="FX20" s="49"/>
      <c r="FY20" s="49"/>
      <c r="FZ20" s="49"/>
      <c r="GA20" s="49"/>
      <c r="GB20" s="47">
        <f t="shared" si="51"/>
        <v>138429</v>
      </c>
    </row>
    <row r="21" spans="2:184" x14ac:dyDescent="0.25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41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3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5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6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7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8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9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>
        <v>32508</v>
      </c>
      <c r="FO21" s="47">
        <f t="shared" si="50"/>
        <v>352638</v>
      </c>
      <c r="FP21" s="47">
        <v>27354</v>
      </c>
      <c r="FQ21" s="50">
        <v>27506</v>
      </c>
      <c r="FR21" s="50">
        <v>29340</v>
      </c>
      <c r="FS21" s="50">
        <v>32335</v>
      </c>
      <c r="FT21" s="50">
        <v>35423</v>
      </c>
      <c r="FU21" s="50">
        <v>34096</v>
      </c>
      <c r="FV21" s="50">
        <v>37035</v>
      </c>
      <c r="FW21" s="50"/>
      <c r="FX21" s="50"/>
      <c r="FY21" s="50"/>
      <c r="FZ21" s="50"/>
      <c r="GA21" s="50"/>
      <c r="GB21" s="47">
        <f t="shared" si="51"/>
        <v>223089</v>
      </c>
    </row>
    <row r="22" spans="2:184" x14ac:dyDescent="0.25">
      <c r="B22" s="51" t="s">
        <v>70</v>
      </c>
      <c r="C22" s="52">
        <f>SUM(C23:C24)</f>
        <v>0</v>
      </c>
      <c r="D22" s="52">
        <f t="shared" ref="D22:N22" si="52">SUM(D23:D24)</f>
        <v>0</v>
      </c>
      <c r="E22" s="52">
        <f t="shared" si="52"/>
        <v>0</v>
      </c>
      <c r="F22" s="52">
        <f t="shared" si="52"/>
        <v>0</v>
      </c>
      <c r="G22" s="52">
        <f t="shared" si="52"/>
        <v>0</v>
      </c>
      <c r="H22" s="52">
        <f t="shared" si="52"/>
        <v>0</v>
      </c>
      <c r="I22" s="52">
        <f t="shared" si="52"/>
        <v>0</v>
      </c>
      <c r="J22" s="52">
        <f t="shared" si="52"/>
        <v>0</v>
      </c>
      <c r="K22" s="52">
        <f t="shared" si="52"/>
        <v>5153</v>
      </c>
      <c r="L22" s="52">
        <f t="shared" si="52"/>
        <v>24805</v>
      </c>
      <c r="M22" s="52">
        <f t="shared" si="52"/>
        <v>24656</v>
      </c>
      <c r="N22" s="52">
        <f t="shared" si="52"/>
        <v>26474</v>
      </c>
      <c r="O22" s="52">
        <f>SUM(O23:O24)</f>
        <v>81088</v>
      </c>
      <c r="P22" s="52">
        <f>SUM(P23:P24)</f>
        <v>26185</v>
      </c>
      <c r="Q22" s="52">
        <f t="shared" ref="Q22:AA22" si="53">SUM(Q23:Q24)</f>
        <v>23886</v>
      </c>
      <c r="R22" s="52">
        <f t="shared" si="53"/>
        <v>24992</v>
      </c>
      <c r="S22" s="52">
        <f t="shared" si="53"/>
        <v>24623</v>
      </c>
      <c r="T22" s="52">
        <f t="shared" si="53"/>
        <v>24841</v>
      </c>
      <c r="U22" s="52">
        <f t="shared" si="53"/>
        <v>24476</v>
      </c>
      <c r="V22" s="52">
        <f t="shared" si="53"/>
        <v>25056</v>
      </c>
      <c r="W22" s="52">
        <f t="shared" si="53"/>
        <v>25678</v>
      </c>
      <c r="X22" s="52">
        <f t="shared" si="53"/>
        <v>25455</v>
      </c>
      <c r="Y22" s="52">
        <f t="shared" si="53"/>
        <v>23082</v>
      </c>
      <c r="Z22" s="52">
        <f t="shared" si="53"/>
        <v>26219</v>
      </c>
      <c r="AA22" s="52">
        <f t="shared" si="53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4">SUM(AD23:AD24)</f>
        <v>21182</v>
      </c>
      <c r="AE22" s="52">
        <f t="shared" si="54"/>
        <v>21119</v>
      </c>
      <c r="AF22" s="52">
        <f t="shared" si="54"/>
        <v>21012</v>
      </c>
      <c r="AG22" s="52">
        <f t="shared" si="54"/>
        <v>21976</v>
      </c>
      <c r="AH22" s="52">
        <f t="shared" si="54"/>
        <v>23048</v>
      </c>
      <c r="AI22" s="52">
        <f t="shared" si="54"/>
        <v>34984</v>
      </c>
      <c r="AJ22" s="52">
        <f t="shared" si="54"/>
        <v>26609</v>
      </c>
      <c r="AK22" s="52">
        <f t="shared" si="54"/>
        <v>31373</v>
      </c>
      <c r="AL22" s="52">
        <f t="shared" si="54"/>
        <v>40787</v>
      </c>
      <c r="AM22" s="52">
        <f t="shared" si="54"/>
        <v>32021</v>
      </c>
      <c r="AN22" s="52">
        <f t="shared" si="54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5">SUM(AQ23:AQ24)</f>
        <v>26038</v>
      </c>
      <c r="AR22" s="52">
        <f t="shared" si="55"/>
        <v>29713</v>
      </c>
      <c r="AS22" s="52">
        <f t="shared" si="55"/>
        <v>26599</v>
      </c>
      <c r="AT22" s="52">
        <f t="shared" si="55"/>
        <v>25791</v>
      </c>
      <c r="AU22" s="52">
        <f t="shared" si="55"/>
        <v>25921</v>
      </c>
      <c r="AV22" s="52">
        <f t="shared" si="55"/>
        <v>29731</v>
      </c>
      <c r="AW22" s="52">
        <f t="shared" si="55"/>
        <v>30960</v>
      </c>
      <c r="AX22" s="52">
        <f t="shared" si="55"/>
        <v>29996</v>
      </c>
      <c r="AY22" s="52">
        <f t="shared" si="55"/>
        <v>29286</v>
      </c>
      <c r="AZ22" s="52">
        <f t="shared" si="55"/>
        <v>24647</v>
      </c>
      <c r="BA22" s="52">
        <f t="shared" si="55"/>
        <v>30603</v>
      </c>
      <c r="BB22" s="52">
        <f>SUM(BB23:BB24)</f>
        <v>338005</v>
      </c>
      <c r="BC22" s="52">
        <f t="shared" si="55"/>
        <v>27957</v>
      </c>
      <c r="BD22" s="52">
        <f t="shared" si="55"/>
        <v>28086</v>
      </c>
      <c r="BE22" s="52">
        <f t="shared" si="55"/>
        <v>30289</v>
      </c>
      <c r="BF22" s="52">
        <f t="shared" si="55"/>
        <v>29504</v>
      </c>
      <c r="BG22" s="52">
        <f t="shared" si="55"/>
        <v>29849</v>
      </c>
      <c r="BH22" s="52">
        <f t="shared" si="55"/>
        <v>31780</v>
      </c>
      <c r="BI22" s="52">
        <f t="shared" si="55"/>
        <v>34403</v>
      </c>
      <c r="BJ22" s="52">
        <f t="shared" si="55"/>
        <v>34712</v>
      </c>
      <c r="BK22" s="52">
        <f t="shared" si="55"/>
        <v>33173</v>
      </c>
      <c r="BL22" s="52">
        <f t="shared" si="55"/>
        <v>33993</v>
      </c>
      <c r="BM22" s="52">
        <v>31835</v>
      </c>
      <c r="BN22" s="52">
        <f t="shared" si="55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6">SUM(BR23:BR24)</f>
        <v>34261</v>
      </c>
      <c r="BS22" s="52">
        <f t="shared" si="56"/>
        <v>33853</v>
      </c>
      <c r="BT22" s="52">
        <f t="shared" si="56"/>
        <v>35329</v>
      </c>
      <c r="BU22" s="52">
        <f t="shared" si="56"/>
        <v>33615</v>
      </c>
      <c r="BV22" s="52">
        <f t="shared" si="56"/>
        <v>37298</v>
      </c>
      <c r="BW22" s="52">
        <f t="shared" si="56"/>
        <v>37741</v>
      </c>
      <c r="BX22" s="52">
        <f t="shared" si="56"/>
        <v>35632</v>
      </c>
      <c r="BY22" s="52">
        <f t="shared" si="56"/>
        <v>37125</v>
      </c>
      <c r="BZ22" s="52">
        <f t="shared" si="56"/>
        <v>34355</v>
      </c>
      <c r="CA22" s="52">
        <f t="shared" si="56"/>
        <v>37791</v>
      </c>
      <c r="CB22" s="52">
        <f t="shared" si="41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7">SUM(CE23:CE24)</f>
        <v>37035</v>
      </c>
      <c r="CF22" s="52">
        <f t="shared" si="57"/>
        <v>35478</v>
      </c>
      <c r="CG22" s="52">
        <f t="shared" si="57"/>
        <v>38055</v>
      </c>
      <c r="CH22" s="52">
        <f t="shared" si="57"/>
        <v>35308</v>
      </c>
      <c r="CI22" s="52">
        <f t="shared" si="57"/>
        <v>41175</v>
      </c>
      <c r="CJ22" s="52">
        <f t="shared" si="57"/>
        <v>41134</v>
      </c>
      <c r="CK22" s="52">
        <f t="shared" si="57"/>
        <v>37790</v>
      </c>
      <c r="CL22" s="52">
        <f t="shared" si="57"/>
        <v>41737</v>
      </c>
      <c r="CM22" s="52">
        <f t="shared" si="57"/>
        <v>35444</v>
      </c>
      <c r="CN22" s="52">
        <f t="shared" si="57"/>
        <v>38442</v>
      </c>
      <c r="CO22" s="52">
        <f t="shared" si="43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8">SUM(CR23:CR24)</f>
        <v>33026</v>
      </c>
      <c r="CS22" s="52">
        <f t="shared" si="58"/>
        <v>34452</v>
      </c>
      <c r="CT22" s="52">
        <f t="shared" si="58"/>
        <v>34365</v>
      </c>
      <c r="CU22" s="52">
        <f t="shared" si="58"/>
        <v>33409</v>
      </c>
      <c r="CV22" s="52">
        <f t="shared" si="58"/>
        <v>36932</v>
      </c>
      <c r="CW22" s="52">
        <f t="shared" si="58"/>
        <v>39962</v>
      </c>
      <c r="CX22" s="52">
        <f t="shared" si="58"/>
        <v>35881</v>
      </c>
      <c r="CY22" s="52">
        <v>37841</v>
      </c>
      <c r="CZ22" s="52">
        <f t="shared" si="58"/>
        <v>36727</v>
      </c>
      <c r="DA22" s="52">
        <f t="shared" si="58"/>
        <v>38950</v>
      </c>
      <c r="DB22" s="52">
        <f t="shared" si="45"/>
        <v>424013</v>
      </c>
      <c r="DC22" s="84">
        <f>+DC23+DC24</f>
        <v>36681</v>
      </c>
      <c r="DD22" s="84">
        <f>+DD23+DD24</f>
        <v>31373</v>
      </c>
      <c r="DE22" s="84">
        <f t="shared" ref="DE22:DL22" si="59">+DE23+DE24</f>
        <v>27831</v>
      </c>
      <c r="DF22" s="84">
        <f t="shared" si="59"/>
        <v>13532</v>
      </c>
      <c r="DG22" s="84">
        <f t="shared" si="59"/>
        <v>19787</v>
      </c>
      <c r="DH22" s="84">
        <f t="shared" si="59"/>
        <v>24487</v>
      </c>
      <c r="DI22" s="84">
        <f t="shared" si="59"/>
        <v>32766</v>
      </c>
      <c r="DJ22" s="84">
        <f t="shared" si="59"/>
        <v>32587</v>
      </c>
      <c r="DK22" s="84">
        <f t="shared" si="59"/>
        <v>36446</v>
      </c>
      <c r="DL22" s="84">
        <f t="shared" si="59"/>
        <v>44395</v>
      </c>
      <c r="DM22" s="84">
        <f>+DM23+DM24</f>
        <v>43311</v>
      </c>
      <c r="DN22" s="84">
        <f>+DN23+DN24</f>
        <v>38320</v>
      </c>
      <c r="DO22" s="84">
        <f t="shared" si="46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7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8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9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>
        <v>54730</v>
      </c>
      <c r="FO22" s="84">
        <f t="shared" si="50"/>
        <v>561264</v>
      </c>
      <c r="FP22" s="84">
        <v>49030</v>
      </c>
      <c r="FQ22" s="52">
        <v>44803</v>
      </c>
      <c r="FR22" s="52">
        <v>49475</v>
      </c>
      <c r="FS22" s="52">
        <v>50382</v>
      </c>
      <c r="FT22" s="52">
        <v>55127</v>
      </c>
      <c r="FU22" s="52">
        <v>53228</v>
      </c>
      <c r="FV22" s="52">
        <v>59473</v>
      </c>
      <c r="FW22" s="52"/>
      <c r="FX22" s="52"/>
      <c r="FY22" s="52"/>
      <c r="FZ22" s="52"/>
      <c r="GA22" s="52"/>
      <c r="GB22" s="84">
        <f t="shared" si="51"/>
        <v>361518</v>
      </c>
    </row>
    <row r="23" spans="2:184" x14ac:dyDescent="0.25">
      <c r="B23" s="48" t="s">
        <v>65</v>
      </c>
      <c r="C23" s="56">
        <f>C20</f>
        <v>0</v>
      </c>
      <c r="D23" s="56">
        <f t="shared" ref="D23:O24" si="60">D20</f>
        <v>0</v>
      </c>
      <c r="E23" s="56">
        <f t="shared" si="60"/>
        <v>0</v>
      </c>
      <c r="F23" s="56">
        <f t="shared" si="60"/>
        <v>0</v>
      </c>
      <c r="G23" s="56">
        <f t="shared" si="60"/>
        <v>0</v>
      </c>
      <c r="H23" s="56">
        <f t="shared" si="60"/>
        <v>0</v>
      </c>
      <c r="I23" s="56">
        <f t="shared" si="60"/>
        <v>0</v>
      </c>
      <c r="J23" s="56">
        <f t="shared" si="60"/>
        <v>0</v>
      </c>
      <c r="K23" s="56">
        <f t="shared" si="60"/>
        <v>1500</v>
      </c>
      <c r="L23" s="56">
        <f t="shared" si="60"/>
        <v>7973</v>
      </c>
      <c r="M23" s="56">
        <f t="shared" si="60"/>
        <v>7502</v>
      </c>
      <c r="N23" s="56">
        <f t="shared" si="60"/>
        <v>9294</v>
      </c>
      <c r="O23" s="56">
        <f t="shared" si="60"/>
        <v>26269</v>
      </c>
      <c r="P23" s="56">
        <f>P20</f>
        <v>9092</v>
      </c>
      <c r="Q23" s="56">
        <f t="shared" ref="Q23:AA24" si="61">Q20</f>
        <v>8096</v>
      </c>
      <c r="R23" s="56">
        <f t="shared" si="61"/>
        <v>8589</v>
      </c>
      <c r="S23" s="56">
        <f t="shared" si="61"/>
        <v>7626</v>
      </c>
      <c r="T23" s="56">
        <f t="shared" si="61"/>
        <v>8239</v>
      </c>
      <c r="U23" s="56">
        <f t="shared" si="61"/>
        <v>7817</v>
      </c>
      <c r="V23" s="56">
        <f t="shared" si="61"/>
        <v>8061</v>
      </c>
      <c r="W23" s="56">
        <f t="shared" si="61"/>
        <v>9046</v>
      </c>
      <c r="X23" s="56">
        <f t="shared" si="61"/>
        <v>8236</v>
      </c>
      <c r="Y23" s="56">
        <f t="shared" si="61"/>
        <v>7357</v>
      </c>
      <c r="Z23" s="56">
        <f t="shared" si="61"/>
        <v>7772</v>
      </c>
      <c r="AA23" s="56">
        <f t="shared" si="61"/>
        <v>8950</v>
      </c>
      <c r="AB23" s="56">
        <f>AB20</f>
        <v>98881</v>
      </c>
      <c r="AC23" s="56">
        <f>AC20</f>
        <v>8499</v>
      </c>
      <c r="AD23" s="56">
        <f t="shared" ref="AD23:AO24" si="62">AD20</f>
        <v>6940</v>
      </c>
      <c r="AE23" s="56">
        <f t="shared" si="62"/>
        <v>7980</v>
      </c>
      <c r="AF23" s="56">
        <f t="shared" si="62"/>
        <v>8253</v>
      </c>
      <c r="AG23" s="56">
        <f t="shared" si="62"/>
        <v>7907</v>
      </c>
      <c r="AH23" s="56">
        <f t="shared" si="62"/>
        <v>7591</v>
      </c>
      <c r="AI23" s="56">
        <f t="shared" si="62"/>
        <v>8773</v>
      </c>
      <c r="AJ23" s="56">
        <f t="shared" si="62"/>
        <v>9407</v>
      </c>
      <c r="AK23" s="56">
        <f t="shared" si="62"/>
        <v>8141</v>
      </c>
      <c r="AL23" s="56">
        <f t="shared" si="62"/>
        <v>9375</v>
      </c>
      <c r="AM23" s="56">
        <f t="shared" si="62"/>
        <v>8073</v>
      </c>
      <c r="AN23" s="56">
        <f t="shared" si="62"/>
        <v>10061</v>
      </c>
      <c r="AO23" s="56">
        <f t="shared" si="62"/>
        <v>101000</v>
      </c>
      <c r="AP23" s="56">
        <f>AP20</f>
        <v>10110</v>
      </c>
      <c r="AQ23" s="56">
        <f t="shared" ref="AQ23:BN24" si="63">AQ20</f>
        <v>8405</v>
      </c>
      <c r="AR23" s="56">
        <f t="shared" si="63"/>
        <v>9308</v>
      </c>
      <c r="AS23" s="56">
        <f t="shared" si="63"/>
        <v>8739</v>
      </c>
      <c r="AT23" s="56">
        <f t="shared" si="63"/>
        <v>8858</v>
      </c>
      <c r="AU23" s="56">
        <f t="shared" si="63"/>
        <v>8693</v>
      </c>
      <c r="AV23" s="56">
        <f t="shared" si="63"/>
        <v>10173</v>
      </c>
      <c r="AW23" s="56">
        <f t="shared" si="63"/>
        <v>10897</v>
      </c>
      <c r="AX23" s="56">
        <f t="shared" si="63"/>
        <v>8944</v>
      </c>
      <c r="AY23" s="56">
        <f t="shared" si="63"/>
        <v>10047</v>
      </c>
      <c r="AZ23" s="56">
        <f t="shared" si="63"/>
        <v>9243</v>
      </c>
      <c r="BA23" s="56">
        <f t="shared" si="63"/>
        <v>10783</v>
      </c>
      <c r="BB23" s="56">
        <f t="shared" si="63"/>
        <v>114200</v>
      </c>
      <c r="BC23" s="56">
        <f t="shared" si="63"/>
        <v>11124</v>
      </c>
      <c r="BD23" s="56">
        <f t="shared" si="63"/>
        <v>9977</v>
      </c>
      <c r="BE23" s="56">
        <f t="shared" si="63"/>
        <v>10448</v>
      </c>
      <c r="BF23" s="56">
        <f t="shared" si="63"/>
        <v>10126</v>
      </c>
      <c r="BG23" s="56">
        <f t="shared" si="63"/>
        <v>9641</v>
      </c>
      <c r="BH23" s="56">
        <f t="shared" si="63"/>
        <v>9882</v>
      </c>
      <c r="BI23" s="56">
        <f t="shared" si="63"/>
        <v>12219</v>
      </c>
      <c r="BJ23" s="56">
        <f t="shared" si="63"/>
        <v>12843</v>
      </c>
      <c r="BK23" s="56">
        <f t="shared" si="63"/>
        <v>11287</v>
      </c>
      <c r="BL23" s="56">
        <f t="shared" si="63"/>
        <v>11994</v>
      </c>
      <c r="BM23" s="56">
        <v>11120</v>
      </c>
      <c r="BN23" s="56">
        <f t="shared" si="63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4">BT20</f>
        <v>11936</v>
      </c>
      <c r="BU23" s="56">
        <f t="shared" si="64"/>
        <v>11603</v>
      </c>
      <c r="BV23" s="56">
        <f t="shared" si="64"/>
        <v>13436</v>
      </c>
      <c r="BW23" s="56">
        <f t="shared" ref="BW23:CA24" si="65">BW20</f>
        <v>13097</v>
      </c>
      <c r="BX23" s="56">
        <f t="shared" si="65"/>
        <v>11716</v>
      </c>
      <c r="BY23" s="56">
        <f t="shared" si="65"/>
        <v>12232</v>
      </c>
      <c r="BZ23" s="56">
        <f t="shared" si="65"/>
        <v>11510</v>
      </c>
      <c r="CA23" s="56">
        <f t="shared" si="65"/>
        <v>14397</v>
      </c>
      <c r="CB23" s="56">
        <f t="shared" si="41"/>
        <v>149043</v>
      </c>
      <c r="CC23" s="56">
        <f>CC20</f>
        <v>16159</v>
      </c>
      <c r="CD23" s="56">
        <f>CD20</f>
        <v>12822</v>
      </c>
      <c r="CE23" s="56">
        <f t="shared" ref="CE23:CN24" si="66">CE20</f>
        <v>13695</v>
      </c>
      <c r="CF23" s="56">
        <f t="shared" si="66"/>
        <v>11706</v>
      </c>
      <c r="CG23" s="56">
        <f t="shared" si="66"/>
        <v>12933</v>
      </c>
      <c r="CH23" s="56">
        <f t="shared" si="66"/>
        <v>11410</v>
      </c>
      <c r="CI23" s="56">
        <f t="shared" si="66"/>
        <v>13973</v>
      </c>
      <c r="CJ23" s="56">
        <f t="shared" si="66"/>
        <v>15511</v>
      </c>
      <c r="CK23" s="56">
        <f t="shared" si="66"/>
        <v>12763</v>
      </c>
      <c r="CL23" s="56">
        <f t="shared" si="66"/>
        <v>15125</v>
      </c>
      <c r="CM23" s="56">
        <f t="shared" si="66"/>
        <v>12221</v>
      </c>
      <c r="CN23" s="56">
        <f t="shared" si="66"/>
        <v>14461</v>
      </c>
      <c r="CO23" s="56">
        <f t="shared" si="43"/>
        <v>162779</v>
      </c>
      <c r="CP23" s="56">
        <f>CP20</f>
        <v>14830</v>
      </c>
      <c r="CQ23" s="56">
        <f>CQ20</f>
        <v>10902</v>
      </c>
      <c r="CR23" s="56">
        <f t="shared" ref="CR23:DA23" si="67">CR20</f>
        <v>12001</v>
      </c>
      <c r="CS23" s="56">
        <f t="shared" si="67"/>
        <v>11614</v>
      </c>
      <c r="CT23" s="56">
        <f t="shared" si="67"/>
        <v>11508</v>
      </c>
      <c r="CU23" s="56">
        <f t="shared" si="67"/>
        <v>11497</v>
      </c>
      <c r="CV23" s="56">
        <f t="shared" si="67"/>
        <v>13616</v>
      </c>
      <c r="CW23" s="56">
        <f t="shared" si="67"/>
        <v>14951</v>
      </c>
      <c r="CX23" s="56">
        <f t="shared" si="67"/>
        <v>12573</v>
      </c>
      <c r="CY23" s="56">
        <v>13206</v>
      </c>
      <c r="CZ23" s="56">
        <f t="shared" si="67"/>
        <v>12769</v>
      </c>
      <c r="DA23" s="56">
        <f t="shared" si="67"/>
        <v>14562</v>
      </c>
      <c r="DB23" s="56">
        <f t="shared" si="45"/>
        <v>154029</v>
      </c>
      <c r="DC23" s="49">
        <f>+DC20</f>
        <v>14777</v>
      </c>
      <c r="DD23" s="49">
        <f t="shared" ref="DD23:DL23" si="68">+DD20</f>
        <v>11684</v>
      </c>
      <c r="DE23" s="49">
        <f t="shared" si="68"/>
        <v>9542</v>
      </c>
      <c r="DF23" s="49">
        <f t="shared" si="68"/>
        <v>2971</v>
      </c>
      <c r="DG23" s="49">
        <f t="shared" si="68"/>
        <v>4622</v>
      </c>
      <c r="DH23" s="49">
        <f t="shared" si="68"/>
        <v>6975</v>
      </c>
      <c r="DI23" s="49">
        <f t="shared" si="68"/>
        <v>12045</v>
      </c>
      <c r="DJ23" s="49">
        <f t="shared" si="68"/>
        <v>11101</v>
      </c>
      <c r="DK23" s="49">
        <f t="shared" si="68"/>
        <v>14112</v>
      </c>
      <c r="DL23" s="49">
        <f t="shared" si="68"/>
        <v>17743</v>
      </c>
      <c r="DM23" s="49">
        <f>+DM20</f>
        <v>16966</v>
      </c>
      <c r="DN23" s="49">
        <f>+DN20</f>
        <v>14456</v>
      </c>
      <c r="DO23" s="47">
        <f t="shared" si="46"/>
        <v>136994</v>
      </c>
      <c r="DP23" s="49">
        <f t="shared" ref="DP23:DS24" si="69">+DP20</f>
        <v>16996</v>
      </c>
      <c r="DQ23" s="49">
        <f t="shared" si="69"/>
        <v>14100</v>
      </c>
      <c r="DR23" s="49">
        <f t="shared" si="69"/>
        <v>17398</v>
      </c>
      <c r="DS23" s="49">
        <f t="shared" si="69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7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8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9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>
        <v>22222</v>
      </c>
      <c r="FO23" s="47">
        <f t="shared" si="50"/>
        <v>208626</v>
      </c>
      <c r="FP23" s="47">
        <v>21676</v>
      </c>
      <c r="FQ23" s="56">
        <v>17297</v>
      </c>
      <c r="FR23" s="56">
        <v>20135</v>
      </c>
      <c r="FS23" s="56">
        <v>18047</v>
      </c>
      <c r="FT23" s="56">
        <v>19704</v>
      </c>
      <c r="FU23" s="56">
        <v>19132</v>
      </c>
      <c r="FV23" s="56">
        <v>22438</v>
      </c>
      <c r="FW23" s="56"/>
      <c r="FX23" s="56"/>
      <c r="FY23" s="56"/>
      <c r="FZ23" s="56"/>
      <c r="GA23" s="56"/>
      <c r="GB23" s="47">
        <f t="shared" si="51"/>
        <v>138429</v>
      </c>
    </row>
    <row r="24" spans="2:184" x14ac:dyDescent="0.25">
      <c r="B24" s="48" t="s">
        <v>66</v>
      </c>
      <c r="C24" s="56">
        <f>C21</f>
        <v>0</v>
      </c>
      <c r="D24" s="56">
        <f t="shared" si="60"/>
        <v>0</v>
      </c>
      <c r="E24" s="56">
        <f t="shared" si="60"/>
        <v>0</v>
      </c>
      <c r="F24" s="56">
        <f t="shared" si="60"/>
        <v>0</v>
      </c>
      <c r="G24" s="56">
        <f t="shared" si="60"/>
        <v>0</v>
      </c>
      <c r="H24" s="56">
        <f t="shared" si="60"/>
        <v>0</v>
      </c>
      <c r="I24" s="56">
        <f t="shared" si="60"/>
        <v>0</v>
      </c>
      <c r="J24" s="56">
        <f t="shared" si="60"/>
        <v>0</v>
      </c>
      <c r="K24" s="56">
        <f t="shared" si="60"/>
        <v>3653</v>
      </c>
      <c r="L24" s="56">
        <f t="shared" si="60"/>
        <v>16832</v>
      </c>
      <c r="M24" s="56">
        <f t="shared" si="60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61"/>
        <v>15790</v>
      </c>
      <c r="R24" s="56">
        <f t="shared" si="61"/>
        <v>16403</v>
      </c>
      <c r="S24" s="56">
        <f t="shared" si="61"/>
        <v>16997</v>
      </c>
      <c r="T24" s="56">
        <f t="shared" si="61"/>
        <v>16602</v>
      </c>
      <c r="U24" s="56">
        <f t="shared" si="61"/>
        <v>16659</v>
      </c>
      <c r="V24" s="56">
        <f t="shared" si="61"/>
        <v>16995</v>
      </c>
      <c r="W24" s="56">
        <f t="shared" si="61"/>
        <v>16632</v>
      </c>
      <c r="X24" s="56">
        <f t="shared" si="61"/>
        <v>17219</v>
      </c>
      <c r="Y24" s="56">
        <f t="shared" si="61"/>
        <v>15725</v>
      </c>
      <c r="Z24" s="56">
        <f t="shared" si="61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2"/>
        <v>14242</v>
      </c>
      <c r="AE24" s="56">
        <f t="shared" si="62"/>
        <v>13139</v>
      </c>
      <c r="AF24" s="56">
        <f t="shared" si="62"/>
        <v>12759</v>
      </c>
      <c r="AG24" s="56">
        <f t="shared" si="62"/>
        <v>14069</v>
      </c>
      <c r="AH24" s="56">
        <f t="shared" si="62"/>
        <v>15457</v>
      </c>
      <c r="AI24" s="56">
        <f t="shared" si="62"/>
        <v>26211</v>
      </c>
      <c r="AJ24" s="56">
        <f t="shared" si="62"/>
        <v>17202</v>
      </c>
      <c r="AK24" s="56">
        <f t="shared" si="62"/>
        <v>23232</v>
      </c>
      <c r="AL24" s="56">
        <f t="shared" si="62"/>
        <v>31412</v>
      </c>
      <c r="AM24" s="56">
        <f t="shared" si="62"/>
        <v>23948</v>
      </c>
      <c r="AN24" s="56">
        <f>AN21</f>
        <v>19088</v>
      </c>
      <c r="AO24" s="56">
        <f t="shared" si="62"/>
        <v>224328</v>
      </c>
      <c r="AP24" s="56">
        <f>AP21</f>
        <v>18610</v>
      </c>
      <c r="AQ24" s="56">
        <f t="shared" ref="AQ24:BN24" si="70">AQ21</f>
        <v>17633</v>
      </c>
      <c r="AR24" s="56">
        <f t="shared" si="70"/>
        <v>20405</v>
      </c>
      <c r="AS24" s="56">
        <f t="shared" si="70"/>
        <v>17860</v>
      </c>
      <c r="AT24" s="56">
        <f t="shared" si="70"/>
        <v>16933</v>
      </c>
      <c r="AU24" s="56">
        <f t="shared" si="70"/>
        <v>17228</v>
      </c>
      <c r="AV24" s="56">
        <f t="shared" si="70"/>
        <v>19558</v>
      </c>
      <c r="AW24" s="56">
        <f t="shared" si="70"/>
        <v>20063</v>
      </c>
      <c r="AX24" s="56">
        <f t="shared" si="70"/>
        <v>21052</v>
      </c>
      <c r="AY24" s="56">
        <f t="shared" si="70"/>
        <v>19239</v>
      </c>
      <c r="AZ24" s="56">
        <f t="shared" si="70"/>
        <v>15404</v>
      </c>
      <c r="BA24" s="56">
        <f t="shared" si="70"/>
        <v>19820</v>
      </c>
      <c r="BB24" s="56">
        <f t="shared" si="63"/>
        <v>223805</v>
      </c>
      <c r="BC24" s="56">
        <f t="shared" si="70"/>
        <v>16833</v>
      </c>
      <c r="BD24" s="56">
        <f t="shared" si="70"/>
        <v>18109</v>
      </c>
      <c r="BE24" s="56">
        <f t="shared" si="70"/>
        <v>19841</v>
      </c>
      <c r="BF24" s="56">
        <f t="shared" si="70"/>
        <v>19378</v>
      </c>
      <c r="BG24" s="56">
        <f t="shared" si="70"/>
        <v>20208</v>
      </c>
      <c r="BH24" s="56">
        <f t="shared" si="70"/>
        <v>21898</v>
      </c>
      <c r="BI24" s="56">
        <f t="shared" si="70"/>
        <v>22184</v>
      </c>
      <c r="BJ24" s="56">
        <f t="shared" si="70"/>
        <v>21869</v>
      </c>
      <c r="BK24" s="56">
        <f t="shared" si="70"/>
        <v>21886</v>
      </c>
      <c r="BL24" s="56">
        <f t="shared" si="70"/>
        <v>21999</v>
      </c>
      <c r="BM24" s="56">
        <v>20715</v>
      </c>
      <c r="BN24" s="56">
        <f t="shared" si="70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4"/>
        <v>23862</v>
      </c>
      <c r="BW24" s="56">
        <f t="shared" si="65"/>
        <v>24644</v>
      </c>
      <c r="BX24" s="56">
        <f t="shared" si="65"/>
        <v>23916</v>
      </c>
      <c r="BY24" s="56">
        <f t="shared" si="65"/>
        <v>24893</v>
      </c>
      <c r="BZ24" s="56">
        <f t="shared" si="65"/>
        <v>22845</v>
      </c>
      <c r="CA24" s="56">
        <f t="shared" si="65"/>
        <v>23394</v>
      </c>
      <c r="CB24" s="56">
        <f t="shared" si="41"/>
        <v>270940</v>
      </c>
      <c r="CC24" s="56">
        <f>CC21</f>
        <v>22486</v>
      </c>
      <c r="CD24" s="56">
        <f>CD21</f>
        <v>19747</v>
      </c>
      <c r="CE24" s="56">
        <f t="shared" ref="CE24:CM24" si="71">CE21</f>
        <v>23340</v>
      </c>
      <c r="CF24" s="56">
        <f t="shared" si="71"/>
        <v>23772</v>
      </c>
      <c r="CG24" s="56">
        <f t="shared" si="71"/>
        <v>25122</v>
      </c>
      <c r="CH24" s="56">
        <f t="shared" si="71"/>
        <v>23898</v>
      </c>
      <c r="CI24" s="56">
        <f t="shared" si="71"/>
        <v>27202</v>
      </c>
      <c r="CJ24" s="56">
        <f t="shared" si="71"/>
        <v>25623</v>
      </c>
      <c r="CK24" s="56">
        <f t="shared" si="71"/>
        <v>25027</v>
      </c>
      <c r="CL24" s="56">
        <f t="shared" si="71"/>
        <v>26612</v>
      </c>
      <c r="CM24" s="56">
        <f t="shared" si="71"/>
        <v>23223</v>
      </c>
      <c r="CN24" s="56">
        <f t="shared" si="66"/>
        <v>23981</v>
      </c>
      <c r="CO24" s="56">
        <f t="shared" si="43"/>
        <v>290033</v>
      </c>
      <c r="CP24" s="56">
        <f>CP21</f>
        <v>22085</v>
      </c>
      <c r="CQ24" s="56">
        <f>CQ21</f>
        <v>14651</v>
      </c>
      <c r="CR24" s="56">
        <f t="shared" ref="CR24:DA24" si="72">CR21</f>
        <v>21025</v>
      </c>
      <c r="CS24" s="56">
        <f t="shared" si="72"/>
        <v>22838</v>
      </c>
      <c r="CT24" s="56">
        <f t="shared" si="72"/>
        <v>22857</v>
      </c>
      <c r="CU24" s="56">
        <f t="shared" si="72"/>
        <v>21912</v>
      </c>
      <c r="CV24" s="56">
        <f t="shared" si="72"/>
        <v>23316</v>
      </c>
      <c r="CW24" s="56">
        <f t="shared" si="72"/>
        <v>25011</v>
      </c>
      <c r="CX24" s="56">
        <f t="shared" si="72"/>
        <v>23308</v>
      </c>
      <c r="CY24" s="56">
        <v>24635</v>
      </c>
      <c r="CZ24" s="56">
        <f t="shared" si="72"/>
        <v>23958</v>
      </c>
      <c r="DA24" s="56">
        <f t="shared" si="72"/>
        <v>24388</v>
      </c>
      <c r="DB24" s="56">
        <f t="shared" si="45"/>
        <v>269984</v>
      </c>
      <c r="DC24" s="50">
        <f>+DC21</f>
        <v>21904</v>
      </c>
      <c r="DD24" s="50">
        <f t="shared" ref="DD24:DL24" si="73">+DD21</f>
        <v>19689</v>
      </c>
      <c r="DE24" s="50">
        <f t="shared" si="73"/>
        <v>18289</v>
      </c>
      <c r="DF24" s="50">
        <f t="shared" si="73"/>
        <v>10561</v>
      </c>
      <c r="DG24" s="50">
        <f t="shared" si="73"/>
        <v>15165</v>
      </c>
      <c r="DH24" s="50">
        <f t="shared" si="73"/>
        <v>17512</v>
      </c>
      <c r="DI24" s="50">
        <f t="shared" si="73"/>
        <v>20721</v>
      </c>
      <c r="DJ24" s="50">
        <f t="shared" si="73"/>
        <v>21486</v>
      </c>
      <c r="DK24" s="50">
        <f t="shared" si="73"/>
        <v>22334</v>
      </c>
      <c r="DL24" s="50">
        <f t="shared" si="73"/>
        <v>26652</v>
      </c>
      <c r="DM24" s="50">
        <f>+DM21</f>
        <v>26345</v>
      </c>
      <c r="DN24" s="50">
        <f>+DN21</f>
        <v>23864</v>
      </c>
      <c r="DO24" s="47">
        <f t="shared" si="46"/>
        <v>244522</v>
      </c>
      <c r="DP24" s="50">
        <f t="shared" si="69"/>
        <v>26283</v>
      </c>
      <c r="DQ24" s="50">
        <f t="shared" si="69"/>
        <v>24836</v>
      </c>
      <c r="DR24" s="50">
        <f t="shared" si="69"/>
        <v>26764</v>
      </c>
      <c r="DS24" s="50">
        <f t="shared" si="69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7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8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9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>
        <v>32508</v>
      </c>
      <c r="FO24" s="47">
        <f t="shared" si="50"/>
        <v>352638</v>
      </c>
      <c r="FP24" s="47">
        <v>27354</v>
      </c>
      <c r="FQ24" s="56">
        <v>27506</v>
      </c>
      <c r="FR24" s="56">
        <v>29340</v>
      </c>
      <c r="FS24" s="56">
        <v>32335</v>
      </c>
      <c r="FT24" s="56">
        <v>35423</v>
      </c>
      <c r="FU24" s="56">
        <v>34096</v>
      </c>
      <c r="FV24" s="56">
        <v>37035</v>
      </c>
      <c r="FW24" s="56"/>
      <c r="FX24" s="56"/>
      <c r="FY24" s="56"/>
      <c r="FZ24" s="56"/>
      <c r="GA24" s="56"/>
      <c r="GB24" s="47">
        <f t="shared" si="51"/>
        <v>223089</v>
      </c>
    </row>
    <row r="27" spans="2:184" x14ac:dyDescent="0.25">
      <c r="B27" s="5" t="s">
        <v>149</v>
      </c>
    </row>
    <row r="28" spans="2:184" ht="15" customHeight="1" x14ac:dyDescent="0.25">
      <c r="B28" s="12" t="s">
        <v>73</v>
      </c>
      <c r="C28" s="174">
        <v>2012</v>
      </c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6"/>
      <c r="O28" s="172" t="s">
        <v>82</v>
      </c>
      <c r="P28" s="174">
        <v>2013</v>
      </c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6"/>
      <c r="AB28" s="172" t="s">
        <v>40</v>
      </c>
      <c r="AC28" s="174">
        <v>2014</v>
      </c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6"/>
      <c r="AO28" s="172" t="s">
        <v>41</v>
      </c>
      <c r="AP28" s="174">
        <v>2015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72" t="s">
        <v>42</v>
      </c>
      <c r="BC28" s="174">
        <v>2016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72" t="s">
        <v>43</v>
      </c>
      <c r="BP28" s="174">
        <v>2017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72" t="s">
        <v>44</v>
      </c>
      <c r="CC28" s="174">
        <v>2018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72" t="s">
        <v>45</v>
      </c>
      <c r="CP28" s="174">
        <v>2019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  <c r="DB28" s="172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2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2" t="s">
        <v>48</v>
      </c>
      <c r="EC28" s="174">
        <v>2022</v>
      </c>
      <c r="ED28" s="175"/>
      <c r="EE28" s="175"/>
      <c r="EF28" s="175"/>
      <c r="EG28" s="175"/>
      <c r="EH28" s="175"/>
      <c r="EI28" s="175"/>
      <c r="EJ28" s="175"/>
      <c r="EK28" s="175"/>
      <c r="EL28" s="175"/>
      <c r="EM28" s="175"/>
      <c r="EN28" s="176"/>
      <c r="EO28" s="172" t="s">
        <v>49</v>
      </c>
      <c r="EP28" s="174">
        <v>2023</v>
      </c>
      <c r="EQ28" s="175"/>
      <c r="ER28" s="175"/>
      <c r="ES28" s="175"/>
      <c r="ET28" s="175"/>
      <c r="EU28" s="175"/>
      <c r="EV28" s="175"/>
      <c r="EW28" s="175"/>
      <c r="EX28" s="175"/>
      <c r="EY28" s="175"/>
      <c r="EZ28" s="175"/>
      <c r="FA28" s="176"/>
      <c r="FB28" s="172" t="s">
        <v>50</v>
      </c>
      <c r="FC28" s="174">
        <v>2024</v>
      </c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6"/>
      <c r="FO28" s="172" t="s">
        <v>51</v>
      </c>
      <c r="FP28" s="174">
        <v>2025</v>
      </c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6"/>
      <c r="GB28" s="172" t="s">
        <v>176</v>
      </c>
    </row>
    <row r="29" spans="2:184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3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3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3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3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3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3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3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3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3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3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3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3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3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3"/>
    </row>
    <row r="30" spans="2:184" s="5" customFormat="1" ht="12.75" customHeight="1" x14ac:dyDescent="0.25">
      <c r="B30" s="51" t="s">
        <v>75</v>
      </c>
      <c r="C30" s="52">
        <f t="shared" ref="C30:BG30" si="74">SUM(C31:C32)</f>
        <v>0</v>
      </c>
      <c r="D30" s="52">
        <f t="shared" si="74"/>
        <v>0</v>
      </c>
      <c r="E30" s="52">
        <f t="shared" si="74"/>
        <v>0</v>
      </c>
      <c r="F30" s="52">
        <f t="shared" si="74"/>
        <v>0</v>
      </c>
      <c r="G30" s="52">
        <f t="shared" si="74"/>
        <v>0</v>
      </c>
      <c r="H30" s="52">
        <f t="shared" si="74"/>
        <v>0</v>
      </c>
      <c r="I30" s="52">
        <f t="shared" si="74"/>
        <v>0</v>
      </c>
      <c r="J30" s="52">
        <f t="shared" si="74"/>
        <v>0</v>
      </c>
      <c r="K30" s="52">
        <f t="shared" si="74"/>
        <v>0</v>
      </c>
      <c r="L30" s="52">
        <f t="shared" si="74"/>
        <v>0</v>
      </c>
      <c r="M30" s="52">
        <f t="shared" si="74"/>
        <v>0</v>
      </c>
      <c r="N30" s="52">
        <f t="shared" si="74"/>
        <v>0</v>
      </c>
      <c r="O30" s="52">
        <f>SUM(O31:O32)</f>
        <v>0</v>
      </c>
      <c r="P30" s="52">
        <f t="shared" si="74"/>
        <v>0</v>
      </c>
      <c r="Q30" s="52">
        <f t="shared" si="74"/>
        <v>0</v>
      </c>
      <c r="R30" s="52">
        <f t="shared" si="74"/>
        <v>0</v>
      </c>
      <c r="S30" s="52">
        <f t="shared" si="74"/>
        <v>0</v>
      </c>
      <c r="T30" s="52">
        <f t="shared" si="74"/>
        <v>0</v>
      </c>
      <c r="U30" s="52">
        <f t="shared" si="74"/>
        <v>0</v>
      </c>
      <c r="V30" s="52">
        <f t="shared" si="74"/>
        <v>0</v>
      </c>
      <c r="W30" s="52">
        <f t="shared" si="74"/>
        <v>0</v>
      </c>
      <c r="X30" s="52">
        <f t="shared" si="74"/>
        <v>0</v>
      </c>
      <c r="Y30" s="52">
        <f t="shared" si="74"/>
        <v>0</v>
      </c>
      <c r="Z30" s="52">
        <f t="shared" si="74"/>
        <v>0</v>
      </c>
      <c r="AA30" s="52">
        <f t="shared" si="74"/>
        <v>0</v>
      </c>
      <c r="AB30" s="52">
        <f>SUM(AB31:AB32)</f>
        <v>0</v>
      </c>
      <c r="AC30" s="52">
        <f t="shared" si="74"/>
        <v>0</v>
      </c>
      <c r="AD30" s="52">
        <f t="shared" si="74"/>
        <v>0</v>
      </c>
      <c r="AE30" s="52">
        <f t="shared" si="74"/>
        <v>0</v>
      </c>
      <c r="AF30" s="52">
        <f t="shared" si="74"/>
        <v>0</v>
      </c>
      <c r="AG30" s="52">
        <f t="shared" si="74"/>
        <v>0</v>
      </c>
      <c r="AH30" s="52">
        <f t="shared" si="74"/>
        <v>0</v>
      </c>
      <c r="AI30" s="52">
        <f t="shared" si="74"/>
        <v>0</v>
      </c>
      <c r="AJ30" s="52">
        <f t="shared" si="74"/>
        <v>0</v>
      </c>
      <c r="AK30" s="52">
        <f t="shared" si="74"/>
        <v>0</v>
      </c>
      <c r="AL30" s="52">
        <f t="shared" si="74"/>
        <v>0</v>
      </c>
      <c r="AM30" s="52">
        <f t="shared" si="74"/>
        <v>0</v>
      </c>
      <c r="AN30" s="52">
        <f t="shared" si="74"/>
        <v>0</v>
      </c>
      <c r="AO30" s="52">
        <f>SUM(AO31:AO32)</f>
        <v>0</v>
      </c>
      <c r="AP30" s="52">
        <f t="shared" si="74"/>
        <v>0</v>
      </c>
      <c r="AQ30" s="52">
        <f t="shared" si="74"/>
        <v>0</v>
      </c>
      <c r="AR30" s="52">
        <f t="shared" si="74"/>
        <v>0</v>
      </c>
      <c r="AS30" s="52">
        <f t="shared" si="74"/>
        <v>0</v>
      </c>
      <c r="AT30" s="52">
        <f t="shared" si="74"/>
        <v>0</v>
      </c>
      <c r="AU30" s="52">
        <f t="shared" si="74"/>
        <v>0</v>
      </c>
      <c r="AV30" s="52">
        <f t="shared" si="74"/>
        <v>0</v>
      </c>
      <c r="AW30" s="52">
        <f t="shared" si="74"/>
        <v>0</v>
      </c>
      <c r="AX30" s="52">
        <f t="shared" si="74"/>
        <v>0</v>
      </c>
      <c r="AY30" s="52">
        <f t="shared" si="74"/>
        <v>0</v>
      </c>
      <c r="AZ30" s="52">
        <f t="shared" si="74"/>
        <v>0</v>
      </c>
      <c r="BA30" s="52">
        <f t="shared" si="74"/>
        <v>0</v>
      </c>
      <c r="BB30" s="52">
        <f>SUM(BB31:BB32)</f>
        <v>0</v>
      </c>
      <c r="BC30" s="52">
        <f t="shared" si="74"/>
        <v>0</v>
      </c>
      <c r="BD30" s="52">
        <f t="shared" si="74"/>
        <v>0</v>
      </c>
      <c r="BE30" s="52">
        <f t="shared" si="74"/>
        <v>0</v>
      </c>
      <c r="BF30" s="52">
        <f t="shared" si="74"/>
        <v>0</v>
      </c>
      <c r="BG30" s="52">
        <f t="shared" si="74"/>
        <v>0</v>
      </c>
      <c r="BH30" s="52">
        <f t="shared" ref="BH30:BO30" si="75">SUM(BH31:BH32)</f>
        <v>0</v>
      </c>
      <c r="BI30" s="52">
        <f t="shared" si="75"/>
        <v>0</v>
      </c>
      <c r="BJ30" s="52">
        <f t="shared" si="75"/>
        <v>0</v>
      </c>
      <c r="BK30" s="52">
        <f t="shared" si="75"/>
        <v>0</v>
      </c>
      <c r="BL30" s="52">
        <f t="shared" si="75"/>
        <v>0</v>
      </c>
      <c r="BM30" s="52">
        <f t="shared" si="75"/>
        <v>0</v>
      </c>
      <c r="BN30" s="52">
        <f t="shared" si="75"/>
        <v>0</v>
      </c>
      <c r="BO30" s="52">
        <f t="shared" si="75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84">
        <f>+SUM(FC30:FN30)</f>
        <v>0</v>
      </c>
      <c r="FP30" s="52">
        <v>0</v>
      </c>
      <c r="FQ30" s="52">
        <v>0</v>
      </c>
      <c r="FR30" s="52">
        <v>0</v>
      </c>
      <c r="FS30" s="52">
        <v>0</v>
      </c>
      <c r="FT30" s="52">
        <v>0</v>
      </c>
      <c r="FU30" s="52">
        <v>0</v>
      </c>
      <c r="FV30" s="52">
        <v>0</v>
      </c>
      <c r="FW30" s="52"/>
      <c r="FX30" s="52"/>
      <c r="FY30" s="52"/>
      <c r="FZ30" s="52"/>
      <c r="GA30" s="52"/>
      <c r="GB30" s="84">
        <f>+SUM(FP30:GA30)</f>
        <v>0</v>
      </c>
    </row>
    <row r="31" spans="2:184" x14ac:dyDescent="0.25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47">
        <f>+SUM(FC31:FN31)</f>
        <v>0</v>
      </c>
      <c r="FP31" s="56">
        <v>0</v>
      </c>
      <c r="FQ31" s="56">
        <v>0</v>
      </c>
      <c r="FR31" s="56">
        <v>0</v>
      </c>
      <c r="FS31" s="56">
        <v>0</v>
      </c>
      <c r="FT31" s="56">
        <v>0</v>
      </c>
      <c r="FU31" s="56">
        <v>0</v>
      </c>
      <c r="FV31" s="56">
        <v>0</v>
      </c>
      <c r="FW31" s="56"/>
      <c r="FX31" s="56"/>
      <c r="FY31" s="56"/>
      <c r="FZ31" s="56"/>
      <c r="GA31" s="56"/>
      <c r="GB31" s="47">
        <f>+SUM(FP31:GA31)</f>
        <v>0</v>
      </c>
    </row>
    <row r="32" spans="2:184" x14ac:dyDescent="0.25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>
        <v>0</v>
      </c>
      <c r="FO32" s="47">
        <f>+SUM(FC32:FN32)</f>
        <v>0</v>
      </c>
      <c r="FP32" s="56">
        <v>0</v>
      </c>
      <c r="FQ32" s="56">
        <v>0</v>
      </c>
      <c r="FR32" s="56">
        <v>0</v>
      </c>
      <c r="FS32" s="56">
        <v>0</v>
      </c>
      <c r="FT32" s="56">
        <v>0</v>
      </c>
      <c r="FU32" s="56">
        <v>0</v>
      </c>
      <c r="FV32" s="56">
        <v>0</v>
      </c>
      <c r="FW32" s="56"/>
      <c r="FX32" s="56"/>
      <c r="FY32" s="56"/>
      <c r="FZ32" s="56"/>
      <c r="GA32" s="56"/>
      <c r="GB32" s="47">
        <f>+SUM(FP32:GA32)</f>
        <v>0</v>
      </c>
    </row>
    <row r="34" spans="2:175" x14ac:dyDescent="0.25">
      <c r="B34" s="5" t="s">
        <v>150</v>
      </c>
    </row>
    <row r="38" spans="2:175" x14ac:dyDescent="0.25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P38" s="34"/>
      <c r="FQ38" s="34"/>
      <c r="FR38" s="34"/>
      <c r="FS38" s="34"/>
    </row>
    <row r="39" spans="2:175" x14ac:dyDescent="0.25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P39" s="34"/>
      <c r="FQ39" s="34"/>
      <c r="FR39" s="34"/>
      <c r="FS39" s="34"/>
    </row>
  </sheetData>
  <mergeCells count="82">
    <mergeCell ref="EP6:FA6"/>
    <mergeCell ref="FB6:FB7"/>
    <mergeCell ref="EP17:FA17"/>
    <mergeCell ref="FB17:FB18"/>
    <mergeCell ref="EP28:FA28"/>
    <mergeCell ref="FB28:FB29"/>
    <mergeCell ref="DO6:DO7"/>
    <mergeCell ref="DO17:DO18"/>
    <mergeCell ref="DO28:DO29"/>
    <mergeCell ref="EB6:EB7"/>
    <mergeCell ref="EB17:EB18"/>
    <mergeCell ref="EB28:EB29"/>
    <mergeCell ref="CC6:CN6"/>
    <mergeCell ref="CO6:CO7"/>
    <mergeCell ref="CC17:CN17"/>
    <mergeCell ref="CO17:CO18"/>
    <mergeCell ref="CC28:CN28"/>
    <mergeCell ref="CO28:CO29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CP6:DA6"/>
    <mergeCell ref="DB6:DB7"/>
    <mergeCell ref="CP17:DA17"/>
    <mergeCell ref="DB17:DB18"/>
    <mergeCell ref="CP28:DA28"/>
    <mergeCell ref="DB28:DB29"/>
    <mergeCell ref="EO6:EO7"/>
    <mergeCell ref="EO17:EO18"/>
    <mergeCell ref="EO28:EO29"/>
    <mergeCell ref="EC6:EN6"/>
    <mergeCell ref="EC17:EN17"/>
    <mergeCell ref="EC28:EN28"/>
    <mergeCell ref="FC6:FN6"/>
    <mergeCell ref="FO6:FO7"/>
    <mergeCell ref="FC17:FN17"/>
    <mergeCell ref="FO17:FO18"/>
    <mergeCell ref="FC28:FN28"/>
    <mergeCell ref="FO28:FO29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GB52"/>
  <sheetViews>
    <sheetView showGridLines="0" zoomScale="70" zoomScaleNormal="70" workbookViewId="0">
      <pane xSplit="2" ySplit="3" topLeftCell="FH21" activePane="bottomRight" state="frozen"/>
      <selection pane="topRight" activeCell="C1" sqref="C1"/>
      <selection pane="bottomLeft" activeCell="A4" sqref="A4"/>
      <selection pane="bottomRight" activeCell="FX45" sqref="FX4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6" width="11.44140625" style="2"/>
    <col min="167" max="167" width="13.109375" style="2" bestFit="1" customWidth="1"/>
    <col min="168" max="170" width="11.44140625" style="2"/>
    <col min="171" max="171" width="14.44140625" style="2" customWidth="1"/>
    <col min="172" max="179" width="11.44140625" style="2"/>
    <col min="180" max="180" width="13.109375" style="2" bestFit="1" customWidth="1"/>
    <col min="181" max="183" width="11.44140625" style="2"/>
    <col min="184" max="184" width="14.44140625" style="2" customWidth="1"/>
    <col min="185" max="16384" width="11.44140625" style="2"/>
  </cols>
  <sheetData>
    <row r="1" spans="1:184" x14ac:dyDescent="0.25">
      <c r="A1" s="179" t="s">
        <v>0</v>
      </c>
      <c r="B1" s="179"/>
    </row>
    <row r="2" spans="1:184" ht="30" customHeight="1" x14ac:dyDescent="0.25">
      <c r="A2" s="180" t="s">
        <v>151</v>
      </c>
      <c r="B2" s="181"/>
    </row>
    <row r="3" spans="1:184" x14ac:dyDescent="0.25">
      <c r="A3" s="39" t="s">
        <v>152</v>
      </c>
    </row>
    <row r="5" spans="1:184" x14ac:dyDescent="0.25">
      <c r="B5" s="5" t="s">
        <v>38</v>
      </c>
    </row>
    <row r="6" spans="1:184" ht="15" customHeight="1" x14ac:dyDescent="0.25">
      <c r="B6" s="177" t="s">
        <v>39</v>
      </c>
      <c r="C6" s="174">
        <v>2012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82</v>
      </c>
      <c r="P6" s="174">
        <v>2013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40</v>
      </c>
      <c r="AC6" s="174">
        <v>2014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41</v>
      </c>
      <c r="AP6" s="174">
        <v>2015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42</v>
      </c>
      <c r="BC6" s="174">
        <v>2016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43</v>
      </c>
      <c r="BP6" s="174">
        <v>2017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44</v>
      </c>
      <c r="CC6" s="174">
        <v>2018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45</v>
      </c>
      <c r="CP6" s="174">
        <v>2019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2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2" t="s">
        <v>48</v>
      </c>
      <c r="EC6" s="174">
        <v>2022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49</v>
      </c>
      <c r="EP6" s="174">
        <v>2023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50</v>
      </c>
      <c r="FC6" s="174">
        <v>2024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51</v>
      </c>
      <c r="FP6" s="174">
        <v>2025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51</v>
      </c>
    </row>
    <row r="7" spans="1:184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</row>
    <row r="8" spans="1:184" x14ac:dyDescent="0.25">
      <c r="B8" s="46" t="s">
        <v>153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>
        <v>25914</v>
      </c>
      <c r="FO8" s="47">
        <f>+SUM(FC8:FN8)</f>
        <v>289441</v>
      </c>
      <c r="FP8" s="84">
        <v>23435</v>
      </c>
      <c r="FQ8" s="47">
        <v>21741</v>
      </c>
      <c r="FR8" s="47">
        <v>25661</v>
      </c>
      <c r="FS8" s="47">
        <v>26107</v>
      </c>
      <c r="FT8" s="47">
        <v>28130</v>
      </c>
      <c r="FU8" s="47">
        <v>26910</v>
      </c>
      <c r="FV8" s="47">
        <v>29875</v>
      </c>
      <c r="FW8" s="47"/>
      <c r="FX8" s="47"/>
      <c r="FY8" s="47"/>
      <c r="FZ8" s="47"/>
      <c r="GA8" s="47"/>
      <c r="GB8" s="47">
        <f>+SUM(FP8:GA8)</f>
        <v>181859</v>
      </c>
    </row>
    <row r="9" spans="1:184" x14ac:dyDescent="0.25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>
        <v>21138</v>
      </c>
      <c r="FO9" s="49"/>
      <c r="FP9" s="47">
        <v>19689</v>
      </c>
      <c r="FQ9" s="49">
        <v>17752</v>
      </c>
      <c r="FR9" s="49">
        <v>20874</v>
      </c>
      <c r="FS9" s="49">
        <v>20740</v>
      </c>
      <c r="FT9" s="49">
        <v>22847</v>
      </c>
      <c r="FU9" s="49">
        <v>21652</v>
      </c>
      <c r="FV9" s="49">
        <v>23962</v>
      </c>
      <c r="FW9" s="49"/>
      <c r="FX9" s="49"/>
      <c r="FY9" s="49"/>
      <c r="FZ9" s="49"/>
      <c r="GA9" s="49"/>
      <c r="GB9" s="49"/>
    </row>
    <row r="10" spans="1:184" x14ac:dyDescent="0.25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>
        <v>4776</v>
      </c>
      <c r="FO10" s="50"/>
      <c r="FP10" s="47">
        <v>3746</v>
      </c>
      <c r="FQ10" s="50">
        <v>3989</v>
      </c>
      <c r="FR10" s="50">
        <v>4787</v>
      </c>
      <c r="FS10" s="50">
        <v>5367</v>
      </c>
      <c r="FT10" s="50">
        <v>5283</v>
      </c>
      <c r="FU10" s="50">
        <v>5258</v>
      </c>
      <c r="FV10" s="50">
        <v>5913</v>
      </c>
      <c r="FW10" s="50"/>
      <c r="FX10" s="50"/>
      <c r="FY10" s="50"/>
      <c r="FZ10" s="50"/>
      <c r="GA10" s="50"/>
      <c r="GB10" s="50"/>
    </row>
    <row r="11" spans="1:184" x14ac:dyDescent="0.25">
      <c r="B11" s="46" t="s">
        <v>154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>
        <v>10514</v>
      </c>
      <c r="FO11" s="47">
        <f>+SUM(FC11:FN11)</f>
        <v>118714</v>
      </c>
      <c r="FP11" s="84">
        <v>10196</v>
      </c>
      <c r="FQ11" s="47">
        <v>8475</v>
      </c>
      <c r="FR11" s="47">
        <v>9592</v>
      </c>
      <c r="FS11" s="47">
        <v>9931</v>
      </c>
      <c r="FT11" s="47">
        <v>10311</v>
      </c>
      <c r="FU11" s="47">
        <v>10562</v>
      </c>
      <c r="FV11" s="47">
        <v>13233</v>
      </c>
      <c r="FW11" s="47"/>
      <c r="FX11" s="47"/>
      <c r="FY11" s="47"/>
      <c r="FZ11" s="47"/>
      <c r="GA11" s="47"/>
      <c r="GB11" s="47">
        <f>+SUM(FP11:GA11)</f>
        <v>72300</v>
      </c>
    </row>
    <row r="12" spans="1:184" x14ac:dyDescent="0.25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>
        <v>8062</v>
      </c>
      <c r="FO12" s="49"/>
      <c r="FP12" s="47">
        <v>8281</v>
      </c>
      <c r="FQ12" s="49">
        <v>6665</v>
      </c>
      <c r="FR12" s="49">
        <v>7267</v>
      </c>
      <c r="FS12" s="49">
        <v>7559</v>
      </c>
      <c r="FT12" s="49">
        <v>8147</v>
      </c>
      <c r="FU12" s="49">
        <v>8213</v>
      </c>
      <c r="FV12" s="49">
        <v>10427</v>
      </c>
      <c r="FW12" s="49"/>
      <c r="FX12" s="49"/>
      <c r="FY12" s="49"/>
      <c r="FZ12" s="49"/>
      <c r="GA12" s="49"/>
      <c r="GB12" s="49"/>
    </row>
    <row r="13" spans="1:184" x14ac:dyDescent="0.25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>
        <v>2452</v>
      </c>
      <c r="FO13" s="50"/>
      <c r="FP13" s="47">
        <v>1915</v>
      </c>
      <c r="FQ13" s="50">
        <v>1810</v>
      </c>
      <c r="FR13" s="50">
        <v>2325</v>
      </c>
      <c r="FS13" s="50">
        <v>2372</v>
      </c>
      <c r="FT13" s="50">
        <v>2164</v>
      </c>
      <c r="FU13" s="50">
        <v>2349</v>
      </c>
      <c r="FV13" s="50">
        <v>2806</v>
      </c>
      <c r="FW13" s="50"/>
      <c r="FX13" s="50"/>
      <c r="FY13" s="50"/>
      <c r="FZ13" s="50"/>
      <c r="GA13" s="50"/>
      <c r="GB13" s="50"/>
    </row>
    <row r="14" spans="1:184" x14ac:dyDescent="0.25">
      <c r="B14" s="46" t="s">
        <v>155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>
        <v>66013</v>
      </c>
      <c r="FO14" s="47">
        <f>+SUM(FC14:FN14)</f>
        <v>460584</v>
      </c>
      <c r="FP14" s="84">
        <v>62336</v>
      </c>
      <c r="FQ14" s="47">
        <v>59587</v>
      </c>
      <c r="FR14" s="47">
        <v>64513</v>
      </c>
      <c r="FS14" s="47">
        <v>65886</v>
      </c>
      <c r="FT14" s="47">
        <v>70154</v>
      </c>
      <c r="FU14" s="47">
        <v>68856</v>
      </c>
      <c r="FV14" s="47">
        <v>77750</v>
      </c>
      <c r="FW14" s="47"/>
      <c r="FX14" s="47"/>
      <c r="FY14" s="47"/>
      <c r="FZ14" s="47"/>
      <c r="GA14" s="47"/>
      <c r="GB14" s="47">
        <f>+SUM(FP14:GA14)</f>
        <v>469082</v>
      </c>
    </row>
    <row r="15" spans="1:184" x14ac:dyDescent="0.25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>
        <v>53240</v>
      </c>
      <c r="FO15" s="49"/>
      <c r="FP15" s="47">
        <v>50521</v>
      </c>
      <c r="FQ15" s="49">
        <v>48091</v>
      </c>
      <c r="FR15" s="49">
        <v>51856</v>
      </c>
      <c r="FS15" s="49">
        <v>52699</v>
      </c>
      <c r="FT15" s="49">
        <v>56403</v>
      </c>
      <c r="FU15" s="49">
        <v>55495</v>
      </c>
      <c r="FV15" s="49">
        <v>62410</v>
      </c>
      <c r="FW15" s="49"/>
      <c r="FX15" s="49"/>
      <c r="FY15" s="49"/>
      <c r="FZ15" s="49"/>
      <c r="GA15" s="49"/>
      <c r="GB15" s="49"/>
    </row>
    <row r="16" spans="1:184" x14ac:dyDescent="0.25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>
        <v>12773</v>
      </c>
      <c r="FO16" s="50"/>
      <c r="FP16" s="47">
        <v>11815</v>
      </c>
      <c r="FQ16" s="50">
        <v>11496</v>
      </c>
      <c r="FR16" s="50">
        <v>12657</v>
      </c>
      <c r="FS16" s="50">
        <v>13187</v>
      </c>
      <c r="FT16" s="50">
        <v>13751</v>
      </c>
      <c r="FU16" s="50">
        <v>13361</v>
      </c>
      <c r="FV16" s="50">
        <v>15340</v>
      </c>
      <c r="FW16" s="50"/>
      <c r="FX16" s="50"/>
      <c r="FY16" s="50"/>
      <c r="FZ16" s="50"/>
      <c r="GA16" s="50"/>
      <c r="GB16" s="50"/>
    </row>
    <row r="17" spans="2:184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>
        <v>102441</v>
      </c>
      <c r="FO17" s="52">
        <f>+SUM(FC17:FN17)</f>
        <v>868739</v>
      </c>
      <c r="FP17" s="84">
        <v>95967</v>
      </c>
      <c r="FQ17" s="52">
        <v>89803</v>
      </c>
      <c r="FR17" s="52">
        <v>99766</v>
      </c>
      <c r="FS17" s="52">
        <v>101924</v>
      </c>
      <c r="FT17" s="52">
        <v>108595</v>
      </c>
      <c r="FU17" s="52">
        <v>106328</v>
      </c>
      <c r="FV17" s="52">
        <v>120858</v>
      </c>
      <c r="FW17" s="52"/>
      <c r="FX17" s="52"/>
      <c r="FY17" s="52"/>
      <c r="FZ17" s="52"/>
      <c r="GA17" s="52"/>
      <c r="GB17" s="52">
        <f>+SUM(FP17:GA17)</f>
        <v>723241</v>
      </c>
    </row>
    <row r="18" spans="2:184" x14ac:dyDescent="0.25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>
        <v>82440</v>
      </c>
      <c r="FO18" s="56">
        <f>+SUM(FC18:FN18)</f>
        <v>684015</v>
      </c>
      <c r="FP18" s="47">
        <v>78491</v>
      </c>
      <c r="FQ18" s="56">
        <v>72508</v>
      </c>
      <c r="FR18" s="56">
        <v>79997</v>
      </c>
      <c r="FS18" s="56">
        <v>80998</v>
      </c>
      <c r="FT18" s="56">
        <v>87397</v>
      </c>
      <c r="FU18" s="56">
        <v>85360</v>
      </c>
      <c r="FV18" s="56">
        <v>96799</v>
      </c>
      <c r="FW18" s="56"/>
      <c r="FX18" s="56"/>
      <c r="FY18" s="56"/>
      <c r="FZ18" s="56"/>
      <c r="GA18" s="56"/>
      <c r="GB18" s="56">
        <f>+SUM(FP18:GA18)</f>
        <v>581550</v>
      </c>
    </row>
    <row r="19" spans="2:184" x14ac:dyDescent="0.25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>
        <v>20001</v>
      </c>
      <c r="FO19" s="56">
        <f>+SUM(FC19:FN19)</f>
        <v>184724</v>
      </c>
      <c r="FP19" s="47">
        <v>17476</v>
      </c>
      <c r="FQ19" s="56">
        <v>17295</v>
      </c>
      <c r="FR19" s="56">
        <v>19769</v>
      </c>
      <c r="FS19" s="56">
        <v>20926</v>
      </c>
      <c r="FT19" s="56">
        <v>21198</v>
      </c>
      <c r="FU19" s="56">
        <v>20968</v>
      </c>
      <c r="FV19" s="56">
        <v>24059</v>
      </c>
      <c r="FW19" s="56"/>
      <c r="FX19" s="56"/>
      <c r="FY19" s="56"/>
      <c r="FZ19" s="56"/>
      <c r="GA19" s="56"/>
      <c r="GB19" s="56">
        <f>+SUM(FP19:GA19)</f>
        <v>141691</v>
      </c>
    </row>
    <row r="22" spans="2:184" x14ac:dyDescent="0.25">
      <c r="B22" s="5" t="s">
        <v>71</v>
      </c>
    </row>
    <row r="23" spans="2:184" ht="15" customHeight="1" x14ac:dyDescent="0.25">
      <c r="B23" s="177" t="s">
        <v>39</v>
      </c>
      <c r="C23" s="174">
        <v>2012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82</v>
      </c>
      <c r="P23" s="174">
        <v>2013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40</v>
      </c>
      <c r="AC23" s="174">
        <v>2014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41</v>
      </c>
      <c r="AP23" s="174">
        <v>2015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42</v>
      </c>
      <c r="BC23" s="174">
        <v>2016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43</v>
      </c>
      <c r="BP23" s="174">
        <v>2017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44</v>
      </c>
      <c r="CC23" s="174">
        <v>2018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45</v>
      </c>
      <c r="CP23" s="174">
        <v>2019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2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2" t="s">
        <v>48</v>
      </c>
      <c r="EC23" s="174">
        <v>2022</v>
      </c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6"/>
      <c r="EO23" s="172" t="s">
        <v>49</v>
      </c>
      <c r="EP23" s="174">
        <v>2023</v>
      </c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6"/>
      <c r="FB23" s="172" t="s">
        <v>50</v>
      </c>
      <c r="FC23" s="174">
        <v>2024</v>
      </c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6"/>
      <c r="FO23" s="172" t="s">
        <v>51</v>
      </c>
      <c r="FP23" s="174">
        <v>2025</v>
      </c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6"/>
      <c r="GB23" s="172" t="s">
        <v>51</v>
      </c>
    </row>
    <row r="24" spans="2:184" ht="15" customHeight="1" x14ac:dyDescent="0.25">
      <c r="B24" s="178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</row>
    <row r="25" spans="2:184" x14ac:dyDescent="0.25">
      <c r="B25" s="46" t="s">
        <v>153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>
        <v>39359</v>
      </c>
      <c r="FO25" s="47">
        <f>+SUM(FC25:FN25)</f>
        <v>455687</v>
      </c>
      <c r="FP25" s="84">
        <v>33752</v>
      </c>
      <c r="FQ25" s="47">
        <v>32114</v>
      </c>
      <c r="FR25" s="47">
        <v>38201</v>
      </c>
      <c r="FS25" s="47">
        <v>40453</v>
      </c>
      <c r="FT25" s="47">
        <v>42152</v>
      </c>
      <c r="FU25" s="47">
        <v>41186</v>
      </c>
      <c r="FV25" s="47">
        <v>45950</v>
      </c>
      <c r="FW25" s="47"/>
      <c r="FX25" s="47"/>
      <c r="FY25" s="47"/>
      <c r="FZ25" s="47"/>
      <c r="GA25" s="47"/>
      <c r="GB25" s="47">
        <f>+SUM(FP25:GA25)</f>
        <v>273808</v>
      </c>
    </row>
    <row r="26" spans="2:184" x14ac:dyDescent="0.25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>
        <v>21138</v>
      </c>
      <c r="FO26" s="49"/>
      <c r="FP26" s="47">
        <v>19689</v>
      </c>
      <c r="FQ26" s="49">
        <v>17752</v>
      </c>
      <c r="FR26" s="49">
        <v>20874</v>
      </c>
      <c r="FS26" s="49">
        <v>20740</v>
      </c>
      <c r="FT26" s="49">
        <v>22847</v>
      </c>
      <c r="FU26" s="49">
        <v>21652</v>
      </c>
      <c r="FV26" s="49">
        <v>23962</v>
      </c>
      <c r="FW26" s="49"/>
      <c r="FX26" s="49"/>
      <c r="FY26" s="49"/>
      <c r="FZ26" s="49"/>
      <c r="GA26" s="49"/>
      <c r="GB26" s="49"/>
    </row>
    <row r="27" spans="2:184" x14ac:dyDescent="0.25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>
        <v>18221</v>
      </c>
      <c r="FO27" s="50"/>
      <c r="FP27" s="47">
        <v>14063</v>
      </c>
      <c r="FQ27" s="50">
        <v>14362</v>
      </c>
      <c r="FR27" s="50">
        <v>17327</v>
      </c>
      <c r="FS27" s="50">
        <v>19713</v>
      </c>
      <c r="FT27" s="50">
        <v>19305</v>
      </c>
      <c r="FU27" s="50">
        <v>19534</v>
      </c>
      <c r="FV27" s="50">
        <v>21988</v>
      </c>
      <c r="FW27" s="50"/>
      <c r="FX27" s="50"/>
      <c r="FY27" s="50"/>
      <c r="FZ27" s="50"/>
      <c r="GA27" s="50"/>
      <c r="GB27" s="50"/>
    </row>
    <row r="28" spans="2:184" x14ac:dyDescent="0.25">
      <c r="B28" s="46" t="s">
        <v>154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>
        <v>17985</v>
      </c>
      <c r="FO28" s="47">
        <f>+SUM(FC28:FN28)</f>
        <v>205185</v>
      </c>
      <c r="FP28" s="84">
        <v>16149</v>
      </c>
      <c r="FQ28" s="47">
        <v>14041</v>
      </c>
      <c r="FR28" s="47">
        <v>16558</v>
      </c>
      <c r="FS28" s="47">
        <v>16961</v>
      </c>
      <c r="FT28" s="47">
        <v>16547</v>
      </c>
      <c r="FU28" s="47">
        <v>17542</v>
      </c>
      <c r="FV28" s="47">
        <v>21374</v>
      </c>
      <c r="FW28" s="47"/>
      <c r="FX28" s="47"/>
      <c r="FY28" s="47"/>
      <c r="FZ28" s="47"/>
      <c r="GA28" s="47"/>
      <c r="GB28" s="47">
        <f>+SUM(FP28:GA28)</f>
        <v>119172</v>
      </c>
    </row>
    <row r="29" spans="2:184" x14ac:dyDescent="0.25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>
        <v>8062</v>
      </c>
      <c r="FO29" s="49"/>
      <c r="FP29" s="47">
        <v>8281</v>
      </c>
      <c r="FQ29" s="49">
        <v>6665</v>
      </c>
      <c r="FR29" s="49">
        <v>7267</v>
      </c>
      <c r="FS29" s="49">
        <v>7559</v>
      </c>
      <c r="FT29" s="49">
        <v>8147</v>
      </c>
      <c r="FU29" s="49">
        <v>8213</v>
      </c>
      <c r="FV29" s="49">
        <v>10427</v>
      </c>
      <c r="FW29" s="49"/>
      <c r="FX29" s="49"/>
      <c r="FY29" s="49"/>
      <c r="FZ29" s="49"/>
      <c r="GA29" s="49"/>
      <c r="GB29" s="49"/>
    </row>
    <row r="30" spans="2:184" x14ac:dyDescent="0.25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>
        <v>9923</v>
      </c>
      <c r="FO30" s="50"/>
      <c r="FP30" s="47">
        <v>7868</v>
      </c>
      <c r="FQ30" s="50">
        <v>7376</v>
      </c>
      <c r="FR30" s="50">
        <v>9291</v>
      </c>
      <c r="FS30" s="50">
        <v>9402</v>
      </c>
      <c r="FT30" s="50">
        <v>8400</v>
      </c>
      <c r="FU30" s="50">
        <v>9329</v>
      </c>
      <c r="FV30" s="50">
        <v>10947</v>
      </c>
      <c r="FW30" s="50"/>
      <c r="FX30" s="50"/>
      <c r="FY30" s="50"/>
      <c r="FZ30" s="50"/>
      <c r="GA30" s="50"/>
      <c r="GB30" s="50"/>
    </row>
    <row r="31" spans="2:184" x14ac:dyDescent="0.25">
      <c r="B31" s="46" t="s">
        <v>155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>
        <v>103507</v>
      </c>
      <c r="FO31" s="47">
        <f>+SUM(FC31:FN31)</f>
        <v>739184</v>
      </c>
      <c r="FP31" s="84">
        <v>95957</v>
      </c>
      <c r="FQ31" s="47">
        <v>92819</v>
      </c>
      <c r="FR31" s="47">
        <v>100548</v>
      </c>
      <c r="FS31" s="47">
        <v>104068</v>
      </c>
      <c r="FT31" s="47">
        <v>109914</v>
      </c>
      <c r="FU31" s="47">
        <v>107842</v>
      </c>
      <c r="FV31" s="47">
        <v>121476</v>
      </c>
      <c r="FW31" s="47"/>
      <c r="FX31" s="47"/>
      <c r="FY31" s="47"/>
      <c r="FZ31" s="47"/>
      <c r="GA31" s="47"/>
      <c r="GB31" s="47">
        <f>+SUM(FP31:GA31)</f>
        <v>732624</v>
      </c>
    </row>
    <row r="32" spans="2:184" x14ac:dyDescent="0.25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>
        <v>53240</v>
      </c>
      <c r="FO32" s="49"/>
      <c r="FP32" s="47">
        <v>50521</v>
      </c>
      <c r="FQ32" s="49">
        <v>48091</v>
      </c>
      <c r="FR32" s="49">
        <v>51856</v>
      </c>
      <c r="FS32" s="49">
        <v>52699</v>
      </c>
      <c r="FT32" s="49">
        <v>56403</v>
      </c>
      <c r="FU32" s="49">
        <v>55495</v>
      </c>
      <c r="FV32" s="49">
        <v>62410</v>
      </c>
      <c r="FW32" s="49"/>
      <c r="FX32" s="49"/>
      <c r="FY32" s="49"/>
      <c r="FZ32" s="49"/>
      <c r="GA32" s="49"/>
      <c r="GB32" s="49"/>
    </row>
    <row r="33" spans="2:184" x14ac:dyDescent="0.25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>
        <v>50267</v>
      </c>
      <c r="FO33" s="50"/>
      <c r="FP33" s="47">
        <v>45436</v>
      </c>
      <c r="FQ33" s="50">
        <v>44728</v>
      </c>
      <c r="FR33" s="50">
        <v>48692</v>
      </c>
      <c r="FS33" s="50">
        <v>51369</v>
      </c>
      <c r="FT33" s="50">
        <v>53511</v>
      </c>
      <c r="FU33" s="50">
        <v>52347</v>
      </c>
      <c r="FV33" s="50">
        <v>59066</v>
      </c>
      <c r="FW33" s="50"/>
      <c r="FX33" s="50"/>
      <c r="FY33" s="50"/>
      <c r="FZ33" s="50"/>
      <c r="GA33" s="50"/>
      <c r="GB33" s="50"/>
    </row>
    <row r="34" spans="2:184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>
        <v>160851</v>
      </c>
      <c r="FO34" s="52">
        <f>+SUM(FC34:FN34)</f>
        <v>1400056</v>
      </c>
      <c r="FP34" s="84">
        <v>145858</v>
      </c>
      <c r="FQ34" s="52">
        <v>138974</v>
      </c>
      <c r="FR34" s="52">
        <v>155307</v>
      </c>
      <c r="FS34" s="52">
        <v>161482</v>
      </c>
      <c r="FT34" s="52">
        <v>168613</v>
      </c>
      <c r="FU34" s="52">
        <v>166570</v>
      </c>
      <c r="FV34" s="52">
        <v>188800</v>
      </c>
      <c r="FW34" s="52"/>
      <c r="FX34" s="52"/>
      <c r="FY34" s="52"/>
      <c r="FZ34" s="52"/>
      <c r="GA34" s="52"/>
      <c r="GB34" s="52">
        <f>+SUM(FP34:GA34)</f>
        <v>1125604</v>
      </c>
    </row>
    <row r="35" spans="2:184" x14ac:dyDescent="0.25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>
        <v>82440</v>
      </c>
      <c r="FO35" s="56">
        <f>+SUM(FC35:FN35)</f>
        <v>684015</v>
      </c>
      <c r="FP35" s="47">
        <v>78491</v>
      </c>
      <c r="FQ35" s="56">
        <v>72508</v>
      </c>
      <c r="FR35" s="56">
        <v>79997</v>
      </c>
      <c r="FS35" s="56">
        <v>80998</v>
      </c>
      <c r="FT35" s="56">
        <v>87397</v>
      </c>
      <c r="FU35" s="56">
        <v>85360</v>
      </c>
      <c r="FV35" s="56">
        <v>96799</v>
      </c>
      <c r="FW35" s="56"/>
      <c r="FX35" s="56"/>
      <c r="FY35" s="56"/>
      <c r="FZ35" s="56"/>
      <c r="GA35" s="56"/>
      <c r="GB35" s="56">
        <f>+SUM(FP35:GA35)</f>
        <v>581550</v>
      </c>
    </row>
    <row r="36" spans="2:184" x14ac:dyDescent="0.25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>
        <v>78411</v>
      </c>
      <c r="FO36" s="56">
        <f>+SUM(FC36:FN36)</f>
        <v>716041</v>
      </c>
      <c r="FP36" s="47">
        <v>67367</v>
      </c>
      <c r="FQ36" s="56">
        <v>66466</v>
      </c>
      <c r="FR36" s="56">
        <v>75310</v>
      </c>
      <c r="FS36" s="56">
        <v>80484</v>
      </c>
      <c r="FT36" s="56">
        <v>81216</v>
      </c>
      <c r="FU36" s="56">
        <v>81210</v>
      </c>
      <c r="FV36" s="56">
        <v>92001</v>
      </c>
      <c r="FW36" s="56"/>
      <c r="FX36" s="56"/>
      <c r="FY36" s="56"/>
      <c r="FZ36" s="56"/>
      <c r="GA36" s="56"/>
      <c r="GB36" s="56">
        <f>+SUM(FP36:GA36)</f>
        <v>544054</v>
      </c>
    </row>
    <row r="39" spans="2:184" x14ac:dyDescent="0.25">
      <c r="B39" s="5" t="s">
        <v>72</v>
      </c>
    </row>
    <row r="40" spans="2:184" ht="15" customHeight="1" x14ac:dyDescent="0.25">
      <c r="B40" s="12" t="s">
        <v>73</v>
      </c>
      <c r="C40" s="174">
        <v>2012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82</v>
      </c>
      <c r="P40" s="174">
        <v>2013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40</v>
      </c>
      <c r="AC40" s="174">
        <v>2014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41</v>
      </c>
      <c r="AP40" s="174">
        <v>2015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42</v>
      </c>
      <c r="BC40" s="174">
        <v>2016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43</v>
      </c>
      <c r="BP40" s="174">
        <v>2017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44</v>
      </c>
      <c r="CC40" s="174">
        <v>2018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45</v>
      </c>
      <c r="CP40" s="174">
        <v>2019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2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2" t="s">
        <v>48</v>
      </c>
      <c r="EC40" s="174">
        <v>2022</v>
      </c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6"/>
      <c r="EO40" s="172" t="s">
        <v>49</v>
      </c>
      <c r="EP40" s="174">
        <v>2023</v>
      </c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6"/>
      <c r="FB40" s="172" t="s">
        <v>50</v>
      </c>
      <c r="FC40" s="174">
        <v>2024</v>
      </c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6"/>
      <c r="FO40" s="172" t="s">
        <v>51</v>
      </c>
      <c r="FP40" s="174">
        <v>2025</v>
      </c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6"/>
      <c r="GB40" s="172" t="s">
        <v>51</v>
      </c>
    </row>
    <row r="41" spans="2:184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3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3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3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3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3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3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3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3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3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3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3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</row>
    <row r="42" spans="2:184" ht="14.4" x14ac:dyDescent="0.3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1383301.4000000001</v>
      </c>
      <c r="FK42" s="52">
        <v>1305832.6000000001</v>
      </c>
      <c r="FL42" s="52">
        <v>1372319.2000000002</v>
      </c>
      <c r="FM42" s="52">
        <v>1299683.6000000001</v>
      </c>
      <c r="FN42" s="44">
        <v>1383318.6</v>
      </c>
      <c r="FO42" s="52">
        <f>+SUM(FC42:FN42)</f>
        <v>12037893.800000001</v>
      </c>
      <c r="FP42" s="84">
        <v>1254378.7999999998</v>
      </c>
      <c r="FQ42" s="52">
        <v>1222971.2000000002</v>
      </c>
      <c r="FR42" s="52">
        <v>1366701.5999999999</v>
      </c>
      <c r="FS42" s="52">
        <v>1421041.6</v>
      </c>
      <c r="FT42" s="52">
        <v>1483794.4000000001</v>
      </c>
      <c r="FU42" s="52">
        <v>1465816</v>
      </c>
      <c r="FV42" s="52">
        <v>1661440</v>
      </c>
      <c r="FW42" s="52"/>
      <c r="FX42" s="52"/>
      <c r="FY42" s="52"/>
      <c r="FZ42" s="52"/>
      <c r="GA42" s="44"/>
      <c r="GB42" s="52">
        <f>+SUM(FP42:GA42)</f>
        <v>9876143.5999999996</v>
      </c>
    </row>
    <row r="43" spans="2:184" ht="14.4" x14ac:dyDescent="0.3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654623.40000000014</v>
      </c>
      <c r="FK43" s="56">
        <v>620662</v>
      </c>
      <c r="FL43" s="56">
        <v>644312</v>
      </c>
      <c r="FM43" s="56">
        <v>636967.6</v>
      </c>
      <c r="FN43" s="43">
        <v>708984</v>
      </c>
      <c r="FO43" s="56">
        <f>+SUM(FC43:FN43)</f>
        <v>5880884.5999999996</v>
      </c>
      <c r="FP43" s="56">
        <v>675022.6</v>
      </c>
      <c r="FQ43" s="56">
        <v>638070.40000000014</v>
      </c>
      <c r="FR43" s="56">
        <v>703973.59999999986</v>
      </c>
      <c r="FS43" s="56">
        <v>712782.40000000014</v>
      </c>
      <c r="FT43" s="56">
        <v>769093.60000000009</v>
      </c>
      <c r="FU43" s="56">
        <v>751168</v>
      </c>
      <c r="FV43" s="56">
        <v>851831.20000000007</v>
      </c>
      <c r="FX43" s="56"/>
      <c r="FY43" s="56"/>
      <c r="FZ43" s="56"/>
      <c r="GA43" s="43"/>
      <c r="GB43" s="56">
        <f>+SUM(FP43:GA43)</f>
        <v>5101941.8</v>
      </c>
    </row>
    <row r="44" spans="2:184" ht="14.4" x14ac:dyDescent="0.3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728678</v>
      </c>
      <c r="FK44" s="56">
        <v>685170.60000000009</v>
      </c>
      <c r="FL44" s="56">
        <v>728007.20000000019</v>
      </c>
      <c r="FM44" s="56">
        <v>662716</v>
      </c>
      <c r="FN44" s="43">
        <v>674334.60000000009</v>
      </c>
      <c r="FO44" s="56">
        <f>+SUM(FC44:FN44)</f>
        <v>6157009.2000000011</v>
      </c>
      <c r="FP44" s="56">
        <v>579356.19999999995</v>
      </c>
      <c r="FQ44" s="56">
        <v>584900.79999999993</v>
      </c>
      <c r="FR44" s="56">
        <v>662728</v>
      </c>
      <c r="FS44" s="56">
        <v>708259.20000000007</v>
      </c>
      <c r="FT44" s="56">
        <v>714700.80000000005</v>
      </c>
      <c r="FU44" s="56">
        <v>714648</v>
      </c>
      <c r="FV44" s="56">
        <v>809608.8</v>
      </c>
      <c r="FW44" s="56"/>
      <c r="FX44" s="56"/>
      <c r="FY44" s="56"/>
      <c r="FZ44" s="56"/>
      <c r="GA44" s="43"/>
      <c r="GB44" s="56">
        <f>+SUM(FP44:GA44)</f>
        <v>4774201.8</v>
      </c>
    </row>
    <row r="45" spans="2:184" x14ac:dyDescent="0.25">
      <c r="O45" s="135"/>
      <c r="AB45" s="135"/>
      <c r="AO45" s="136">
        <f>SUM(AC45:AN45)</f>
        <v>0</v>
      </c>
      <c r="BB45" s="137"/>
      <c r="BO45" s="137"/>
    </row>
    <row r="48" spans="2:184" x14ac:dyDescent="0.25">
      <c r="AP48" s="22"/>
      <c r="AQ48" s="22"/>
      <c r="AR48" s="22"/>
      <c r="AS48" s="22"/>
      <c r="AT48" s="22"/>
      <c r="AU48" s="22"/>
      <c r="AV48" s="22"/>
      <c r="AW48" s="22"/>
    </row>
    <row r="50" spans="120:175" x14ac:dyDescent="0.25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P50" s="27"/>
      <c r="FQ50" s="27"/>
      <c r="FR50" s="27"/>
      <c r="FS50" s="27"/>
    </row>
    <row r="51" spans="120:175" x14ac:dyDescent="0.25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P51" s="27"/>
      <c r="FQ51" s="27"/>
      <c r="FR51" s="27"/>
      <c r="FS51" s="27"/>
    </row>
    <row r="52" spans="120:175" x14ac:dyDescent="0.25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P52" s="27"/>
      <c r="FQ52" s="27"/>
      <c r="FR52" s="27"/>
      <c r="FS52" s="27"/>
    </row>
  </sheetData>
  <mergeCells count="82">
    <mergeCell ref="EP6:FA6"/>
    <mergeCell ref="FB6:FB7"/>
    <mergeCell ref="EP23:FA23"/>
    <mergeCell ref="FB23:FB24"/>
    <mergeCell ref="EP40:FA40"/>
    <mergeCell ref="FB40:FB41"/>
    <mergeCell ref="CC6:CN6"/>
    <mergeCell ref="CO6:CO7"/>
    <mergeCell ref="CC23:CN23"/>
    <mergeCell ref="CO23:CO24"/>
    <mergeCell ref="CC40:CN40"/>
    <mergeCell ref="CO40:C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BP40:CA40"/>
    <mergeCell ref="CB40:CB41"/>
    <mergeCell ref="BO6:BO7"/>
    <mergeCell ref="BO23:BO24"/>
    <mergeCell ref="BO40:BO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EO6:EO7"/>
    <mergeCell ref="EO23:EO24"/>
    <mergeCell ref="EO40:EO41"/>
    <mergeCell ref="EC6:EN6"/>
    <mergeCell ref="EC23:EN23"/>
    <mergeCell ref="EC40:EN40"/>
    <mergeCell ref="FC6:FN6"/>
    <mergeCell ref="FO6:FO7"/>
    <mergeCell ref="FC23:FN23"/>
    <mergeCell ref="FO23:FO24"/>
    <mergeCell ref="FC40:FN40"/>
    <mergeCell ref="FO40:FO41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HE52"/>
  <sheetViews>
    <sheetView showGridLines="0" zoomScale="60" zoomScaleNormal="60" workbookViewId="0">
      <pane xSplit="2" ySplit="3" topLeftCell="GH4" activePane="bottomRight" state="frozen"/>
      <selection pane="topRight" activeCell="C1" sqref="C1"/>
      <selection pane="bottomLeft" activeCell="A4" sqref="A4"/>
      <selection pane="bottomRight" activeCell="GT9" sqref="GT9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43" width="11.44140625" style="2"/>
    <col min="144" max="144" width="14.44140625" style="2" customWidth="1"/>
    <col min="145" max="145" width="11.44140625" style="2"/>
    <col min="146" max="146" width="13.44140625" style="2" customWidth="1"/>
    <col min="147" max="150" width="13" style="2" customWidth="1"/>
    <col min="151" max="151" width="16.109375" style="2" customWidth="1"/>
    <col min="152" max="153" width="11.44140625" style="2"/>
    <col min="154" max="154" width="15.6640625" style="2" customWidth="1"/>
    <col min="155" max="155" width="13" style="2" bestFit="1" customWidth="1"/>
    <col min="156" max="183" width="11.44140625" style="2"/>
    <col min="184" max="184" width="18" style="2" customWidth="1"/>
    <col min="185" max="196" width="11.44140625" style="2"/>
    <col min="197" max="197" width="18" style="2" customWidth="1"/>
    <col min="198" max="16384" width="11.44140625" style="2"/>
  </cols>
  <sheetData>
    <row r="1" spans="1:213" x14ac:dyDescent="0.25">
      <c r="A1" s="185" t="s">
        <v>0</v>
      </c>
      <c r="B1" s="185"/>
    </row>
    <row r="2" spans="1:213" ht="30" customHeight="1" x14ac:dyDescent="0.25">
      <c r="A2" s="180" t="s">
        <v>156</v>
      </c>
      <c r="B2" s="181"/>
    </row>
    <row r="3" spans="1:213" x14ac:dyDescent="0.25">
      <c r="A3" s="39" t="s">
        <v>157</v>
      </c>
    </row>
    <row r="5" spans="1:213" ht="14.4" x14ac:dyDescent="0.3">
      <c r="B5" s="5" t="s">
        <v>38</v>
      </c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</row>
    <row r="6" spans="1:213" ht="15" customHeight="1" x14ac:dyDescent="0.3">
      <c r="B6" s="177" t="s">
        <v>39</v>
      </c>
      <c r="C6" s="174">
        <v>2011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81</v>
      </c>
      <c r="P6" s="174">
        <v>2012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82</v>
      </c>
      <c r="AC6" s="174">
        <v>2013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40</v>
      </c>
      <c r="AP6" s="174">
        <v>2014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41</v>
      </c>
      <c r="BC6" s="174">
        <v>2015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42</v>
      </c>
      <c r="BP6" s="174">
        <v>2016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43</v>
      </c>
      <c r="CC6" s="174">
        <v>2017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44</v>
      </c>
      <c r="CP6" s="174">
        <v>2018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45</v>
      </c>
      <c r="DC6" s="174">
        <v>2019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46</v>
      </c>
      <c r="DP6" s="169">
        <v>2020</v>
      </c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1"/>
      <c r="EB6" s="172" t="s">
        <v>47</v>
      </c>
      <c r="EC6" s="169">
        <v>2021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48</v>
      </c>
      <c r="EP6" s="169">
        <v>2022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49</v>
      </c>
      <c r="FC6" s="169">
        <v>2023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50</v>
      </c>
      <c r="FP6" s="169">
        <v>2024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51</v>
      </c>
      <c r="GC6" s="169">
        <v>2025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176</v>
      </c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</row>
    <row r="7" spans="1:213" ht="14.4" x14ac:dyDescent="0.3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</row>
    <row r="8" spans="1:213" ht="14.4" x14ac:dyDescent="0.3">
      <c r="B8" s="46" t="s">
        <v>158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>
        <v>15871</v>
      </c>
      <c r="GB8" s="47">
        <f>+SUM(FP8:GA8)</f>
        <v>167955</v>
      </c>
      <c r="GC8" s="47">
        <v>15035</v>
      </c>
      <c r="GD8" s="47">
        <v>13633</v>
      </c>
      <c r="GE8" s="47">
        <v>15517</v>
      </c>
      <c r="GF8" s="47">
        <f>+GF9+GF10</f>
        <v>15026</v>
      </c>
      <c r="GG8" s="47">
        <v>15436</v>
      </c>
      <c r="GH8" s="47">
        <v>14698</v>
      </c>
      <c r="GI8" s="47">
        <v>17338</v>
      </c>
      <c r="GJ8" s="47"/>
      <c r="GK8" s="47"/>
      <c r="GL8" s="47"/>
      <c r="GM8" s="47"/>
      <c r="GN8" s="47"/>
      <c r="GO8" s="47">
        <f>+SUM(GC8:GN8)</f>
        <v>106683</v>
      </c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</row>
    <row r="9" spans="1:213" ht="14.4" x14ac:dyDescent="0.3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>
        <v>9166</v>
      </c>
      <c r="GB9" s="49"/>
      <c r="GC9" s="49">
        <v>9138</v>
      </c>
      <c r="GD9" s="49">
        <v>7887</v>
      </c>
      <c r="GE9" s="49">
        <v>8394</v>
      </c>
      <c r="GF9" s="49">
        <v>7845</v>
      </c>
      <c r="GG9" s="49">
        <v>8315</v>
      </c>
      <c r="GH9" s="49">
        <v>7771</v>
      </c>
      <c r="GI9" s="49">
        <v>9877</v>
      </c>
      <c r="GJ9" s="49"/>
      <c r="GK9" s="49"/>
      <c r="GL9" s="49"/>
      <c r="GM9" s="49"/>
      <c r="GN9" s="49"/>
      <c r="GO9" s="4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</row>
    <row r="10" spans="1:213" ht="14.4" x14ac:dyDescent="0.3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>
        <v>6705</v>
      </c>
      <c r="GB10" s="50"/>
      <c r="GC10" s="50">
        <v>5897</v>
      </c>
      <c r="GD10" s="50">
        <v>5746</v>
      </c>
      <c r="GE10" s="50">
        <v>7123</v>
      </c>
      <c r="GF10" s="50">
        <v>7181</v>
      </c>
      <c r="GG10" s="50">
        <v>7121</v>
      </c>
      <c r="GH10" s="50">
        <v>6927</v>
      </c>
      <c r="GI10" s="50">
        <v>7461</v>
      </c>
      <c r="GJ10" s="50"/>
      <c r="GK10" s="50"/>
      <c r="GL10" s="50"/>
      <c r="GM10" s="50"/>
      <c r="GN10" s="50"/>
      <c r="GO10" s="5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</row>
    <row r="11" spans="1:213" ht="14.4" x14ac:dyDescent="0.3">
      <c r="B11" s="46" t="s">
        <v>159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>
        <v>19722</v>
      </c>
      <c r="GB11" s="47">
        <f>+SUM(FP11:GA11)</f>
        <v>197082</v>
      </c>
      <c r="GC11" s="47">
        <v>18226</v>
      </c>
      <c r="GD11" s="47">
        <v>16431</v>
      </c>
      <c r="GE11" s="47">
        <v>18898</v>
      </c>
      <c r="GF11" s="47">
        <f>+GF12+GF13</f>
        <v>18551</v>
      </c>
      <c r="GG11" s="47">
        <v>18698</v>
      </c>
      <c r="GH11" s="47">
        <v>17589</v>
      </c>
      <c r="GI11" s="47">
        <v>22623</v>
      </c>
      <c r="GJ11" s="47"/>
      <c r="GK11" s="47"/>
      <c r="GL11" s="47"/>
      <c r="GM11" s="47"/>
      <c r="GN11" s="47"/>
      <c r="GO11" s="47">
        <f>+SUM(GC11:GN11)</f>
        <v>131016</v>
      </c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</row>
    <row r="12" spans="1:213" ht="14.4" x14ac:dyDescent="0.3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>
        <v>12348</v>
      </c>
      <c r="GB12" s="49"/>
      <c r="GC12" s="49">
        <v>11765</v>
      </c>
      <c r="GD12" s="49">
        <v>10222</v>
      </c>
      <c r="GE12" s="49">
        <v>11850</v>
      </c>
      <c r="GF12" s="49">
        <v>11243</v>
      </c>
      <c r="GG12" s="49">
        <v>11251</v>
      </c>
      <c r="GH12" s="49">
        <v>10492</v>
      </c>
      <c r="GI12" s="49">
        <v>14651</v>
      </c>
      <c r="GJ12" s="49"/>
      <c r="GK12" s="49"/>
      <c r="GL12" s="49"/>
      <c r="GM12" s="49"/>
      <c r="GN12" s="49"/>
      <c r="GO12" s="49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</row>
    <row r="13" spans="1:213" ht="14.4" x14ac:dyDescent="0.3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>
        <v>7374</v>
      </c>
      <c r="GB13" s="50"/>
      <c r="GC13" s="50">
        <v>6461</v>
      </c>
      <c r="GD13" s="50">
        <v>6209</v>
      </c>
      <c r="GE13" s="50">
        <v>7048</v>
      </c>
      <c r="GF13" s="50">
        <v>7308</v>
      </c>
      <c r="GG13" s="50">
        <v>7447</v>
      </c>
      <c r="GH13" s="50">
        <v>7097</v>
      </c>
      <c r="GI13" s="50">
        <v>7972</v>
      </c>
      <c r="GJ13" s="50"/>
      <c r="GK13" s="50"/>
      <c r="GL13" s="50"/>
      <c r="GM13" s="50"/>
      <c r="GN13" s="50"/>
      <c r="GO13" s="50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</row>
    <row r="14" spans="1:213" ht="14.4" x14ac:dyDescent="0.3">
      <c r="B14" s="46" t="s">
        <v>160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141</v>
      </c>
      <c r="GA14" s="47">
        <v>0</v>
      </c>
      <c r="GB14" s="47">
        <f>+SUM(FP14:GA14)</f>
        <v>0</v>
      </c>
      <c r="GC14" s="47">
        <v>34650</v>
      </c>
      <c r="GD14" s="47">
        <v>45497</v>
      </c>
      <c r="GE14" s="47">
        <v>58388</v>
      </c>
      <c r="GF14" s="47">
        <f>+GF15+GF16</f>
        <v>52587</v>
      </c>
      <c r="GG14" s="47">
        <v>57031</v>
      </c>
      <c r="GH14" s="47">
        <v>52313</v>
      </c>
      <c r="GI14" s="47">
        <v>58376</v>
      </c>
      <c r="GJ14" s="47"/>
      <c r="GK14" s="47"/>
      <c r="GL14" s="47"/>
      <c r="GM14" s="47"/>
      <c r="GN14" s="47"/>
      <c r="GO14" s="47">
        <f>+SUM(GC14:GN14)</f>
        <v>358842</v>
      </c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</row>
    <row r="15" spans="1:213" ht="14.4" x14ac:dyDescent="0.3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141</v>
      </c>
      <c r="GA15" s="49">
        <v>0</v>
      </c>
      <c r="GB15" s="49"/>
      <c r="GC15" s="49">
        <v>25526</v>
      </c>
      <c r="GD15" s="49">
        <v>33685</v>
      </c>
      <c r="GE15" s="49">
        <v>44041</v>
      </c>
      <c r="GF15" s="49">
        <v>37737</v>
      </c>
      <c r="GG15" s="49">
        <v>41360</v>
      </c>
      <c r="GH15" s="49">
        <v>37104</v>
      </c>
      <c r="GI15" s="49">
        <v>41485</v>
      </c>
      <c r="GJ15" s="49"/>
      <c r="GK15" s="49"/>
      <c r="GL15" s="49"/>
      <c r="GM15" s="49"/>
      <c r="GN15" s="49"/>
      <c r="GO15" s="49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</row>
    <row r="16" spans="1:213" ht="14.4" x14ac:dyDescent="0.3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141</v>
      </c>
      <c r="GA16" s="50">
        <v>0</v>
      </c>
      <c r="GB16" s="50"/>
      <c r="GC16" s="50">
        <v>9124</v>
      </c>
      <c r="GD16" s="50">
        <v>11812</v>
      </c>
      <c r="GE16" s="50">
        <v>14347</v>
      </c>
      <c r="GF16" s="50">
        <v>14850</v>
      </c>
      <c r="GG16" s="50">
        <v>15671</v>
      </c>
      <c r="GH16" s="50">
        <v>15209</v>
      </c>
      <c r="GI16" s="50">
        <v>16891</v>
      </c>
      <c r="GJ16" s="50"/>
      <c r="GK16" s="50"/>
      <c r="GL16" s="50"/>
      <c r="GM16" s="50"/>
      <c r="GN16" s="50"/>
      <c r="GO16" s="50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</row>
    <row r="17" spans="2:213" ht="14.4" x14ac:dyDescent="0.3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>
        <v>35593</v>
      </c>
      <c r="GB17" s="52">
        <f>+SUM(FP17:GA17)</f>
        <v>365037</v>
      </c>
      <c r="GC17" s="52">
        <v>67911</v>
      </c>
      <c r="GD17" s="52">
        <v>75561</v>
      </c>
      <c r="GE17" s="52">
        <v>92803</v>
      </c>
      <c r="GF17" s="52">
        <f>+GF14+GF11+GF8</f>
        <v>86164</v>
      </c>
      <c r="GG17" s="52">
        <v>91165</v>
      </c>
      <c r="GH17" s="52">
        <v>84600</v>
      </c>
      <c r="GI17" s="52">
        <v>98337</v>
      </c>
      <c r="GJ17" s="52"/>
      <c r="GK17" s="52"/>
      <c r="GL17" s="52"/>
      <c r="GM17" s="52"/>
      <c r="GN17" s="52"/>
      <c r="GO17" s="52">
        <f>+SUM(GC17:GN17)</f>
        <v>596541</v>
      </c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</row>
    <row r="18" spans="2:213" ht="14.4" x14ac:dyDescent="0.3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>
        <v>21514</v>
      </c>
      <c r="GB18" s="56">
        <f>+SUM(FP18:GA18)</f>
        <v>217689</v>
      </c>
      <c r="GC18" s="56">
        <v>46429</v>
      </c>
      <c r="GD18" s="56">
        <v>51794</v>
      </c>
      <c r="GE18" s="56">
        <v>64285</v>
      </c>
      <c r="GF18" s="56">
        <f>+GF9+GF12+GF15</f>
        <v>56825</v>
      </c>
      <c r="GG18" s="56">
        <v>60926</v>
      </c>
      <c r="GH18" s="56">
        <v>55367</v>
      </c>
      <c r="GI18" s="56">
        <v>66013</v>
      </c>
      <c r="GJ18" s="56"/>
      <c r="GK18" s="56"/>
      <c r="GL18" s="56"/>
      <c r="GM18" s="56"/>
      <c r="GN18" s="56"/>
      <c r="GO18" s="56">
        <f>+SUM(GC18:GN18)</f>
        <v>401639</v>
      </c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</row>
    <row r="19" spans="2:213" ht="14.4" x14ac:dyDescent="0.3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>
        <v>14079</v>
      </c>
      <c r="GB19" s="56">
        <f>+SUM(FP19:GA19)</f>
        <v>147348</v>
      </c>
      <c r="GC19" s="56">
        <v>21482</v>
      </c>
      <c r="GD19" s="56">
        <v>23767</v>
      </c>
      <c r="GE19" s="56">
        <v>28518</v>
      </c>
      <c r="GF19" s="56">
        <f>+GF10+GF13+GF16</f>
        <v>29339</v>
      </c>
      <c r="GG19" s="56">
        <v>30239</v>
      </c>
      <c r="GH19" s="56">
        <v>29233</v>
      </c>
      <c r="GI19" s="56">
        <v>32324</v>
      </c>
      <c r="GJ19" s="56"/>
      <c r="GK19" s="56"/>
      <c r="GL19" s="56"/>
      <c r="GM19" s="56"/>
      <c r="GN19" s="56"/>
      <c r="GO19" s="56">
        <f>+SUM(GC19:GN19)</f>
        <v>194902</v>
      </c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</row>
    <row r="20" spans="2:213" ht="14.4" x14ac:dyDescent="0.3"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</row>
    <row r="21" spans="2:213" ht="14.4" x14ac:dyDescent="0.3"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</row>
    <row r="22" spans="2:213" ht="14.4" x14ac:dyDescent="0.3">
      <c r="B22" s="5" t="s">
        <v>71</v>
      </c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</row>
    <row r="23" spans="2:213" ht="15" customHeight="1" x14ac:dyDescent="0.3">
      <c r="B23" s="177" t="s">
        <v>39</v>
      </c>
      <c r="C23" s="174">
        <v>2011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81</v>
      </c>
      <c r="P23" s="174">
        <v>2012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82</v>
      </c>
      <c r="AC23" s="174">
        <v>2013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40</v>
      </c>
      <c r="AP23" s="174">
        <v>2014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41</v>
      </c>
      <c r="BC23" s="174">
        <v>2015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42</v>
      </c>
      <c r="BP23" s="174">
        <v>2016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43</v>
      </c>
      <c r="CC23" s="174">
        <v>2017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44</v>
      </c>
      <c r="CP23" s="174">
        <v>2018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45</v>
      </c>
      <c r="DC23" s="174">
        <v>2019</v>
      </c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6"/>
      <c r="DO23" s="172" t="s">
        <v>46</v>
      </c>
      <c r="DP23" s="169">
        <v>2020</v>
      </c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1"/>
      <c r="EB23" s="172" t="s">
        <v>47</v>
      </c>
      <c r="EC23" s="169">
        <v>2021</v>
      </c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1"/>
      <c r="EO23" s="172" t="s">
        <v>48</v>
      </c>
      <c r="EP23" s="169">
        <v>2022</v>
      </c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1"/>
      <c r="FB23" s="172" t="s">
        <v>49</v>
      </c>
      <c r="FC23" s="169">
        <v>2023</v>
      </c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1"/>
      <c r="FO23" s="172" t="s">
        <v>50</v>
      </c>
      <c r="FP23" s="169">
        <v>2024</v>
      </c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1"/>
      <c r="GB23" s="172" t="s">
        <v>51</v>
      </c>
      <c r="GC23" s="169">
        <v>2025</v>
      </c>
      <c r="GD23" s="170"/>
      <c r="GE23" s="170"/>
      <c r="GF23" s="170"/>
      <c r="GG23" s="170"/>
      <c r="GH23" s="170"/>
      <c r="GI23" s="170"/>
      <c r="GJ23" s="170"/>
      <c r="GK23" s="170"/>
      <c r="GL23" s="170"/>
      <c r="GM23" s="170"/>
      <c r="GN23" s="171"/>
      <c r="GO23" s="172" t="s">
        <v>176</v>
      </c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</row>
    <row r="24" spans="2:213" ht="14.4" x14ac:dyDescent="0.3">
      <c r="B24" s="178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3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</row>
    <row r="25" spans="2:213" ht="14.4" x14ac:dyDescent="0.3">
      <c r="B25" s="46" t="s">
        <v>158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>
        <v>39204</v>
      </c>
      <c r="GB25" s="47">
        <f>+SUM(FP25:GA25)</f>
        <v>406189</v>
      </c>
      <c r="GC25" s="47">
        <v>35301</v>
      </c>
      <c r="GD25" s="47">
        <v>33938</v>
      </c>
      <c r="GE25" s="47">
        <v>39517</v>
      </c>
      <c r="GF25" s="47">
        <f>+GF26+GF27</f>
        <v>39989</v>
      </c>
      <c r="GG25" s="47">
        <v>40248</v>
      </c>
      <c r="GH25" s="47">
        <v>39135</v>
      </c>
      <c r="GI25" s="47">
        <v>43532</v>
      </c>
      <c r="GJ25" s="47"/>
      <c r="GK25" s="47"/>
      <c r="GL25" s="47"/>
      <c r="GM25" s="47"/>
      <c r="GN25" s="47"/>
      <c r="GO25" s="47">
        <f>+SUM(GC25:GN25)</f>
        <v>271660</v>
      </c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</row>
    <row r="26" spans="2:213" ht="14.4" x14ac:dyDescent="0.3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>
        <v>9166</v>
      </c>
      <c r="GB26" s="49"/>
      <c r="GC26" s="49">
        <v>9138</v>
      </c>
      <c r="GD26" s="49">
        <v>7887</v>
      </c>
      <c r="GE26" s="49">
        <v>8394</v>
      </c>
      <c r="GF26" s="49">
        <v>7845</v>
      </c>
      <c r="GG26" s="49">
        <v>8315</v>
      </c>
      <c r="GH26" s="49">
        <v>7771</v>
      </c>
      <c r="GI26" s="49">
        <v>9877</v>
      </c>
      <c r="GJ26" s="49"/>
      <c r="GK26" s="49"/>
      <c r="GL26" s="49"/>
      <c r="GM26" s="49"/>
      <c r="GN26" s="49"/>
      <c r="GO26" s="49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</row>
    <row r="27" spans="2:213" ht="14.4" x14ac:dyDescent="0.3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>
        <v>30038</v>
      </c>
      <c r="GB27" s="50"/>
      <c r="GC27" s="50">
        <v>26163</v>
      </c>
      <c r="GD27" s="50">
        <v>26051</v>
      </c>
      <c r="GE27" s="50">
        <v>31123</v>
      </c>
      <c r="GF27" s="50">
        <v>32144</v>
      </c>
      <c r="GG27" s="50">
        <v>31933</v>
      </c>
      <c r="GH27" s="50">
        <v>31364</v>
      </c>
      <c r="GI27" s="50">
        <v>33655</v>
      </c>
      <c r="GJ27" s="50"/>
      <c r="GK27" s="50"/>
      <c r="GL27" s="50"/>
      <c r="GM27" s="50"/>
      <c r="GN27" s="50"/>
      <c r="GO27" s="50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</row>
    <row r="28" spans="2:213" ht="14.4" x14ac:dyDescent="0.3">
      <c r="B28" s="46" t="s">
        <v>159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>
        <v>44688</v>
      </c>
      <c r="GB28" s="47">
        <f>+SUM(FP28:GA28)</f>
        <v>452607</v>
      </c>
      <c r="GC28" s="47">
        <v>39783</v>
      </c>
      <c r="GD28" s="47">
        <v>37729</v>
      </c>
      <c r="GE28" s="47">
        <v>42760</v>
      </c>
      <c r="GF28" s="47">
        <f>+GF29+GF30</f>
        <v>43795</v>
      </c>
      <c r="GG28" s="47">
        <v>44182</v>
      </c>
      <c r="GH28" s="47">
        <v>42361</v>
      </c>
      <c r="GI28" s="47">
        <v>49559</v>
      </c>
      <c r="GJ28" s="47"/>
      <c r="GK28" s="47"/>
      <c r="GL28" s="47"/>
      <c r="GM28" s="47"/>
      <c r="GN28" s="47"/>
      <c r="GO28" s="47">
        <f>+SUM(GC28:GN28)</f>
        <v>300169</v>
      </c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</row>
    <row r="29" spans="2:213" ht="14.4" x14ac:dyDescent="0.3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>
        <v>12348</v>
      </c>
      <c r="GB29" s="49"/>
      <c r="GC29" s="49">
        <v>11765</v>
      </c>
      <c r="GD29" s="49">
        <v>10222</v>
      </c>
      <c r="GE29" s="49">
        <v>11850</v>
      </c>
      <c r="GF29" s="49">
        <v>11243</v>
      </c>
      <c r="GG29" s="49">
        <v>11251</v>
      </c>
      <c r="GH29" s="49">
        <v>10492</v>
      </c>
      <c r="GI29" s="49">
        <v>14651</v>
      </c>
      <c r="GJ29" s="49"/>
      <c r="GK29" s="49"/>
      <c r="GL29" s="49"/>
      <c r="GM29" s="49"/>
      <c r="GN29" s="49"/>
      <c r="GO29" s="4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</row>
    <row r="30" spans="2:213" ht="14.4" x14ac:dyDescent="0.3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>
        <v>32340</v>
      </c>
      <c r="GB30" s="50"/>
      <c r="GC30" s="50">
        <v>28018</v>
      </c>
      <c r="GD30" s="50">
        <v>27507</v>
      </c>
      <c r="GE30" s="50">
        <v>30910</v>
      </c>
      <c r="GF30" s="50">
        <v>32552</v>
      </c>
      <c r="GG30" s="50">
        <v>32931</v>
      </c>
      <c r="GH30" s="50">
        <v>31869</v>
      </c>
      <c r="GI30" s="50">
        <v>34908</v>
      </c>
      <c r="GJ30" s="50"/>
      <c r="GK30" s="50"/>
      <c r="GL30" s="50"/>
      <c r="GM30" s="50"/>
      <c r="GN30" s="50"/>
      <c r="GO30" s="5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</row>
    <row r="31" spans="2:213" ht="14.4" x14ac:dyDescent="0.3">
      <c r="B31" s="46" t="s">
        <v>160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141</v>
      </c>
      <c r="GA31" s="47">
        <v>0</v>
      </c>
      <c r="GB31" s="47">
        <f>+SUM(FP31:GA31)</f>
        <v>0</v>
      </c>
      <c r="GC31" s="47">
        <v>60144</v>
      </c>
      <c r="GD31" s="47">
        <v>78477</v>
      </c>
      <c r="GE31" s="47">
        <v>95357</v>
      </c>
      <c r="GF31" s="47">
        <f>+GF32+GF33</f>
        <v>92063</v>
      </c>
      <c r="GG31" s="47">
        <v>97771</v>
      </c>
      <c r="GH31" s="47">
        <v>92415</v>
      </c>
      <c r="GI31" s="47">
        <v>102252</v>
      </c>
      <c r="GJ31" s="47"/>
      <c r="GK31" s="47"/>
      <c r="GL31" s="47"/>
      <c r="GM31" s="47"/>
      <c r="GN31" s="47"/>
      <c r="GO31" s="47">
        <f>+SUM(GC31:GN31)</f>
        <v>618479</v>
      </c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</row>
    <row r="32" spans="2:213" ht="14.4" x14ac:dyDescent="0.3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141</v>
      </c>
      <c r="GA32" s="49">
        <v>0</v>
      </c>
      <c r="GB32" s="49"/>
      <c r="GC32" s="49">
        <v>25526</v>
      </c>
      <c r="GD32" s="49">
        <v>33685</v>
      </c>
      <c r="GE32" s="49">
        <v>44041</v>
      </c>
      <c r="GF32" s="49">
        <v>37737</v>
      </c>
      <c r="GG32" s="49">
        <v>41360</v>
      </c>
      <c r="GH32" s="49">
        <v>37104</v>
      </c>
      <c r="GI32" s="49">
        <v>41485</v>
      </c>
      <c r="GJ32" s="49"/>
      <c r="GK32" s="49"/>
      <c r="GL32" s="49"/>
      <c r="GM32" s="49"/>
      <c r="GN32" s="49"/>
      <c r="GO32" s="49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</row>
    <row r="33" spans="2:213" ht="14.4" x14ac:dyDescent="0.3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141</v>
      </c>
      <c r="GA33" s="50">
        <v>0</v>
      </c>
      <c r="GB33" s="50"/>
      <c r="GC33" s="50">
        <v>34618</v>
      </c>
      <c r="GD33" s="50">
        <v>44792</v>
      </c>
      <c r="GE33" s="50">
        <v>51316</v>
      </c>
      <c r="GF33" s="50">
        <v>54326</v>
      </c>
      <c r="GG33" s="50">
        <v>56411</v>
      </c>
      <c r="GH33" s="50">
        <v>55311</v>
      </c>
      <c r="GI33" s="50">
        <v>60767</v>
      </c>
      <c r="GJ33" s="50"/>
      <c r="GK33" s="50"/>
      <c r="GL33" s="50"/>
      <c r="GM33" s="50"/>
      <c r="GN33" s="50"/>
      <c r="GO33" s="50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</row>
    <row r="34" spans="2:213" ht="14.4" x14ac:dyDescent="0.3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>
        <v>83892</v>
      </c>
      <c r="GB34" s="52">
        <f>+SUM(FP34:GA34)</f>
        <v>858796</v>
      </c>
      <c r="GC34" s="52">
        <v>135228</v>
      </c>
      <c r="GD34" s="52">
        <v>150144</v>
      </c>
      <c r="GE34" s="52">
        <v>177634</v>
      </c>
      <c r="GF34" s="52">
        <f>+GF31+GF28+GF25</f>
        <v>175847</v>
      </c>
      <c r="GG34" s="52">
        <v>182201</v>
      </c>
      <c r="GH34" s="52">
        <v>173911</v>
      </c>
      <c r="GI34" s="52">
        <v>195343</v>
      </c>
      <c r="GJ34" s="52"/>
      <c r="GK34" s="52"/>
      <c r="GL34" s="52"/>
      <c r="GM34" s="52"/>
      <c r="GN34" s="52"/>
      <c r="GO34" s="52">
        <f>+SUM(GC34:GN34)</f>
        <v>1190308</v>
      </c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</row>
    <row r="35" spans="2:213" ht="14.4" x14ac:dyDescent="0.3">
      <c r="B35" s="48" t="s">
        <v>65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>
        <v>21514</v>
      </c>
      <c r="GB35" s="56">
        <f>+SUM(FP35:GA35)</f>
        <v>217689</v>
      </c>
      <c r="GC35" s="56">
        <v>46429</v>
      </c>
      <c r="GD35" s="56">
        <v>51794</v>
      </c>
      <c r="GE35" s="56">
        <v>64285</v>
      </c>
      <c r="GF35" s="56">
        <f>+GF26+GF29+GF32</f>
        <v>56825</v>
      </c>
      <c r="GG35" s="56">
        <v>60926</v>
      </c>
      <c r="GH35" s="56">
        <v>55367</v>
      </c>
      <c r="GI35" s="56">
        <v>66013</v>
      </c>
      <c r="GJ35" s="56"/>
      <c r="GK35" s="56"/>
      <c r="GL35" s="56"/>
      <c r="GM35" s="56"/>
      <c r="GN35" s="56"/>
      <c r="GO35" s="56">
        <f>+SUM(GC35:GN35)</f>
        <v>401639</v>
      </c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</row>
    <row r="36" spans="2:213" ht="14.4" x14ac:dyDescent="0.3">
      <c r="B36" s="48" t="s">
        <v>66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>
        <v>62378</v>
      </c>
      <c r="GB36" s="56">
        <f>+SUM(FP36:GA36)</f>
        <v>641107</v>
      </c>
      <c r="GC36" s="56">
        <v>88799</v>
      </c>
      <c r="GD36" s="56">
        <v>98350</v>
      </c>
      <c r="GE36" s="56">
        <v>113349</v>
      </c>
      <c r="GF36" s="56">
        <f>+GF27+GF30+GF33</f>
        <v>119022</v>
      </c>
      <c r="GG36" s="56">
        <v>121275</v>
      </c>
      <c r="GH36" s="56">
        <v>118544</v>
      </c>
      <c r="GI36" s="56">
        <v>129330</v>
      </c>
      <c r="GJ36" s="56"/>
      <c r="GK36" s="56"/>
      <c r="GL36" s="56"/>
      <c r="GM36" s="56"/>
      <c r="GN36" s="56"/>
      <c r="GO36" s="56">
        <f>+SUM(GC36:GN36)</f>
        <v>788669</v>
      </c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</row>
    <row r="37" spans="2:213" ht="14.4" x14ac:dyDescent="0.3"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</row>
    <row r="39" spans="2:213" x14ac:dyDescent="0.25">
      <c r="B39" s="5" t="s">
        <v>72</v>
      </c>
    </row>
    <row r="40" spans="2:213" x14ac:dyDescent="0.25">
      <c r="B40" s="12" t="s">
        <v>73</v>
      </c>
      <c r="C40" s="174">
        <v>2011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81</v>
      </c>
      <c r="P40" s="174">
        <v>2012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82</v>
      </c>
      <c r="AC40" s="174">
        <v>2013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40</v>
      </c>
      <c r="AP40" s="174">
        <v>2014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41</v>
      </c>
      <c r="BC40" s="174">
        <v>2015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42</v>
      </c>
      <c r="BP40" s="174">
        <v>2016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43</v>
      </c>
      <c r="CC40" s="174">
        <v>2017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44</v>
      </c>
      <c r="CP40" s="174">
        <v>2018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45</v>
      </c>
      <c r="DC40" s="174">
        <v>2019</v>
      </c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6"/>
      <c r="DO40" s="172" t="s">
        <v>46</v>
      </c>
      <c r="DP40" s="169">
        <v>2020</v>
      </c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1"/>
      <c r="EB40" s="172" t="s">
        <v>47</v>
      </c>
      <c r="EC40" s="169">
        <v>2021</v>
      </c>
      <c r="ED40" s="170"/>
      <c r="EE40" s="170"/>
      <c r="EF40" s="170"/>
      <c r="EG40" s="170"/>
      <c r="EH40" s="170"/>
      <c r="EI40" s="170"/>
      <c r="EJ40" s="170"/>
      <c r="EK40" s="170"/>
      <c r="EL40" s="170"/>
      <c r="EM40" s="170"/>
      <c r="EN40" s="171"/>
      <c r="EO40" s="172" t="s">
        <v>48</v>
      </c>
      <c r="EP40" s="169">
        <v>2022</v>
      </c>
      <c r="EQ40" s="170"/>
      <c r="ER40" s="170"/>
      <c r="ES40" s="170"/>
      <c r="ET40" s="170"/>
      <c r="EU40" s="170"/>
      <c r="EV40" s="170"/>
      <c r="EW40" s="170"/>
      <c r="EX40" s="170"/>
      <c r="EY40" s="170"/>
      <c r="EZ40" s="170"/>
      <c r="FA40" s="171"/>
      <c r="FB40" s="172" t="s">
        <v>49</v>
      </c>
      <c r="FC40" s="169">
        <v>2023</v>
      </c>
      <c r="FD40" s="170"/>
      <c r="FE40" s="170"/>
      <c r="FF40" s="170"/>
      <c r="FG40" s="170"/>
      <c r="FH40" s="170"/>
      <c r="FI40" s="170"/>
      <c r="FJ40" s="170"/>
      <c r="FK40" s="170"/>
      <c r="FL40" s="170"/>
      <c r="FM40" s="170"/>
      <c r="FN40" s="171"/>
      <c r="FO40" s="172" t="s">
        <v>50</v>
      </c>
      <c r="FP40" s="169">
        <v>2024</v>
      </c>
      <c r="FQ40" s="170"/>
      <c r="FR40" s="170"/>
      <c r="FS40" s="170"/>
      <c r="FT40" s="170"/>
      <c r="FU40" s="170"/>
      <c r="FV40" s="170"/>
      <c r="FW40" s="170"/>
      <c r="FX40" s="170"/>
      <c r="FY40" s="170"/>
      <c r="FZ40" s="170"/>
      <c r="GA40" s="171"/>
      <c r="GB40" s="172" t="s">
        <v>51</v>
      </c>
      <c r="GC40" s="169">
        <v>2025</v>
      </c>
      <c r="GD40" s="170"/>
      <c r="GE40" s="170"/>
      <c r="GF40" s="170"/>
      <c r="GG40" s="170"/>
      <c r="GH40" s="170"/>
      <c r="GI40" s="170"/>
      <c r="GJ40" s="170"/>
      <c r="GK40" s="170"/>
      <c r="GL40" s="170"/>
      <c r="GM40" s="170"/>
      <c r="GN40" s="171"/>
      <c r="GO40" s="172" t="s">
        <v>176</v>
      </c>
    </row>
    <row r="41" spans="2:213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3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3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3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3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3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3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3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3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3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3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3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3"/>
    </row>
    <row r="42" spans="2:213" s="5" customFormat="1" ht="16.5" customHeight="1" x14ac:dyDescent="0.25">
      <c r="B42" s="100" t="s">
        <v>97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>
        <v>687914.4</v>
      </c>
      <c r="GB42" s="52">
        <f>+SUM(FP42:GA42)</f>
        <v>7042127.1999999993</v>
      </c>
      <c r="GC42" s="47">
        <f>+GC43+GC44</f>
        <v>1099379.3999999999</v>
      </c>
      <c r="GD42" s="52">
        <f>+GD43+GD44</f>
        <v>1229826.6000000001</v>
      </c>
      <c r="GE42" s="52">
        <f>+GE43+GE44</f>
        <v>1438331.5</v>
      </c>
      <c r="GF42" s="52">
        <v>1417816.5000000002</v>
      </c>
      <c r="GG42" s="52">
        <v>1457188.5</v>
      </c>
      <c r="GH42" s="52">
        <v>1389292.4</v>
      </c>
      <c r="GI42" s="52">
        <v>1564392.2000000002</v>
      </c>
      <c r="GJ42" s="52"/>
      <c r="GK42" s="52"/>
      <c r="GL42" s="52"/>
      <c r="GM42" s="52"/>
      <c r="GN42" s="52"/>
      <c r="GO42" s="52">
        <f>+SUM(GC42:GN42)</f>
        <v>9596227.1000000015</v>
      </c>
    </row>
    <row r="43" spans="2:213" ht="14.4" x14ac:dyDescent="0.3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>
        <v>176414.80000000002</v>
      </c>
      <c r="GB43" s="56">
        <f>+SUM(FP43:GA43)</f>
        <v>1785049.8</v>
      </c>
      <c r="GC43" s="49">
        <v>363862</v>
      </c>
      <c r="GD43" s="56">
        <v>411026.10000000003</v>
      </c>
      <c r="GE43" s="56">
        <v>507272.70000000007</v>
      </c>
      <c r="GF43" s="56">
        <v>444111.80000000022</v>
      </c>
      <c r="GG43" s="56">
        <v>470192.1</v>
      </c>
      <c r="GH43" s="56">
        <v>424585.89999999997</v>
      </c>
      <c r="GI43" s="56">
        <v>510099.20000000001</v>
      </c>
      <c r="GJ43" s="56"/>
      <c r="GK43" s="56"/>
      <c r="GL43" s="56"/>
      <c r="GM43" s="56"/>
      <c r="GN43" s="56"/>
      <c r="GO43" s="56">
        <f>+SUM(GC43:GN43)</f>
        <v>3131149.8000000007</v>
      </c>
    </row>
    <row r="44" spans="2:213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>
        <v>511499.6</v>
      </c>
      <c r="GB44" s="56">
        <f>+SUM(FP44:GA44)</f>
        <v>5257077.4000000004</v>
      </c>
      <c r="GC44" s="50">
        <v>735517.39999999991</v>
      </c>
      <c r="GD44" s="56">
        <v>818800.50000000012</v>
      </c>
      <c r="GE44" s="56">
        <v>931058.8</v>
      </c>
      <c r="GF44" s="56">
        <v>973704.70000000007</v>
      </c>
      <c r="GG44" s="56">
        <v>986996.39999999991</v>
      </c>
      <c r="GH44" s="56">
        <v>964706.5</v>
      </c>
      <c r="GI44" s="56">
        <v>1054293</v>
      </c>
      <c r="GJ44" s="56"/>
      <c r="GK44" s="56"/>
      <c r="GL44" s="56"/>
      <c r="GM44" s="56"/>
      <c r="GN44" s="56"/>
      <c r="GO44" s="56">
        <f>+SUM(GC44:GN44)</f>
        <v>6465077.3000000007</v>
      </c>
    </row>
    <row r="45" spans="2:213" x14ac:dyDescent="0.25">
      <c r="B45" s="33"/>
    </row>
    <row r="46" spans="2:213" x14ac:dyDescent="0.25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  <c r="GC46" s="27"/>
      <c r="GD46" s="27"/>
      <c r="GE46" s="27"/>
      <c r="GF46" s="27"/>
    </row>
    <row r="47" spans="2:213" x14ac:dyDescent="0.25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  <c r="GC47" s="27"/>
      <c r="GD47" s="27"/>
      <c r="GE47" s="27"/>
      <c r="GF47" s="27"/>
    </row>
    <row r="48" spans="2:213" x14ac:dyDescent="0.25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  <c r="GC48" s="162"/>
      <c r="GD48" s="162"/>
      <c r="GE48" s="162"/>
      <c r="GF48" s="162"/>
    </row>
    <row r="49" spans="78:189" x14ac:dyDescent="0.25">
      <c r="BZ49" s="34"/>
    </row>
    <row r="50" spans="78:189" x14ac:dyDescent="0.25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GC50" s="27"/>
      <c r="GD50" s="27"/>
      <c r="GE50" s="27"/>
      <c r="GF50" s="27"/>
      <c r="GG50" s="27"/>
    </row>
    <row r="51" spans="78:189" x14ac:dyDescent="0.25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GC51" s="27"/>
      <c r="GD51" s="27"/>
      <c r="GE51" s="27"/>
      <c r="GF51" s="27"/>
      <c r="GG51" s="27"/>
    </row>
    <row r="52" spans="78:189" x14ac:dyDescent="0.25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GC52" s="27"/>
      <c r="GD52" s="27"/>
      <c r="GE52" s="27"/>
      <c r="GF52" s="27"/>
      <c r="GG52" s="27"/>
    </row>
  </sheetData>
  <mergeCells count="94">
    <mergeCell ref="GC6:GN6"/>
    <mergeCell ref="GO6:GO7"/>
    <mergeCell ref="GC23:GN23"/>
    <mergeCell ref="GO23:GO24"/>
    <mergeCell ref="GC40:GN40"/>
    <mergeCell ref="GO40:GO41"/>
    <mergeCell ref="FC6:FN6"/>
    <mergeCell ref="FO6:FO7"/>
    <mergeCell ref="FC23:FN23"/>
    <mergeCell ref="FO23:FO24"/>
    <mergeCell ref="FC40:FN40"/>
    <mergeCell ref="FO40:FO41"/>
    <mergeCell ref="EP6:FA6"/>
    <mergeCell ref="FB6:FB7"/>
    <mergeCell ref="EP23:FA23"/>
    <mergeCell ref="FB23:FB24"/>
    <mergeCell ref="EP40:FA40"/>
    <mergeCell ref="FB40:FB41"/>
    <mergeCell ref="EC6:EN6"/>
    <mergeCell ref="EO6:EO7"/>
    <mergeCell ref="EC23:EN23"/>
    <mergeCell ref="EO23:EO24"/>
    <mergeCell ref="EC40:EN40"/>
    <mergeCell ref="EO40:EO41"/>
    <mergeCell ref="DP6:EA6"/>
    <mergeCell ref="EB6:EB7"/>
    <mergeCell ref="DP23:EA23"/>
    <mergeCell ref="EB23:EB24"/>
    <mergeCell ref="DP40:EA40"/>
    <mergeCell ref="EB40:EB41"/>
    <mergeCell ref="CP6:DA6"/>
    <mergeCell ref="DB6:DB7"/>
    <mergeCell ref="CP23:DA23"/>
    <mergeCell ref="DB23:DB24"/>
    <mergeCell ref="CP40:DA40"/>
    <mergeCell ref="DB40:DB41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DC6:DN6"/>
    <mergeCell ref="DO6:DO7"/>
    <mergeCell ref="DC23:DN23"/>
    <mergeCell ref="DO23:DO24"/>
    <mergeCell ref="DC40:DN40"/>
    <mergeCell ref="DO40:DO41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O76"/>
  <sheetViews>
    <sheetView showGridLines="0" zoomScale="60" zoomScaleNormal="60" workbookViewId="0">
      <pane xSplit="2" ySplit="3" topLeftCell="HR4" activePane="bottomRight" state="frozen"/>
      <selection pane="topRight" activeCell="C1" sqref="C1"/>
      <selection pane="bottomLeft" activeCell="A4" sqref="A4"/>
      <selection pane="bottomRight" activeCell="IC64" sqref="IC64:IN6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4" width="11.44140625" style="2"/>
    <col min="195" max="196" width="13.33203125" style="2" customWidth="1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221" width="11.44140625" style="2"/>
    <col min="222" max="222" width="14.88671875" style="2" customWidth="1"/>
    <col min="223" max="225" width="11.44140625" style="2"/>
    <col min="226" max="226" width="13" style="2" customWidth="1"/>
    <col min="227" max="228" width="13.88671875" style="2" customWidth="1"/>
    <col min="229" max="231" width="11.44140625" style="2"/>
    <col min="232" max="232" width="13.5546875" style="2" bestFit="1" customWidth="1"/>
    <col min="233" max="235" width="11.44140625" style="2"/>
    <col min="236" max="236" width="15.88671875" style="2" customWidth="1"/>
    <col min="237" max="237" width="12.88671875" style="2" bestFit="1" customWidth="1"/>
    <col min="238" max="238" width="12.5546875" style="2" bestFit="1" customWidth="1"/>
    <col min="239" max="239" width="13" style="2" customWidth="1"/>
    <col min="240" max="241" width="13.88671875" style="2" customWidth="1"/>
    <col min="242" max="242" width="13.33203125" style="2" customWidth="1"/>
    <col min="243" max="243" width="14.77734375" style="2" customWidth="1"/>
    <col min="244" max="244" width="11.44140625" style="2"/>
    <col min="245" max="245" width="13.5546875" style="2" bestFit="1" customWidth="1"/>
    <col min="246" max="248" width="11.44140625" style="2"/>
    <col min="249" max="249" width="15.88671875" style="2" customWidth="1"/>
    <col min="250" max="16384" width="11.44140625" style="2"/>
  </cols>
  <sheetData>
    <row r="1" spans="1:249" x14ac:dyDescent="0.25">
      <c r="A1" s="185">
        <v>14</v>
      </c>
      <c r="B1" s="185"/>
    </row>
    <row r="2" spans="1:249" ht="30" customHeight="1" x14ac:dyDescent="0.25">
      <c r="A2" s="180" t="s">
        <v>161</v>
      </c>
      <c r="B2" s="181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49" x14ac:dyDescent="0.25">
      <c r="A3" s="39" t="s">
        <v>162</v>
      </c>
    </row>
    <row r="4" spans="1:249" ht="14.4" x14ac:dyDescent="0.3">
      <c r="A4" s="36"/>
    </row>
    <row r="5" spans="1:249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49" x14ac:dyDescent="0.25">
      <c r="B6" s="177" t="s">
        <v>39</v>
      </c>
      <c r="C6" s="186">
        <v>2007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72" t="s">
        <v>110</v>
      </c>
      <c r="P6" s="174">
        <v>2008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111</v>
      </c>
      <c r="AC6" s="174">
        <v>2009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91</v>
      </c>
      <c r="AP6" s="174">
        <v>2010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80</v>
      </c>
      <c r="BC6" s="174">
        <v>2011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81</v>
      </c>
      <c r="BP6" s="174">
        <v>2012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82</v>
      </c>
      <c r="CC6" s="174">
        <v>2013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40</v>
      </c>
      <c r="CP6" s="174">
        <v>2014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41</v>
      </c>
      <c r="DC6" s="174">
        <v>2015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42</v>
      </c>
      <c r="DP6" s="174">
        <v>2016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43</v>
      </c>
      <c r="EC6" s="174">
        <v>2017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44</v>
      </c>
      <c r="EP6" s="174">
        <v>2018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45</v>
      </c>
      <c r="FC6" s="174">
        <v>2019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46</v>
      </c>
      <c r="FP6" s="169">
        <v>2020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47</v>
      </c>
      <c r="GC6" s="169">
        <v>2021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48</v>
      </c>
      <c r="GP6" s="169">
        <v>2022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49</v>
      </c>
      <c r="HC6" s="169">
        <v>2023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50</v>
      </c>
      <c r="HP6" s="169">
        <v>2024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51</v>
      </c>
      <c r="IC6" s="169">
        <v>2025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176</v>
      </c>
    </row>
    <row r="7" spans="1:249" x14ac:dyDescent="0.25">
      <c r="B7" s="178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</row>
    <row r="8" spans="1:249" x14ac:dyDescent="0.25">
      <c r="B8" s="46" t="s">
        <v>163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/>
      <c r="IK8" s="47"/>
      <c r="IL8" s="47"/>
      <c r="IM8" s="47"/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/>
      <c r="IK9" s="49"/>
      <c r="IL9" s="49"/>
      <c r="IM9" s="49"/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50">
        <v>0</v>
      </c>
      <c r="IG10" s="50">
        <v>0</v>
      </c>
      <c r="IH10" s="50">
        <v>0</v>
      </c>
      <c r="II10" s="50">
        <v>0</v>
      </c>
      <c r="IJ10" s="50"/>
      <c r="IK10" s="50"/>
      <c r="IL10" s="50"/>
      <c r="IM10" s="50"/>
      <c r="IN10" s="50"/>
      <c r="IO10" s="50"/>
    </row>
    <row r="11" spans="1:249" x14ac:dyDescent="0.25">
      <c r="B11" s="46" t="s">
        <v>164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>
        <v>55952</v>
      </c>
      <c r="IB11" s="47">
        <f>+SUM(HP11:IA11)</f>
        <v>604679</v>
      </c>
      <c r="IC11" s="47">
        <v>63306</v>
      </c>
      <c r="ID11" s="47">
        <v>57404</v>
      </c>
      <c r="IE11" s="47">
        <v>57028</v>
      </c>
      <c r="IF11" s="47">
        <v>51581</v>
      </c>
      <c r="IG11" s="47">
        <v>52805</v>
      </c>
      <c r="IH11" s="47">
        <v>47437</v>
      </c>
      <c r="II11" s="47">
        <v>51026</v>
      </c>
      <c r="IJ11" s="47"/>
      <c r="IK11" s="47"/>
      <c r="IL11" s="47"/>
      <c r="IM11" s="47"/>
      <c r="IN11" s="47"/>
      <c r="IO11" s="47">
        <f>+SUM(IC11:IN11)</f>
        <v>380587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>
        <v>40535</v>
      </c>
      <c r="IB12" s="49"/>
      <c r="IC12" s="49">
        <v>49681</v>
      </c>
      <c r="ID12" s="49">
        <v>45955</v>
      </c>
      <c r="IE12" s="49">
        <v>42692</v>
      </c>
      <c r="IF12" s="49">
        <v>35525</v>
      </c>
      <c r="IG12" s="49">
        <v>36490</v>
      </c>
      <c r="IH12" s="49">
        <v>32981</v>
      </c>
      <c r="II12" s="49">
        <v>35221</v>
      </c>
      <c r="IJ12" s="49"/>
      <c r="IK12" s="49"/>
      <c r="IL12" s="49"/>
      <c r="IM12" s="49"/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>
        <v>15417</v>
      </c>
      <c r="IB13" s="50"/>
      <c r="IC13" s="50">
        <v>13625</v>
      </c>
      <c r="ID13" s="50">
        <v>11449</v>
      </c>
      <c r="IE13" s="50">
        <v>14336</v>
      </c>
      <c r="IF13" s="50">
        <v>16056</v>
      </c>
      <c r="IG13" s="50">
        <v>16315</v>
      </c>
      <c r="IH13" s="50">
        <v>14456</v>
      </c>
      <c r="II13" s="50">
        <v>15805</v>
      </c>
      <c r="IJ13" s="50"/>
      <c r="IK13" s="50"/>
      <c r="IL13" s="50"/>
      <c r="IM13" s="50"/>
      <c r="IN13" s="50"/>
      <c r="IO13" s="50"/>
    </row>
    <row r="14" spans="1:249" x14ac:dyDescent="0.25">
      <c r="B14" s="46" t="s">
        <v>165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>
        <v>117816</v>
      </c>
      <c r="IB14" s="47">
        <f>+SUM(HP14:IA14)</f>
        <v>1173870</v>
      </c>
      <c r="IC14" s="47">
        <v>172415</v>
      </c>
      <c r="ID14" s="47">
        <v>176162</v>
      </c>
      <c r="IE14" s="47">
        <v>123227</v>
      </c>
      <c r="IF14" s="47">
        <v>85730</v>
      </c>
      <c r="IG14" s="47">
        <v>82681</v>
      </c>
      <c r="IH14" s="47">
        <v>79563</v>
      </c>
      <c r="II14" s="47">
        <v>82827</v>
      </c>
      <c r="IJ14" s="47"/>
      <c r="IK14" s="47"/>
      <c r="IL14" s="47"/>
      <c r="IM14" s="47"/>
      <c r="IN14" s="47"/>
      <c r="IO14" s="47">
        <f>+SUM(IC14:IN14)</f>
        <v>802605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>
        <v>72373</v>
      </c>
      <c r="IB15" s="49"/>
      <c r="IC15" s="49">
        <v>132765</v>
      </c>
      <c r="ID15" s="49">
        <v>135030</v>
      </c>
      <c r="IE15" s="49">
        <v>81083</v>
      </c>
      <c r="IF15" s="49">
        <v>45485</v>
      </c>
      <c r="IG15" s="49">
        <v>38223</v>
      </c>
      <c r="IH15" s="49">
        <v>35251</v>
      </c>
      <c r="II15" s="49">
        <v>38478</v>
      </c>
      <c r="IJ15" s="49"/>
      <c r="IK15" s="49"/>
      <c r="IL15" s="49"/>
      <c r="IM15" s="49"/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>
        <v>45443</v>
      </c>
      <c r="IB16" s="50"/>
      <c r="IC16" s="50">
        <v>39650</v>
      </c>
      <c r="ID16" s="50">
        <v>41132</v>
      </c>
      <c r="IE16" s="50">
        <v>42144</v>
      </c>
      <c r="IF16" s="50">
        <v>40245</v>
      </c>
      <c r="IG16" s="50">
        <v>44458</v>
      </c>
      <c r="IH16" s="50">
        <v>44312</v>
      </c>
      <c r="II16" s="50">
        <v>44349</v>
      </c>
      <c r="IJ16" s="50"/>
      <c r="IK16" s="50"/>
      <c r="IL16" s="50"/>
      <c r="IM16" s="50"/>
      <c r="IN16" s="50"/>
      <c r="IO16" s="50"/>
    </row>
    <row r="17" spans="2:249" x14ac:dyDescent="0.25">
      <c r="B17" s="46" t="s">
        <v>166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>
        <v>34785</v>
      </c>
      <c r="IB17" s="47">
        <f>+SUM(HP17:IA17)</f>
        <v>415882</v>
      </c>
      <c r="IC17" s="47">
        <v>39011</v>
      </c>
      <c r="ID17" s="47">
        <v>36538</v>
      </c>
      <c r="IE17" s="47">
        <v>36957</v>
      </c>
      <c r="IF17" s="47">
        <v>34222</v>
      </c>
      <c r="IG17" s="47">
        <v>35739</v>
      </c>
      <c r="IH17" s="47">
        <v>30918</v>
      </c>
      <c r="II17" s="47">
        <v>35415</v>
      </c>
      <c r="IJ17" s="47"/>
      <c r="IK17" s="47"/>
      <c r="IL17" s="47"/>
      <c r="IM17" s="47"/>
      <c r="IN17" s="47"/>
      <c r="IO17" s="47">
        <f>+SUM(IC17:IN17)</f>
        <v>248800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>
        <v>18754</v>
      </c>
      <c r="IB18" s="49"/>
      <c r="IC18" s="49">
        <v>22876</v>
      </c>
      <c r="ID18" s="49">
        <v>22883</v>
      </c>
      <c r="IE18" s="49">
        <v>23320</v>
      </c>
      <c r="IF18" s="49">
        <v>17146</v>
      </c>
      <c r="IG18" s="49">
        <v>16463</v>
      </c>
      <c r="IH18" s="49">
        <v>14411</v>
      </c>
      <c r="II18" s="49">
        <v>18197</v>
      </c>
      <c r="IJ18" s="49"/>
      <c r="IK18" s="49"/>
      <c r="IL18" s="49"/>
      <c r="IM18" s="49"/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>
        <v>16031</v>
      </c>
      <c r="IB19" s="50"/>
      <c r="IC19" s="50">
        <v>16135</v>
      </c>
      <c r="ID19" s="50">
        <v>13655</v>
      </c>
      <c r="IE19" s="50">
        <v>13637</v>
      </c>
      <c r="IF19" s="50">
        <v>17076</v>
      </c>
      <c r="IG19" s="50">
        <v>19276</v>
      </c>
      <c r="IH19" s="50">
        <v>16507</v>
      </c>
      <c r="II19" s="50">
        <v>17218</v>
      </c>
      <c r="IJ19" s="50"/>
      <c r="IK19" s="50"/>
      <c r="IL19" s="50"/>
      <c r="IM19" s="50"/>
      <c r="IN19" s="50"/>
      <c r="IO19" s="50"/>
    </row>
    <row r="20" spans="2:249" x14ac:dyDescent="0.25">
      <c r="B20" s="46" t="s">
        <v>167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>
        <v>128120</v>
      </c>
      <c r="IB20" s="47">
        <f>+SUM(HP20:IA20)</f>
        <v>1588051</v>
      </c>
      <c r="IC20" s="47">
        <v>135957</v>
      </c>
      <c r="ID20" s="47">
        <v>136757</v>
      </c>
      <c r="IE20" s="47">
        <v>136830</v>
      </c>
      <c r="IF20" s="47">
        <v>130794</v>
      </c>
      <c r="IG20" s="47">
        <v>147503</v>
      </c>
      <c r="IH20" s="47">
        <v>142975</v>
      </c>
      <c r="II20" s="47">
        <v>157882</v>
      </c>
      <c r="IJ20" s="47"/>
      <c r="IK20" s="47"/>
      <c r="IL20" s="47"/>
      <c r="IM20" s="47"/>
      <c r="IN20" s="47"/>
      <c r="IO20" s="47">
        <f>+SUM(IC20:IN20)</f>
        <v>988698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>
        <v>72316</v>
      </c>
      <c r="IB21" s="49"/>
      <c r="IC21" s="49">
        <v>81454</v>
      </c>
      <c r="ID21" s="49">
        <v>82728</v>
      </c>
      <c r="IE21" s="49">
        <v>80062</v>
      </c>
      <c r="IF21" s="49">
        <v>71406</v>
      </c>
      <c r="IG21" s="49">
        <v>74940</v>
      </c>
      <c r="IH21" s="49">
        <v>70241</v>
      </c>
      <c r="II21" s="49">
        <v>83550</v>
      </c>
      <c r="IJ21" s="49"/>
      <c r="IK21" s="49"/>
      <c r="IL21" s="49"/>
      <c r="IM21" s="49"/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>
        <v>55804</v>
      </c>
      <c r="IB22" s="50"/>
      <c r="IC22" s="50">
        <v>54503</v>
      </c>
      <c r="ID22" s="50">
        <v>54029</v>
      </c>
      <c r="IE22" s="50">
        <v>56768</v>
      </c>
      <c r="IF22" s="50">
        <v>59388</v>
      </c>
      <c r="IG22" s="50">
        <v>72563</v>
      </c>
      <c r="IH22" s="50">
        <v>72734</v>
      </c>
      <c r="II22" s="50">
        <v>74332</v>
      </c>
      <c r="IJ22" s="50"/>
      <c r="IK22" s="50"/>
      <c r="IL22" s="50"/>
      <c r="IM22" s="50"/>
      <c r="IN22" s="50"/>
      <c r="IO22" s="50"/>
    </row>
    <row r="23" spans="2:249" x14ac:dyDescent="0.25">
      <c r="B23" s="46" t="s">
        <v>168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>
        <v>78798</v>
      </c>
      <c r="IB23" s="47">
        <f>+SUM(HP23:IA23)</f>
        <v>882220</v>
      </c>
      <c r="IC23" s="47">
        <v>80690</v>
      </c>
      <c r="ID23" s="47">
        <v>76081</v>
      </c>
      <c r="IE23" s="47">
        <v>66035</v>
      </c>
      <c r="IF23" s="47">
        <v>60715</v>
      </c>
      <c r="IG23" s="47">
        <v>71542</v>
      </c>
      <c r="IH23" s="47">
        <v>66189</v>
      </c>
      <c r="II23" s="47">
        <v>73102</v>
      </c>
      <c r="IJ23" s="47"/>
      <c r="IK23" s="47"/>
      <c r="IL23" s="47"/>
      <c r="IM23" s="47"/>
      <c r="IN23" s="47"/>
      <c r="IO23" s="47">
        <f>+SUM(IC23:IN23)</f>
        <v>494354</v>
      </c>
    </row>
    <row r="24" spans="2:249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>
        <v>45778</v>
      </c>
      <c r="IB24" s="49"/>
      <c r="IC24" s="49">
        <v>49689</v>
      </c>
      <c r="ID24" s="49">
        <v>48029</v>
      </c>
      <c r="IE24" s="49">
        <v>40846</v>
      </c>
      <c r="IF24" s="49">
        <v>34294</v>
      </c>
      <c r="IG24" s="49">
        <v>40126</v>
      </c>
      <c r="IH24" s="49">
        <v>35676</v>
      </c>
      <c r="II24" s="49">
        <v>41428</v>
      </c>
      <c r="IJ24" s="49"/>
      <c r="IK24" s="49"/>
      <c r="IL24" s="49"/>
      <c r="IM24" s="49"/>
      <c r="IN24" s="49"/>
      <c r="IO24" s="49"/>
    </row>
    <row r="25" spans="2:249" x14ac:dyDescent="0.25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>
        <v>33020</v>
      </c>
      <c r="IB25" s="50"/>
      <c r="IC25" s="50">
        <v>31001</v>
      </c>
      <c r="ID25" s="50">
        <v>28052</v>
      </c>
      <c r="IE25" s="50">
        <v>25189</v>
      </c>
      <c r="IF25" s="50">
        <v>26421</v>
      </c>
      <c r="IG25" s="50">
        <v>31416</v>
      </c>
      <c r="IH25" s="50">
        <v>30513</v>
      </c>
      <c r="II25" s="50">
        <v>31674</v>
      </c>
      <c r="IJ25" s="50"/>
      <c r="IK25" s="50"/>
      <c r="IL25" s="50"/>
      <c r="IM25" s="50"/>
      <c r="IN25" s="50"/>
      <c r="IO25" s="50"/>
    </row>
    <row r="26" spans="2:249" x14ac:dyDescent="0.25">
      <c r="B26" s="46" t="s">
        <v>169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>
        <v>301343</v>
      </c>
      <c r="IB26" s="47">
        <f>+SUM(HP26:IA26)</f>
        <v>3066902</v>
      </c>
      <c r="IC26" s="47">
        <v>333493</v>
      </c>
      <c r="ID26" s="47">
        <v>304069</v>
      </c>
      <c r="IE26" s="47">
        <v>300072</v>
      </c>
      <c r="IF26" s="47">
        <v>263944</v>
      </c>
      <c r="IG26" s="47">
        <v>273582</v>
      </c>
      <c r="IH26" s="47">
        <v>266021</v>
      </c>
      <c r="II26" s="47">
        <v>279360</v>
      </c>
      <c r="IJ26" s="47"/>
      <c r="IK26" s="47"/>
      <c r="IL26" s="47"/>
      <c r="IM26" s="47"/>
      <c r="IN26" s="47"/>
      <c r="IO26" s="47">
        <f>+SUM(IC26:IN26)</f>
        <v>2020541</v>
      </c>
    </row>
    <row r="27" spans="2:249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>
        <v>169874</v>
      </c>
      <c r="IB27" s="49"/>
      <c r="IC27" s="49">
        <v>208885</v>
      </c>
      <c r="ID27" s="49">
        <v>192709</v>
      </c>
      <c r="IE27" s="49">
        <v>176801</v>
      </c>
      <c r="IF27" s="49">
        <v>137518</v>
      </c>
      <c r="IG27" s="49">
        <v>133160</v>
      </c>
      <c r="IH27" s="49">
        <v>126971</v>
      </c>
      <c r="II27" s="49">
        <v>141177</v>
      </c>
      <c r="IJ27" s="49"/>
      <c r="IK27" s="49"/>
      <c r="IL27" s="49"/>
      <c r="IM27" s="49"/>
      <c r="IN27" s="49"/>
      <c r="IO27" s="49"/>
    </row>
    <row r="28" spans="2:249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>
        <v>131469</v>
      </c>
      <c r="IB28" s="50"/>
      <c r="IC28" s="50">
        <v>124608</v>
      </c>
      <c r="ID28" s="50">
        <v>111360</v>
      </c>
      <c r="IE28" s="50">
        <v>123271</v>
      </c>
      <c r="IF28" s="50">
        <v>126426</v>
      </c>
      <c r="IG28" s="50">
        <v>140422</v>
      </c>
      <c r="IH28" s="50">
        <v>139050</v>
      </c>
      <c r="II28" s="50">
        <v>138183</v>
      </c>
      <c r="IJ28" s="50"/>
      <c r="IK28" s="50"/>
      <c r="IL28" s="50"/>
      <c r="IM28" s="50"/>
      <c r="IN28" s="50"/>
      <c r="IO28" s="50"/>
    </row>
    <row r="29" spans="2:249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>
        <v>716814</v>
      </c>
      <c r="IB29" s="84">
        <f>+SUM(HP29:IA29)</f>
        <v>7731604</v>
      </c>
      <c r="IC29" s="84">
        <v>824872</v>
      </c>
      <c r="ID29" s="84">
        <v>787011</v>
      </c>
      <c r="IE29" s="84">
        <v>720149</v>
      </c>
      <c r="IF29" s="84">
        <v>626986</v>
      </c>
      <c r="IG29" s="84">
        <v>663852</v>
      </c>
      <c r="IH29" s="84">
        <v>633103</v>
      </c>
      <c r="II29" s="84">
        <v>679612</v>
      </c>
      <c r="IJ29" s="84"/>
      <c r="IK29" s="84"/>
      <c r="IL29" s="84"/>
      <c r="IM29" s="84"/>
      <c r="IN29" s="84"/>
      <c r="IO29" s="84">
        <f>+SUM(IC29:IN29)</f>
        <v>4935585</v>
      </c>
    </row>
    <row r="30" spans="2:249" x14ac:dyDescent="0.25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>
        <v>419630</v>
      </c>
      <c r="IB30" s="125">
        <f>+SUM(HP30:IA30)</f>
        <v>4514498</v>
      </c>
      <c r="IC30" s="125">
        <v>545350</v>
      </c>
      <c r="ID30" s="125">
        <v>527334</v>
      </c>
      <c r="IE30" s="125">
        <v>444804</v>
      </c>
      <c r="IF30" s="125">
        <v>341374</v>
      </c>
      <c r="IG30" s="125">
        <v>339402</v>
      </c>
      <c r="IH30" s="125">
        <v>315531</v>
      </c>
      <c r="II30" s="125">
        <v>358051</v>
      </c>
      <c r="IJ30" s="125"/>
      <c r="IK30" s="125"/>
      <c r="IL30" s="125"/>
      <c r="IM30" s="125"/>
      <c r="IN30" s="125"/>
      <c r="IO30" s="125">
        <f>+SUM(IC30:IN30)</f>
        <v>2871846</v>
      </c>
    </row>
    <row r="31" spans="2:249" x14ac:dyDescent="0.25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>
        <v>297184</v>
      </c>
      <c r="IB31" s="125">
        <f>+SUM(HP31:IA31)</f>
        <v>3217106</v>
      </c>
      <c r="IC31" s="125">
        <v>279522</v>
      </c>
      <c r="ID31" s="125">
        <v>259677</v>
      </c>
      <c r="IE31" s="125">
        <v>275345</v>
      </c>
      <c r="IF31" s="125">
        <v>285612</v>
      </c>
      <c r="IG31" s="125">
        <v>324450</v>
      </c>
      <c r="IH31" s="125">
        <v>317572</v>
      </c>
      <c r="II31" s="125">
        <v>321561</v>
      </c>
      <c r="IJ31" s="125"/>
      <c r="IK31" s="125"/>
      <c r="IL31" s="125"/>
      <c r="IM31" s="125"/>
      <c r="IN31" s="125"/>
      <c r="IO31" s="125">
        <f>+SUM(IC31:IN31)</f>
        <v>2063739</v>
      </c>
    </row>
    <row r="34" spans="2:249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49" ht="15" customHeight="1" x14ac:dyDescent="0.25">
      <c r="B35" s="177" t="s">
        <v>39</v>
      </c>
      <c r="C35" s="186">
        <v>2007</v>
      </c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72" t="s">
        <v>110</v>
      </c>
      <c r="P35" s="174">
        <v>2008</v>
      </c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6"/>
      <c r="AB35" s="172" t="s">
        <v>111</v>
      </c>
      <c r="AC35" s="174">
        <v>2009</v>
      </c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6"/>
      <c r="AO35" s="172" t="s">
        <v>91</v>
      </c>
      <c r="AP35" s="174">
        <v>2010</v>
      </c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6"/>
      <c r="BB35" s="172" t="s">
        <v>80</v>
      </c>
      <c r="BC35" s="174">
        <v>2011</v>
      </c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6"/>
      <c r="BO35" s="172" t="s">
        <v>81</v>
      </c>
      <c r="BP35" s="174">
        <v>2012</v>
      </c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6"/>
      <c r="CB35" s="172" t="s">
        <v>82</v>
      </c>
      <c r="CC35" s="174">
        <v>2013</v>
      </c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6"/>
      <c r="CO35" s="172" t="s">
        <v>40</v>
      </c>
      <c r="CP35" s="174">
        <v>2014</v>
      </c>
      <c r="CQ35" s="175"/>
      <c r="CR35" s="175"/>
      <c r="CS35" s="175"/>
      <c r="CT35" s="175"/>
      <c r="CU35" s="175"/>
      <c r="CV35" s="175"/>
      <c r="CW35" s="175"/>
      <c r="CX35" s="175"/>
      <c r="CY35" s="175"/>
      <c r="CZ35" s="175"/>
      <c r="DA35" s="176"/>
      <c r="DB35" s="172" t="s">
        <v>41</v>
      </c>
      <c r="DC35" s="174">
        <v>2015</v>
      </c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6"/>
      <c r="DO35" s="172" t="s">
        <v>42</v>
      </c>
      <c r="DP35" s="174">
        <v>2016</v>
      </c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6"/>
      <c r="EB35" s="172" t="s">
        <v>43</v>
      </c>
      <c r="EC35" s="174">
        <v>2017</v>
      </c>
      <c r="ED35" s="175"/>
      <c r="EE35" s="175"/>
      <c r="EF35" s="175"/>
      <c r="EG35" s="175"/>
      <c r="EH35" s="175"/>
      <c r="EI35" s="175"/>
      <c r="EJ35" s="175"/>
      <c r="EK35" s="175"/>
      <c r="EL35" s="175"/>
      <c r="EM35" s="175"/>
      <c r="EN35" s="176"/>
      <c r="EO35" s="172" t="s">
        <v>44</v>
      </c>
      <c r="EP35" s="174">
        <v>2018</v>
      </c>
      <c r="EQ35" s="175"/>
      <c r="ER35" s="175"/>
      <c r="ES35" s="175"/>
      <c r="ET35" s="175"/>
      <c r="EU35" s="175"/>
      <c r="EV35" s="175"/>
      <c r="EW35" s="175"/>
      <c r="EX35" s="175"/>
      <c r="EY35" s="175"/>
      <c r="EZ35" s="175"/>
      <c r="FA35" s="176"/>
      <c r="FB35" s="172" t="s">
        <v>45</v>
      </c>
      <c r="FC35" s="174">
        <v>2019</v>
      </c>
      <c r="FD35" s="175"/>
      <c r="FE35" s="175"/>
      <c r="FF35" s="175"/>
      <c r="FG35" s="175"/>
      <c r="FH35" s="175"/>
      <c r="FI35" s="175"/>
      <c r="FJ35" s="175"/>
      <c r="FK35" s="175"/>
      <c r="FL35" s="175"/>
      <c r="FM35" s="175"/>
      <c r="FN35" s="176"/>
      <c r="FO35" s="172" t="s">
        <v>46</v>
      </c>
      <c r="FP35" s="169">
        <v>2020</v>
      </c>
      <c r="FQ35" s="170"/>
      <c r="FR35" s="170"/>
      <c r="FS35" s="170"/>
      <c r="FT35" s="170"/>
      <c r="FU35" s="170"/>
      <c r="FV35" s="170"/>
      <c r="FW35" s="170"/>
      <c r="FX35" s="170"/>
      <c r="FY35" s="170"/>
      <c r="FZ35" s="170"/>
      <c r="GA35" s="171"/>
      <c r="GB35" s="172" t="s">
        <v>47</v>
      </c>
      <c r="GC35" s="169">
        <v>2021</v>
      </c>
      <c r="GD35" s="170"/>
      <c r="GE35" s="170"/>
      <c r="GF35" s="170"/>
      <c r="GG35" s="170"/>
      <c r="GH35" s="170"/>
      <c r="GI35" s="170"/>
      <c r="GJ35" s="170"/>
      <c r="GK35" s="170"/>
      <c r="GL35" s="170"/>
      <c r="GM35" s="170"/>
      <c r="GN35" s="171"/>
      <c r="GO35" s="172" t="s">
        <v>48</v>
      </c>
      <c r="GP35" s="169">
        <v>2022</v>
      </c>
      <c r="GQ35" s="170"/>
      <c r="GR35" s="170"/>
      <c r="GS35" s="170"/>
      <c r="GT35" s="170"/>
      <c r="GU35" s="170"/>
      <c r="GV35" s="170"/>
      <c r="GW35" s="170"/>
      <c r="GX35" s="170"/>
      <c r="GY35" s="170"/>
      <c r="GZ35" s="170"/>
      <c r="HA35" s="171"/>
      <c r="HB35" s="172" t="s">
        <v>49</v>
      </c>
      <c r="HC35" s="169">
        <v>2023</v>
      </c>
      <c r="HD35" s="170"/>
      <c r="HE35" s="170"/>
      <c r="HF35" s="170"/>
      <c r="HG35" s="170"/>
      <c r="HH35" s="170"/>
      <c r="HI35" s="170"/>
      <c r="HJ35" s="170"/>
      <c r="HK35" s="170"/>
      <c r="HL35" s="170"/>
      <c r="HM35" s="170"/>
      <c r="HN35" s="171"/>
      <c r="HO35" s="172" t="s">
        <v>50</v>
      </c>
      <c r="HP35" s="169">
        <v>2024</v>
      </c>
      <c r="HQ35" s="170"/>
      <c r="HR35" s="170"/>
      <c r="HS35" s="170"/>
      <c r="HT35" s="170"/>
      <c r="HU35" s="170"/>
      <c r="HV35" s="170"/>
      <c r="HW35" s="170"/>
      <c r="HX35" s="170"/>
      <c r="HY35" s="170"/>
      <c r="HZ35" s="170"/>
      <c r="IA35" s="171"/>
      <c r="IB35" s="172" t="s">
        <v>51</v>
      </c>
      <c r="IC35" s="169">
        <v>2025</v>
      </c>
      <c r="ID35" s="170"/>
      <c r="IE35" s="170"/>
      <c r="IF35" s="170"/>
      <c r="IG35" s="170"/>
      <c r="IH35" s="170"/>
      <c r="II35" s="170"/>
      <c r="IJ35" s="170"/>
      <c r="IK35" s="170"/>
      <c r="IL35" s="170"/>
      <c r="IM35" s="170"/>
      <c r="IN35" s="171"/>
      <c r="IO35" s="172" t="s">
        <v>176</v>
      </c>
    </row>
    <row r="36" spans="2:249" x14ac:dyDescent="0.25">
      <c r="B36" s="178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3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3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3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3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3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3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3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3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3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3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3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3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3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3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3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3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3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3"/>
      <c r="IC36" s="45" t="s">
        <v>52</v>
      </c>
      <c r="ID36" s="45" t="s">
        <v>53</v>
      </c>
      <c r="IE36" s="45" t="s">
        <v>54</v>
      </c>
      <c r="IF36" s="45" t="s">
        <v>55</v>
      </c>
      <c r="IG36" s="45" t="s">
        <v>56</v>
      </c>
      <c r="IH36" s="45" t="s">
        <v>57</v>
      </c>
      <c r="II36" s="45" t="s">
        <v>58</v>
      </c>
      <c r="IJ36" s="45" t="s">
        <v>59</v>
      </c>
      <c r="IK36" s="45" t="s">
        <v>60</v>
      </c>
      <c r="IL36" s="45" t="s">
        <v>61</v>
      </c>
      <c r="IM36" s="45" t="s">
        <v>62</v>
      </c>
      <c r="IN36" s="45" t="s">
        <v>63</v>
      </c>
      <c r="IO36" s="173"/>
    </row>
    <row r="37" spans="2:249" x14ac:dyDescent="0.25">
      <c r="B37" s="46" t="s">
        <v>163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>
        <v>0</v>
      </c>
      <c r="IB37" s="47">
        <f>+SUM(HP37:IA37)</f>
        <v>0</v>
      </c>
      <c r="IC37" s="47">
        <v>0</v>
      </c>
      <c r="ID37" s="47">
        <v>0</v>
      </c>
      <c r="IE37" s="47">
        <v>0</v>
      </c>
      <c r="IF37" s="47">
        <v>0</v>
      </c>
      <c r="IG37" s="47">
        <v>0</v>
      </c>
      <c r="IH37" s="47">
        <v>0</v>
      </c>
      <c r="II37" s="47">
        <v>0</v>
      </c>
      <c r="IJ37" s="47"/>
      <c r="IK37" s="47"/>
      <c r="IL37" s="47"/>
      <c r="IM37" s="47"/>
      <c r="IN37" s="47"/>
      <c r="IO37" s="47">
        <f>+SUM(IC37:IN37)</f>
        <v>0</v>
      </c>
    </row>
    <row r="38" spans="2:249" x14ac:dyDescent="0.25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>
        <v>0</v>
      </c>
      <c r="IB38" s="49"/>
      <c r="IC38" s="49">
        <v>0</v>
      </c>
      <c r="ID38" s="49">
        <v>0</v>
      </c>
      <c r="IE38" s="49">
        <v>0</v>
      </c>
      <c r="IF38" s="49">
        <v>0</v>
      </c>
      <c r="IG38" s="49">
        <v>0</v>
      </c>
      <c r="IH38" s="49">
        <v>0</v>
      </c>
      <c r="II38" s="49">
        <v>0</v>
      </c>
      <c r="IJ38" s="49"/>
      <c r="IK38" s="49"/>
      <c r="IL38" s="49"/>
      <c r="IM38" s="49"/>
      <c r="IN38" s="49"/>
      <c r="IO38" s="49"/>
    </row>
    <row r="39" spans="2:249" x14ac:dyDescent="0.25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/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>
        <v>0</v>
      </c>
      <c r="II39" s="50">
        <v>0</v>
      </c>
      <c r="IJ39" s="50"/>
      <c r="IK39" s="50"/>
      <c r="IL39" s="50"/>
      <c r="IM39" s="50"/>
      <c r="IN39" s="50"/>
      <c r="IO39" s="50"/>
    </row>
    <row r="40" spans="2:249" x14ac:dyDescent="0.25">
      <c r="B40" s="46" t="s">
        <v>164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>
        <v>114884</v>
      </c>
      <c r="IB40" s="47">
        <f>+SUM(HP40:IA40)</f>
        <v>1200878</v>
      </c>
      <c r="IC40" s="47">
        <v>115343</v>
      </c>
      <c r="ID40" s="47">
        <v>100319</v>
      </c>
      <c r="IE40" s="47">
        <v>112610</v>
      </c>
      <c r="IF40" s="47">
        <v>110614</v>
      </c>
      <c r="IG40" s="47">
        <v>111080</v>
      </c>
      <c r="IH40" s="47">
        <v>99689</v>
      </c>
      <c r="II40" s="47">
        <v>108887</v>
      </c>
      <c r="IJ40" s="47"/>
      <c r="IK40" s="47"/>
      <c r="IL40" s="47"/>
      <c r="IM40" s="47"/>
      <c r="IN40" s="47"/>
      <c r="IO40" s="47">
        <f>+SUM(IC40:IN40)</f>
        <v>758542</v>
      </c>
    </row>
    <row r="41" spans="2:249" x14ac:dyDescent="0.25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>
        <v>40535</v>
      </c>
      <c r="IB41" s="49"/>
      <c r="IC41" s="49">
        <v>49681</v>
      </c>
      <c r="ID41" s="49">
        <v>45955</v>
      </c>
      <c r="IE41" s="49">
        <v>42692</v>
      </c>
      <c r="IF41" s="49">
        <v>35525</v>
      </c>
      <c r="IG41" s="49">
        <v>36490</v>
      </c>
      <c r="IH41" s="49">
        <v>32981</v>
      </c>
      <c r="II41" s="49">
        <v>35221</v>
      </c>
      <c r="IJ41" s="49"/>
      <c r="IK41" s="49"/>
      <c r="IL41" s="49"/>
      <c r="IM41" s="49"/>
      <c r="IN41" s="49"/>
      <c r="IO41" s="49"/>
    </row>
    <row r="42" spans="2:249" x14ac:dyDescent="0.25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>
        <v>74349</v>
      </c>
      <c r="IB42" s="50"/>
      <c r="IC42" s="50">
        <v>65662</v>
      </c>
      <c r="ID42" s="50">
        <v>54364</v>
      </c>
      <c r="IE42" s="50">
        <v>69918</v>
      </c>
      <c r="IF42" s="50">
        <v>75089</v>
      </c>
      <c r="IG42" s="50">
        <v>74590</v>
      </c>
      <c r="IH42" s="50">
        <v>66708</v>
      </c>
      <c r="II42" s="50">
        <v>73666</v>
      </c>
      <c r="IJ42" s="50"/>
      <c r="IK42" s="50"/>
      <c r="IL42" s="50"/>
      <c r="IM42" s="50"/>
      <c r="IN42" s="50"/>
      <c r="IO42" s="50"/>
    </row>
    <row r="43" spans="2:249" x14ac:dyDescent="0.25">
      <c r="B43" s="46" t="s">
        <v>165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>
        <v>320554</v>
      </c>
      <c r="IB43" s="47">
        <f>+SUM(HP43:IA43)</f>
        <v>3224112</v>
      </c>
      <c r="IC43" s="47">
        <v>339615</v>
      </c>
      <c r="ID43" s="47">
        <v>347113</v>
      </c>
      <c r="IE43" s="47">
        <v>303566</v>
      </c>
      <c r="IF43" s="47">
        <v>251614</v>
      </c>
      <c r="IG43" s="47">
        <v>269925</v>
      </c>
      <c r="IH43" s="47">
        <v>268787</v>
      </c>
      <c r="II43" s="47">
        <v>271310</v>
      </c>
      <c r="IJ43" s="47"/>
      <c r="IK43" s="47"/>
      <c r="IL43" s="47"/>
      <c r="IM43" s="47"/>
      <c r="IN43" s="47"/>
      <c r="IO43" s="47">
        <f>+SUM(IC43:IN43)</f>
        <v>2051930</v>
      </c>
    </row>
    <row r="44" spans="2:249" x14ac:dyDescent="0.25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>
        <v>72373</v>
      </c>
      <c r="IB44" s="49"/>
      <c r="IC44" s="49">
        <v>132765</v>
      </c>
      <c r="ID44" s="49">
        <v>135030</v>
      </c>
      <c r="IE44" s="49">
        <v>81083</v>
      </c>
      <c r="IF44" s="49">
        <v>45485</v>
      </c>
      <c r="IG44" s="49">
        <v>38223</v>
      </c>
      <c r="IH44" s="49">
        <v>35251</v>
      </c>
      <c r="II44" s="49">
        <v>38478</v>
      </c>
      <c r="IJ44" s="49"/>
      <c r="IK44" s="49"/>
      <c r="IL44" s="49"/>
      <c r="IM44" s="49"/>
      <c r="IN44" s="49"/>
      <c r="IO44" s="49"/>
    </row>
    <row r="45" spans="2:249" x14ac:dyDescent="0.25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>
        <v>248181</v>
      </c>
      <c r="IB45" s="50"/>
      <c r="IC45" s="50">
        <v>206850</v>
      </c>
      <c r="ID45" s="50">
        <v>212083</v>
      </c>
      <c r="IE45" s="50">
        <v>222483</v>
      </c>
      <c r="IF45" s="50">
        <v>206129</v>
      </c>
      <c r="IG45" s="50">
        <v>231702</v>
      </c>
      <c r="IH45" s="50">
        <v>233536</v>
      </c>
      <c r="II45" s="50">
        <v>232832</v>
      </c>
      <c r="IJ45" s="50"/>
      <c r="IK45" s="50"/>
      <c r="IL45" s="50"/>
      <c r="IM45" s="50"/>
      <c r="IN45" s="50"/>
      <c r="IO45" s="50"/>
    </row>
    <row r="46" spans="2:249" x14ac:dyDescent="0.25">
      <c r="B46" s="46" t="s">
        <v>166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>
        <v>91643</v>
      </c>
      <c r="IB46" s="47">
        <f>+SUM(HP46:IA46)</f>
        <v>1091632</v>
      </c>
      <c r="IC46" s="47">
        <v>96748</v>
      </c>
      <c r="ID46" s="47">
        <v>84697</v>
      </c>
      <c r="IE46" s="47">
        <v>83730</v>
      </c>
      <c r="IF46" s="47">
        <v>91202</v>
      </c>
      <c r="IG46" s="47">
        <v>99345</v>
      </c>
      <c r="IH46" s="47">
        <v>84153</v>
      </c>
      <c r="II46" s="47">
        <v>90777</v>
      </c>
      <c r="IJ46" s="47"/>
      <c r="IK46" s="47"/>
      <c r="IL46" s="47"/>
      <c r="IM46" s="47"/>
      <c r="IN46" s="47"/>
      <c r="IO46" s="47">
        <f>+SUM(IC46:IN46)</f>
        <v>630652</v>
      </c>
    </row>
    <row r="47" spans="2:249" x14ac:dyDescent="0.25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>
        <v>18754</v>
      </c>
      <c r="IB47" s="49"/>
      <c r="IC47" s="49">
        <v>22876</v>
      </c>
      <c r="ID47" s="49">
        <v>22883</v>
      </c>
      <c r="IE47" s="49">
        <v>23320</v>
      </c>
      <c r="IF47" s="49">
        <v>17146</v>
      </c>
      <c r="IG47" s="49">
        <v>16463</v>
      </c>
      <c r="IH47" s="49">
        <v>14411</v>
      </c>
      <c r="II47" s="49">
        <v>18197</v>
      </c>
      <c r="IJ47" s="49"/>
      <c r="IK47" s="49"/>
      <c r="IL47" s="49"/>
      <c r="IM47" s="49"/>
      <c r="IN47" s="49"/>
      <c r="IO47" s="49"/>
    </row>
    <row r="48" spans="2:249" x14ac:dyDescent="0.25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>
        <v>72889</v>
      </c>
      <c r="IB48" s="50"/>
      <c r="IC48" s="50">
        <v>73872</v>
      </c>
      <c r="ID48" s="50">
        <v>61814</v>
      </c>
      <c r="IE48" s="50">
        <v>60410</v>
      </c>
      <c r="IF48" s="50">
        <v>74056</v>
      </c>
      <c r="IG48" s="50">
        <v>82882</v>
      </c>
      <c r="IH48" s="50">
        <v>69742</v>
      </c>
      <c r="II48" s="50">
        <v>72580</v>
      </c>
      <c r="IJ48" s="50"/>
      <c r="IK48" s="50"/>
      <c r="IL48" s="50"/>
      <c r="IM48" s="50"/>
      <c r="IN48" s="50"/>
      <c r="IO48" s="50"/>
    </row>
    <row r="49" spans="2:249" x14ac:dyDescent="0.25">
      <c r="B49" s="46" t="s">
        <v>167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>
        <v>326665</v>
      </c>
      <c r="IB49" s="47">
        <f>+SUM(HP49:IA49)</f>
        <v>3981976</v>
      </c>
      <c r="IC49" s="47">
        <v>326727</v>
      </c>
      <c r="ID49" s="47">
        <v>330351</v>
      </c>
      <c r="IE49" s="47">
        <v>338607</v>
      </c>
      <c r="IF49" s="47">
        <v>333162</v>
      </c>
      <c r="IG49" s="47">
        <v>388857</v>
      </c>
      <c r="IH49" s="47">
        <v>384074</v>
      </c>
      <c r="II49" s="47">
        <v>397925</v>
      </c>
      <c r="IJ49" s="47"/>
      <c r="IK49" s="47"/>
      <c r="IL49" s="47"/>
      <c r="IM49" s="47"/>
      <c r="IN49" s="47"/>
      <c r="IO49" s="47">
        <f>+SUM(IC49:IN49)</f>
        <v>2499703</v>
      </c>
    </row>
    <row r="50" spans="2:249" x14ac:dyDescent="0.25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>
        <v>72316</v>
      </c>
      <c r="IB50" s="49"/>
      <c r="IC50" s="49">
        <v>81454</v>
      </c>
      <c r="ID50" s="49">
        <v>82728</v>
      </c>
      <c r="IE50" s="49">
        <v>80062</v>
      </c>
      <c r="IF50" s="49">
        <v>71406</v>
      </c>
      <c r="IG50" s="49">
        <v>74940</v>
      </c>
      <c r="IH50" s="49">
        <v>70241</v>
      </c>
      <c r="II50" s="49">
        <v>83550</v>
      </c>
      <c r="IJ50" s="49"/>
      <c r="IK50" s="49"/>
      <c r="IL50" s="49"/>
      <c r="IM50" s="49"/>
      <c r="IN50" s="49"/>
      <c r="IO50" s="49"/>
    </row>
    <row r="51" spans="2:249" x14ac:dyDescent="0.25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>
        <v>254349</v>
      </c>
      <c r="IB51" s="50"/>
      <c r="IC51" s="50">
        <v>245273</v>
      </c>
      <c r="ID51" s="50">
        <v>247623</v>
      </c>
      <c r="IE51" s="50">
        <v>258545</v>
      </c>
      <c r="IF51" s="50">
        <v>261756</v>
      </c>
      <c r="IG51" s="50">
        <v>313917</v>
      </c>
      <c r="IH51" s="50">
        <v>313833</v>
      </c>
      <c r="II51" s="50">
        <v>314375</v>
      </c>
      <c r="IJ51" s="50"/>
      <c r="IK51" s="50"/>
      <c r="IL51" s="50"/>
      <c r="IM51" s="50"/>
      <c r="IN51" s="50"/>
      <c r="IO51" s="50"/>
    </row>
    <row r="52" spans="2:249" x14ac:dyDescent="0.25">
      <c r="B52" s="46" t="s">
        <v>168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>
        <v>193989</v>
      </c>
      <c r="IB52" s="47">
        <f>+SUM(HP52:IA52)</f>
        <v>2128441</v>
      </c>
      <c r="IC52" s="47">
        <v>186511</v>
      </c>
      <c r="ID52" s="47">
        <v>169998</v>
      </c>
      <c r="IE52" s="47">
        <v>149168</v>
      </c>
      <c r="IF52" s="47">
        <v>147571</v>
      </c>
      <c r="IG52" s="47">
        <v>173649</v>
      </c>
      <c r="IH52" s="47">
        <v>166783</v>
      </c>
      <c r="II52" s="47">
        <v>177692</v>
      </c>
      <c r="IJ52" s="47"/>
      <c r="IK52" s="47"/>
      <c r="IL52" s="47"/>
      <c r="IM52" s="47"/>
      <c r="IN52" s="47"/>
      <c r="IO52" s="47">
        <f>+SUM(IC52:IN52)</f>
        <v>1171372</v>
      </c>
    </row>
    <row r="53" spans="2:249" x14ac:dyDescent="0.25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>
        <v>45778</v>
      </c>
      <c r="IB53" s="49"/>
      <c r="IC53" s="49">
        <v>49689</v>
      </c>
      <c r="ID53" s="49">
        <v>48029</v>
      </c>
      <c r="IE53" s="49">
        <v>40846</v>
      </c>
      <c r="IF53" s="49">
        <v>34294</v>
      </c>
      <c r="IG53" s="49">
        <v>40126</v>
      </c>
      <c r="IH53" s="49">
        <v>35676</v>
      </c>
      <c r="II53" s="49">
        <v>41428</v>
      </c>
      <c r="IJ53" s="49"/>
      <c r="IK53" s="49"/>
      <c r="IL53" s="49"/>
      <c r="IM53" s="49"/>
      <c r="IN53" s="49"/>
      <c r="IO53" s="49"/>
    </row>
    <row r="54" spans="2:249" x14ac:dyDescent="0.25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>
        <v>148211</v>
      </c>
      <c r="IB54" s="50"/>
      <c r="IC54" s="50">
        <v>136822</v>
      </c>
      <c r="ID54" s="50">
        <v>121969</v>
      </c>
      <c r="IE54" s="50">
        <v>108322</v>
      </c>
      <c r="IF54" s="50">
        <v>113277</v>
      </c>
      <c r="IG54" s="50">
        <v>133523</v>
      </c>
      <c r="IH54" s="50">
        <v>131107</v>
      </c>
      <c r="II54" s="50">
        <v>136264</v>
      </c>
      <c r="IJ54" s="50"/>
      <c r="IK54" s="50"/>
      <c r="IL54" s="50"/>
      <c r="IM54" s="50"/>
      <c r="IN54" s="50"/>
      <c r="IO54" s="50"/>
    </row>
    <row r="55" spans="2:249" x14ac:dyDescent="0.25">
      <c r="B55" s="46" t="s">
        <v>169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>
        <v>738019</v>
      </c>
      <c r="IB55" s="47">
        <f>+SUM(HP55:IA55)</f>
        <v>7538984</v>
      </c>
      <c r="IC55" s="47">
        <v>736306</v>
      </c>
      <c r="ID55" s="47">
        <v>663364</v>
      </c>
      <c r="IE55" s="47">
        <v>700188</v>
      </c>
      <c r="IF55" s="47">
        <v>650777</v>
      </c>
      <c r="IG55" s="47">
        <v>696100</v>
      </c>
      <c r="IH55" s="47">
        <v>695362</v>
      </c>
      <c r="II55" s="47">
        <v>693599</v>
      </c>
      <c r="IJ55" s="47"/>
      <c r="IK55" s="47"/>
      <c r="IL55" s="47"/>
      <c r="IM55" s="47"/>
      <c r="IN55" s="47"/>
      <c r="IO55" s="47">
        <f>+SUM(IC55:IN55)</f>
        <v>4835696</v>
      </c>
    </row>
    <row r="56" spans="2:249" x14ac:dyDescent="0.25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>
        <v>169874</v>
      </c>
      <c r="IB56" s="49"/>
      <c r="IC56" s="49">
        <v>208885</v>
      </c>
      <c r="ID56" s="49">
        <v>192709</v>
      </c>
      <c r="IE56" s="49">
        <v>176801</v>
      </c>
      <c r="IF56" s="49">
        <v>137518</v>
      </c>
      <c r="IG56" s="49">
        <v>133160</v>
      </c>
      <c r="IH56" s="49">
        <v>126971</v>
      </c>
      <c r="II56" s="49">
        <v>141177</v>
      </c>
      <c r="IJ56" s="49"/>
      <c r="IK56" s="49"/>
      <c r="IL56" s="49"/>
      <c r="IM56" s="49"/>
      <c r="IN56" s="49"/>
      <c r="IO56" s="49"/>
    </row>
    <row r="57" spans="2:249" x14ac:dyDescent="0.25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>
        <v>568145</v>
      </c>
      <c r="IB57" s="50"/>
      <c r="IC57" s="50">
        <v>527421</v>
      </c>
      <c r="ID57" s="50">
        <v>470655</v>
      </c>
      <c r="IE57" s="50">
        <v>523387</v>
      </c>
      <c r="IF57" s="50">
        <v>513259</v>
      </c>
      <c r="IG57" s="50">
        <v>562940</v>
      </c>
      <c r="IH57" s="50">
        <v>568391</v>
      </c>
      <c r="II57" s="50">
        <v>552422</v>
      </c>
      <c r="IJ57" s="50"/>
      <c r="IK57" s="50"/>
      <c r="IL57" s="50"/>
      <c r="IM57" s="50"/>
      <c r="IN57" s="50"/>
      <c r="IO57" s="50"/>
    </row>
    <row r="58" spans="2:249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>
        <v>1785754</v>
      </c>
      <c r="IB58" s="84">
        <f>+SUM(HP58:IA58)</f>
        <v>19166023</v>
      </c>
      <c r="IC58" s="84">
        <v>1801250</v>
      </c>
      <c r="ID58" s="84">
        <v>1695842</v>
      </c>
      <c r="IE58" s="84">
        <v>1687869</v>
      </c>
      <c r="IF58" s="84">
        <v>1584940</v>
      </c>
      <c r="IG58" s="84">
        <v>1738956</v>
      </c>
      <c r="IH58" s="84">
        <v>1698848</v>
      </c>
      <c r="II58" s="84">
        <v>1740190</v>
      </c>
      <c r="IJ58" s="84"/>
      <c r="IK58" s="84"/>
      <c r="IL58" s="84"/>
      <c r="IM58" s="84"/>
      <c r="IN58" s="84"/>
      <c r="IO58" s="84">
        <f>+SUM(IC58:IN58)</f>
        <v>11947895</v>
      </c>
    </row>
    <row r="59" spans="2:249" x14ac:dyDescent="0.25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>
        <v>419630</v>
      </c>
      <c r="IB59" s="125">
        <f>+SUM(HP59:IA59)</f>
        <v>4514498</v>
      </c>
      <c r="IC59" s="125">
        <v>545350</v>
      </c>
      <c r="ID59" s="125">
        <v>527334</v>
      </c>
      <c r="IE59" s="125">
        <v>444804</v>
      </c>
      <c r="IF59" s="125">
        <v>341374</v>
      </c>
      <c r="IG59" s="125">
        <v>339402</v>
      </c>
      <c r="IH59" s="125">
        <v>315531</v>
      </c>
      <c r="II59" s="125">
        <v>358051</v>
      </c>
      <c r="IJ59" s="125"/>
      <c r="IK59" s="125"/>
      <c r="IL59" s="125"/>
      <c r="IM59" s="125"/>
      <c r="IN59" s="125"/>
      <c r="IO59" s="125">
        <f>+SUM(IC59:IN59)</f>
        <v>2871846</v>
      </c>
    </row>
    <row r="60" spans="2:249" x14ac:dyDescent="0.25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>
        <v>1366124</v>
      </c>
      <c r="IB60" s="125">
        <f>+SUM(HP60:IA60)</f>
        <v>14651525</v>
      </c>
      <c r="IC60" s="125">
        <v>1255900</v>
      </c>
      <c r="ID60" s="125">
        <v>1168508</v>
      </c>
      <c r="IE60" s="125">
        <v>1243065</v>
      </c>
      <c r="IF60" s="125">
        <v>1243566</v>
      </c>
      <c r="IG60" s="125">
        <v>1399554</v>
      </c>
      <c r="IH60" s="125">
        <v>1383317</v>
      </c>
      <c r="II60" s="125">
        <v>1382139</v>
      </c>
      <c r="IJ60" s="125"/>
      <c r="IK60" s="125"/>
      <c r="IL60" s="125"/>
      <c r="IM60" s="125"/>
      <c r="IN60" s="125"/>
      <c r="IO60" s="125">
        <f>+SUM(IC60:IN60)</f>
        <v>9076049</v>
      </c>
    </row>
    <row r="63" spans="2:249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49" ht="15" customHeight="1" x14ac:dyDescent="0.25">
      <c r="B64" s="37" t="s">
        <v>73</v>
      </c>
      <c r="C64" s="186">
        <v>2007</v>
      </c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72" t="s">
        <v>110</v>
      </c>
      <c r="P64" s="187">
        <v>2008</v>
      </c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72" t="s">
        <v>111</v>
      </c>
      <c r="AC64" s="187">
        <v>2009</v>
      </c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72" t="s">
        <v>91</v>
      </c>
      <c r="AP64" s="187">
        <v>2010</v>
      </c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72" t="s">
        <v>80</v>
      </c>
      <c r="BC64" s="187">
        <v>2011</v>
      </c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72" t="s">
        <v>81</v>
      </c>
      <c r="BP64" s="187">
        <v>2012</v>
      </c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72" t="s">
        <v>82</v>
      </c>
      <c r="CC64" s="187">
        <v>2013</v>
      </c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72" t="s">
        <v>40</v>
      </c>
      <c r="CP64" s="187">
        <v>2014</v>
      </c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72" t="s">
        <v>41</v>
      </c>
      <c r="DC64" s="187">
        <v>2015</v>
      </c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72" t="s">
        <v>42</v>
      </c>
      <c r="DP64" s="187">
        <v>2016</v>
      </c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72" t="s">
        <v>43</v>
      </c>
      <c r="EC64" s="174">
        <v>2017</v>
      </c>
      <c r="ED64" s="175"/>
      <c r="EE64" s="175"/>
      <c r="EF64" s="175"/>
      <c r="EG64" s="175"/>
      <c r="EH64" s="175"/>
      <c r="EI64" s="175"/>
      <c r="EJ64" s="175"/>
      <c r="EK64" s="175"/>
      <c r="EL64" s="175"/>
      <c r="EM64" s="175"/>
      <c r="EN64" s="176"/>
      <c r="EO64" s="172" t="s">
        <v>44</v>
      </c>
      <c r="EP64" s="174">
        <v>2018</v>
      </c>
      <c r="EQ64" s="175"/>
      <c r="ER64" s="175"/>
      <c r="ES64" s="175"/>
      <c r="ET64" s="175"/>
      <c r="EU64" s="175"/>
      <c r="EV64" s="175"/>
      <c r="EW64" s="175"/>
      <c r="EX64" s="175"/>
      <c r="EY64" s="175"/>
      <c r="EZ64" s="175"/>
      <c r="FA64" s="176"/>
      <c r="FB64" s="172" t="s">
        <v>45</v>
      </c>
      <c r="FC64" s="174">
        <v>2019</v>
      </c>
      <c r="FD64" s="175"/>
      <c r="FE64" s="175"/>
      <c r="FF64" s="175"/>
      <c r="FG64" s="175"/>
      <c r="FH64" s="175"/>
      <c r="FI64" s="175"/>
      <c r="FJ64" s="175"/>
      <c r="FK64" s="175"/>
      <c r="FL64" s="175"/>
      <c r="FM64" s="175"/>
      <c r="FN64" s="176"/>
      <c r="FO64" s="172" t="s">
        <v>46</v>
      </c>
      <c r="FP64" s="169">
        <v>2020</v>
      </c>
      <c r="FQ64" s="170"/>
      <c r="FR64" s="170"/>
      <c r="FS64" s="170"/>
      <c r="FT64" s="170"/>
      <c r="FU64" s="170"/>
      <c r="FV64" s="170"/>
      <c r="FW64" s="170"/>
      <c r="FX64" s="170"/>
      <c r="FY64" s="170"/>
      <c r="FZ64" s="170"/>
      <c r="GA64" s="171"/>
      <c r="GB64" s="172" t="s">
        <v>47</v>
      </c>
      <c r="GC64" s="169">
        <v>2021</v>
      </c>
      <c r="GD64" s="170"/>
      <c r="GE64" s="170"/>
      <c r="GF64" s="170"/>
      <c r="GG64" s="170"/>
      <c r="GH64" s="170"/>
      <c r="GI64" s="170"/>
      <c r="GJ64" s="170"/>
      <c r="GK64" s="170"/>
      <c r="GL64" s="170"/>
      <c r="GM64" s="170"/>
      <c r="GN64" s="171"/>
      <c r="GO64" s="172" t="s">
        <v>48</v>
      </c>
      <c r="GP64" s="169">
        <v>2022</v>
      </c>
      <c r="GQ64" s="170"/>
      <c r="GR64" s="170"/>
      <c r="GS64" s="170"/>
      <c r="GT64" s="170"/>
      <c r="GU64" s="170"/>
      <c r="GV64" s="170"/>
      <c r="GW64" s="170"/>
      <c r="GX64" s="170"/>
      <c r="GY64" s="170"/>
      <c r="GZ64" s="170"/>
      <c r="HA64" s="171"/>
      <c r="HB64" s="172" t="s">
        <v>49</v>
      </c>
      <c r="HC64" s="169">
        <v>2023</v>
      </c>
      <c r="HD64" s="170"/>
      <c r="HE64" s="170"/>
      <c r="HF64" s="170"/>
      <c r="HG64" s="170"/>
      <c r="HH64" s="170"/>
      <c r="HI64" s="170"/>
      <c r="HJ64" s="170"/>
      <c r="HK64" s="170"/>
      <c r="HL64" s="170"/>
      <c r="HM64" s="170"/>
      <c r="HN64" s="171"/>
      <c r="HO64" s="172" t="s">
        <v>50</v>
      </c>
      <c r="HP64" s="169">
        <v>2024</v>
      </c>
      <c r="HQ64" s="170"/>
      <c r="HR64" s="170"/>
      <c r="HS64" s="170"/>
      <c r="HT64" s="170"/>
      <c r="HU64" s="170"/>
      <c r="HV64" s="170"/>
      <c r="HW64" s="170"/>
      <c r="HX64" s="170"/>
      <c r="HY64" s="170"/>
      <c r="HZ64" s="170"/>
      <c r="IA64" s="171"/>
      <c r="IB64" s="172" t="s">
        <v>51</v>
      </c>
      <c r="IC64" s="169">
        <v>2025</v>
      </c>
      <c r="ID64" s="170"/>
      <c r="IE64" s="170"/>
      <c r="IF64" s="170"/>
      <c r="IG64" s="170"/>
      <c r="IH64" s="170"/>
      <c r="II64" s="170"/>
      <c r="IJ64" s="170"/>
      <c r="IK64" s="170"/>
      <c r="IL64" s="170"/>
      <c r="IM64" s="170"/>
      <c r="IN64" s="171"/>
      <c r="IO64" s="172" t="s">
        <v>176</v>
      </c>
    </row>
    <row r="65" spans="2:249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3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3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3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3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3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3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3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3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3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3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3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3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3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3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3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3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3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3"/>
      <c r="IC65" s="45" t="s">
        <v>52</v>
      </c>
      <c r="ID65" s="45" t="s">
        <v>53</v>
      </c>
      <c r="IE65" s="45" t="s">
        <v>54</v>
      </c>
      <c r="IF65" s="45" t="s">
        <v>55</v>
      </c>
      <c r="IG65" s="45" t="s">
        <v>56</v>
      </c>
      <c r="IH65" s="45" t="s">
        <v>57</v>
      </c>
      <c r="II65" s="45" t="s">
        <v>58</v>
      </c>
      <c r="IJ65" s="45" t="s">
        <v>59</v>
      </c>
      <c r="IK65" s="45" t="s">
        <v>60</v>
      </c>
      <c r="IL65" s="45" t="s">
        <v>61</v>
      </c>
      <c r="IM65" s="45" t="s">
        <v>62</v>
      </c>
      <c r="IN65" s="45" t="s">
        <v>63</v>
      </c>
      <c r="IO65" s="173"/>
    </row>
    <row r="66" spans="2:249" s="5" customFormat="1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>
        <v>7285036.5999999996</v>
      </c>
      <c r="IB66" s="84">
        <f>+SUM(HP66:IA66)</f>
        <v>77928946.399999991</v>
      </c>
      <c r="IC66" s="84">
        <v>7448092.1999999993</v>
      </c>
      <c r="ID66" s="84">
        <v>7018610.5</v>
      </c>
      <c r="IE66" s="84">
        <v>6916373.7000000011</v>
      </c>
      <c r="IF66" s="84">
        <v>6428467.9999999991</v>
      </c>
      <c r="IG66" s="84">
        <v>7019667.3000000007</v>
      </c>
      <c r="IH66" s="84">
        <v>6855207.2999999998</v>
      </c>
      <c r="II66" s="84">
        <v>7033190.4000000004</v>
      </c>
      <c r="IJ66" s="84"/>
      <c r="IK66" s="84"/>
      <c r="IL66" s="84"/>
      <c r="IM66" s="84"/>
      <c r="IN66" s="84"/>
      <c r="IO66" s="84">
        <f>+SUM(IC66:IN66)</f>
        <v>48719609.399999999</v>
      </c>
    </row>
    <row r="67" spans="2:249" x14ac:dyDescent="0.25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>
        <v>1902843.9</v>
      </c>
      <c r="IB67" s="125">
        <f>+SUM(HP67:IA67)</f>
        <v>20266462.099999994</v>
      </c>
      <c r="IC67" s="125">
        <v>2502488.5999999996</v>
      </c>
      <c r="ID67" s="125">
        <v>2417039.5999999996</v>
      </c>
      <c r="IE67" s="125">
        <v>2018302.4000000001</v>
      </c>
      <c r="IF67" s="125">
        <v>1532696.1</v>
      </c>
      <c r="IG67" s="125">
        <v>1512024.1</v>
      </c>
      <c r="IH67" s="125">
        <v>1408860</v>
      </c>
      <c r="II67" s="125">
        <v>1593887.4</v>
      </c>
      <c r="IJ67" s="125"/>
      <c r="IK67" s="125"/>
      <c r="IL67" s="125"/>
      <c r="IM67" s="125"/>
      <c r="IN67" s="125"/>
      <c r="IO67" s="125">
        <f>+SUM(IC67:IN67)</f>
        <v>12985298.199999999</v>
      </c>
    </row>
    <row r="68" spans="2:249" x14ac:dyDescent="0.25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>
        <v>5382192.7000000002</v>
      </c>
      <c r="IB68" s="125">
        <f>+SUM(HP68:IA68)</f>
        <v>57662484.299999997</v>
      </c>
      <c r="IC68" s="125">
        <v>4945603.5999999996</v>
      </c>
      <c r="ID68" s="125">
        <v>4601570.9000000004</v>
      </c>
      <c r="IE68" s="125">
        <v>4898071.3000000007</v>
      </c>
      <c r="IF68" s="125">
        <v>4895771.8999999994</v>
      </c>
      <c r="IG68" s="125">
        <v>5507643.2000000002</v>
      </c>
      <c r="IH68" s="125">
        <v>5446347.2999999998</v>
      </c>
      <c r="II68" s="125">
        <v>5439303</v>
      </c>
      <c r="IJ68" s="125"/>
      <c r="IK68" s="125"/>
      <c r="IL68" s="125"/>
      <c r="IM68" s="125"/>
      <c r="IN68" s="125"/>
      <c r="IO68" s="125">
        <f>+SUM(IC68:IN68)</f>
        <v>35734311.200000003</v>
      </c>
    </row>
    <row r="70" spans="2:249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49" x14ac:dyDescent="0.25">
      <c r="DC73" s="22"/>
      <c r="DD73" s="22"/>
      <c r="DE73" s="22"/>
      <c r="DF73" s="22"/>
      <c r="DG73" s="22"/>
      <c r="DH73" s="22"/>
      <c r="DI73" s="22"/>
      <c r="DJ73" s="22"/>
    </row>
    <row r="74" spans="2:249" x14ac:dyDescent="0.25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IC74" s="34"/>
      <c r="ID74" s="34"/>
      <c r="IE74" s="34"/>
      <c r="IF74" s="34"/>
    </row>
    <row r="75" spans="2:249" x14ac:dyDescent="0.25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IC75" s="34"/>
      <c r="ID75" s="34"/>
      <c r="IE75" s="34"/>
      <c r="IF75" s="34"/>
    </row>
    <row r="76" spans="2:249" x14ac:dyDescent="0.25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IC76" s="34"/>
      <c r="ID76" s="34"/>
      <c r="IE76" s="34"/>
      <c r="IF76" s="34"/>
    </row>
  </sheetData>
  <mergeCells count="118"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IC6:IN6"/>
    <mergeCell ref="IO6:IO7"/>
    <mergeCell ref="IC35:IN35"/>
    <mergeCell ref="IO35:IO36"/>
    <mergeCell ref="IC64:IN64"/>
    <mergeCell ref="IO64:IO65"/>
    <mergeCell ref="HP6:IA6"/>
    <mergeCell ref="IB6:IB7"/>
    <mergeCell ref="HP35:IA35"/>
    <mergeCell ref="IB35:IB36"/>
    <mergeCell ref="HP64:IA64"/>
    <mergeCell ref="IB64:I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Z40"/>
  <sheetViews>
    <sheetView showGridLines="0" zoomScale="60" zoomScaleNormal="60" workbookViewId="0">
      <pane xSplit="2" ySplit="3" topLeftCell="CL4" activePane="bottomRight" state="frozen"/>
      <selection pane="topRight" activeCell="C1" sqref="C1"/>
      <selection pane="bottomLeft" activeCell="A4" sqref="A4"/>
      <selection pane="bottomRight" activeCell="CV26" sqref="CV26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104" x14ac:dyDescent="0.25">
      <c r="A1" s="188" t="s">
        <v>0</v>
      </c>
      <c r="B1" s="188"/>
    </row>
    <row r="2" spans="1:104" ht="30" customHeight="1" x14ac:dyDescent="0.25">
      <c r="A2" s="180" t="s">
        <v>170</v>
      </c>
      <c r="B2" s="181"/>
    </row>
    <row r="3" spans="1:104" x14ac:dyDescent="0.25">
      <c r="A3" s="39" t="s">
        <v>171</v>
      </c>
    </row>
    <row r="5" spans="1:104" x14ac:dyDescent="0.25">
      <c r="B5" s="5" t="s">
        <v>38</v>
      </c>
    </row>
    <row r="6" spans="1:104" ht="15" customHeight="1" x14ac:dyDescent="0.25">
      <c r="B6" s="177" t="s">
        <v>39</v>
      </c>
      <c r="C6" s="175">
        <v>2018</v>
      </c>
      <c r="D6" s="175"/>
      <c r="E6" s="175"/>
      <c r="F6" s="175"/>
      <c r="G6" s="175"/>
      <c r="H6" s="175"/>
      <c r="I6" s="175"/>
      <c r="J6" s="175"/>
      <c r="K6" s="175"/>
      <c r="L6" s="176"/>
      <c r="M6" s="172" t="s">
        <v>45</v>
      </c>
      <c r="N6" s="169">
        <v>2019</v>
      </c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1"/>
      <c r="Z6" s="172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2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2" t="s">
        <v>48</v>
      </c>
      <c r="BA6" s="174">
        <v>2022</v>
      </c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6"/>
      <c r="BM6" s="172" t="s">
        <v>49</v>
      </c>
      <c r="BN6" s="174">
        <v>2023</v>
      </c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6"/>
      <c r="BZ6" s="172" t="s">
        <v>50</v>
      </c>
      <c r="CA6" s="174">
        <v>2024</v>
      </c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6"/>
      <c r="CM6" s="172" t="s">
        <v>51</v>
      </c>
      <c r="CN6" s="174">
        <v>2025</v>
      </c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6"/>
      <c r="CZ6" s="172" t="s">
        <v>176</v>
      </c>
    </row>
    <row r="7" spans="1:104" x14ac:dyDescent="0.25">
      <c r="B7" s="178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3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3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3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3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3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3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3"/>
      <c r="CN7" s="45" t="s">
        <v>52</v>
      </c>
      <c r="CO7" s="45" t="s">
        <v>53</v>
      </c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173"/>
    </row>
    <row r="8" spans="1:104" x14ac:dyDescent="0.25">
      <c r="B8" s="46" t="s">
        <v>172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>
        <v>21360</v>
      </c>
      <c r="CM8" s="47">
        <f t="shared" ref="CM8:CM13" si="8">+SUM(CA8:CL8)</f>
        <v>262262</v>
      </c>
      <c r="CN8" s="84">
        <v>20802</v>
      </c>
      <c r="CO8" s="47">
        <v>17672</v>
      </c>
      <c r="CP8" s="47">
        <v>18523</v>
      </c>
      <c r="CQ8" s="47">
        <v>21332</v>
      </c>
      <c r="CR8" s="47">
        <v>22802</v>
      </c>
      <c r="CS8" s="47">
        <v>23457</v>
      </c>
      <c r="CT8" s="47">
        <v>27577</v>
      </c>
      <c r="CU8" s="47"/>
      <c r="CV8" s="47"/>
      <c r="CW8" s="47"/>
      <c r="CX8" s="47"/>
      <c r="CY8" s="47"/>
      <c r="CZ8" s="47">
        <f t="shared" ref="CZ8:CZ13" si="9">+SUM(CN8:CY8)</f>
        <v>152165</v>
      </c>
    </row>
    <row r="9" spans="1:104" x14ac:dyDescent="0.25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>
        <v>19558</v>
      </c>
      <c r="CM9" s="47">
        <f t="shared" si="8"/>
        <v>238348</v>
      </c>
      <c r="CN9" s="47">
        <v>18999</v>
      </c>
      <c r="CO9" s="49">
        <v>16147</v>
      </c>
      <c r="CP9" s="49">
        <v>16953</v>
      </c>
      <c r="CQ9" s="49">
        <v>19500</v>
      </c>
      <c r="CR9" s="49">
        <v>20761</v>
      </c>
      <c r="CS9" s="49">
        <v>21418</v>
      </c>
      <c r="CT9" s="49">
        <v>25458</v>
      </c>
      <c r="CU9" s="49"/>
      <c r="CV9" s="49"/>
      <c r="CW9" s="49"/>
      <c r="CX9" s="49"/>
      <c r="CY9" s="49"/>
      <c r="CZ9" s="47">
        <f t="shared" si="9"/>
        <v>139236</v>
      </c>
    </row>
    <row r="10" spans="1:104" x14ac:dyDescent="0.25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>
        <v>1802</v>
      </c>
      <c r="CM10" s="47">
        <f t="shared" si="8"/>
        <v>23914</v>
      </c>
      <c r="CN10" s="47">
        <v>1803</v>
      </c>
      <c r="CO10" s="50">
        <v>1525</v>
      </c>
      <c r="CP10" s="50">
        <v>1570</v>
      </c>
      <c r="CQ10" s="50">
        <v>1832</v>
      </c>
      <c r="CR10" s="50">
        <v>2041</v>
      </c>
      <c r="CS10" s="50">
        <v>2039</v>
      </c>
      <c r="CT10" s="50">
        <v>2119</v>
      </c>
      <c r="CU10" s="50"/>
      <c r="CV10" s="50"/>
      <c r="CW10" s="50"/>
      <c r="CX10" s="50"/>
      <c r="CY10" s="50"/>
      <c r="CZ10" s="47">
        <f t="shared" si="9"/>
        <v>12929</v>
      </c>
    </row>
    <row r="11" spans="1:104" x14ac:dyDescent="0.25">
      <c r="B11" s="51" t="s">
        <v>70</v>
      </c>
      <c r="C11" s="139">
        <f>+C8</f>
        <v>7437</v>
      </c>
      <c r="D11" s="139">
        <f t="shared" ref="D11:L11" si="10">+D8</f>
        <v>18196</v>
      </c>
      <c r="E11" s="139">
        <f t="shared" si="10"/>
        <v>20885</v>
      </c>
      <c r="F11" s="139">
        <f t="shared" si="10"/>
        <v>20202</v>
      </c>
      <c r="G11" s="139">
        <f t="shared" si="10"/>
        <v>24840</v>
      </c>
      <c r="H11" s="139">
        <f t="shared" si="10"/>
        <v>24497</v>
      </c>
      <c r="I11" s="139">
        <f t="shared" si="10"/>
        <v>22444</v>
      </c>
      <c r="J11" s="139">
        <f t="shared" si="10"/>
        <v>23629</v>
      </c>
      <c r="K11" s="139">
        <f t="shared" si="10"/>
        <v>21015</v>
      </c>
      <c r="L11" s="139">
        <f t="shared" si="10"/>
        <v>21927</v>
      </c>
      <c r="M11" s="139">
        <f t="shared" si="1"/>
        <v>205072</v>
      </c>
      <c r="N11" s="139">
        <f t="shared" ref="N11:P13" si="11">+N8</f>
        <v>20652</v>
      </c>
      <c r="O11" s="139">
        <f t="shared" si="11"/>
        <v>18444</v>
      </c>
      <c r="P11" s="139">
        <f t="shared" si="11"/>
        <v>18888</v>
      </c>
      <c r="Q11" s="139">
        <f t="shared" ref="Q11:Y11" si="12">+Q8</f>
        <v>22195</v>
      </c>
      <c r="R11" s="139">
        <f t="shared" si="12"/>
        <v>21804</v>
      </c>
      <c r="S11" s="139">
        <f t="shared" si="12"/>
        <v>22290</v>
      </c>
      <c r="T11" s="139">
        <f t="shared" si="12"/>
        <v>26426</v>
      </c>
      <c r="U11" s="139">
        <f t="shared" si="12"/>
        <v>25216</v>
      </c>
      <c r="V11" s="139">
        <f t="shared" si="12"/>
        <v>22848</v>
      </c>
      <c r="W11" s="139">
        <v>22996</v>
      </c>
      <c r="X11" s="139">
        <f t="shared" si="12"/>
        <v>21228</v>
      </c>
      <c r="Y11" s="139">
        <f t="shared" si="12"/>
        <v>20338</v>
      </c>
      <c r="Z11" s="84">
        <f t="shared" si="3"/>
        <v>263325</v>
      </c>
      <c r="AA11" s="139">
        <f t="shared" ref="AA11:AL11" si="13">+AA8</f>
        <v>21471</v>
      </c>
      <c r="AB11" s="139">
        <f t="shared" si="13"/>
        <v>19075</v>
      </c>
      <c r="AC11" s="139">
        <f t="shared" si="13"/>
        <v>14751</v>
      </c>
      <c r="AD11" s="139">
        <f t="shared" si="13"/>
        <v>5434</v>
      </c>
      <c r="AE11" s="139">
        <f t="shared" si="13"/>
        <v>7396</v>
      </c>
      <c r="AF11" s="139">
        <f t="shared" si="13"/>
        <v>7066</v>
      </c>
      <c r="AG11" s="139">
        <f t="shared" si="13"/>
        <v>14476</v>
      </c>
      <c r="AH11" s="139">
        <f t="shared" si="13"/>
        <v>14710</v>
      </c>
      <c r="AI11" s="139">
        <f t="shared" si="13"/>
        <v>15343</v>
      </c>
      <c r="AJ11" s="139">
        <f t="shared" si="13"/>
        <v>19367</v>
      </c>
      <c r="AK11" s="139">
        <f t="shared" si="13"/>
        <v>20430</v>
      </c>
      <c r="AL11" s="139">
        <f t="shared" si="13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>
        <v>21360</v>
      </c>
      <c r="CM11" s="84">
        <f t="shared" si="8"/>
        <v>262262</v>
      </c>
      <c r="CN11" s="84">
        <v>20802</v>
      </c>
      <c r="CO11" s="139">
        <v>17672</v>
      </c>
      <c r="CP11" s="139">
        <v>18523</v>
      </c>
      <c r="CQ11" s="139">
        <v>21332</v>
      </c>
      <c r="CR11" s="139">
        <v>22802</v>
      </c>
      <c r="CS11" s="139">
        <v>23457</v>
      </c>
      <c r="CT11" s="139">
        <v>27577</v>
      </c>
      <c r="CU11" s="139"/>
      <c r="CV11" s="139"/>
      <c r="CW11" s="139"/>
      <c r="CX11" s="139"/>
      <c r="CY11" s="139"/>
      <c r="CZ11" s="84">
        <f t="shared" si="9"/>
        <v>152165</v>
      </c>
    </row>
    <row r="12" spans="1:104" x14ac:dyDescent="0.25">
      <c r="B12" s="48" t="s">
        <v>65</v>
      </c>
      <c r="C12" s="50">
        <f>+C9</f>
        <v>7058</v>
      </c>
      <c r="D12" s="50">
        <f t="shared" ref="D12:L12" si="14">+D9</f>
        <v>16798</v>
      </c>
      <c r="E12" s="50">
        <f t="shared" si="14"/>
        <v>19051</v>
      </c>
      <c r="F12" s="50">
        <f t="shared" si="14"/>
        <v>18525</v>
      </c>
      <c r="G12" s="50">
        <f t="shared" si="14"/>
        <v>22113</v>
      </c>
      <c r="H12" s="50">
        <f t="shared" si="14"/>
        <v>21990</v>
      </c>
      <c r="I12" s="50">
        <f t="shared" si="14"/>
        <v>20247</v>
      </c>
      <c r="J12" s="50">
        <f t="shared" si="14"/>
        <v>21010</v>
      </c>
      <c r="K12" s="50">
        <f t="shared" si="14"/>
        <v>18824</v>
      </c>
      <c r="L12" s="50">
        <f t="shared" si="14"/>
        <v>19950</v>
      </c>
      <c r="M12" s="50">
        <f t="shared" si="1"/>
        <v>185566</v>
      </c>
      <c r="N12" s="50">
        <f t="shared" si="11"/>
        <v>18938</v>
      </c>
      <c r="O12" s="50">
        <f t="shared" si="11"/>
        <v>16997</v>
      </c>
      <c r="P12" s="50">
        <f t="shared" si="11"/>
        <v>17451</v>
      </c>
      <c r="Q12" s="50">
        <f t="shared" ref="Q12:Y12" si="15">+Q9</f>
        <v>20527</v>
      </c>
      <c r="R12" s="50">
        <f t="shared" si="15"/>
        <v>19825</v>
      </c>
      <c r="S12" s="50">
        <f t="shared" si="15"/>
        <v>20107</v>
      </c>
      <c r="T12" s="50">
        <f t="shared" si="15"/>
        <v>24154</v>
      </c>
      <c r="U12" s="50">
        <f t="shared" si="15"/>
        <v>23163</v>
      </c>
      <c r="V12" s="50">
        <f t="shared" si="15"/>
        <v>20911</v>
      </c>
      <c r="W12" s="50">
        <v>20934</v>
      </c>
      <c r="X12" s="50">
        <f t="shared" si="15"/>
        <v>19285</v>
      </c>
      <c r="Y12" s="50">
        <f t="shared" si="15"/>
        <v>18580</v>
      </c>
      <c r="Z12" s="47">
        <f t="shared" si="3"/>
        <v>240872</v>
      </c>
      <c r="AA12" s="50">
        <f t="shared" ref="AA12:AL12" si="16">+AA9</f>
        <v>19740</v>
      </c>
      <c r="AB12" s="50">
        <f t="shared" si="16"/>
        <v>17624</v>
      </c>
      <c r="AC12" s="50">
        <f t="shared" si="16"/>
        <v>13575</v>
      </c>
      <c r="AD12" s="50">
        <f t="shared" si="16"/>
        <v>4523</v>
      </c>
      <c r="AE12" s="50">
        <f t="shared" si="16"/>
        <v>6362</v>
      </c>
      <c r="AF12" s="50">
        <f t="shared" si="16"/>
        <v>6145</v>
      </c>
      <c r="AG12" s="50">
        <f t="shared" si="16"/>
        <v>12868</v>
      </c>
      <c r="AH12" s="50">
        <f t="shared" si="16"/>
        <v>12966</v>
      </c>
      <c r="AI12" s="50">
        <f t="shared" si="16"/>
        <v>13344</v>
      </c>
      <c r="AJ12" s="50">
        <f t="shared" si="16"/>
        <v>17398</v>
      </c>
      <c r="AK12" s="50">
        <f t="shared" si="16"/>
        <v>18185</v>
      </c>
      <c r="AL12" s="50">
        <f t="shared" si="16"/>
        <v>19381</v>
      </c>
      <c r="AM12" s="47">
        <f t="shared" si="4"/>
        <v>162111</v>
      </c>
      <c r="AN12" s="50">
        <f>+AN9</f>
        <v>17583</v>
      </c>
      <c r="AO12" s="50">
        <f t="shared" ref="AO12:AQ13" si="17">+AO9</f>
        <v>11406</v>
      </c>
      <c r="AP12" s="50">
        <f t="shared" si="17"/>
        <v>15806</v>
      </c>
      <c r="AQ12" s="50">
        <f t="shared" si="17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>
        <v>19558</v>
      </c>
      <c r="CM12" s="47">
        <f t="shared" si="8"/>
        <v>238348</v>
      </c>
      <c r="CN12" s="47">
        <v>18999</v>
      </c>
      <c r="CO12" s="50">
        <v>16147</v>
      </c>
      <c r="CP12" s="50">
        <v>16953</v>
      </c>
      <c r="CQ12" s="50">
        <v>19500</v>
      </c>
      <c r="CR12" s="50">
        <v>20761</v>
      </c>
      <c r="CS12" s="50">
        <v>21418</v>
      </c>
      <c r="CT12" s="50">
        <v>25458</v>
      </c>
      <c r="CU12" s="50"/>
      <c r="CV12" s="50"/>
      <c r="CW12" s="50"/>
      <c r="CX12" s="50"/>
      <c r="CY12" s="50"/>
      <c r="CZ12" s="47">
        <f t="shared" si="9"/>
        <v>139236</v>
      </c>
    </row>
    <row r="13" spans="1:104" x14ac:dyDescent="0.25">
      <c r="B13" s="48" t="s">
        <v>66</v>
      </c>
      <c r="C13" s="50">
        <f>+C10</f>
        <v>379</v>
      </c>
      <c r="D13" s="50">
        <f t="shared" ref="D13:L13" si="18">+D10</f>
        <v>1398</v>
      </c>
      <c r="E13" s="50">
        <f t="shared" si="18"/>
        <v>1834</v>
      </c>
      <c r="F13" s="50">
        <f t="shared" si="18"/>
        <v>1677</v>
      </c>
      <c r="G13" s="50">
        <f t="shared" si="18"/>
        <v>2727</v>
      </c>
      <c r="H13" s="50">
        <f t="shared" si="18"/>
        <v>2507</v>
      </c>
      <c r="I13" s="50">
        <f t="shared" si="18"/>
        <v>2197</v>
      </c>
      <c r="J13" s="50">
        <f t="shared" si="18"/>
        <v>2619</v>
      </c>
      <c r="K13" s="50">
        <f t="shared" si="18"/>
        <v>2191</v>
      </c>
      <c r="L13" s="50">
        <f t="shared" si="18"/>
        <v>1977</v>
      </c>
      <c r="M13" s="50">
        <f t="shared" si="1"/>
        <v>19506</v>
      </c>
      <c r="N13" s="50">
        <f t="shared" si="11"/>
        <v>1714</v>
      </c>
      <c r="O13" s="50">
        <f t="shared" si="11"/>
        <v>1447</v>
      </c>
      <c r="P13" s="50">
        <f t="shared" si="11"/>
        <v>1437</v>
      </c>
      <c r="Q13" s="50">
        <f t="shared" ref="Q13:Y13" si="19">+Q10</f>
        <v>1668</v>
      </c>
      <c r="R13" s="50">
        <f t="shared" si="19"/>
        <v>1979</v>
      </c>
      <c r="S13" s="50">
        <f t="shared" si="19"/>
        <v>2183</v>
      </c>
      <c r="T13" s="50">
        <f t="shared" si="19"/>
        <v>2272</v>
      </c>
      <c r="U13" s="50">
        <f t="shared" si="19"/>
        <v>2053</v>
      </c>
      <c r="V13" s="50">
        <f t="shared" si="19"/>
        <v>1937</v>
      </c>
      <c r="W13" s="50">
        <v>2062</v>
      </c>
      <c r="X13" s="50">
        <f t="shared" si="19"/>
        <v>1943</v>
      </c>
      <c r="Y13" s="50">
        <f t="shared" si="19"/>
        <v>1758</v>
      </c>
      <c r="Z13" s="47">
        <f t="shared" si="3"/>
        <v>22453</v>
      </c>
      <c r="AA13" s="50">
        <f t="shared" ref="AA13:AL13" si="20">+AA10</f>
        <v>1731</v>
      </c>
      <c r="AB13" s="50">
        <f t="shared" si="20"/>
        <v>1451</v>
      </c>
      <c r="AC13" s="50">
        <f t="shared" si="20"/>
        <v>1176</v>
      </c>
      <c r="AD13" s="50">
        <f t="shared" si="20"/>
        <v>911</v>
      </c>
      <c r="AE13" s="50">
        <f t="shared" si="20"/>
        <v>1034</v>
      </c>
      <c r="AF13" s="50">
        <f t="shared" si="20"/>
        <v>921</v>
      </c>
      <c r="AG13" s="50">
        <f t="shared" si="20"/>
        <v>1608</v>
      </c>
      <c r="AH13" s="50">
        <f t="shared" si="20"/>
        <v>1744</v>
      </c>
      <c r="AI13" s="50">
        <f t="shared" si="20"/>
        <v>1999</v>
      </c>
      <c r="AJ13" s="50">
        <f t="shared" si="20"/>
        <v>1969</v>
      </c>
      <c r="AK13" s="50">
        <f t="shared" si="20"/>
        <v>2245</v>
      </c>
      <c r="AL13" s="50">
        <f t="shared" si="20"/>
        <v>2098</v>
      </c>
      <c r="AM13" s="47">
        <f t="shared" si="4"/>
        <v>18887</v>
      </c>
      <c r="AN13" s="50">
        <f>+AN10</f>
        <v>1887</v>
      </c>
      <c r="AO13" s="50">
        <f t="shared" si="17"/>
        <v>1725</v>
      </c>
      <c r="AP13" s="50">
        <f t="shared" si="17"/>
        <v>1634</v>
      </c>
      <c r="AQ13" s="50">
        <f t="shared" si="17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>
        <v>1802</v>
      </c>
      <c r="CM13" s="47">
        <f t="shared" si="8"/>
        <v>23914</v>
      </c>
      <c r="CN13" s="47">
        <v>1803</v>
      </c>
      <c r="CO13" s="50">
        <v>1525</v>
      </c>
      <c r="CP13" s="50">
        <v>1570</v>
      </c>
      <c r="CQ13" s="50">
        <v>1832</v>
      </c>
      <c r="CR13" s="50">
        <v>2041</v>
      </c>
      <c r="CS13" s="50">
        <v>2039</v>
      </c>
      <c r="CT13" s="50">
        <v>2119</v>
      </c>
      <c r="CU13" s="50"/>
      <c r="CV13" s="50"/>
      <c r="CW13" s="47"/>
      <c r="CX13" s="47"/>
      <c r="CY13" s="47"/>
      <c r="CZ13" s="47">
        <f t="shared" si="9"/>
        <v>12929</v>
      </c>
    </row>
    <row r="16" spans="1:104" x14ac:dyDescent="0.25">
      <c r="B16" s="5" t="s">
        <v>71</v>
      </c>
    </row>
    <row r="17" spans="2:104" ht="15" customHeight="1" x14ac:dyDescent="0.25">
      <c r="B17" s="177" t="s">
        <v>39</v>
      </c>
      <c r="C17" s="175">
        <v>2018</v>
      </c>
      <c r="D17" s="175"/>
      <c r="E17" s="175"/>
      <c r="F17" s="175"/>
      <c r="G17" s="175"/>
      <c r="H17" s="175"/>
      <c r="I17" s="175"/>
      <c r="J17" s="175"/>
      <c r="K17" s="175"/>
      <c r="L17" s="176"/>
      <c r="M17" s="172" t="s">
        <v>45</v>
      </c>
      <c r="N17" s="140"/>
      <c r="O17" s="140"/>
      <c r="P17" s="175">
        <v>2019</v>
      </c>
      <c r="Q17" s="175"/>
      <c r="R17" s="175"/>
      <c r="S17" s="175"/>
      <c r="T17" s="175"/>
      <c r="U17" s="175"/>
      <c r="V17" s="175"/>
      <c r="W17" s="175"/>
      <c r="X17" s="175"/>
      <c r="Y17" s="176"/>
      <c r="Z17" s="172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2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2" t="s">
        <v>48</v>
      </c>
      <c r="BA17" s="174">
        <v>2022</v>
      </c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6"/>
      <c r="BM17" s="172" t="s">
        <v>49</v>
      </c>
      <c r="BN17" s="174">
        <v>2023</v>
      </c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6"/>
      <c r="BZ17" s="172" t="s">
        <v>50</v>
      </c>
      <c r="CA17" s="174">
        <v>2024</v>
      </c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6"/>
      <c r="CM17" s="172" t="s">
        <v>51</v>
      </c>
      <c r="CN17" s="174">
        <v>2025</v>
      </c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6"/>
      <c r="CZ17" s="172" t="s">
        <v>176</v>
      </c>
    </row>
    <row r="18" spans="2:104" x14ac:dyDescent="0.25">
      <c r="B18" s="178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3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3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3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3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3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3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3"/>
      <c r="CN18" s="45" t="s">
        <v>52</v>
      </c>
      <c r="CO18" s="45" t="s">
        <v>53</v>
      </c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173"/>
    </row>
    <row r="19" spans="2:104" x14ac:dyDescent="0.25">
      <c r="B19" s="46" t="s">
        <v>172</v>
      </c>
      <c r="C19" s="47">
        <f>+C20+C21</f>
        <v>7858</v>
      </c>
      <c r="D19" s="47">
        <f t="shared" ref="D19:L19" si="21">+D20+D21</f>
        <v>19795</v>
      </c>
      <c r="E19" s="47">
        <f t="shared" si="21"/>
        <v>22941</v>
      </c>
      <c r="F19" s="47">
        <f t="shared" si="21"/>
        <v>22069</v>
      </c>
      <c r="G19" s="47">
        <f t="shared" si="21"/>
        <v>28471</v>
      </c>
      <c r="H19" s="47">
        <f t="shared" si="21"/>
        <v>27679</v>
      </c>
      <c r="I19" s="47">
        <f t="shared" si="21"/>
        <v>24955</v>
      </c>
      <c r="J19" s="47">
        <f t="shared" si="21"/>
        <v>26995</v>
      </c>
      <c r="K19" s="47">
        <f t="shared" si="21"/>
        <v>23501</v>
      </c>
      <c r="L19" s="47">
        <f t="shared" si="21"/>
        <v>24266</v>
      </c>
      <c r="M19" s="47">
        <f t="shared" ref="M19:M24" si="22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3">+Q20+Q21</f>
        <v>24304</v>
      </c>
      <c r="R19" s="47">
        <f t="shared" si="23"/>
        <v>24050</v>
      </c>
      <c r="S19" s="47">
        <f t="shared" si="23"/>
        <v>24789</v>
      </c>
      <c r="T19" s="47">
        <f t="shared" si="23"/>
        <v>29028</v>
      </c>
      <c r="U19" s="47">
        <f t="shared" si="23"/>
        <v>27520</v>
      </c>
      <c r="V19" s="47">
        <f t="shared" si="23"/>
        <v>25027</v>
      </c>
      <c r="W19" s="47">
        <v>25352</v>
      </c>
      <c r="X19" s="47">
        <f t="shared" si="23"/>
        <v>23428</v>
      </c>
      <c r="Y19" s="47">
        <v>22324</v>
      </c>
      <c r="Z19" s="47">
        <f t="shared" ref="Z19:Z24" si="24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5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6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7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8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>
        <v>23553</v>
      </c>
      <c r="CM19" s="47">
        <f t="shared" ref="CM19:CM24" si="29">+SUM(CA19:CL19)</f>
        <v>291970</v>
      </c>
      <c r="CN19" s="149">
        <v>22838</v>
      </c>
      <c r="CO19" s="47">
        <v>19556</v>
      </c>
      <c r="CP19" s="47">
        <v>20325</v>
      </c>
      <c r="CQ19" s="47">
        <v>23399</v>
      </c>
      <c r="CR19" s="47">
        <v>25172</v>
      </c>
      <c r="CS19" s="47">
        <v>25882</v>
      </c>
      <c r="CT19" s="47">
        <v>30020</v>
      </c>
      <c r="CU19" s="47"/>
      <c r="CV19" s="47"/>
      <c r="CW19" s="47"/>
      <c r="CX19" s="47"/>
      <c r="CY19" s="47"/>
      <c r="CZ19" s="47">
        <f t="shared" ref="CZ19:CZ24" si="30">+SUM(CN19:CY19)</f>
        <v>167192</v>
      </c>
    </row>
    <row r="20" spans="2:104" x14ac:dyDescent="0.25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2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4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5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6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7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8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>
        <v>19558</v>
      </c>
      <c r="CM20" s="47">
        <f t="shared" si="29"/>
        <v>238348</v>
      </c>
      <c r="CN20" s="150">
        <v>18999</v>
      </c>
      <c r="CO20" s="49">
        <v>16147</v>
      </c>
      <c r="CP20" s="49">
        <v>16953</v>
      </c>
      <c r="CQ20" s="49">
        <v>19500</v>
      </c>
      <c r="CR20" s="49">
        <v>20761</v>
      </c>
      <c r="CS20" s="49">
        <v>21418</v>
      </c>
      <c r="CT20" s="49">
        <v>25458</v>
      </c>
      <c r="CU20" s="49"/>
      <c r="CV20" s="49"/>
      <c r="CW20" s="49"/>
      <c r="CX20" s="49"/>
      <c r="CY20" s="49"/>
      <c r="CZ20" s="47">
        <f t="shared" si="30"/>
        <v>139236</v>
      </c>
    </row>
    <row r="21" spans="2:104" x14ac:dyDescent="0.25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2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4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5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6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7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8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>
        <v>3995</v>
      </c>
      <c r="CM21" s="47">
        <f t="shared" si="29"/>
        <v>53622</v>
      </c>
      <c r="CN21" s="151">
        <v>3839</v>
      </c>
      <c r="CO21" s="50">
        <v>3409</v>
      </c>
      <c r="CP21" s="50">
        <v>3372</v>
      </c>
      <c r="CQ21" s="50">
        <v>3899</v>
      </c>
      <c r="CR21" s="50">
        <v>4411</v>
      </c>
      <c r="CS21" s="50">
        <v>4464</v>
      </c>
      <c r="CT21" s="50">
        <v>4562</v>
      </c>
      <c r="CU21" s="50"/>
      <c r="CV21" s="50"/>
      <c r="CW21" s="50"/>
      <c r="CX21" s="50"/>
      <c r="CY21" s="50"/>
      <c r="CZ21" s="47">
        <f t="shared" si="30"/>
        <v>27956</v>
      </c>
    </row>
    <row r="22" spans="2:104" x14ac:dyDescent="0.25">
      <c r="B22" s="51" t="s">
        <v>70</v>
      </c>
      <c r="C22" s="139">
        <f>+C19</f>
        <v>7858</v>
      </c>
      <c r="D22" s="139">
        <f t="shared" ref="D22:L22" si="31">+D19</f>
        <v>19795</v>
      </c>
      <c r="E22" s="139">
        <f t="shared" si="31"/>
        <v>22941</v>
      </c>
      <c r="F22" s="139">
        <f t="shared" si="31"/>
        <v>22069</v>
      </c>
      <c r="G22" s="139">
        <f t="shared" si="31"/>
        <v>28471</v>
      </c>
      <c r="H22" s="139">
        <f t="shared" si="31"/>
        <v>27679</v>
      </c>
      <c r="I22" s="139">
        <f t="shared" si="31"/>
        <v>24955</v>
      </c>
      <c r="J22" s="139">
        <f t="shared" si="31"/>
        <v>26995</v>
      </c>
      <c r="K22" s="139">
        <f t="shared" si="31"/>
        <v>23501</v>
      </c>
      <c r="L22" s="139">
        <f t="shared" si="31"/>
        <v>24266</v>
      </c>
      <c r="M22" s="139">
        <f t="shared" si="22"/>
        <v>228530</v>
      </c>
      <c r="N22" s="139">
        <f t="shared" ref="N22:P24" si="32">+N19</f>
        <v>22671</v>
      </c>
      <c r="O22" s="139">
        <f t="shared" si="32"/>
        <v>20320</v>
      </c>
      <c r="P22" s="139">
        <f t="shared" si="32"/>
        <v>20753</v>
      </c>
      <c r="Q22" s="139">
        <f t="shared" ref="Q22:Y22" si="33">+Q19</f>
        <v>24304</v>
      </c>
      <c r="R22" s="139">
        <f t="shared" si="33"/>
        <v>24050</v>
      </c>
      <c r="S22" s="139">
        <f t="shared" si="33"/>
        <v>24789</v>
      </c>
      <c r="T22" s="139">
        <f t="shared" si="33"/>
        <v>29028</v>
      </c>
      <c r="U22" s="139">
        <f t="shared" si="33"/>
        <v>27520</v>
      </c>
      <c r="V22" s="139">
        <f t="shared" si="33"/>
        <v>25027</v>
      </c>
      <c r="W22" s="139">
        <v>25352</v>
      </c>
      <c r="X22" s="139">
        <f t="shared" si="33"/>
        <v>23428</v>
      </c>
      <c r="Y22" s="139">
        <f t="shared" si="33"/>
        <v>22324</v>
      </c>
      <c r="Z22" s="84">
        <f t="shared" si="24"/>
        <v>289566</v>
      </c>
      <c r="AA22" s="139">
        <f>SUM(AA23:AA24)</f>
        <v>23495</v>
      </c>
      <c r="AB22" s="139">
        <f t="shared" ref="AB22:AL22" si="34">+AB19</f>
        <v>20788</v>
      </c>
      <c r="AC22" s="139">
        <f t="shared" si="34"/>
        <v>16129</v>
      </c>
      <c r="AD22" s="139">
        <f t="shared" si="34"/>
        <v>6398</v>
      </c>
      <c r="AE22" s="139">
        <f t="shared" si="34"/>
        <v>8469</v>
      </c>
      <c r="AF22" s="139">
        <f t="shared" si="34"/>
        <v>8014</v>
      </c>
      <c r="AG22" s="139">
        <f t="shared" si="34"/>
        <v>16260</v>
      </c>
      <c r="AH22" s="139">
        <f t="shared" si="34"/>
        <v>16756</v>
      </c>
      <c r="AI22" s="139">
        <f t="shared" si="34"/>
        <v>17735</v>
      </c>
      <c r="AJ22" s="139">
        <f t="shared" si="34"/>
        <v>21723</v>
      </c>
      <c r="AK22" s="139">
        <f t="shared" si="34"/>
        <v>23301</v>
      </c>
      <c r="AL22" s="139">
        <f t="shared" si="34"/>
        <v>24208</v>
      </c>
      <c r="AM22" s="84">
        <f t="shared" si="25"/>
        <v>203276</v>
      </c>
      <c r="AN22" s="139">
        <f t="shared" ref="AN22:AQ24" si="35">+AN19</f>
        <v>21973</v>
      </c>
      <c r="AO22" s="139">
        <f t="shared" si="35"/>
        <v>15596</v>
      </c>
      <c r="AP22" s="139">
        <f t="shared" si="35"/>
        <v>19744</v>
      </c>
      <c r="AQ22" s="139">
        <f t="shared" si="35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6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7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8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>
        <v>23553</v>
      </c>
      <c r="CM22" s="84">
        <f t="shared" si="29"/>
        <v>291970</v>
      </c>
      <c r="CN22" s="149">
        <v>22838</v>
      </c>
      <c r="CO22" s="139">
        <v>19556</v>
      </c>
      <c r="CP22" s="139">
        <v>20325</v>
      </c>
      <c r="CQ22" s="139">
        <v>23399</v>
      </c>
      <c r="CR22" s="139">
        <v>25172</v>
      </c>
      <c r="CS22" s="139">
        <v>25882</v>
      </c>
      <c r="CT22" s="139">
        <v>30020</v>
      </c>
      <c r="CU22" s="139"/>
      <c r="CV22" s="139"/>
      <c r="CW22" s="139"/>
      <c r="CX22" s="139"/>
      <c r="CY22" s="139"/>
      <c r="CZ22" s="84">
        <f t="shared" si="30"/>
        <v>167192</v>
      </c>
    </row>
    <row r="23" spans="2:104" x14ac:dyDescent="0.25">
      <c r="B23" s="48" t="s">
        <v>65</v>
      </c>
      <c r="C23" s="50">
        <f>+C20</f>
        <v>7058</v>
      </c>
      <c r="D23" s="50">
        <f t="shared" ref="D23:L23" si="36">+D20</f>
        <v>16798</v>
      </c>
      <c r="E23" s="50">
        <f t="shared" si="36"/>
        <v>19051</v>
      </c>
      <c r="F23" s="50">
        <f t="shared" si="36"/>
        <v>18525</v>
      </c>
      <c r="G23" s="50">
        <f t="shared" si="36"/>
        <v>22113</v>
      </c>
      <c r="H23" s="50">
        <f t="shared" si="36"/>
        <v>21990</v>
      </c>
      <c r="I23" s="50">
        <f t="shared" si="36"/>
        <v>20247</v>
      </c>
      <c r="J23" s="50">
        <f t="shared" si="36"/>
        <v>21010</v>
      </c>
      <c r="K23" s="50">
        <f t="shared" si="36"/>
        <v>18824</v>
      </c>
      <c r="L23" s="50">
        <f t="shared" si="36"/>
        <v>19950</v>
      </c>
      <c r="M23" s="50">
        <f t="shared" si="22"/>
        <v>185566</v>
      </c>
      <c r="N23" s="50">
        <f t="shared" si="32"/>
        <v>18938</v>
      </c>
      <c r="O23" s="50">
        <f t="shared" si="32"/>
        <v>16997</v>
      </c>
      <c r="P23" s="50">
        <f t="shared" si="32"/>
        <v>17451</v>
      </c>
      <c r="Q23" s="50">
        <f t="shared" ref="Q23:Y23" si="37">+Q20</f>
        <v>20527</v>
      </c>
      <c r="R23" s="50">
        <f t="shared" si="37"/>
        <v>19825</v>
      </c>
      <c r="S23" s="50">
        <f t="shared" si="37"/>
        <v>20107</v>
      </c>
      <c r="T23" s="50">
        <f t="shared" si="37"/>
        <v>24154</v>
      </c>
      <c r="U23" s="50">
        <f t="shared" si="37"/>
        <v>23163</v>
      </c>
      <c r="V23" s="50">
        <f t="shared" si="37"/>
        <v>20911</v>
      </c>
      <c r="W23" s="50">
        <v>20934</v>
      </c>
      <c r="X23" s="50">
        <f t="shared" si="37"/>
        <v>19285</v>
      </c>
      <c r="Y23" s="50">
        <f t="shared" si="37"/>
        <v>18580</v>
      </c>
      <c r="Z23" s="47">
        <f t="shared" si="24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8">+AH20</f>
        <v>12966</v>
      </c>
      <c r="AI23" s="50">
        <f t="shared" si="38"/>
        <v>13344</v>
      </c>
      <c r="AJ23" s="50">
        <f t="shared" si="38"/>
        <v>17398</v>
      </c>
      <c r="AK23" s="50">
        <f t="shared" si="38"/>
        <v>18185</v>
      </c>
      <c r="AL23" s="50">
        <f t="shared" si="38"/>
        <v>19381</v>
      </c>
      <c r="AM23" s="47">
        <f t="shared" si="25"/>
        <v>162111</v>
      </c>
      <c r="AN23" s="50">
        <f t="shared" si="35"/>
        <v>17583</v>
      </c>
      <c r="AO23" s="50">
        <f t="shared" si="35"/>
        <v>11406</v>
      </c>
      <c r="AP23" s="50">
        <f t="shared" si="35"/>
        <v>15806</v>
      </c>
      <c r="AQ23" s="50">
        <f t="shared" si="35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6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7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8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>
        <v>19558</v>
      </c>
      <c r="CM23" s="47">
        <f t="shared" si="29"/>
        <v>238348</v>
      </c>
      <c r="CN23" s="150">
        <v>18999</v>
      </c>
      <c r="CO23" s="50">
        <v>16147</v>
      </c>
      <c r="CP23" s="50">
        <v>16953</v>
      </c>
      <c r="CQ23" s="50">
        <v>19500</v>
      </c>
      <c r="CR23" s="50">
        <v>20761</v>
      </c>
      <c r="CS23" s="50">
        <v>21418</v>
      </c>
      <c r="CT23" s="50">
        <v>25458</v>
      </c>
      <c r="CU23" s="50"/>
      <c r="CV23" s="50"/>
      <c r="CW23" s="50"/>
      <c r="CX23" s="50"/>
      <c r="CY23" s="50"/>
      <c r="CZ23" s="47">
        <f t="shared" si="30"/>
        <v>139236</v>
      </c>
    </row>
    <row r="24" spans="2:104" x14ac:dyDescent="0.25">
      <c r="B24" s="48" t="s">
        <v>66</v>
      </c>
      <c r="C24" s="50">
        <f>+C21</f>
        <v>800</v>
      </c>
      <c r="D24" s="50">
        <f t="shared" ref="D24:L24" si="39">+D21</f>
        <v>2997</v>
      </c>
      <c r="E24" s="50">
        <f t="shared" si="39"/>
        <v>3890</v>
      </c>
      <c r="F24" s="50">
        <f t="shared" si="39"/>
        <v>3544</v>
      </c>
      <c r="G24" s="50">
        <f t="shared" si="39"/>
        <v>6358</v>
      </c>
      <c r="H24" s="50">
        <f t="shared" si="39"/>
        <v>5689</v>
      </c>
      <c r="I24" s="50">
        <f t="shared" si="39"/>
        <v>4708</v>
      </c>
      <c r="J24" s="50">
        <f t="shared" si="39"/>
        <v>5985</v>
      </c>
      <c r="K24" s="50">
        <f t="shared" si="39"/>
        <v>4677</v>
      </c>
      <c r="L24" s="50">
        <f t="shared" si="39"/>
        <v>4316</v>
      </c>
      <c r="M24" s="50">
        <f t="shared" si="22"/>
        <v>42964</v>
      </c>
      <c r="N24" s="50">
        <f t="shared" si="32"/>
        <v>3733</v>
      </c>
      <c r="O24" s="50">
        <f t="shared" si="32"/>
        <v>3323</v>
      </c>
      <c r="P24" s="50">
        <f t="shared" si="32"/>
        <v>3302</v>
      </c>
      <c r="Q24" s="50">
        <f t="shared" ref="Q24:Y24" si="40">+Q21</f>
        <v>3777</v>
      </c>
      <c r="R24" s="50">
        <f t="shared" si="40"/>
        <v>4225</v>
      </c>
      <c r="S24" s="50">
        <f t="shared" si="40"/>
        <v>4682</v>
      </c>
      <c r="T24" s="50">
        <f t="shared" si="40"/>
        <v>4874</v>
      </c>
      <c r="U24" s="50">
        <f t="shared" si="40"/>
        <v>4357</v>
      </c>
      <c r="V24" s="50">
        <f t="shared" si="40"/>
        <v>4116</v>
      </c>
      <c r="W24" s="50">
        <v>4418</v>
      </c>
      <c r="X24" s="50">
        <f t="shared" si="40"/>
        <v>4143</v>
      </c>
      <c r="Y24" s="50">
        <f t="shared" si="40"/>
        <v>3744</v>
      </c>
      <c r="Z24" s="47">
        <f t="shared" si="24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8"/>
        <v>3790</v>
      </c>
      <c r="AI24" s="50">
        <f t="shared" si="38"/>
        <v>4391</v>
      </c>
      <c r="AJ24" s="50">
        <f t="shared" si="38"/>
        <v>4325</v>
      </c>
      <c r="AK24" s="50">
        <f t="shared" si="38"/>
        <v>5116</v>
      </c>
      <c r="AL24" s="50">
        <f t="shared" si="38"/>
        <v>4827</v>
      </c>
      <c r="AM24" s="47">
        <f t="shared" si="25"/>
        <v>41165</v>
      </c>
      <c r="AN24" s="50">
        <f t="shared" si="35"/>
        <v>4390</v>
      </c>
      <c r="AO24" s="50">
        <f t="shared" si="35"/>
        <v>4190</v>
      </c>
      <c r="AP24" s="50">
        <f t="shared" si="35"/>
        <v>3938</v>
      </c>
      <c r="AQ24" s="50">
        <f t="shared" si="35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6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7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8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>
        <v>3995</v>
      </c>
      <c r="CM24" s="47">
        <f t="shared" si="29"/>
        <v>53622</v>
      </c>
      <c r="CN24" s="151">
        <v>3839</v>
      </c>
      <c r="CO24" s="50">
        <v>3409</v>
      </c>
      <c r="CP24" s="50">
        <v>3372</v>
      </c>
      <c r="CQ24" s="50">
        <v>3899</v>
      </c>
      <c r="CR24" s="50">
        <v>4411</v>
      </c>
      <c r="CS24" s="50">
        <v>4464</v>
      </c>
      <c r="CT24" s="50">
        <v>4562</v>
      </c>
      <c r="CU24" s="50"/>
      <c r="CV24" s="50"/>
      <c r="CW24" s="47"/>
      <c r="CX24" s="47"/>
      <c r="CY24" s="47"/>
      <c r="CZ24" s="47">
        <f t="shared" si="30"/>
        <v>27956</v>
      </c>
    </row>
    <row r="27" spans="2:104" x14ac:dyDescent="0.25">
      <c r="B27" s="5" t="s">
        <v>72</v>
      </c>
    </row>
    <row r="28" spans="2:104" ht="15" customHeight="1" x14ac:dyDescent="0.25">
      <c r="B28" s="12" t="s">
        <v>73</v>
      </c>
      <c r="C28" s="175">
        <v>2018</v>
      </c>
      <c r="D28" s="175"/>
      <c r="E28" s="175"/>
      <c r="F28" s="175"/>
      <c r="G28" s="175"/>
      <c r="H28" s="175"/>
      <c r="I28" s="175"/>
      <c r="J28" s="175"/>
      <c r="K28" s="175"/>
      <c r="L28" s="176"/>
      <c r="M28" s="172" t="s">
        <v>45</v>
      </c>
      <c r="N28" s="140"/>
      <c r="O28" s="140"/>
      <c r="P28" s="175">
        <v>2019</v>
      </c>
      <c r="Q28" s="175"/>
      <c r="R28" s="175"/>
      <c r="S28" s="175"/>
      <c r="T28" s="175"/>
      <c r="U28" s="175"/>
      <c r="V28" s="175"/>
      <c r="W28" s="175"/>
      <c r="X28" s="175"/>
      <c r="Y28" s="176"/>
      <c r="Z28" s="172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2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2" t="s">
        <v>48</v>
      </c>
      <c r="BA28" s="174">
        <v>2022</v>
      </c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6"/>
      <c r="BM28" s="172" t="s">
        <v>49</v>
      </c>
      <c r="BN28" s="174">
        <v>2023</v>
      </c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6"/>
      <c r="BZ28" s="172" t="s">
        <v>50</v>
      </c>
      <c r="CA28" s="174">
        <v>2024</v>
      </c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6"/>
      <c r="CM28" s="172" t="s">
        <v>51</v>
      </c>
      <c r="CN28" s="174">
        <v>2025</v>
      </c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6"/>
      <c r="CZ28" s="172" t="s">
        <v>176</v>
      </c>
    </row>
    <row r="29" spans="2:104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3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3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3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3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3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3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3"/>
      <c r="CN29" s="45" t="s">
        <v>52</v>
      </c>
      <c r="CO29" s="45" t="s">
        <v>53</v>
      </c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173"/>
    </row>
    <row r="30" spans="2:104" x14ac:dyDescent="0.25">
      <c r="B30" s="51" t="s">
        <v>75</v>
      </c>
      <c r="C30" s="84">
        <f t="shared" ref="C30:L30" si="41">+C31+C32</f>
        <v>15716</v>
      </c>
      <c r="D30" s="84">
        <f t="shared" si="41"/>
        <v>39590</v>
      </c>
      <c r="E30" s="84">
        <f t="shared" si="41"/>
        <v>45882</v>
      </c>
      <c r="F30" s="84">
        <f t="shared" si="41"/>
        <v>44138</v>
      </c>
      <c r="G30" s="84">
        <f t="shared" si="41"/>
        <v>56942</v>
      </c>
      <c r="H30" s="84">
        <f t="shared" si="41"/>
        <v>55358</v>
      </c>
      <c r="I30" s="84">
        <f t="shared" si="41"/>
        <v>49910</v>
      </c>
      <c r="J30" s="84">
        <f t="shared" si="41"/>
        <v>53990</v>
      </c>
      <c r="K30" s="84">
        <f t="shared" si="41"/>
        <v>47002</v>
      </c>
      <c r="L30" s="84">
        <f t="shared" si="41"/>
        <v>48572</v>
      </c>
      <c r="M30" s="84">
        <f>+SUM(C30:L30)</f>
        <v>457100</v>
      </c>
      <c r="N30" s="84">
        <f t="shared" ref="N30:W30" si="42">+N31+N32</f>
        <v>45342</v>
      </c>
      <c r="O30" s="84">
        <f t="shared" si="42"/>
        <v>40640</v>
      </c>
      <c r="P30" s="84">
        <f t="shared" si="42"/>
        <v>41506</v>
      </c>
      <c r="Q30" s="84">
        <f t="shared" si="42"/>
        <v>56305.599999999999</v>
      </c>
      <c r="R30" s="84">
        <f t="shared" si="42"/>
        <v>57720</v>
      </c>
      <c r="S30" s="84">
        <f t="shared" si="42"/>
        <v>59493.599999999999</v>
      </c>
      <c r="T30" s="84">
        <f t="shared" si="42"/>
        <v>69667.199999999997</v>
      </c>
      <c r="U30" s="84">
        <f t="shared" si="42"/>
        <v>66048</v>
      </c>
      <c r="V30" s="84">
        <f t="shared" si="42"/>
        <v>60064.799999999996</v>
      </c>
      <c r="W30" s="84">
        <f t="shared" si="42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43">+AA31+AA32</f>
        <v>56388</v>
      </c>
      <c r="AB30" s="84">
        <f t="shared" si="43"/>
        <v>49891.199999999997</v>
      </c>
      <c r="AC30" s="84">
        <f t="shared" si="43"/>
        <v>38709.600000000006</v>
      </c>
      <c r="AD30" s="84">
        <f t="shared" si="43"/>
        <v>1464</v>
      </c>
      <c r="AE30" s="84">
        <f t="shared" si="43"/>
        <v>0</v>
      </c>
      <c r="AF30" s="84">
        <f t="shared" si="43"/>
        <v>0</v>
      </c>
      <c r="AG30" s="84">
        <f t="shared" si="43"/>
        <v>39023.999999999993</v>
      </c>
      <c r="AH30" s="84">
        <f t="shared" si="43"/>
        <v>40214.400000000001</v>
      </c>
      <c r="AI30" s="84">
        <f t="shared" ref="AI30:AY30" si="44">+AI31+AI32</f>
        <v>42563.999999999993</v>
      </c>
      <c r="AJ30" s="84">
        <f t="shared" si="44"/>
        <v>52135.19999999999</v>
      </c>
      <c r="AK30" s="84">
        <f t="shared" si="44"/>
        <v>55922.399999999994</v>
      </c>
      <c r="AL30" s="84">
        <f t="shared" si="44"/>
        <v>58099.199999999997</v>
      </c>
      <c r="AM30" s="84">
        <f>+SUM(AA30:AL30)</f>
        <v>434411.99999999994</v>
      </c>
      <c r="AN30" s="84">
        <f t="shared" si="44"/>
        <v>52735.199999999997</v>
      </c>
      <c r="AO30" s="84">
        <f t="shared" si="44"/>
        <v>37430.400000000001</v>
      </c>
      <c r="AP30" s="84">
        <f t="shared" si="44"/>
        <v>47385.600000000006</v>
      </c>
      <c r="AQ30" s="84">
        <f t="shared" si="44"/>
        <v>47188.800000000003</v>
      </c>
      <c r="AR30" s="84">
        <f t="shared" si="44"/>
        <v>54422.5</v>
      </c>
      <c r="AS30" s="84">
        <f t="shared" si="44"/>
        <v>57497.5</v>
      </c>
      <c r="AT30" s="84">
        <f t="shared" si="44"/>
        <v>65652.5</v>
      </c>
      <c r="AU30" s="84">
        <f t="shared" si="44"/>
        <v>68345</v>
      </c>
      <c r="AV30" s="84">
        <f t="shared" si="44"/>
        <v>65007.5</v>
      </c>
      <c r="AW30" s="84">
        <f t="shared" si="44"/>
        <v>69887.5</v>
      </c>
      <c r="AX30" s="84">
        <f t="shared" si="44"/>
        <v>62205</v>
      </c>
      <c r="AY30" s="84">
        <f t="shared" si="44"/>
        <v>61805</v>
      </c>
      <c r="AZ30" s="84">
        <f>+SUM(AN30:AY30)</f>
        <v>689562.5</v>
      </c>
      <c r="BA30" s="84">
        <f t="shared" ref="BA30:BN30" si="45">+BA31+BA32</f>
        <v>59097.5</v>
      </c>
      <c r="BB30" s="84">
        <f t="shared" si="45"/>
        <v>53697.5</v>
      </c>
      <c r="BC30" s="84">
        <f t="shared" si="45"/>
        <v>57396.4</v>
      </c>
      <c r="BD30" s="84">
        <f t="shared" si="45"/>
        <v>64058.8</v>
      </c>
      <c r="BE30" s="84">
        <f t="shared" si="45"/>
        <v>68127.8</v>
      </c>
      <c r="BF30" s="84">
        <f t="shared" si="45"/>
        <v>66840.799999999988</v>
      </c>
      <c r="BG30" s="84">
        <f t="shared" si="45"/>
        <v>76749.399999999994</v>
      </c>
      <c r="BH30" s="84">
        <f t="shared" si="45"/>
        <v>74490.000000000015</v>
      </c>
      <c r="BI30" s="84">
        <f t="shared" si="45"/>
        <v>68385.2</v>
      </c>
      <c r="BJ30" s="84">
        <f t="shared" si="45"/>
        <v>72527.000000000015</v>
      </c>
      <c r="BK30" s="84">
        <f t="shared" si="45"/>
        <v>63424.4</v>
      </c>
      <c r="BL30" s="84">
        <f t="shared" si="45"/>
        <v>63390.600000000013</v>
      </c>
      <c r="BM30" s="84">
        <f>+SUM(BA30:BL30)</f>
        <v>788185.39999999991</v>
      </c>
      <c r="BN30" s="84">
        <f t="shared" si="45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>
        <v>70659</v>
      </c>
      <c r="CM30" s="84">
        <f>+SUM(CA30:CL30)</f>
        <v>870253.7</v>
      </c>
      <c r="CN30" s="153">
        <v>68514</v>
      </c>
      <c r="CO30" s="84">
        <v>58668</v>
      </c>
      <c r="CP30" s="84">
        <v>60975</v>
      </c>
      <c r="CQ30" s="84">
        <f>+CQ31+CQ32</f>
        <v>70197</v>
      </c>
      <c r="CR30" s="84">
        <v>75516</v>
      </c>
      <c r="CS30" s="84">
        <v>77646</v>
      </c>
      <c r="CT30" s="84">
        <v>90060</v>
      </c>
      <c r="CU30" s="84"/>
      <c r="CV30" s="84"/>
      <c r="CW30" s="84"/>
      <c r="CX30" s="84"/>
      <c r="CY30" s="84"/>
      <c r="CZ30" s="84">
        <f>+SUM(CN30:CY30)</f>
        <v>501576</v>
      </c>
    </row>
    <row r="31" spans="2:104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>
        <v>58674</v>
      </c>
      <c r="CM31" s="47">
        <f>+SUM(CA31:CL31)</f>
        <v>710397.6</v>
      </c>
      <c r="CN31" s="152">
        <v>56997</v>
      </c>
      <c r="CO31" s="80">
        <v>48441</v>
      </c>
      <c r="CP31" s="80">
        <v>50859</v>
      </c>
      <c r="CQ31" s="80">
        <v>58500</v>
      </c>
      <c r="CR31" s="80">
        <v>62283</v>
      </c>
      <c r="CS31" s="80">
        <v>64254</v>
      </c>
      <c r="CT31" s="80">
        <v>76374</v>
      </c>
      <c r="CU31" s="80"/>
      <c r="CV31" s="80"/>
      <c r="CW31" s="80"/>
      <c r="CX31" s="80"/>
      <c r="CY31" s="80"/>
      <c r="CZ31" s="47">
        <f>+SUM(CN31:CY31)</f>
        <v>417708</v>
      </c>
    </row>
    <row r="32" spans="2:104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>
        <v>11985</v>
      </c>
      <c r="CM32" s="47">
        <f>+SUM(CA32:CL32)</f>
        <v>159856.1</v>
      </c>
      <c r="CN32" s="152">
        <v>11517</v>
      </c>
      <c r="CO32" s="82">
        <v>10227</v>
      </c>
      <c r="CP32" s="82">
        <v>10116</v>
      </c>
      <c r="CQ32" s="82">
        <v>11697</v>
      </c>
      <c r="CR32" s="82">
        <v>13233</v>
      </c>
      <c r="CS32" s="82">
        <v>13392</v>
      </c>
      <c r="CT32" s="82">
        <v>13686</v>
      </c>
      <c r="CU32" s="82"/>
      <c r="CV32" s="82"/>
      <c r="CW32" s="82"/>
      <c r="CX32" s="82"/>
      <c r="CY32" s="82"/>
      <c r="CZ32" s="47">
        <f>+SUM(CN32:CY32)</f>
        <v>83868</v>
      </c>
    </row>
    <row r="38" spans="40:96" x14ac:dyDescent="0.25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N38" s="34"/>
      <c r="CO38" s="34"/>
      <c r="CP38" s="34"/>
      <c r="CQ38" s="34"/>
      <c r="CR38" s="34"/>
    </row>
    <row r="39" spans="40:96" x14ac:dyDescent="0.25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N39" s="34"/>
      <c r="CO39" s="34"/>
      <c r="CP39" s="34"/>
      <c r="CQ39" s="34"/>
      <c r="CR39" s="34"/>
    </row>
    <row r="40" spans="40:96" x14ac:dyDescent="0.25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N40" s="34"/>
      <c r="CO40" s="34"/>
      <c r="CP40" s="34"/>
      <c r="CQ40" s="34"/>
      <c r="CR40" s="34"/>
    </row>
  </sheetData>
  <mergeCells count="46">
    <mergeCell ref="CN6:CY6"/>
    <mergeCell ref="CZ6:CZ7"/>
    <mergeCell ref="CN17:CY17"/>
    <mergeCell ref="CZ17:CZ18"/>
    <mergeCell ref="CN28:CY28"/>
    <mergeCell ref="CZ28:CZ29"/>
    <mergeCell ref="BN6:BY6"/>
    <mergeCell ref="BZ6:BZ7"/>
    <mergeCell ref="BN17:BY17"/>
    <mergeCell ref="BZ17:BZ18"/>
    <mergeCell ref="BN28:BY28"/>
    <mergeCell ref="BZ28:BZ29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BM6:BM7"/>
    <mergeCell ref="BM17:BM18"/>
    <mergeCell ref="BM28:BM29"/>
    <mergeCell ref="BA6:BL6"/>
    <mergeCell ref="BA17:BL17"/>
    <mergeCell ref="BA28:BL28"/>
    <mergeCell ref="CA6:CL6"/>
    <mergeCell ref="CM6:CM7"/>
    <mergeCell ref="CA17:CL17"/>
    <mergeCell ref="CM17:CM18"/>
    <mergeCell ref="CA28:CL28"/>
    <mergeCell ref="CM28:CM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O40"/>
  <sheetViews>
    <sheetView showGridLines="0" tabSelected="1" zoomScale="70" zoomScaleNormal="80" workbookViewId="0">
      <pane xSplit="2" ySplit="3" topLeftCell="CH9" activePane="bottomRight" state="frozen"/>
      <selection pane="topRight" activeCell="C1" sqref="C1"/>
      <selection pane="bottomLeft" activeCell="A4" sqref="A4"/>
      <selection pane="bottomRight" activeCell="CI30" sqref="CI30:CI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79" width="11.44140625" style="2"/>
    <col min="80" max="80" width="14.44140625" style="2" customWidth="1"/>
    <col min="81" max="92" width="11.44140625" style="2"/>
    <col min="93" max="93" width="14.44140625" style="2" customWidth="1"/>
    <col min="94" max="16384" width="11.44140625" style="2"/>
  </cols>
  <sheetData>
    <row r="1" spans="1:93" x14ac:dyDescent="0.25">
      <c r="A1" s="188" t="s">
        <v>0</v>
      </c>
      <c r="B1" s="188"/>
    </row>
    <row r="2" spans="1:93" ht="30" customHeight="1" x14ac:dyDescent="0.25">
      <c r="A2" s="180" t="s">
        <v>173</v>
      </c>
      <c r="B2" s="181"/>
    </row>
    <row r="3" spans="1:93" x14ac:dyDescent="0.25">
      <c r="A3" s="39" t="s">
        <v>174</v>
      </c>
    </row>
    <row r="5" spans="1:93" x14ac:dyDescent="0.25">
      <c r="B5" s="5" t="s">
        <v>38</v>
      </c>
    </row>
    <row r="6" spans="1:93" ht="15" customHeight="1" x14ac:dyDescent="0.25">
      <c r="B6" s="177" t="s">
        <v>39</v>
      </c>
      <c r="C6" s="169">
        <v>2019</v>
      </c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1"/>
      <c r="O6" s="172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2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2" t="s">
        <v>48</v>
      </c>
      <c r="AP6" s="174">
        <v>2022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49</v>
      </c>
      <c r="BC6" s="174">
        <v>2023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50</v>
      </c>
      <c r="BP6" s="174">
        <v>2024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51</v>
      </c>
      <c r="CC6" s="174">
        <v>2025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176</v>
      </c>
    </row>
    <row r="7" spans="1:93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</row>
    <row r="8" spans="1:93" x14ac:dyDescent="0.25">
      <c r="B8" s="46" t="s">
        <v>175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>
        <v>63154</v>
      </c>
      <c r="CB8" s="84">
        <f t="shared" ref="CB8:CB13" si="5">+SUM(BP8:CA8)</f>
        <v>673420</v>
      </c>
      <c r="CC8" s="47">
        <v>64821</v>
      </c>
      <c r="CD8" s="47">
        <v>55213</v>
      </c>
      <c r="CE8" s="47">
        <v>59789</v>
      </c>
      <c r="CF8" s="47">
        <v>57648</v>
      </c>
      <c r="CG8" s="47">
        <v>62474</v>
      </c>
      <c r="CH8" s="47">
        <v>61642</v>
      </c>
      <c r="CI8" s="47">
        <v>67220</v>
      </c>
      <c r="CJ8" s="47"/>
      <c r="CK8" s="142"/>
      <c r="CL8" s="47"/>
      <c r="CM8" s="47"/>
      <c r="CN8" s="47"/>
      <c r="CO8" s="84">
        <f t="shared" ref="CO8:CO13" si="6">+SUM(CC8:CN8)</f>
        <v>428807</v>
      </c>
    </row>
    <row r="9" spans="1:93" x14ac:dyDescent="0.25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>
        <v>54906</v>
      </c>
      <c r="CB9" s="47">
        <f t="shared" si="5"/>
        <v>584366</v>
      </c>
      <c r="CC9" s="49">
        <v>56172</v>
      </c>
      <c r="CD9" s="49">
        <v>48689</v>
      </c>
      <c r="CE9" s="49">
        <v>52812</v>
      </c>
      <c r="CF9" s="49">
        <v>50971</v>
      </c>
      <c r="CG9" s="49">
        <v>55076</v>
      </c>
      <c r="CH9" s="49">
        <v>52774</v>
      </c>
      <c r="CI9" s="49">
        <v>57740</v>
      </c>
      <c r="CJ9" s="49"/>
      <c r="CK9" s="143"/>
      <c r="CL9" s="49"/>
      <c r="CM9" s="49"/>
      <c r="CN9" s="49"/>
      <c r="CO9" s="47">
        <f t="shared" si="6"/>
        <v>374234</v>
      </c>
    </row>
    <row r="10" spans="1:93" x14ac:dyDescent="0.25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>
        <v>8248</v>
      </c>
      <c r="CB10" s="47">
        <f t="shared" si="5"/>
        <v>89054</v>
      </c>
      <c r="CC10" s="50">
        <v>8649</v>
      </c>
      <c r="CD10" s="50">
        <v>6524</v>
      </c>
      <c r="CE10" s="50">
        <v>6977</v>
      </c>
      <c r="CF10" s="50">
        <v>6677</v>
      </c>
      <c r="CG10" s="50">
        <v>7398</v>
      </c>
      <c r="CH10" s="50">
        <v>8868</v>
      </c>
      <c r="CI10" s="50">
        <v>9480</v>
      </c>
      <c r="CJ10" s="50"/>
      <c r="CK10" s="144"/>
      <c r="CL10" s="50"/>
      <c r="CM10" s="50"/>
      <c r="CN10" s="50"/>
      <c r="CO10" s="47">
        <f t="shared" si="6"/>
        <v>54573</v>
      </c>
    </row>
    <row r="11" spans="1:93" x14ac:dyDescent="0.25">
      <c r="B11" s="51" t="s">
        <v>70</v>
      </c>
      <c r="C11" s="139">
        <f t="shared" ref="C11:D13" si="7">+C8</f>
        <v>0</v>
      </c>
      <c r="D11" s="139">
        <f t="shared" si="7"/>
        <v>0</v>
      </c>
      <c r="E11" s="139">
        <f>+E8</f>
        <v>0</v>
      </c>
      <c r="F11" s="139">
        <f t="shared" ref="F11:N13" si="8">+F8</f>
        <v>0</v>
      </c>
      <c r="G11" s="139">
        <f t="shared" si="8"/>
        <v>0</v>
      </c>
      <c r="H11" s="139">
        <f t="shared" si="8"/>
        <v>0</v>
      </c>
      <c r="I11" s="139">
        <f t="shared" si="8"/>
        <v>0</v>
      </c>
      <c r="J11" s="139">
        <f t="shared" si="8"/>
        <v>0</v>
      </c>
      <c r="K11" s="139">
        <f t="shared" si="8"/>
        <v>0</v>
      </c>
      <c r="L11" s="139">
        <f>+L8</f>
        <v>0</v>
      </c>
      <c r="M11" s="139">
        <f t="shared" si="8"/>
        <v>48548</v>
      </c>
      <c r="N11" s="139">
        <f t="shared" si="8"/>
        <v>53061</v>
      </c>
      <c r="O11" s="139">
        <f>+SUM(E11:N11)</f>
        <v>101609</v>
      </c>
      <c r="P11" s="139">
        <f t="shared" ref="P11:Q13" si="9">+P8</f>
        <v>51682</v>
      </c>
      <c r="Q11" s="139">
        <f t="shared" si="9"/>
        <v>40892</v>
      </c>
      <c r="R11" s="139">
        <f t="shared" ref="R11:AA11" si="10">+R8</f>
        <v>25298</v>
      </c>
      <c r="S11" s="139">
        <f t="shared" si="10"/>
        <v>8952</v>
      </c>
      <c r="T11" s="139">
        <f t="shared" si="10"/>
        <v>13508</v>
      </c>
      <c r="U11" s="139">
        <f t="shared" si="10"/>
        <v>20095</v>
      </c>
      <c r="V11" s="139">
        <f t="shared" si="10"/>
        <v>28831</v>
      </c>
      <c r="W11" s="139">
        <f t="shared" si="10"/>
        <v>31676</v>
      </c>
      <c r="X11" s="139">
        <f t="shared" si="10"/>
        <v>31261</v>
      </c>
      <c r="Y11" s="139">
        <f t="shared" si="10"/>
        <v>34058</v>
      </c>
      <c r="Z11" s="139">
        <f t="shared" si="10"/>
        <v>34790</v>
      </c>
      <c r="AA11" s="139">
        <f t="shared" si="10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>
        <v>63154</v>
      </c>
      <c r="CB11" s="84">
        <f t="shared" si="5"/>
        <v>673420</v>
      </c>
      <c r="CC11" s="139">
        <v>64821</v>
      </c>
      <c r="CD11" s="139">
        <v>55213</v>
      </c>
      <c r="CE11" s="139">
        <v>59789</v>
      </c>
      <c r="CF11" s="139">
        <v>50971</v>
      </c>
      <c r="CG11" s="139">
        <v>62474</v>
      </c>
      <c r="CH11" s="139">
        <v>61642</v>
      </c>
      <c r="CI11" s="139">
        <v>67220</v>
      </c>
      <c r="CJ11" s="139"/>
      <c r="CK11" s="145"/>
      <c r="CL11" s="139"/>
      <c r="CM11" s="139"/>
      <c r="CN11" s="139"/>
      <c r="CO11" s="84">
        <f t="shared" si="6"/>
        <v>422130</v>
      </c>
    </row>
    <row r="12" spans="1:93" x14ac:dyDescent="0.25">
      <c r="B12" s="48" t="s">
        <v>65</v>
      </c>
      <c r="C12" s="50">
        <f t="shared" si="7"/>
        <v>0</v>
      </c>
      <c r="D12" s="50">
        <f t="shared" si="7"/>
        <v>0</v>
      </c>
      <c r="E12" s="50">
        <f>+E9</f>
        <v>0</v>
      </c>
      <c r="F12" s="50">
        <f t="shared" si="8"/>
        <v>0</v>
      </c>
      <c r="G12" s="50">
        <f t="shared" si="8"/>
        <v>0</v>
      </c>
      <c r="H12" s="50">
        <f t="shared" si="8"/>
        <v>0</v>
      </c>
      <c r="I12" s="50">
        <f t="shared" si="8"/>
        <v>0</v>
      </c>
      <c r="J12" s="50">
        <f t="shared" si="8"/>
        <v>0</v>
      </c>
      <c r="K12" s="50">
        <f t="shared" si="8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9"/>
        <v>44068</v>
      </c>
      <c r="Q12" s="50">
        <f t="shared" si="9"/>
        <v>35874</v>
      </c>
      <c r="R12" s="50">
        <f t="shared" ref="R12:AA12" si="11">+R9</f>
        <v>21543</v>
      </c>
      <c r="S12" s="50">
        <f t="shared" si="11"/>
        <v>5988</v>
      </c>
      <c r="T12" s="50">
        <f t="shared" si="11"/>
        <v>8797</v>
      </c>
      <c r="U12" s="50">
        <f t="shared" si="11"/>
        <v>12852</v>
      </c>
      <c r="V12" s="50">
        <f t="shared" si="11"/>
        <v>21622</v>
      </c>
      <c r="W12" s="50">
        <f t="shared" si="11"/>
        <v>24210</v>
      </c>
      <c r="X12" s="50">
        <f t="shared" si="11"/>
        <v>23966</v>
      </c>
      <c r="Y12" s="50">
        <f t="shared" si="11"/>
        <v>26448</v>
      </c>
      <c r="Z12" s="50">
        <f t="shared" si="11"/>
        <v>27255</v>
      </c>
      <c r="AA12" s="50">
        <f t="shared" si="11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>
        <v>54906</v>
      </c>
      <c r="CB12" s="47">
        <f t="shared" si="5"/>
        <v>584366</v>
      </c>
      <c r="CC12" s="50">
        <v>56172</v>
      </c>
      <c r="CD12" s="50">
        <v>48689</v>
      </c>
      <c r="CE12" s="50">
        <v>52812</v>
      </c>
      <c r="CF12" s="50">
        <v>50971</v>
      </c>
      <c r="CG12" s="50">
        <v>55076</v>
      </c>
      <c r="CH12" s="50">
        <v>52774</v>
      </c>
      <c r="CI12" s="50">
        <v>57740</v>
      </c>
      <c r="CJ12" s="50"/>
      <c r="CK12" s="146"/>
      <c r="CL12" s="50"/>
      <c r="CM12" s="50"/>
      <c r="CN12" s="50"/>
      <c r="CO12" s="47">
        <f t="shared" si="6"/>
        <v>374234</v>
      </c>
    </row>
    <row r="13" spans="1:93" x14ac:dyDescent="0.25">
      <c r="B13" s="48" t="s">
        <v>66</v>
      </c>
      <c r="C13" s="50">
        <f t="shared" si="7"/>
        <v>0</v>
      </c>
      <c r="D13" s="50">
        <f t="shared" si="7"/>
        <v>0</v>
      </c>
      <c r="E13" s="50">
        <f>+E10</f>
        <v>0</v>
      </c>
      <c r="F13" s="50">
        <f t="shared" si="8"/>
        <v>0</v>
      </c>
      <c r="G13" s="50">
        <f t="shared" si="8"/>
        <v>0</v>
      </c>
      <c r="H13" s="50">
        <f t="shared" si="8"/>
        <v>0</v>
      </c>
      <c r="I13" s="50">
        <f t="shared" si="8"/>
        <v>0</v>
      </c>
      <c r="J13" s="50">
        <f t="shared" si="8"/>
        <v>0</v>
      </c>
      <c r="K13" s="50">
        <f t="shared" si="8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9"/>
        <v>7614</v>
      </c>
      <c r="Q13" s="50">
        <f t="shared" si="9"/>
        <v>5018</v>
      </c>
      <c r="R13" s="50">
        <f t="shared" ref="R13:AA13" si="12">+R10</f>
        <v>3755</v>
      </c>
      <c r="S13" s="50">
        <f t="shared" si="12"/>
        <v>2964</v>
      </c>
      <c r="T13" s="50">
        <f t="shared" si="12"/>
        <v>4711</v>
      </c>
      <c r="U13" s="50">
        <f t="shared" si="12"/>
        <v>7243</v>
      </c>
      <c r="V13" s="50">
        <f t="shared" si="12"/>
        <v>7209</v>
      </c>
      <c r="W13" s="50">
        <f t="shared" si="12"/>
        <v>7466</v>
      </c>
      <c r="X13" s="50">
        <f t="shared" si="12"/>
        <v>7295</v>
      </c>
      <c r="Y13" s="50">
        <f t="shared" si="12"/>
        <v>7610</v>
      </c>
      <c r="Z13" s="50">
        <f t="shared" si="12"/>
        <v>7535</v>
      </c>
      <c r="AA13" s="50">
        <f t="shared" si="12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>
        <v>8248</v>
      </c>
      <c r="CB13" s="47">
        <f t="shared" si="5"/>
        <v>89054</v>
      </c>
      <c r="CC13" s="50">
        <v>8649</v>
      </c>
      <c r="CD13" s="50">
        <v>6524</v>
      </c>
      <c r="CE13" s="50">
        <v>6977</v>
      </c>
      <c r="CF13" s="50">
        <v>6677</v>
      </c>
      <c r="CG13" s="50">
        <v>7398</v>
      </c>
      <c r="CH13" s="50">
        <v>8868</v>
      </c>
      <c r="CI13" s="50">
        <v>9480</v>
      </c>
      <c r="CJ13" s="50"/>
      <c r="CK13" s="146"/>
      <c r="CL13" s="50"/>
      <c r="CM13" s="50"/>
      <c r="CN13" s="50"/>
      <c r="CO13" s="47">
        <f t="shared" si="6"/>
        <v>54573</v>
      </c>
    </row>
    <row r="16" spans="1:93" x14ac:dyDescent="0.25">
      <c r="B16" s="5" t="s">
        <v>71</v>
      </c>
    </row>
    <row r="17" spans="2:93" ht="15" customHeight="1" x14ac:dyDescent="0.25">
      <c r="B17" s="177" t="s">
        <v>39</v>
      </c>
      <c r="C17" s="140"/>
      <c r="D17" s="140"/>
      <c r="E17" s="175">
        <v>2019</v>
      </c>
      <c r="F17" s="175"/>
      <c r="G17" s="175"/>
      <c r="H17" s="175"/>
      <c r="I17" s="175"/>
      <c r="J17" s="175"/>
      <c r="K17" s="175"/>
      <c r="L17" s="175"/>
      <c r="M17" s="175"/>
      <c r="N17" s="176"/>
      <c r="O17" s="172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2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2" t="s">
        <v>48</v>
      </c>
      <c r="AP17" s="174">
        <v>2022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72" t="s">
        <v>49</v>
      </c>
      <c r="BC17" s="174">
        <v>2023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72" t="s">
        <v>50</v>
      </c>
      <c r="BP17" s="174">
        <v>2024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72" t="s">
        <v>51</v>
      </c>
      <c r="CC17" s="174">
        <v>2025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72" t="s">
        <v>176</v>
      </c>
    </row>
    <row r="18" spans="2:93" x14ac:dyDescent="0.25">
      <c r="B18" s="178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3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3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3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3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3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3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3"/>
    </row>
    <row r="19" spans="2:93" x14ac:dyDescent="0.25">
      <c r="B19" s="46" t="s">
        <v>175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3">+F20+F21</f>
        <v>0</v>
      </c>
      <c r="G19" s="47">
        <f t="shared" si="13"/>
        <v>0</v>
      </c>
      <c r="H19" s="47">
        <f t="shared" si="13"/>
        <v>0</v>
      </c>
      <c r="I19" s="47">
        <f t="shared" si="13"/>
        <v>0</v>
      </c>
      <c r="J19" s="47">
        <f t="shared" si="13"/>
        <v>0</v>
      </c>
      <c r="K19" s="47">
        <f t="shared" si="13"/>
        <v>0</v>
      </c>
      <c r="L19" s="47">
        <f t="shared" si="13"/>
        <v>0</v>
      </c>
      <c r="M19" s="47">
        <f t="shared" si="13"/>
        <v>58953</v>
      </c>
      <c r="N19" s="47">
        <f t="shared" si="13"/>
        <v>67345</v>
      </c>
      <c r="O19" s="47">
        <f t="shared" ref="O19:O24" si="14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5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6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7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8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>
        <v>77739</v>
      </c>
      <c r="CB19" s="84">
        <f t="shared" ref="CB19:CB24" si="19">+SUM(BP19:CA19)</f>
        <v>838106</v>
      </c>
      <c r="CC19" s="47">
        <v>81572</v>
      </c>
      <c r="CD19" s="47">
        <v>67958</v>
      </c>
      <c r="CE19" s="47">
        <v>73159</v>
      </c>
      <c r="CF19" s="47">
        <v>70594</v>
      </c>
      <c r="CG19" s="47">
        <v>75898</v>
      </c>
      <c r="CH19" s="47">
        <v>78964</v>
      </c>
      <c r="CI19" s="47">
        <v>85118</v>
      </c>
      <c r="CJ19" s="47"/>
      <c r="CK19" s="142"/>
      <c r="CL19" s="47"/>
      <c r="CM19" s="47"/>
      <c r="CN19" s="47"/>
      <c r="CO19" s="84">
        <f t="shared" ref="CO19:CO24" si="20">+SUM(CC19:CN19)</f>
        <v>533263</v>
      </c>
    </row>
    <row r="20" spans="2:93" x14ac:dyDescent="0.25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4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5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6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7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8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>
        <v>54906</v>
      </c>
      <c r="CB20" s="47">
        <f t="shared" si="19"/>
        <v>584366</v>
      </c>
      <c r="CC20" s="49">
        <v>56172</v>
      </c>
      <c r="CD20" s="49">
        <v>48689</v>
      </c>
      <c r="CE20" s="49">
        <v>52812</v>
      </c>
      <c r="CF20" s="49">
        <v>50971</v>
      </c>
      <c r="CG20" s="49">
        <v>55076</v>
      </c>
      <c r="CH20" s="49">
        <v>52774</v>
      </c>
      <c r="CI20" s="49">
        <v>57740</v>
      </c>
      <c r="CJ20" s="49"/>
      <c r="CK20" s="143"/>
      <c r="CL20" s="49"/>
      <c r="CM20" s="49"/>
      <c r="CN20" s="49"/>
      <c r="CO20" s="47">
        <f t="shared" si="20"/>
        <v>374234</v>
      </c>
    </row>
    <row r="21" spans="2:93" x14ac:dyDescent="0.25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4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5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6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7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8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>
        <v>22833</v>
      </c>
      <c r="CB21" s="47">
        <f t="shared" si="19"/>
        <v>253740</v>
      </c>
      <c r="CC21" s="50">
        <v>25400</v>
      </c>
      <c r="CD21" s="50">
        <v>19269</v>
      </c>
      <c r="CE21" s="50">
        <v>20347</v>
      </c>
      <c r="CF21" s="50">
        <v>19623</v>
      </c>
      <c r="CG21" s="50">
        <v>20822</v>
      </c>
      <c r="CH21" s="50">
        <v>26190</v>
      </c>
      <c r="CI21" s="50">
        <v>27378</v>
      </c>
      <c r="CJ21" s="50"/>
      <c r="CK21" s="144"/>
      <c r="CL21" s="50"/>
      <c r="CM21" s="50"/>
      <c r="CN21" s="50"/>
      <c r="CO21" s="47">
        <f t="shared" si="20"/>
        <v>159029</v>
      </c>
    </row>
    <row r="22" spans="2:93" x14ac:dyDescent="0.25">
      <c r="B22" s="51" t="s">
        <v>70</v>
      </c>
      <c r="C22" s="139">
        <f t="shared" ref="C22:D24" si="21">+C19</f>
        <v>0</v>
      </c>
      <c r="D22" s="139">
        <f t="shared" si="21"/>
        <v>0</v>
      </c>
      <c r="E22" s="139">
        <f>+E19</f>
        <v>0</v>
      </c>
      <c r="F22" s="139">
        <f t="shared" ref="F22:N24" si="22">+F19</f>
        <v>0</v>
      </c>
      <c r="G22" s="139">
        <f t="shared" si="22"/>
        <v>0</v>
      </c>
      <c r="H22" s="139">
        <f t="shared" si="22"/>
        <v>0</v>
      </c>
      <c r="I22" s="139">
        <f t="shared" si="22"/>
        <v>0</v>
      </c>
      <c r="J22" s="139">
        <f t="shared" si="22"/>
        <v>0</v>
      </c>
      <c r="K22" s="139">
        <f t="shared" si="22"/>
        <v>0</v>
      </c>
      <c r="L22" s="139">
        <f t="shared" si="22"/>
        <v>0</v>
      </c>
      <c r="M22" s="139">
        <f t="shared" si="22"/>
        <v>58953</v>
      </c>
      <c r="N22" s="139">
        <f t="shared" si="22"/>
        <v>67345</v>
      </c>
      <c r="O22" s="139">
        <f t="shared" si="14"/>
        <v>126298</v>
      </c>
      <c r="P22" s="84">
        <f t="shared" ref="P22:AA22" si="23">+P23+P24</f>
        <v>65165</v>
      </c>
      <c r="Q22" s="84">
        <f t="shared" si="23"/>
        <v>49245</v>
      </c>
      <c r="R22" s="84">
        <f t="shared" si="23"/>
        <v>31769</v>
      </c>
      <c r="S22" s="84">
        <f t="shared" si="23"/>
        <v>13328</v>
      </c>
      <c r="T22" s="84">
        <f t="shared" si="23"/>
        <v>20656</v>
      </c>
      <c r="U22" s="84">
        <f t="shared" si="23"/>
        <v>31837</v>
      </c>
      <c r="V22" s="84">
        <f t="shared" si="23"/>
        <v>40780</v>
      </c>
      <c r="W22" s="84">
        <f t="shared" si="23"/>
        <v>43627</v>
      </c>
      <c r="X22" s="84">
        <f t="shared" si="23"/>
        <v>44076</v>
      </c>
      <c r="Y22" s="84">
        <f t="shared" si="23"/>
        <v>47075</v>
      </c>
      <c r="Z22" s="84">
        <f t="shared" si="23"/>
        <v>47636</v>
      </c>
      <c r="AA22" s="84">
        <f t="shared" si="23"/>
        <v>49284</v>
      </c>
      <c r="AB22" s="84">
        <f t="shared" si="15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6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7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8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>
        <v>77739</v>
      </c>
      <c r="CB22" s="84">
        <f t="shared" si="19"/>
        <v>838106</v>
      </c>
      <c r="CC22" s="139">
        <v>81572</v>
      </c>
      <c r="CD22" s="139">
        <v>67958</v>
      </c>
      <c r="CE22" s="139">
        <v>73159</v>
      </c>
      <c r="CF22" s="139">
        <v>70594</v>
      </c>
      <c r="CG22" s="139">
        <v>75898</v>
      </c>
      <c r="CH22" s="139">
        <v>78964</v>
      </c>
      <c r="CI22" s="139">
        <v>85118</v>
      </c>
      <c r="CJ22" s="139"/>
      <c r="CK22" s="145"/>
      <c r="CL22" s="139"/>
      <c r="CM22" s="139"/>
      <c r="CN22" s="139"/>
      <c r="CO22" s="84">
        <f t="shared" si="20"/>
        <v>533263</v>
      </c>
    </row>
    <row r="23" spans="2:93" x14ac:dyDescent="0.25">
      <c r="B23" s="48" t="s">
        <v>65</v>
      </c>
      <c r="C23" s="50">
        <f t="shared" si="21"/>
        <v>0</v>
      </c>
      <c r="D23" s="50"/>
      <c r="E23" s="50">
        <f>+E20</f>
        <v>0</v>
      </c>
      <c r="F23" s="50">
        <f t="shared" si="22"/>
        <v>0</v>
      </c>
      <c r="G23" s="50">
        <f t="shared" si="22"/>
        <v>0</v>
      </c>
      <c r="H23" s="50">
        <f t="shared" si="22"/>
        <v>0</v>
      </c>
      <c r="I23" s="50">
        <f t="shared" si="22"/>
        <v>0</v>
      </c>
      <c r="J23" s="50">
        <f t="shared" si="22"/>
        <v>0</v>
      </c>
      <c r="K23" s="50">
        <f t="shared" si="22"/>
        <v>0</v>
      </c>
      <c r="L23" s="50">
        <f t="shared" si="22"/>
        <v>0</v>
      </c>
      <c r="M23" s="50">
        <f t="shared" si="22"/>
        <v>42682</v>
      </c>
      <c r="N23" s="50">
        <f t="shared" si="22"/>
        <v>45613</v>
      </c>
      <c r="O23" s="50">
        <f t="shared" si="14"/>
        <v>88295</v>
      </c>
      <c r="P23" s="50">
        <f t="shared" ref="P23:AA23" si="24">+P20</f>
        <v>44068</v>
      </c>
      <c r="Q23" s="50">
        <f t="shared" si="24"/>
        <v>35874</v>
      </c>
      <c r="R23" s="50">
        <f t="shared" si="24"/>
        <v>21543</v>
      </c>
      <c r="S23" s="50">
        <f t="shared" si="24"/>
        <v>5988</v>
      </c>
      <c r="T23" s="50">
        <f t="shared" si="24"/>
        <v>8797</v>
      </c>
      <c r="U23" s="50">
        <f t="shared" si="24"/>
        <v>12852</v>
      </c>
      <c r="V23" s="50">
        <f t="shared" si="24"/>
        <v>21622</v>
      </c>
      <c r="W23" s="50">
        <f t="shared" si="24"/>
        <v>24210</v>
      </c>
      <c r="X23" s="50">
        <f t="shared" si="24"/>
        <v>23966</v>
      </c>
      <c r="Y23" s="50">
        <f t="shared" si="24"/>
        <v>26448</v>
      </c>
      <c r="Z23" s="50">
        <f t="shared" si="24"/>
        <v>27255</v>
      </c>
      <c r="AA23" s="50">
        <f t="shared" si="24"/>
        <v>29103</v>
      </c>
      <c r="AB23" s="47">
        <f t="shared" si="15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6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7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8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>
        <v>54906</v>
      </c>
      <c r="CB23" s="47">
        <f t="shared" si="19"/>
        <v>584366</v>
      </c>
      <c r="CC23" s="50">
        <v>56172</v>
      </c>
      <c r="CD23" s="50">
        <v>48689</v>
      </c>
      <c r="CE23" s="50">
        <v>52812</v>
      </c>
      <c r="CF23" s="50">
        <v>50971</v>
      </c>
      <c r="CG23" s="50">
        <v>55076</v>
      </c>
      <c r="CH23" s="50">
        <v>52774</v>
      </c>
      <c r="CI23" s="50">
        <v>57740</v>
      </c>
      <c r="CJ23" s="50"/>
      <c r="CK23" s="146"/>
      <c r="CL23" s="50"/>
      <c r="CM23" s="50"/>
      <c r="CN23" s="50"/>
      <c r="CO23" s="47">
        <f t="shared" si="20"/>
        <v>374234</v>
      </c>
    </row>
    <row r="24" spans="2:93" x14ac:dyDescent="0.25">
      <c r="B24" s="48" t="s">
        <v>66</v>
      </c>
      <c r="C24" s="50">
        <f t="shared" si="21"/>
        <v>0</v>
      </c>
      <c r="D24" s="50"/>
      <c r="E24" s="50">
        <f>+E21</f>
        <v>0</v>
      </c>
      <c r="F24" s="50">
        <f t="shared" si="22"/>
        <v>0</v>
      </c>
      <c r="G24" s="50">
        <f t="shared" si="22"/>
        <v>0</v>
      </c>
      <c r="H24" s="50">
        <f t="shared" si="22"/>
        <v>0</v>
      </c>
      <c r="I24" s="50">
        <f t="shared" si="22"/>
        <v>0</v>
      </c>
      <c r="J24" s="50">
        <f t="shared" si="22"/>
        <v>0</v>
      </c>
      <c r="K24" s="50">
        <f t="shared" si="22"/>
        <v>0</v>
      </c>
      <c r="L24" s="50">
        <f t="shared" si="22"/>
        <v>0</v>
      </c>
      <c r="M24" s="50">
        <f t="shared" si="22"/>
        <v>16271</v>
      </c>
      <c r="N24" s="50">
        <f t="shared" si="22"/>
        <v>21732</v>
      </c>
      <c r="O24" s="50">
        <f t="shared" si="14"/>
        <v>38003</v>
      </c>
      <c r="P24" s="50">
        <f t="shared" ref="P24:AA24" si="25">+P21</f>
        <v>21097</v>
      </c>
      <c r="Q24" s="50">
        <f t="shared" si="25"/>
        <v>13371</v>
      </c>
      <c r="R24" s="50">
        <f t="shared" si="25"/>
        <v>10226</v>
      </c>
      <c r="S24" s="50">
        <f t="shared" si="25"/>
        <v>7340</v>
      </c>
      <c r="T24" s="50">
        <f t="shared" si="25"/>
        <v>11859</v>
      </c>
      <c r="U24" s="50">
        <f t="shared" si="25"/>
        <v>18985</v>
      </c>
      <c r="V24" s="50">
        <f t="shared" si="25"/>
        <v>19158</v>
      </c>
      <c r="W24" s="50">
        <f t="shared" si="25"/>
        <v>19417</v>
      </c>
      <c r="X24" s="50">
        <f t="shared" si="25"/>
        <v>20110</v>
      </c>
      <c r="Y24" s="50">
        <f t="shared" si="25"/>
        <v>20627</v>
      </c>
      <c r="Z24" s="50">
        <f t="shared" si="25"/>
        <v>20381</v>
      </c>
      <c r="AA24" s="50">
        <f t="shared" si="25"/>
        <v>20181</v>
      </c>
      <c r="AB24" s="47">
        <f t="shared" si="15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6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7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8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>
        <v>22833</v>
      </c>
      <c r="CB24" s="47">
        <f t="shared" si="19"/>
        <v>253740</v>
      </c>
      <c r="CC24" s="50">
        <v>25400</v>
      </c>
      <c r="CD24" s="50">
        <v>19269</v>
      </c>
      <c r="CE24" s="50">
        <v>20347</v>
      </c>
      <c r="CF24" s="50">
        <v>19623</v>
      </c>
      <c r="CG24" s="50">
        <v>20822</v>
      </c>
      <c r="CH24" s="50">
        <v>26190</v>
      </c>
      <c r="CI24" s="50">
        <v>27378</v>
      </c>
      <c r="CJ24" s="50"/>
      <c r="CK24" s="146"/>
      <c r="CL24" s="50"/>
      <c r="CM24" s="50"/>
      <c r="CN24" s="50"/>
      <c r="CO24" s="47">
        <f t="shared" si="20"/>
        <v>159029</v>
      </c>
    </row>
    <row r="27" spans="2:93" x14ac:dyDescent="0.25">
      <c r="B27" s="5" t="s">
        <v>72</v>
      </c>
    </row>
    <row r="28" spans="2:93" ht="15" customHeight="1" x14ac:dyDescent="0.25">
      <c r="B28" s="12" t="s">
        <v>73</v>
      </c>
      <c r="C28" s="140"/>
      <c r="D28" s="140"/>
      <c r="E28" s="175">
        <v>2019</v>
      </c>
      <c r="F28" s="175"/>
      <c r="G28" s="175"/>
      <c r="H28" s="175"/>
      <c r="I28" s="175"/>
      <c r="J28" s="175"/>
      <c r="K28" s="175"/>
      <c r="L28" s="175"/>
      <c r="M28" s="175"/>
      <c r="N28" s="176"/>
      <c r="O28" s="172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2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2" t="s">
        <v>48</v>
      </c>
      <c r="AP28" s="174">
        <v>2022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72" t="s">
        <v>49</v>
      </c>
      <c r="BC28" s="174">
        <v>2023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72" t="s">
        <v>50</v>
      </c>
      <c r="BP28" s="174">
        <v>2024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72" t="s">
        <v>51</v>
      </c>
      <c r="CC28" s="174">
        <v>2025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72" t="s">
        <v>176</v>
      </c>
    </row>
    <row r="29" spans="2:93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3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3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3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3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3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3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3"/>
    </row>
    <row r="30" spans="2:93" x14ac:dyDescent="0.25">
      <c r="B30" s="51" t="s">
        <v>75</v>
      </c>
      <c r="C30" s="84">
        <f t="shared" ref="C30:N30" si="26">+C31+C32</f>
        <v>0</v>
      </c>
      <c r="D30" s="84">
        <f t="shared" si="26"/>
        <v>0</v>
      </c>
      <c r="E30" s="84">
        <f t="shared" si="26"/>
        <v>0</v>
      </c>
      <c r="F30" s="84">
        <f t="shared" si="26"/>
        <v>0</v>
      </c>
      <c r="G30" s="84">
        <f t="shared" si="26"/>
        <v>0</v>
      </c>
      <c r="H30" s="84">
        <f t="shared" si="26"/>
        <v>0</v>
      </c>
      <c r="I30" s="84">
        <f t="shared" si="26"/>
        <v>0</v>
      </c>
      <c r="J30" s="84">
        <f t="shared" si="26"/>
        <v>0</v>
      </c>
      <c r="K30" s="84">
        <f t="shared" si="26"/>
        <v>0</v>
      </c>
      <c r="L30" s="84">
        <f t="shared" si="26"/>
        <v>0</v>
      </c>
      <c r="M30" s="84">
        <f t="shared" si="26"/>
        <v>138308.4</v>
      </c>
      <c r="N30" s="84">
        <f t="shared" si="26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7">+R31+R32</f>
        <v>71336.399999999994</v>
      </c>
      <c r="S30" s="84">
        <f t="shared" si="27"/>
        <v>2298</v>
      </c>
      <c r="T30" s="84">
        <f t="shared" si="27"/>
        <v>0</v>
      </c>
      <c r="U30" s="84">
        <f t="shared" si="27"/>
        <v>0</v>
      </c>
      <c r="V30" s="84">
        <f t="shared" si="27"/>
        <v>96370.799999999988</v>
      </c>
      <c r="W30" s="84">
        <f t="shared" si="27"/>
        <v>100126.8</v>
      </c>
      <c r="X30" s="84">
        <f t="shared" si="27"/>
        <v>101289.60000000001</v>
      </c>
      <c r="Y30" s="84">
        <f t="shared" si="27"/>
        <v>107751.20000000001</v>
      </c>
      <c r="Z30" s="84">
        <f t="shared" si="27"/>
        <v>108555.6</v>
      </c>
      <c r="AA30" s="84">
        <f t="shared" si="27"/>
        <v>111811.2</v>
      </c>
      <c r="AB30" s="84">
        <f>+SUM(P30:AA30)</f>
        <v>956141.60000000114</v>
      </c>
      <c r="AC30" s="84">
        <f t="shared" si="27"/>
        <v>111042.9</v>
      </c>
      <c r="AD30" s="84">
        <f t="shared" si="27"/>
        <v>94093.099999999598</v>
      </c>
      <c r="AE30" s="84">
        <f t="shared" si="27"/>
        <v>107042.99999999949</v>
      </c>
      <c r="AF30" s="84">
        <f t="shared" si="27"/>
        <v>97809.999999999724</v>
      </c>
      <c r="AG30" s="84">
        <f t="shared" si="27"/>
        <v>111809.3</v>
      </c>
      <c r="AH30" s="84">
        <f t="shared" si="27"/>
        <v>122724.1</v>
      </c>
      <c r="AI30" s="84">
        <f t="shared" si="27"/>
        <v>138932.6</v>
      </c>
      <c r="AJ30" s="84">
        <f t="shared" si="27"/>
        <v>148817.5</v>
      </c>
      <c r="AK30" s="84">
        <f t="shared" si="27"/>
        <v>151869.5</v>
      </c>
      <c r="AL30" s="84">
        <f t="shared" si="27"/>
        <v>152676.1</v>
      </c>
      <c r="AM30" s="84">
        <f t="shared" si="27"/>
        <v>146301.6</v>
      </c>
      <c r="AN30" s="84">
        <f t="shared" si="27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8">AV31+AV32</f>
        <v>167376.39999999769</v>
      </c>
      <c r="AW30" s="84">
        <f t="shared" si="28"/>
        <v>166287.90000000002</v>
      </c>
      <c r="AX30" s="84">
        <f t="shared" si="28"/>
        <v>163758.29999999999</v>
      </c>
      <c r="AY30" s="84">
        <f t="shared" si="28"/>
        <v>162379.59999999779</v>
      </c>
      <c r="AZ30" s="84">
        <f t="shared" si="28"/>
        <v>154995.80000005013</v>
      </c>
      <c r="BA30" s="84">
        <f t="shared" si="28"/>
        <v>169046.4000000013</v>
      </c>
      <c r="BB30" s="84">
        <f>+SUM(AP30:BA30)</f>
        <v>1895645.8000000471</v>
      </c>
      <c r="BC30" s="84">
        <f t="shared" si="28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>
        <v>221033.8</v>
      </c>
      <c r="CB30" s="84">
        <f>+SUM(BP30:CA30)</f>
        <v>2362833.0000000102</v>
      </c>
      <c r="CC30" s="84">
        <v>237181.5</v>
      </c>
      <c r="CD30" s="84">
        <v>197041.5</v>
      </c>
      <c r="CE30" s="84">
        <v>211668</v>
      </c>
      <c r="CF30" s="84">
        <f>+CF31+CF32</f>
        <v>204978</v>
      </c>
      <c r="CG30" s="84">
        <f>+CG31+CG32</f>
        <v>223042.5</v>
      </c>
      <c r="CH30" s="84">
        <v>231022.5</v>
      </c>
      <c r="CI30" s="84">
        <v>249142.5</v>
      </c>
      <c r="CJ30" s="84"/>
      <c r="CK30" s="84"/>
      <c r="CL30" s="84"/>
      <c r="CM30" s="84"/>
      <c r="CN30" s="84"/>
      <c r="CO30" s="84">
        <f>+SUM(CC30:CN30)</f>
        <v>1554076.5</v>
      </c>
    </row>
    <row r="31" spans="2:93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>
        <v>153897.19999999998</v>
      </c>
      <c r="CB31" s="47">
        <f>+SUM(BP31:CA31)</f>
        <v>1626066.1000000108</v>
      </c>
      <c r="CC31" s="49">
        <v>160981.5</v>
      </c>
      <c r="CD31" s="49">
        <v>139234.5</v>
      </c>
      <c r="CE31" s="49">
        <v>150627</v>
      </c>
      <c r="CF31" s="49">
        <v>146109</v>
      </c>
      <c r="CG31" s="49">
        <v>160576.5</v>
      </c>
      <c r="CH31" s="49">
        <v>152452.5</v>
      </c>
      <c r="CI31" s="49">
        <v>167008.5</v>
      </c>
      <c r="CJ31" s="49"/>
      <c r="CK31" s="49"/>
      <c r="CL31" s="49"/>
      <c r="CM31" s="49"/>
      <c r="CN31" s="49"/>
      <c r="CO31" s="47">
        <f>+SUM(CC31:CN31)</f>
        <v>1076989.5</v>
      </c>
    </row>
    <row r="32" spans="2:93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>
        <v>67136.600000000006</v>
      </c>
      <c r="CB32" s="47">
        <f>+SUM(BP32:CA32)</f>
        <v>736766.89999999956</v>
      </c>
      <c r="CC32" s="50">
        <v>76200</v>
      </c>
      <c r="CD32" s="50">
        <v>57807</v>
      </c>
      <c r="CE32" s="50">
        <v>61041</v>
      </c>
      <c r="CF32" s="50">
        <v>58869</v>
      </c>
      <c r="CG32" s="50">
        <v>62466</v>
      </c>
      <c r="CH32" s="50">
        <v>78570</v>
      </c>
      <c r="CI32" s="50">
        <v>82134</v>
      </c>
      <c r="CJ32" s="50"/>
      <c r="CK32" s="50"/>
      <c r="CL32" s="50"/>
      <c r="CM32" s="50"/>
      <c r="CN32" s="50"/>
      <c r="CO32" s="47">
        <f>+SUM(CC32:CN32)</f>
        <v>477087</v>
      </c>
    </row>
    <row r="38" spans="29:84" x14ac:dyDescent="0.25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C38" s="34"/>
      <c r="CD38" s="34"/>
      <c r="CE38" s="34"/>
      <c r="CF38" s="34"/>
    </row>
    <row r="39" spans="29:84" x14ac:dyDescent="0.25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CC39" s="34"/>
      <c r="CD39" s="34"/>
      <c r="CE39" s="34"/>
      <c r="CF39" s="34"/>
    </row>
    <row r="40" spans="29:84" x14ac:dyDescent="0.25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C40" s="34"/>
      <c r="CD40" s="34"/>
      <c r="CE40" s="34"/>
      <c r="CF40" s="34"/>
    </row>
  </sheetData>
  <mergeCells count="40">
    <mergeCell ref="BC6:BN6"/>
    <mergeCell ref="BO6:BO7"/>
    <mergeCell ref="BC17:BN17"/>
    <mergeCell ref="BO17:BO18"/>
    <mergeCell ref="BC28:BN28"/>
    <mergeCell ref="BO28:BO29"/>
    <mergeCell ref="AB6:AB7"/>
    <mergeCell ref="AB17:AB18"/>
    <mergeCell ref="AB28:AB29"/>
    <mergeCell ref="AO6:AO7"/>
    <mergeCell ref="AO17:AO18"/>
    <mergeCell ref="AO28:AO29"/>
    <mergeCell ref="A1:B1"/>
    <mergeCell ref="A2:B2"/>
    <mergeCell ref="B6:B7"/>
    <mergeCell ref="C6:N6"/>
    <mergeCell ref="E28:N28"/>
    <mergeCell ref="O28:O29"/>
    <mergeCell ref="O6:O7"/>
    <mergeCell ref="B17:B18"/>
    <mergeCell ref="E17:N17"/>
    <mergeCell ref="O17:O18"/>
    <mergeCell ref="BB6:BB7"/>
    <mergeCell ref="BB17:BB18"/>
    <mergeCell ref="BB28:BB29"/>
    <mergeCell ref="AP6:BA6"/>
    <mergeCell ref="AP17:BA17"/>
    <mergeCell ref="AP28:BA28"/>
    <mergeCell ref="BP6:CA6"/>
    <mergeCell ref="CB6:CB7"/>
    <mergeCell ref="BP17:CA17"/>
    <mergeCell ref="CB17:CB18"/>
    <mergeCell ref="BP28:CA28"/>
    <mergeCell ref="CB28:CB29"/>
    <mergeCell ref="CC6:CN6"/>
    <mergeCell ref="CO6:CO7"/>
    <mergeCell ref="CC17:CN17"/>
    <mergeCell ref="CO17:CO18"/>
    <mergeCell ref="CC28:CN28"/>
    <mergeCell ref="CO28:C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O58"/>
  <sheetViews>
    <sheetView showGridLines="0" zoomScale="60" zoomScaleNormal="60" workbookViewId="0">
      <pane xSplit="2" ySplit="3" topLeftCell="FG27" activePane="bottomRight" state="frozen"/>
      <selection pane="topRight" activeCell="DK48" sqref="DK48:DK50"/>
      <selection pane="bottomLeft" activeCell="DK48" sqref="DK48:DK50"/>
      <selection pane="bottomRight" activeCell="FM42" sqref="FM4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1" width="11.44140625" style="2"/>
    <col min="112" max="113" width="13.88671875" style="2" customWidth="1"/>
    <col min="114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48" width="14.109375" style="2" customWidth="1"/>
    <col min="149" max="149" width="14.6640625" style="2" customWidth="1"/>
    <col min="150" max="150" width="15.33203125" style="2" customWidth="1"/>
    <col min="151" max="151" width="13.6640625" style="2" customWidth="1"/>
    <col min="152" max="152" width="14" style="2" bestFit="1" customWidth="1"/>
    <col min="153" max="153" width="11.44140625" style="2"/>
    <col min="154" max="154" width="14" style="2" bestFit="1" customWidth="1"/>
    <col min="155" max="155" width="13.5546875" style="2" bestFit="1" customWidth="1"/>
    <col min="156" max="157" width="11.44140625" style="2"/>
    <col min="158" max="158" width="16" style="2" customWidth="1"/>
    <col min="159" max="161" width="14.109375" style="2" customWidth="1"/>
    <col min="162" max="162" width="14.6640625" style="2" customWidth="1"/>
    <col min="163" max="163" width="15.33203125" style="2" customWidth="1"/>
    <col min="164" max="164" width="13.6640625" style="2" customWidth="1"/>
    <col min="165" max="165" width="14" style="2" bestFit="1" customWidth="1"/>
    <col min="166" max="166" width="11.44140625" style="2"/>
    <col min="167" max="167" width="14" style="2" bestFit="1" customWidth="1"/>
    <col min="168" max="168" width="13.5546875" style="2" bestFit="1" customWidth="1"/>
    <col min="169" max="170" width="11.44140625" style="2"/>
    <col min="171" max="171" width="16" style="2" customWidth="1"/>
    <col min="172" max="16384" width="11.44140625" style="2"/>
  </cols>
  <sheetData>
    <row r="1" spans="1:171" x14ac:dyDescent="0.25">
      <c r="A1" s="179" t="s">
        <v>0</v>
      </c>
      <c r="B1" s="179"/>
    </row>
    <row r="2" spans="1:171" ht="30" customHeight="1" x14ac:dyDescent="0.25">
      <c r="A2" s="180" t="s">
        <v>36</v>
      </c>
      <c r="B2" s="181"/>
    </row>
    <row r="3" spans="1:171" x14ac:dyDescent="0.25">
      <c r="A3" s="39" t="s">
        <v>37</v>
      </c>
    </row>
    <row r="5" spans="1:171" x14ac:dyDescent="0.25">
      <c r="B5" s="5" t="s">
        <v>38</v>
      </c>
    </row>
    <row r="6" spans="1:171" ht="15" customHeight="1" x14ac:dyDescent="0.25">
      <c r="B6" s="177" t="s">
        <v>39</v>
      </c>
      <c r="C6" s="174">
        <v>2013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7" t="s">
        <v>40</v>
      </c>
      <c r="P6" s="174">
        <v>2014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7" t="s">
        <v>41</v>
      </c>
      <c r="AC6" s="174">
        <v>2015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7" t="s">
        <v>42</v>
      </c>
      <c r="AP6" s="174">
        <v>2016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43</v>
      </c>
      <c r="BC6" s="174">
        <v>2017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44</v>
      </c>
      <c r="BP6" s="174">
        <v>2018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45</v>
      </c>
      <c r="CC6" s="174">
        <v>2019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46</v>
      </c>
      <c r="CP6" s="169">
        <v>2020</v>
      </c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1"/>
      <c r="DB6" s="172" t="s">
        <v>47</v>
      </c>
      <c r="DC6" s="169">
        <v>2021</v>
      </c>
      <c r="DD6" s="170"/>
      <c r="DE6" s="170"/>
      <c r="DF6" s="170"/>
      <c r="DG6" s="170"/>
      <c r="DH6" s="170"/>
      <c r="DI6" s="170"/>
      <c r="DJ6" s="170"/>
      <c r="DK6" s="170"/>
      <c r="DL6" s="170"/>
      <c r="DM6" s="170"/>
      <c r="DN6" s="171"/>
      <c r="DO6" s="172" t="s">
        <v>48</v>
      </c>
      <c r="DP6" s="169">
        <v>2022</v>
      </c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1"/>
      <c r="EB6" s="172" t="s">
        <v>49</v>
      </c>
      <c r="EC6" s="169">
        <v>2023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50</v>
      </c>
      <c r="EP6" s="169">
        <v>2024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51</v>
      </c>
      <c r="FC6" s="169">
        <v>2025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176</v>
      </c>
    </row>
    <row r="7" spans="1:171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8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8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8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8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</row>
    <row r="8" spans="1:171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>
        <v>124870</v>
      </c>
      <c r="FB8" s="47">
        <f>+SUM(EP8:FA8)</f>
        <v>1275844</v>
      </c>
      <c r="FC8" s="47">
        <v>149251</v>
      </c>
      <c r="FD8" s="47">
        <v>144911</v>
      </c>
      <c r="FE8" s="47">
        <v>119416</v>
      </c>
      <c r="FF8" s="47">
        <v>101223</v>
      </c>
      <c r="FG8" s="47">
        <f>+FG9+FG10</f>
        <v>101461</v>
      </c>
      <c r="FH8" s="47">
        <f>+FH9+FH10</f>
        <v>94225</v>
      </c>
      <c r="FI8" s="47">
        <v>94573</v>
      </c>
      <c r="FJ8" s="47"/>
      <c r="FK8" s="47"/>
      <c r="FL8" s="47"/>
      <c r="FM8" s="47"/>
      <c r="FN8" s="47"/>
      <c r="FO8" s="47">
        <f>+SUM(FC8:FN8)</f>
        <v>805060</v>
      </c>
    </row>
    <row r="9" spans="1:171" x14ac:dyDescent="0.25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>
        <v>73086</v>
      </c>
      <c r="FB9" s="49"/>
      <c r="FC9" s="49">
        <v>99151</v>
      </c>
      <c r="FD9" s="49">
        <v>99301</v>
      </c>
      <c r="FE9" s="49">
        <v>68118</v>
      </c>
      <c r="FF9" s="49">
        <v>52825</v>
      </c>
      <c r="FG9" s="49">
        <v>51658</v>
      </c>
      <c r="FH9" s="49">
        <v>46931</v>
      </c>
      <c r="FI9" s="49">
        <v>49276</v>
      </c>
      <c r="FJ9" s="47"/>
      <c r="FK9" s="47"/>
      <c r="FL9" s="49"/>
      <c r="FM9" s="49"/>
      <c r="FN9" s="49"/>
      <c r="FO9" s="49"/>
    </row>
    <row r="10" spans="1:171" x14ac:dyDescent="0.25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>
        <v>51784</v>
      </c>
      <c r="FB10" s="50"/>
      <c r="FC10" s="50">
        <v>50100</v>
      </c>
      <c r="FD10" s="50">
        <v>45610</v>
      </c>
      <c r="FE10" s="50">
        <v>51298</v>
      </c>
      <c r="FF10" s="50">
        <v>48398</v>
      </c>
      <c r="FG10" s="50">
        <v>49803</v>
      </c>
      <c r="FH10" s="50">
        <v>47294</v>
      </c>
      <c r="FI10" s="50">
        <v>45297</v>
      </c>
      <c r="FJ10" s="47"/>
      <c r="FK10" s="47"/>
      <c r="FL10" s="50"/>
      <c r="FM10" s="50"/>
      <c r="FN10" s="50"/>
      <c r="FO10" s="50"/>
    </row>
    <row r="11" spans="1:171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>
        <v>51579</v>
      </c>
      <c r="FB11" s="47">
        <f>+SUM(EP11:FA11)</f>
        <v>622777</v>
      </c>
      <c r="FC11" s="47">
        <v>55706</v>
      </c>
      <c r="FD11" s="47">
        <v>50751</v>
      </c>
      <c r="FE11" s="47">
        <v>55663</v>
      </c>
      <c r="FF11" s="47">
        <v>55736</v>
      </c>
      <c r="FG11" s="47">
        <f>+FG13+FG12</f>
        <v>56876</v>
      </c>
      <c r="FH11" s="47">
        <f>+FH13+FH12</f>
        <v>50652</v>
      </c>
      <c r="FI11" s="47">
        <v>55148</v>
      </c>
      <c r="FJ11" s="47"/>
      <c r="FK11" s="47"/>
      <c r="FL11" s="47"/>
      <c r="FM11" s="47"/>
      <c r="FN11" s="47"/>
      <c r="FO11" s="47">
        <f>+SUM(FC11:FN11)</f>
        <v>380532</v>
      </c>
    </row>
    <row r="12" spans="1:171" x14ac:dyDescent="0.25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>
        <v>33226</v>
      </c>
      <c r="FB12" s="49"/>
      <c r="FC12" s="49">
        <v>35613</v>
      </c>
      <c r="FD12" s="49">
        <v>32430</v>
      </c>
      <c r="FE12" s="49">
        <v>34664</v>
      </c>
      <c r="FF12" s="49">
        <v>34336</v>
      </c>
      <c r="FG12" s="49">
        <v>34300</v>
      </c>
      <c r="FH12" s="49">
        <v>30891</v>
      </c>
      <c r="FI12" s="49">
        <v>36148</v>
      </c>
      <c r="FJ12" s="47"/>
      <c r="FK12" s="47"/>
      <c r="FL12" s="49"/>
      <c r="FM12" s="49"/>
      <c r="FN12" s="49"/>
      <c r="FO12" s="49"/>
    </row>
    <row r="13" spans="1:171" x14ac:dyDescent="0.25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>
        <v>18353</v>
      </c>
      <c r="FB13" s="50"/>
      <c r="FC13" s="50">
        <v>20093</v>
      </c>
      <c r="FD13" s="50">
        <v>18321</v>
      </c>
      <c r="FE13" s="50">
        <v>20999</v>
      </c>
      <c r="FF13" s="50">
        <v>21400</v>
      </c>
      <c r="FG13" s="50">
        <v>22576</v>
      </c>
      <c r="FH13" s="50">
        <v>19761</v>
      </c>
      <c r="FI13" s="50">
        <v>19000</v>
      </c>
      <c r="FJ13" s="47"/>
      <c r="FK13" s="47"/>
      <c r="FL13" s="50"/>
      <c r="FM13" s="50"/>
      <c r="FN13" s="50"/>
      <c r="FO13" s="50"/>
    </row>
    <row r="14" spans="1:171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>
        <v>53809</v>
      </c>
      <c r="FB14" s="47">
        <f>+SUM(EP14:FA14)</f>
        <v>705815</v>
      </c>
      <c r="FC14" s="47">
        <v>62561</v>
      </c>
      <c r="FD14" s="47">
        <v>57787</v>
      </c>
      <c r="FE14" s="47">
        <v>63523</v>
      </c>
      <c r="FF14" s="47">
        <v>62999</v>
      </c>
      <c r="FG14" s="47">
        <f>+FG15+FG16</f>
        <v>64013</v>
      </c>
      <c r="FH14" s="47">
        <f>+FH15+FH16</f>
        <v>57991</v>
      </c>
      <c r="FI14" s="47">
        <v>63077</v>
      </c>
      <c r="FJ14" s="47"/>
      <c r="FK14" s="47"/>
      <c r="FL14" s="47"/>
      <c r="FM14" s="47"/>
      <c r="FN14" s="47"/>
      <c r="FO14" s="47">
        <f>+SUM(FC14:FN14)</f>
        <v>431951</v>
      </c>
    </row>
    <row r="15" spans="1:171" x14ac:dyDescent="0.25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>
        <v>34434</v>
      </c>
      <c r="FB15" s="49"/>
      <c r="FC15" s="49">
        <v>40914</v>
      </c>
      <c r="FD15" s="49">
        <v>37579</v>
      </c>
      <c r="FE15" s="49">
        <v>40821</v>
      </c>
      <c r="FF15" s="49">
        <v>39823</v>
      </c>
      <c r="FG15" s="49">
        <v>39431</v>
      </c>
      <c r="FH15" s="49">
        <v>36061</v>
      </c>
      <c r="FI15" s="49">
        <v>41667</v>
      </c>
      <c r="FJ15" s="47"/>
      <c r="FK15" s="47"/>
      <c r="FL15" s="49"/>
      <c r="FM15" s="49"/>
      <c r="FN15" s="49"/>
      <c r="FO15" s="49"/>
    </row>
    <row r="16" spans="1:171" x14ac:dyDescent="0.25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>
        <v>19375</v>
      </c>
      <c r="FB16" s="50"/>
      <c r="FC16" s="50">
        <v>21647</v>
      </c>
      <c r="FD16" s="50">
        <v>20208</v>
      </c>
      <c r="FE16" s="50">
        <v>22702</v>
      </c>
      <c r="FF16" s="50">
        <v>23176</v>
      </c>
      <c r="FG16" s="50">
        <v>24582</v>
      </c>
      <c r="FH16" s="50">
        <v>21930</v>
      </c>
      <c r="FI16" s="50">
        <v>21410</v>
      </c>
      <c r="FJ16" s="47"/>
      <c r="FK16" s="47"/>
      <c r="FL16" s="50"/>
      <c r="FM16" s="50"/>
      <c r="FN16" s="50"/>
      <c r="FO16" s="50"/>
    </row>
    <row r="17" spans="2:171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>
        <v>71066</v>
      </c>
      <c r="FB17" s="47">
        <f>+SUM(EP17:FA17)</f>
        <v>783351</v>
      </c>
      <c r="FC17" s="47">
        <v>69065</v>
      </c>
      <c r="FD17" s="47">
        <v>66816</v>
      </c>
      <c r="FE17" s="47">
        <v>73940</v>
      </c>
      <c r="FF17" s="47">
        <v>69369</v>
      </c>
      <c r="FG17" s="47">
        <f>+FG18+FG19</f>
        <v>71056</v>
      </c>
      <c r="FH17" s="47">
        <f>+FH18+FH19</f>
        <v>67022</v>
      </c>
      <c r="FI17" s="47">
        <v>75657</v>
      </c>
      <c r="FJ17" s="47"/>
      <c r="FK17" s="47"/>
      <c r="FL17" s="47"/>
      <c r="FM17" s="47"/>
      <c r="FN17" s="47"/>
      <c r="FO17" s="47">
        <f>+SUM(FC17:FN17)</f>
        <v>492925</v>
      </c>
    </row>
    <row r="18" spans="2:171" x14ac:dyDescent="0.25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>
        <v>59929</v>
      </c>
      <c r="FB18" s="49"/>
      <c r="FC18" s="49">
        <v>56726</v>
      </c>
      <c r="FD18" s="49">
        <v>54844</v>
      </c>
      <c r="FE18" s="49">
        <v>60147</v>
      </c>
      <c r="FF18" s="49">
        <v>56109</v>
      </c>
      <c r="FG18" s="49">
        <v>57535</v>
      </c>
      <c r="FH18" s="49">
        <v>54209</v>
      </c>
      <c r="FI18" s="49">
        <v>62437</v>
      </c>
      <c r="FJ18" s="47"/>
      <c r="FK18" s="47"/>
      <c r="FL18" s="49"/>
      <c r="FM18" s="49"/>
      <c r="FN18" s="49"/>
      <c r="FO18" s="49"/>
    </row>
    <row r="19" spans="2:171" x14ac:dyDescent="0.25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>
        <v>11137</v>
      </c>
      <c r="FB19" s="50"/>
      <c r="FC19" s="50">
        <v>12339</v>
      </c>
      <c r="FD19" s="50">
        <v>11972</v>
      </c>
      <c r="FE19" s="50">
        <v>13793</v>
      </c>
      <c r="FF19" s="50">
        <v>13260</v>
      </c>
      <c r="FG19" s="50">
        <v>13521</v>
      </c>
      <c r="FH19" s="50">
        <v>12813</v>
      </c>
      <c r="FI19" s="50">
        <v>13220</v>
      </c>
      <c r="FJ19" s="47"/>
      <c r="FK19" s="47"/>
      <c r="FL19" s="50"/>
      <c r="FM19" s="50"/>
      <c r="FN19" s="50"/>
      <c r="FO19" s="50"/>
    </row>
    <row r="20" spans="2:171" x14ac:dyDescent="0.25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>
        <v>301324</v>
      </c>
      <c r="FB20" s="52">
        <f>+SUM(EP20:FA20)</f>
        <v>3387787</v>
      </c>
      <c r="FC20" s="52">
        <v>336583</v>
      </c>
      <c r="FD20" s="52">
        <v>320265</v>
      </c>
      <c r="FE20" s="52">
        <v>312542</v>
      </c>
      <c r="FF20" s="52">
        <v>289327</v>
      </c>
      <c r="FG20" s="52">
        <f>+FG21+FG22</f>
        <v>293406</v>
      </c>
      <c r="FH20" s="52">
        <f>+FH21+FH22</f>
        <v>269890</v>
      </c>
      <c r="FI20" s="52">
        <v>288455</v>
      </c>
      <c r="FJ20" s="52"/>
      <c r="FK20" s="52"/>
      <c r="FL20" s="52"/>
      <c r="FM20" s="52"/>
      <c r="FN20" s="52"/>
      <c r="FO20" s="52">
        <f>+SUM(FC20:FN20)</f>
        <v>2110468</v>
      </c>
    </row>
    <row r="21" spans="2:171" x14ac:dyDescent="0.25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>
        <v>200675</v>
      </c>
      <c r="FB21" s="53">
        <f>+SUM(EP21:FA21)</f>
        <v>2200706</v>
      </c>
      <c r="FC21" s="53">
        <v>232404</v>
      </c>
      <c r="FD21" s="53">
        <v>224154</v>
      </c>
      <c r="FE21" s="53">
        <v>203750</v>
      </c>
      <c r="FF21" s="53">
        <v>183093</v>
      </c>
      <c r="FG21" s="53">
        <f>+FG18+FG15+FG12+FG9</f>
        <v>182924</v>
      </c>
      <c r="FH21" s="53">
        <f>+FH18+FH15+FH12+FH9</f>
        <v>168092</v>
      </c>
      <c r="FI21" s="53">
        <v>189528</v>
      </c>
      <c r="FJ21" s="53"/>
      <c r="FK21" s="53"/>
      <c r="FL21" s="53"/>
      <c r="FM21" s="53"/>
      <c r="FN21" s="53"/>
      <c r="FO21" s="53">
        <f>+SUM(FC21:FN21)</f>
        <v>1383945</v>
      </c>
    </row>
    <row r="22" spans="2:171" x14ac:dyDescent="0.25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>
        <v>100649</v>
      </c>
      <c r="FB22" s="53">
        <f>+SUM(EP22:FA22)</f>
        <v>1187081</v>
      </c>
      <c r="FC22" s="53">
        <v>104179</v>
      </c>
      <c r="FD22" s="53">
        <v>96111</v>
      </c>
      <c r="FE22" s="53">
        <v>108792</v>
      </c>
      <c r="FF22" s="53">
        <v>106234</v>
      </c>
      <c r="FG22" s="53">
        <f>+FG19+FG16+FG13+FG10</f>
        <v>110482</v>
      </c>
      <c r="FH22" s="53">
        <f>+FH19+FH16+FH13+FH10</f>
        <v>101798</v>
      </c>
      <c r="FI22" s="53">
        <v>98927</v>
      </c>
      <c r="FJ22" s="53"/>
      <c r="FK22" s="53"/>
      <c r="FL22" s="53"/>
      <c r="FM22" s="53"/>
      <c r="FN22" s="53"/>
      <c r="FO22" s="53">
        <f>+SUM(FC22:FN22)</f>
        <v>726523</v>
      </c>
    </row>
    <row r="25" spans="2:171" x14ac:dyDescent="0.25">
      <c r="B25" s="5" t="s">
        <v>71</v>
      </c>
    </row>
    <row r="26" spans="2:171" ht="15" customHeight="1" x14ac:dyDescent="0.25">
      <c r="B26" s="177" t="s">
        <v>39</v>
      </c>
      <c r="C26" s="174">
        <v>2013</v>
      </c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6"/>
      <c r="O26" s="177" t="s">
        <v>40</v>
      </c>
      <c r="P26" s="174">
        <v>2014</v>
      </c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6"/>
      <c r="AB26" s="177" t="s">
        <v>41</v>
      </c>
      <c r="AC26" s="174">
        <v>2015</v>
      </c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6"/>
      <c r="AO26" s="177" t="s">
        <v>42</v>
      </c>
      <c r="AP26" s="174">
        <v>2016</v>
      </c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6"/>
      <c r="BB26" s="177" t="s">
        <v>43</v>
      </c>
      <c r="BC26" s="174">
        <v>2017</v>
      </c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6"/>
      <c r="BO26" s="172" t="s">
        <v>44</v>
      </c>
      <c r="BP26" s="174">
        <v>2018</v>
      </c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6"/>
      <c r="CB26" s="172" t="s">
        <v>45</v>
      </c>
      <c r="CC26" s="174">
        <v>2019</v>
      </c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6"/>
      <c r="CO26" s="172" t="s">
        <v>46</v>
      </c>
      <c r="CP26" s="169">
        <v>2020</v>
      </c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1"/>
      <c r="DB26" s="172" t="s">
        <v>47</v>
      </c>
      <c r="DC26" s="169">
        <v>2021</v>
      </c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1"/>
      <c r="DO26" s="172" t="s">
        <v>48</v>
      </c>
      <c r="DP26" s="169">
        <v>2022</v>
      </c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1"/>
      <c r="EB26" s="172" t="s">
        <v>49</v>
      </c>
      <c r="EC26" s="169">
        <v>2023</v>
      </c>
      <c r="ED26" s="170"/>
      <c r="EE26" s="170"/>
      <c r="EF26" s="170"/>
      <c r="EG26" s="170"/>
      <c r="EH26" s="170"/>
      <c r="EI26" s="170"/>
      <c r="EJ26" s="170"/>
      <c r="EK26" s="170"/>
      <c r="EL26" s="170"/>
      <c r="EM26" s="170"/>
      <c r="EN26" s="171"/>
      <c r="EO26" s="172" t="s">
        <v>50</v>
      </c>
      <c r="EP26" s="169">
        <v>2024</v>
      </c>
      <c r="EQ26" s="170"/>
      <c r="ER26" s="170"/>
      <c r="ES26" s="170"/>
      <c r="ET26" s="170"/>
      <c r="EU26" s="170"/>
      <c r="EV26" s="170"/>
      <c r="EW26" s="170"/>
      <c r="EX26" s="170"/>
      <c r="EY26" s="170"/>
      <c r="EZ26" s="170"/>
      <c r="FA26" s="171"/>
      <c r="FB26" s="172" t="s">
        <v>51</v>
      </c>
      <c r="FC26" s="169">
        <v>2025</v>
      </c>
      <c r="FD26" s="170"/>
      <c r="FE26" s="170"/>
      <c r="FF26" s="170"/>
      <c r="FG26" s="170"/>
      <c r="FH26" s="170"/>
      <c r="FI26" s="170"/>
      <c r="FJ26" s="170"/>
      <c r="FK26" s="170"/>
      <c r="FL26" s="170"/>
      <c r="FM26" s="170"/>
      <c r="FN26" s="171"/>
      <c r="FO26" s="172" t="s">
        <v>176</v>
      </c>
    </row>
    <row r="27" spans="2:171" x14ac:dyDescent="0.25">
      <c r="B27" s="178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78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78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78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78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3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3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3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3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3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3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3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3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3"/>
    </row>
    <row r="28" spans="2:171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>
        <v>306931</v>
      </c>
      <c r="FB28" s="47">
        <f>+SUM(EP28:FA28)</f>
        <v>3185687</v>
      </c>
      <c r="FC28" s="47">
        <v>323337</v>
      </c>
      <c r="FD28" s="47">
        <v>302399</v>
      </c>
      <c r="FE28" s="47">
        <v>298228</v>
      </c>
      <c r="FF28" s="47">
        <v>270884</v>
      </c>
      <c r="FG28" s="47">
        <f>+FG29+FG30</f>
        <v>274970</v>
      </c>
      <c r="FH28" s="47">
        <f>+FH29+FH30</f>
        <v>258791</v>
      </c>
      <c r="FI28" s="47">
        <v>252396</v>
      </c>
      <c r="FJ28" s="47"/>
      <c r="FK28" s="47"/>
      <c r="FL28" s="47"/>
      <c r="FM28" s="47"/>
      <c r="FN28" s="47"/>
      <c r="FO28" s="47">
        <f>+SUM(FC28:FN28)</f>
        <v>1981005</v>
      </c>
    </row>
    <row r="29" spans="2:171" ht="14.4" x14ac:dyDescent="0.25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>
        <v>73086</v>
      </c>
      <c r="FB29" s="49"/>
      <c r="FC29" s="49">
        <v>99151</v>
      </c>
      <c r="FD29" s="49">
        <v>99301</v>
      </c>
      <c r="FE29" s="49">
        <v>68118</v>
      </c>
      <c r="FF29" s="49">
        <v>52825</v>
      </c>
      <c r="FG29" s="49">
        <v>51658</v>
      </c>
      <c r="FH29" s="49">
        <v>46931</v>
      </c>
      <c r="FI29" s="49">
        <v>49276</v>
      </c>
      <c r="FJ29" s="47"/>
      <c r="FK29" s="47"/>
      <c r="FL29" s="49"/>
      <c r="FM29" s="49"/>
      <c r="FN29" s="49"/>
      <c r="FO29" s="49"/>
    </row>
    <row r="30" spans="2:171" ht="14.4" x14ac:dyDescent="0.25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>
        <v>233845</v>
      </c>
      <c r="FB30" s="50"/>
      <c r="FC30" s="50">
        <v>224186</v>
      </c>
      <c r="FD30" s="50">
        <v>203098</v>
      </c>
      <c r="FE30" s="50">
        <v>230110</v>
      </c>
      <c r="FF30" s="50">
        <v>218059</v>
      </c>
      <c r="FG30" s="50">
        <v>223312</v>
      </c>
      <c r="FH30" s="50">
        <v>211860</v>
      </c>
      <c r="FI30" s="50">
        <v>203120</v>
      </c>
      <c r="FJ30" s="47"/>
      <c r="FK30" s="47"/>
      <c r="FL30" s="50"/>
      <c r="FM30" s="50"/>
      <c r="FN30" s="50"/>
      <c r="FO30" s="50"/>
    </row>
    <row r="31" spans="2:171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>
        <v>115915</v>
      </c>
      <c r="FB31" s="47">
        <f>+SUM(EP31:FA31)</f>
        <v>1445443</v>
      </c>
      <c r="FC31" s="47">
        <v>125500</v>
      </c>
      <c r="FD31" s="47">
        <v>115099</v>
      </c>
      <c r="FE31" s="47">
        <v>130281</v>
      </c>
      <c r="FF31" s="47">
        <v>131827</v>
      </c>
      <c r="FG31" s="47">
        <f>+FG32+FG33</f>
        <v>138091</v>
      </c>
      <c r="FH31" s="47">
        <f>+FH32+FH33</f>
        <v>119330</v>
      </c>
      <c r="FI31" s="47">
        <v>120815</v>
      </c>
      <c r="FJ31" s="47"/>
      <c r="FK31" s="47"/>
      <c r="FL31" s="47"/>
      <c r="FM31" s="47"/>
      <c r="FN31" s="47"/>
      <c r="FO31" s="47">
        <f>+SUM(FC31:FN31)</f>
        <v>880943</v>
      </c>
    </row>
    <row r="32" spans="2:171" ht="14.4" x14ac:dyDescent="0.25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>
        <v>33226</v>
      </c>
      <c r="FB32" s="49"/>
      <c r="FC32" s="49">
        <v>35613</v>
      </c>
      <c r="FD32" s="49">
        <v>32430</v>
      </c>
      <c r="FE32" s="49">
        <v>34664</v>
      </c>
      <c r="FF32" s="49">
        <v>34336</v>
      </c>
      <c r="FG32" s="49">
        <v>34300</v>
      </c>
      <c r="FH32" s="49">
        <v>30891</v>
      </c>
      <c r="FI32" s="49">
        <v>36148</v>
      </c>
      <c r="FJ32" s="47"/>
      <c r="FK32" s="47"/>
      <c r="FL32" s="49"/>
      <c r="FM32" s="49"/>
      <c r="FN32" s="49"/>
      <c r="FO32" s="49"/>
    </row>
    <row r="33" spans="2:171" ht="14.4" x14ac:dyDescent="0.25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>
        <v>82689</v>
      </c>
      <c r="FB33" s="50"/>
      <c r="FC33" s="50">
        <v>89887</v>
      </c>
      <c r="FD33" s="50">
        <v>82669</v>
      </c>
      <c r="FE33" s="50">
        <v>95617</v>
      </c>
      <c r="FF33" s="50">
        <v>97491</v>
      </c>
      <c r="FG33" s="50">
        <v>103791</v>
      </c>
      <c r="FH33" s="50">
        <v>88439</v>
      </c>
      <c r="FI33" s="50">
        <v>84667</v>
      </c>
      <c r="FJ33" s="47"/>
      <c r="FK33" s="47"/>
      <c r="FL33" s="50"/>
      <c r="FM33" s="50"/>
      <c r="FN33" s="50"/>
      <c r="FO33" s="50"/>
    </row>
    <row r="34" spans="2:171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>
        <v>119988</v>
      </c>
      <c r="FB34" s="47">
        <f>+SUM(EP34:FA34)</f>
        <v>1577903</v>
      </c>
      <c r="FC34" s="47">
        <v>135554</v>
      </c>
      <c r="FD34" s="47">
        <v>126059</v>
      </c>
      <c r="FE34" s="47">
        <v>141884</v>
      </c>
      <c r="FF34" s="47">
        <v>142942</v>
      </c>
      <c r="FG34" s="47">
        <f>+FG35+FG36</f>
        <v>149610</v>
      </c>
      <c r="FH34" s="47">
        <f>+FH35+FH36</f>
        <v>131676</v>
      </c>
      <c r="FI34" s="47">
        <v>134183</v>
      </c>
      <c r="FJ34" s="47"/>
      <c r="FK34" s="47"/>
      <c r="FL34" s="47"/>
      <c r="FM34" s="47"/>
      <c r="FN34" s="47"/>
      <c r="FO34" s="47">
        <f>+SUM(FC34:FN34)</f>
        <v>961908</v>
      </c>
    </row>
    <row r="35" spans="2:171" ht="14.4" x14ac:dyDescent="0.25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>
        <v>34434</v>
      </c>
      <c r="FB35" s="49"/>
      <c r="FC35" s="49">
        <v>40914</v>
      </c>
      <c r="FD35" s="49">
        <v>37579</v>
      </c>
      <c r="FE35" s="49">
        <v>40821</v>
      </c>
      <c r="FF35" s="49">
        <v>39823</v>
      </c>
      <c r="FG35" s="49">
        <v>39431</v>
      </c>
      <c r="FH35" s="49">
        <v>36061</v>
      </c>
      <c r="FI35" s="49">
        <v>41667</v>
      </c>
      <c r="FJ35" s="47"/>
      <c r="FK35" s="47"/>
      <c r="FL35" s="49"/>
      <c r="FM35" s="49"/>
      <c r="FN35" s="49"/>
      <c r="FO35" s="49"/>
    </row>
    <row r="36" spans="2:171" ht="14.4" x14ac:dyDescent="0.25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>
        <v>85554</v>
      </c>
      <c r="FB36" s="50"/>
      <c r="FC36" s="50">
        <v>94640</v>
      </c>
      <c r="FD36" s="50">
        <v>88480</v>
      </c>
      <c r="FE36" s="50">
        <v>101063</v>
      </c>
      <c r="FF36" s="50">
        <v>103119</v>
      </c>
      <c r="FG36" s="50">
        <v>110179</v>
      </c>
      <c r="FH36" s="50">
        <v>95615</v>
      </c>
      <c r="FI36" s="50">
        <v>92516</v>
      </c>
      <c r="FJ36" s="47"/>
      <c r="FK36" s="47"/>
      <c r="FL36" s="50"/>
      <c r="FM36" s="50"/>
      <c r="FN36" s="50"/>
      <c r="FO36" s="50"/>
    </row>
    <row r="37" spans="2:171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>
        <v>100129</v>
      </c>
      <c r="FB37" s="47">
        <f>+SUM(EP37:FA37)</f>
        <v>1148378</v>
      </c>
      <c r="FC37" s="47">
        <v>102110</v>
      </c>
      <c r="FD37" s="47">
        <v>98901</v>
      </c>
      <c r="FE37" s="47">
        <v>111538</v>
      </c>
      <c r="FF37" s="47">
        <v>69369</v>
      </c>
      <c r="FG37" s="47">
        <f>+FG38+FG39</f>
        <v>108601</v>
      </c>
      <c r="FH37" s="47">
        <f>+FH38+FH39</f>
        <v>101748</v>
      </c>
      <c r="FI37" s="47">
        <v>111780</v>
      </c>
      <c r="FJ37" s="47"/>
      <c r="FK37" s="47"/>
      <c r="FL37" s="47"/>
      <c r="FM37" s="47"/>
      <c r="FN37" s="47"/>
      <c r="FO37" s="47">
        <f>+SUM(FC37:FN37)</f>
        <v>704047</v>
      </c>
    </row>
    <row r="38" spans="2:171" ht="14.4" x14ac:dyDescent="0.25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>
        <v>59929</v>
      </c>
      <c r="FB38" s="49"/>
      <c r="FC38" s="49">
        <v>56726</v>
      </c>
      <c r="FD38" s="49">
        <v>54844</v>
      </c>
      <c r="FE38" s="49">
        <v>60147</v>
      </c>
      <c r="FF38" s="49">
        <v>56109</v>
      </c>
      <c r="FG38" s="49">
        <v>57535</v>
      </c>
      <c r="FH38" s="49">
        <v>54209</v>
      </c>
      <c r="FI38" s="49">
        <v>62437</v>
      </c>
      <c r="FJ38" s="47"/>
      <c r="FK38" s="47"/>
      <c r="FL38" s="49"/>
      <c r="FM38" s="49"/>
      <c r="FN38" s="49"/>
      <c r="FO38" s="49"/>
    </row>
    <row r="39" spans="2:171" ht="14.4" x14ac:dyDescent="0.25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>
        <v>40200</v>
      </c>
      <c r="FB39" s="50"/>
      <c r="FC39" s="50">
        <v>45384</v>
      </c>
      <c r="FD39" s="50">
        <v>44057</v>
      </c>
      <c r="FE39" s="50">
        <v>51391</v>
      </c>
      <c r="FF39" s="50">
        <v>49944</v>
      </c>
      <c r="FG39" s="50">
        <v>51066</v>
      </c>
      <c r="FH39" s="50">
        <v>47539</v>
      </c>
      <c r="FI39" s="50">
        <v>49343</v>
      </c>
      <c r="FJ39" s="47"/>
      <c r="FK39" s="47"/>
      <c r="FL39" s="50"/>
      <c r="FM39" s="50"/>
      <c r="FN39" s="50"/>
      <c r="FO39" s="50"/>
    </row>
    <row r="40" spans="2:171" x14ac:dyDescent="0.25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>
        <v>642963</v>
      </c>
      <c r="FB40" s="52">
        <f>+SUM(EP40:FA40)</f>
        <v>7358473</v>
      </c>
      <c r="FC40" s="52">
        <v>686501</v>
      </c>
      <c r="FD40" s="52">
        <v>642458</v>
      </c>
      <c r="FE40" s="52">
        <v>681931</v>
      </c>
      <c r="FF40" s="52">
        <f>+FF41+FF42</f>
        <v>651706</v>
      </c>
      <c r="FG40" s="52">
        <f>+FG41+FG42</f>
        <v>671272</v>
      </c>
      <c r="FH40" s="52">
        <f>+FH41+FH42</f>
        <v>611545</v>
      </c>
      <c r="FI40" s="52">
        <v>619174</v>
      </c>
      <c r="FJ40" s="52"/>
      <c r="FK40" s="52"/>
      <c r="FL40" s="52"/>
      <c r="FM40" s="52"/>
      <c r="FN40" s="52"/>
      <c r="FO40" s="52">
        <f>+SUM(FC40:FN40)</f>
        <v>4564587</v>
      </c>
    </row>
    <row r="41" spans="2:171" x14ac:dyDescent="0.25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>
        <v>200675</v>
      </c>
      <c r="FB41" s="53">
        <f>+SUM(EP41:FA41)</f>
        <v>2200706</v>
      </c>
      <c r="FC41" s="53">
        <v>232404</v>
      </c>
      <c r="FD41" s="53">
        <v>224154</v>
      </c>
      <c r="FE41" s="53">
        <v>203750</v>
      </c>
      <c r="FF41" s="53">
        <f t="shared" ref="FF41:FH42" si="96">+FF38+FF35+FF32+FF29</f>
        <v>183093</v>
      </c>
      <c r="FG41" s="53">
        <f t="shared" si="96"/>
        <v>182924</v>
      </c>
      <c r="FH41" s="53">
        <f t="shared" si="96"/>
        <v>168092</v>
      </c>
      <c r="FI41" s="53">
        <v>189528</v>
      </c>
      <c r="FJ41" s="53"/>
      <c r="FK41" s="53"/>
      <c r="FL41" s="53"/>
      <c r="FM41" s="53"/>
      <c r="FN41" s="53"/>
      <c r="FO41" s="53">
        <f>+SUM(FC41:FN41)</f>
        <v>1383945</v>
      </c>
    </row>
    <row r="42" spans="2:171" x14ac:dyDescent="0.25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7">AK30+AK33+AK36+AK39</f>
        <v>426106</v>
      </c>
      <c r="AL42" s="53">
        <f t="shared" si="97"/>
        <v>426894</v>
      </c>
      <c r="AM42" s="53">
        <f t="shared" si="97"/>
        <v>423418</v>
      </c>
      <c r="AN42" s="53">
        <f t="shared" si="97"/>
        <v>401018</v>
      </c>
      <c r="AO42" s="53">
        <f t="shared" si="97"/>
        <v>5030630</v>
      </c>
      <c r="AP42" s="53">
        <f t="shared" si="97"/>
        <v>390300</v>
      </c>
      <c r="AQ42" s="53">
        <f t="shared" si="97"/>
        <v>372204</v>
      </c>
      <c r="AR42" s="53">
        <f t="shared" si="97"/>
        <v>386158</v>
      </c>
      <c r="AS42" s="53">
        <f t="shared" si="97"/>
        <v>370212</v>
      </c>
      <c r="AT42" s="53">
        <f t="shared" si="97"/>
        <v>394874</v>
      </c>
      <c r="AU42" s="53">
        <f t="shared" si="97"/>
        <v>358726</v>
      </c>
      <c r="AV42" s="53">
        <f t="shared" si="97"/>
        <v>371650</v>
      </c>
      <c r="AW42" s="53">
        <f t="shared" si="97"/>
        <v>381532</v>
      </c>
      <c r="AX42" s="53">
        <f t="shared" si="97"/>
        <v>379860</v>
      </c>
      <c r="AY42" s="53">
        <f t="shared" si="97"/>
        <v>408400</v>
      </c>
      <c r="AZ42" s="53">
        <f t="shared" si="97"/>
        <v>401810</v>
      </c>
      <c r="BA42" s="53">
        <f t="shared" si="97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8">BR30+BR33+BR36+BR39</f>
        <v>392036</v>
      </c>
      <c r="BS42" s="56">
        <f t="shared" si="98"/>
        <v>383360</v>
      </c>
      <c r="BT42" s="56">
        <f t="shared" si="98"/>
        <v>386504</v>
      </c>
      <c r="BU42" s="56">
        <f t="shared" si="98"/>
        <v>362228</v>
      </c>
      <c r="BV42" s="56">
        <f t="shared" si="98"/>
        <v>375774</v>
      </c>
      <c r="BW42" s="56">
        <f t="shared" si="98"/>
        <v>393538</v>
      </c>
      <c r="BX42" s="56">
        <f t="shared" si="98"/>
        <v>377446</v>
      </c>
      <c r="BY42" s="56">
        <f t="shared" si="98"/>
        <v>398638</v>
      </c>
      <c r="BZ42" s="56">
        <f t="shared" si="98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9">CE30+CE33+CE36+CE39</f>
        <v>378122</v>
      </c>
      <c r="CF42" s="56">
        <f t="shared" si="99"/>
        <v>366884</v>
      </c>
      <c r="CG42" s="56">
        <f t="shared" si="99"/>
        <v>392328</v>
      </c>
      <c r="CH42" s="56">
        <f t="shared" si="99"/>
        <v>375506</v>
      </c>
      <c r="CI42" s="56">
        <f t="shared" si="99"/>
        <v>425936</v>
      </c>
      <c r="CJ42" s="56">
        <f t="shared" si="99"/>
        <v>507632</v>
      </c>
      <c r="CK42" s="56">
        <f t="shared" si="99"/>
        <v>526498</v>
      </c>
      <c r="CL42" s="56">
        <f t="shared" si="99"/>
        <v>520292</v>
      </c>
      <c r="CM42" s="56">
        <f t="shared" si="99"/>
        <v>466522</v>
      </c>
      <c r="CN42" s="56">
        <v>467182</v>
      </c>
      <c r="CO42" s="57">
        <f t="shared" si="66"/>
        <v>5055736</v>
      </c>
      <c r="CP42" s="56">
        <f t="shared" ref="CP42:DA42" si="100">CP30+CP33+CP36+CP39</f>
        <v>430160</v>
      </c>
      <c r="CQ42" s="56">
        <f t="shared" si="100"/>
        <v>412376</v>
      </c>
      <c r="CR42" s="56">
        <f t="shared" si="100"/>
        <v>303240</v>
      </c>
      <c r="CS42" s="56">
        <f t="shared" si="100"/>
        <v>191150</v>
      </c>
      <c r="CT42" s="56">
        <f t="shared" si="100"/>
        <v>254758</v>
      </c>
      <c r="CU42" s="56">
        <f t="shared" si="100"/>
        <v>303570</v>
      </c>
      <c r="CV42" s="56">
        <f t="shared" si="100"/>
        <v>330096</v>
      </c>
      <c r="CW42" s="56">
        <f t="shared" si="100"/>
        <v>302332</v>
      </c>
      <c r="CX42" s="56">
        <f t="shared" si="100"/>
        <v>268408</v>
      </c>
      <c r="CY42" s="56">
        <f t="shared" si="100"/>
        <v>415242</v>
      </c>
      <c r="CZ42" s="56">
        <f t="shared" si="100"/>
        <v>416581</v>
      </c>
      <c r="DA42" s="56">
        <f t="shared" si="100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>
        <v>442288</v>
      </c>
      <c r="FB42" s="53">
        <f>+SUM(EP42:FA42)</f>
        <v>5157767</v>
      </c>
      <c r="FC42" s="53">
        <v>454097</v>
      </c>
      <c r="FD42" s="53">
        <v>418304</v>
      </c>
      <c r="FE42" s="53">
        <v>478181</v>
      </c>
      <c r="FF42" s="53">
        <f t="shared" si="96"/>
        <v>468613</v>
      </c>
      <c r="FG42" s="53">
        <f t="shared" si="96"/>
        <v>488348</v>
      </c>
      <c r="FH42" s="53">
        <f t="shared" si="96"/>
        <v>443453</v>
      </c>
      <c r="FI42" s="53">
        <v>429646</v>
      </c>
      <c r="FJ42" s="53"/>
      <c r="FK42" s="53"/>
      <c r="FL42" s="53"/>
      <c r="FM42" s="53"/>
      <c r="FN42" s="53"/>
      <c r="FO42" s="53">
        <f>+SUM(FC42:FN42)</f>
        <v>3180642</v>
      </c>
    </row>
    <row r="45" spans="2:171" x14ac:dyDescent="0.25">
      <c r="B45" s="5" t="s">
        <v>72</v>
      </c>
    </row>
    <row r="46" spans="2:171" ht="15" customHeight="1" x14ac:dyDescent="0.25">
      <c r="B46" s="12" t="s">
        <v>73</v>
      </c>
      <c r="C46" s="174">
        <v>2013</v>
      </c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6"/>
      <c r="O46" s="177" t="s">
        <v>40</v>
      </c>
      <c r="P46" s="174">
        <v>2014</v>
      </c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6"/>
      <c r="AB46" s="177" t="s">
        <v>41</v>
      </c>
      <c r="AC46" s="174">
        <v>2015</v>
      </c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6"/>
      <c r="AO46" s="177" t="s">
        <v>42</v>
      </c>
      <c r="AP46" s="174">
        <v>2016</v>
      </c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6"/>
      <c r="BB46" s="177" t="s">
        <v>43</v>
      </c>
      <c r="BC46" s="174">
        <v>2017</v>
      </c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6"/>
      <c r="BO46" s="172" t="s">
        <v>44</v>
      </c>
      <c r="BP46" s="174">
        <v>2018</v>
      </c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6"/>
      <c r="CB46" s="172" t="s">
        <v>45</v>
      </c>
      <c r="CC46" s="174">
        <v>2019</v>
      </c>
      <c r="CD46" s="175"/>
      <c r="CE46" s="175"/>
      <c r="CF46" s="175"/>
      <c r="CG46" s="175"/>
      <c r="CH46" s="175"/>
      <c r="CI46" s="175"/>
      <c r="CJ46" s="175"/>
      <c r="CK46" s="175"/>
      <c r="CL46" s="175"/>
      <c r="CM46" s="175"/>
      <c r="CN46" s="176"/>
      <c r="CO46" s="172" t="s">
        <v>46</v>
      </c>
      <c r="CP46" s="169">
        <v>2020</v>
      </c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1"/>
      <c r="DB46" s="172" t="s">
        <v>47</v>
      </c>
      <c r="DC46" s="169">
        <v>2021</v>
      </c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1"/>
      <c r="DO46" s="172" t="s">
        <v>48</v>
      </c>
      <c r="DP46" s="169">
        <v>2022</v>
      </c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1"/>
      <c r="EB46" s="172" t="s">
        <v>49</v>
      </c>
      <c r="EC46" s="169">
        <v>2023</v>
      </c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1"/>
      <c r="EO46" s="172" t="s">
        <v>50</v>
      </c>
      <c r="EP46" s="169">
        <v>2024</v>
      </c>
      <c r="EQ46" s="170"/>
      <c r="ER46" s="170"/>
      <c r="ES46" s="170"/>
      <c r="ET46" s="170"/>
      <c r="EU46" s="170"/>
      <c r="EV46" s="170"/>
      <c r="EW46" s="170"/>
      <c r="EX46" s="170"/>
      <c r="EY46" s="170"/>
      <c r="EZ46" s="170"/>
      <c r="FA46" s="171"/>
      <c r="FB46" s="172" t="s">
        <v>51</v>
      </c>
      <c r="FC46" s="169">
        <v>2025</v>
      </c>
      <c r="FD46" s="170"/>
      <c r="FE46" s="170"/>
      <c r="FF46" s="170"/>
      <c r="FG46" s="170"/>
      <c r="FH46" s="170"/>
      <c r="FI46" s="170"/>
      <c r="FJ46" s="170"/>
      <c r="FK46" s="170"/>
      <c r="FL46" s="170"/>
      <c r="FM46" s="170"/>
      <c r="FN46" s="171"/>
      <c r="FO46" s="172" t="s">
        <v>176</v>
      </c>
    </row>
    <row r="47" spans="2:171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78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78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78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78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3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3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3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3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3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3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3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3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3"/>
    </row>
    <row r="48" spans="2:171" s="5" customFormat="1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1">SUM(F49:F50)</f>
        <v>1852612.2999999998</v>
      </c>
      <c r="G48" s="58">
        <f t="shared" si="101"/>
        <v>1922569.1500000001</v>
      </c>
      <c r="H48" s="58">
        <f t="shared" si="101"/>
        <v>1827043.35</v>
      </c>
      <c r="I48" s="58">
        <f t="shared" si="101"/>
        <v>1927889.7000000002</v>
      </c>
      <c r="J48" s="58">
        <f t="shared" si="101"/>
        <v>2032690.85</v>
      </c>
      <c r="K48" s="58">
        <f t="shared" si="101"/>
        <v>1958814.2000000002</v>
      </c>
      <c r="L48" s="58">
        <f t="shared" si="101"/>
        <v>2068360.3</v>
      </c>
      <c r="M48" s="58">
        <f t="shared" si="101"/>
        <v>2060917.8500000006</v>
      </c>
      <c r="N48" s="58">
        <f t="shared" si="101"/>
        <v>2186960.1</v>
      </c>
      <c r="O48" s="59">
        <f>+SUM(O49:O50)</f>
        <v>19759189.550000001</v>
      </c>
      <c r="P48" s="58">
        <f t="shared" si="101"/>
        <v>2169781.5999999996</v>
      </c>
      <c r="Q48" s="58">
        <f t="shared" si="101"/>
        <v>2119003.7000000002</v>
      </c>
      <c r="R48" s="58">
        <f t="shared" si="101"/>
        <v>2101912.2999999998</v>
      </c>
      <c r="S48" s="58">
        <f t="shared" si="101"/>
        <v>1934066.15</v>
      </c>
      <c r="T48" s="58">
        <f t="shared" si="101"/>
        <v>2005135.85</v>
      </c>
      <c r="U48" s="58">
        <f t="shared" si="101"/>
        <v>1851762.6</v>
      </c>
      <c r="V48" s="58">
        <f t="shared" si="101"/>
        <v>1969184.9</v>
      </c>
      <c r="W48" s="58">
        <f t="shared" si="101"/>
        <v>2089237.5499999998</v>
      </c>
      <c r="X48" s="58">
        <f t="shared" si="101"/>
        <v>2036022.4</v>
      </c>
      <c r="Y48" s="58">
        <f t="shared" si="101"/>
        <v>2181730.0499999998</v>
      </c>
      <c r="Z48" s="58">
        <f t="shared" si="101"/>
        <v>2133098.7000000002</v>
      </c>
      <c r="AA48" s="58">
        <f t="shared" si="101"/>
        <v>2225546.65</v>
      </c>
      <c r="AB48" s="59">
        <f>+SUM(AB49:AB50)</f>
        <v>22646700.849999994</v>
      </c>
      <c r="AC48" s="58">
        <f t="shared" si="101"/>
        <v>2216930.8999999994</v>
      </c>
      <c r="AD48" s="58">
        <f t="shared" si="101"/>
        <v>2107922.75</v>
      </c>
      <c r="AE48" s="58">
        <f t="shared" si="101"/>
        <v>2116651.35</v>
      </c>
      <c r="AF48" s="58">
        <f t="shared" si="101"/>
        <v>2183854.5</v>
      </c>
      <c r="AG48" s="58">
        <f t="shared" si="101"/>
        <v>2166747.7999999998</v>
      </c>
      <c r="AH48" s="58">
        <f t="shared" si="101"/>
        <v>1917572.1</v>
      </c>
      <c r="AI48" s="58">
        <f t="shared" si="101"/>
        <v>2047340.1999999997</v>
      </c>
      <c r="AJ48" s="58">
        <f t="shared" si="101"/>
        <v>2147946.15</v>
      </c>
      <c r="AK48" s="58">
        <f t="shared" si="101"/>
        <v>2110433.65</v>
      </c>
      <c r="AL48" s="58">
        <f t="shared" si="101"/>
        <v>2100747.4499999997</v>
      </c>
      <c r="AM48" s="58">
        <f t="shared" si="101"/>
        <v>2085012.0000000002</v>
      </c>
      <c r="AN48" s="58">
        <f t="shared" si="101"/>
        <v>2070804.45</v>
      </c>
      <c r="AO48" s="59">
        <f>+SUM(AO49:AO50)</f>
        <v>23055032.400000002</v>
      </c>
      <c r="AP48" s="58">
        <f t="shared" si="101"/>
        <v>2124540.7999999998</v>
      </c>
      <c r="AQ48" s="58">
        <f t="shared" si="101"/>
        <v>2080156.4</v>
      </c>
      <c r="AR48" s="58">
        <f t="shared" si="101"/>
        <v>1993306.95</v>
      </c>
      <c r="AS48" s="58">
        <f t="shared" si="101"/>
        <v>1873391.5</v>
      </c>
      <c r="AT48" s="58">
        <f t="shared" si="101"/>
        <v>1995574.85</v>
      </c>
      <c r="AU48" s="58">
        <f t="shared" si="101"/>
        <v>1838324.8499999999</v>
      </c>
      <c r="AV48" s="58">
        <f t="shared" si="101"/>
        <v>1965601.65</v>
      </c>
      <c r="AW48" s="58">
        <f t="shared" si="101"/>
        <v>1999036.7000000002</v>
      </c>
      <c r="AX48" s="58">
        <f t="shared" si="101"/>
        <v>1970945.8000000003</v>
      </c>
      <c r="AY48" s="58">
        <f t="shared" si="101"/>
        <v>2080467.9499999997</v>
      </c>
      <c r="AZ48" s="58">
        <f t="shared" si="101"/>
        <v>2059651.4</v>
      </c>
      <c r="BA48" s="58">
        <f t="shared" si="101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2">+SUM(BE49:BE50)</f>
        <v>2062619.4999999998</v>
      </c>
      <c r="BF48" s="58">
        <f t="shared" si="102"/>
        <v>1961615.5</v>
      </c>
      <c r="BG48" s="58">
        <f t="shared" si="102"/>
        <v>2043107.4</v>
      </c>
      <c r="BH48" s="58">
        <f t="shared" si="102"/>
        <v>1966542.05</v>
      </c>
      <c r="BI48" s="58">
        <f t="shared" si="102"/>
        <v>1822031.7000000002</v>
      </c>
      <c r="BJ48" s="58">
        <f t="shared" si="102"/>
        <v>2225721.0000000005</v>
      </c>
      <c r="BK48" s="58">
        <f t="shared" si="102"/>
        <v>1822031.7000000002</v>
      </c>
      <c r="BL48" s="58">
        <f t="shared" si="102"/>
        <v>2098053.9499999997</v>
      </c>
      <c r="BM48" s="58">
        <f t="shared" si="102"/>
        <v>2085301.7499999998</v>
      </c>
      <c r="BN48" s="58">
        <f t="shared" si="102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3">+SUM(BR49:BR50)</f>
        <v>2122767.15</v>
      </c>
      <c r="BS48" s="58">
        <f t="shared" si="103"/>
        <v>2017055.0999999996</v>
      </c>
      <c r="BT48" s="58">
        <f t="shared" si="103"/>
        <v>2015016.5</v>
      </c>
      <c r="BU48" s="58">
        <f t="shared" si="103"/>
        <v>1885975.5999999999</v>
      </c>
      <c r="BV48" s="58">
        <f t="shared" si="103"/>
        <v>2017113.7999999998</v>
      </c>
      <c r="BW48" s="58">
        <f>+SUM(BW49:BW50)</f>
        <v>2118091.4500000002</v>
      </c>
      <c r="BX48" s="58">
        <f t="shared" si="103"/>
        <v>2027503.3</v>
      </c>
      <c r="BY48" s="58">
        <f t="shared" si="103"/>
        <v>2108353</v>
      </c>
      <c r="BZ48" s="58">
        <f t="shared" si="103"/>
        <v>2085230.4000000001</v>
      </c>
      <c r="CA48" s="58">
        <f t="shared" si="103"/>
        <v>2206760.9</v>
      </c>
      <c r="CB48" s="58">
        <f>+SUM(BP48:CA48)</f>
        <v>25068508.599999994</v>
      </c>
      <c r="CC48" s="58">
        <f t="shared" ref="CC48:CJ48" si="104">+SUM(CC49:CC50)</f>
        <v>2323058.5999999992</v>
      </c>
      <c r="CD48" s="58">
        <f t="shared" si="104"/>
        <v>1496385.7</v>
      </c>
      <c r="CE48" s="58">
        <f t="shared" si="104"/>
        <v>2089611.1500000013</v>
      </c>
      <c r="CF48" s="58">
        <f t="shared" si="104"/>
        <v>1976618.0499999996</v>
      </c>
      <c r="CG48" s="58">
        <f t="shared" si="104"/>
        <v>2057691.4499999993</v>
      </c>
      <c r="CH48" s="58">
        <f t="shared" si="104"/>
        <v>1970466.6999999983</v>
      </c>
      <c r="CI48" s="58">
        <f t="shared" si="104"/>
        <v>2189583.549999997</v>
      </c>
      <c r="CJ48" s="58">
        <f t="shared" si="104"/>
        <v>2567259.3499999996</v>
      </c>
      <c r="CK48" s="58">
        <f t="shared" ref="CK48:DN48" si="105">+SUM(CK49:CK50)</f>
        <v>2688304.7499999991</v>
      </c>
      <c r="CL48" s="58">
        <f>+SUM(CL49:CL50)</f>
        <v>2627499.7000000002</v>
      </c>
      <c r="CM48" s="58">
        <f t="shared" si="105"/>
        <v>2407604</v>
      </c>
      <c r="CN48" s="58">
        <f t="shared" si="105"/>
        <v>2521950.9499999997</v>
      </c>
      <c r="CO48" s="58">
        <f>+SUM(CC48:CN48)</f>
        <v>26916033.949999992</v>
      </c>
      <c r="CP48" s="58">
        <f t="shared" si="105"/>
        <v>2461839.65</v>
      </c>
      <c r="CQ48" s="58">
        <f t="shared" si="105"/>
        <v>2405802.75</v>
      </c>
      <c r="CR48" s="58">
        <f t="shared" si="105"/>
        <v>1595424.4</v>
      </c>
      <c r="CS48" s="58">
        <f t="shared" si="105"/>
        <v>809733.05</v>
      </c>
      <c r="CT48" s="58">
        <f t="shared" si="105"/>
        <v>276986.84999999998</v>
      </c>
      <c r="CU48" s="58">
        <f t="shared" si="105"/>
        <v>637180.55000000005</v>
      </c>
      <c r="CV48" s="58">
        <f t="shared" si="105"/>
        <v>1635202.6</v>
      </c>
      <c r="CW48" s="58">
        <f t="shared" si="105"/>
        <v>1518544.4</v>
      </c>
      <c r="CX48" s="58">
        <f t="shared" si="105"/>
        <v>2330471.6</v>
      </c>
      <c r="CY48" s="58">
        <f t="shared" si="105"/>
        <v>3384702.6000000006</v>
      </c>
      <c r="CZ48" s="58">
        <f t="shared" si="105"/>
        <v>3411337.8000000007</v>
      </c>
      <c r="DA48" s="58">
        <v>3339571.5</v>
      </c>
      <c r="DB48" s="58">
        <f>+SUM(CP48:DA48)</f>
        <v>23806797.75</v>
      </c>
      <c r="DC48" s="58">
        <f t="shared" si="105"/>
        <v>3478585.3</v>
      </c>
      <c r="DD48" s="58">
        <f t="shared" si="105"/>
        <v>2918720.4</v>
      </c>
      <c r="DE48" s="58">
        <f t="shared" si="105"/>
        <v>3203308.8000000003</v>
      </c>
      <c r="DF48" s="58">
        <f t="shared" si="105"/>
        <v>3247337.6000000006</v>
      </c>
      <c r="DG48" s="58">
        <f t="shared" si="105"/>
        <v>3367145.6999999993</v>
      </c>
      <c r="DH48" s="58">
        <f t="shared" si="105"/>
        <v>3241806.5</v>
      </c>
      <c r="DI48" s="166">
        <f t="shared" si="105"/>
        <v>3443769.8</v>
      </c>
      <c r="DJ48" s="58">
        <f t="shared" si="105"/>
        <v>3654516.5</v>
      </c>
      <c r="DK48" s="58">
        <f t="shared" si="105"/>
        <v>3582471.6000000006</v>
      </c>
      <c r="DL48" s="58">
        <f t="shared" si="105"/>
        <v>3757679.1999999993</v>
      </c>
      <c r="DM48" s="58">
        <f t="shared" si="105"/>
        <v>3672120.8</v>
      </c>
      <c r="DN48" s="58">
        <f t="shared" si="105"/>
        <v>3835135.9</v>
      </c>
      <c r="DO48" s="58">
        <f>+SUM(DC48:DN48)</f>
        <v>41402598.100000001</v>
      </c>
      <c r="DP48" s="58">
        <f t="shared" ref="DP48:DX48" si="106">DP49+DP50</f>
        <v>4122870</v>
      </c>
      <c r="DQ48" s="58">
        <f t="shared" si="106"/>
        <v>4159983.4000000004</v>
      </c>
      <c r="DR48" s="58">
        <f t="shared" si="106"/>
        <v>4007375.4</v>
      </c>
      <c r="DS48" s="58">
        <f t="shared" si="106"/>
        <v>3934976.4</v>
      </c>
      <c r="DT48" s="58">
        <f t="shared" si="106"/>
        <v>4156603.2999999993</v>
      </c>
      <c r="DU48" s="58">
        <f t="shared" si="106"/>
        <v>3974736.3000000003</v>
      </c>
      <c r="DV48" s="58">
        <f t="shared" si="106"/>
        <v>4178332.9000000004</v>
      </c>
      <c r="DW48" s="58">
        <f t="shared" si="106"/>
        <v>4316851.4000000004</v>
      </c>
      <c r="DX48" s="58">
        <f t="shared" si="106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7">EC49+EC50</f>
        <v>2297137.2000000002</v>
      </c>
      <c r="ED48" s="58">
        <f t="shared" si="107"/>
        <v>3991691.4999999995</v>
      </c>
      <c r="EE48" s="58">
        <f t="shared" si="107"/>
        <v>4239816.5</v>
      </c>
      <c r="EF48" s="58">
        <f t="shared" si="107"/>
        <v>4068921.3</v>
      </c>
      <c r="EG48" s="58">
        <f t="shared" si="107"/>
        <v>4244862.9000000004</v>
      </c>
      <c r="EH48" s="58">
        <f t="shared" si="107"/>
        <v>4170988.4</v>
      </c>
      <c r="EI48" s="58">
        <f t="shared" si="107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>
        <v>4896509.9000000004</v>
      </c>
      <c r="FB48" s="58">
        <f>+SUM(EP48:FA48)</f>
        <v>56023868.899999999</v>
      </c>
      <c r="FC48" s="58">
        <v>5342550.1999999993</v>
      </c>
      <c r="FD48" s="58">
        <v>5038782.3000000007</v>
      </c>
      <c r="FE48" s="166">
        <v>5350557.6999999993</v>
      </c>
      <c r="FF48" s="58">
        <f>+FF49+FF50</f>
        <v>5114422.4999999972</v>
      </c>
      <c r="FG48" s="58">
        <f>+FG49+FG50</f>
        <v>5268364.299999997</v>
      </c>
      <c r="FH48" s="58">
        <f>+FH49+FH50</f>
        <v>4799435.1000000006</v>
      </c>
      <c r="FI48" s="58">
        <v>4857903.4000000004</v>
      </c>
      <c r="FJ48" s="58"/>
      <c r="FK48" s="58"/>
      <c r="FL48" s="58"/>
      <c r="FM48" s="58"/>
      <c r="FN48" s="58"/>
      <c r="FO48" s="58">
        <f>+SUM(FC48:FN48)</f>
        <v>35772015.499999993</v>
      </c>
    </row>
    <row r="49" spans="2:171" ht="14.4" x14ac:dyDescent="0.3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>
        <v>1525130</v>
      </c>
      <c r="FB49" s="61">
        <f>+SUM(EP49:FA49)</f>
        <v>16718440.4</v>
      </c>
      <c r="FC49" s="64">
        <v>1798773.8</v>
      </c>
      <c r="FD49" s="61">
        <v>1748401.2000000002</v>
      </c>
      <c r="FE49" s="64">
        <v>1589250</v>
      </c>
      <c r="FF49" s="61">
        <v>1428125.4000000001</v>
      </c>
      <c r="FG49" s="64">
        <v>1426807.2000000002</v>
      </c>
      <c r="FH49" s="64">
        <v>1311117.5999999989</v>
      </c>
      <c r="FI49" s="43">
        <v>1478318.4000000001</v>
      </c>
      <c r="FJ49" s="61"/>
      <c r="FK49" s="64"/>
      <c r="FL49" s="61"/>
      <c r="FM49" s="64"/>
      <c r="FN49" s="64"/>
      <c r="FO49" s="61">
        <f>+SUM(FC49:FN49)</f>
        <v>10780793.6</v>
      </c>
    </row>
    <row r="50" spans="2:171" ht="14.4" x14ac:dyDescent="0.3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>
        <v>3371379.9</v>
      </c>
      <c r="FB50" s="61">
        <f>+SUM(EP50:FA50)</f>
        <v>39305428.5</v>
      </c>
      <c r="FC50" s="64">
        <v>3543776.3999999994</v>
      </c>
      <c r="FD50" s="61">
        <v>3290381.1</v>
      </c>
      <c r="FE50" s="64">
        <v>3761307.6999999997</v>
      </c>
      <c r="FF50" s="61">
        <v>3686297.0999999968</v>
      </c>
      <c r="FG50" s="64">
        <v>3841557.0999999968</v>
      </c>
      <c r="FH50" s="64">
        <v>3488317.5000000019</v>
      </c>
      <c r="FI50" s="43">
        <v>3379585.0000000005</v>
      </c>
      <c r="FJ50" s="61"/>
      <c r="FK50" s="64"/>
      <c r="FL50" s="61"/>
      <c r="FM50" s="64"/>
      <c r="FN50" s="64"/>
      <c r="FO50" s="61">
        <f>+SUM(FC50:FN50)</f>
        <v>24991221.899999999</v>
      </c>
    </row>
    <row r="52" spans="2:171" x14ac:dyDescent="0.25">
      <c r="B52" s="5"/>
    </row>
    <row r="54" spans="2:171" x14ac:dyDescent="0.25">
      <c r="AC54" s="22"/>
      <c r="AD54" s="22"/>
      <c r="AE54" s="22"/>
      <c r="AF54" s="22"/>
      <c r="AG54" s="22"/>
      <c r="AH54" s="22"/>
      <c r="AI54" s="22"/>
      <c r="AJ54" s="22"/>
    </row>
    <row r="56" spans="2:171" x14ac:dyDescent="0.25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FC56" s="27"/>
      <c r="FD56" s="27"/>
      <c r="FE56" s="27"/>
      <c r="FF56" s="27"/>
      <c r="FG56" s="27"/>
    </row>
    <row r="57" spans="2:171" x14ac:dyDescent="0.25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FC57" s="27"/>
      <c r="FD57" s="27"/>
      <c r="FE57" s="27"/>
      <c r="FF57" s="27"/>
      <c r="FG57" s="27"/>
    </row>
    <row r="58" spans="2:171" x14ac:dyDescent="0.25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FC58" s="34"/>
      <c r="FD58" s="34"/>
      <c r="FE58" s="34"/>
      <c r="FF58" s="34"/>
      <c r="FG58" s="34"/>
    </row>
  </sheetData>
  <mergeCells count="82">
    <mergeCell ref="EC6:EN6"/>
    <mergeCell ref="EO6:EO7"/>
    <mergeCell ref="EC26:EN26"/>
    <mergeCell ref="EO26:EO27"/>
    <mergeCell ref="EC46:EN46"/>
    <mergeCell ref="EO46:EO47"/>
    <mergeCell ref="DP6:EA6"/>
    <mergeCell ref="EB6:EB7"/>
    <mergeCell ref="DP26:EA26"/>
    <mergeCell ref="EB26:EB27"/>
    <mergeCell ref="DP46:EA46"/>
    <mergeCell ref="EB46:EB47"/>
    <mergeCell ref="CP6:DA6"/>
    <mergeCell ref="DB6:DB7"/>
    <mergeCell ref="CP26:DA26"/>
    <mergeCell ref="DB26:DB27"/>
    <mergeCell ref="CP46:DA46"/>
    <mergeCell ref="DB46:DB47"/>
    <mergeCell ref="BP6:CA6"/>
    <mergeCell ref="CB6:CB7"/>
    <mergeCell ref="BP26:CA26"/>
    <mergeCell ref="CB26:CB27"/>
    <mergeCell ref="BP46:CA46"/>
    <mergeCell ref="CB46:C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C46:BN46"/>
    <mergeCell ref="BO46:BO47"/>
    <mergeCell ref="BB6:BB7"/>
    <mergeCell ref="BB26:BB27"/>
    <mergeCell ref="BB46:BB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CC6:CN6"/>
    <mergeCell ref="CO6:CO7"/>
    <mergeCell ref="CC26:CN26"/>
    <mergeCell ref="CO26:CO27"/>
    <mergeCell ref="CC46:CN46"/>
    <mergeCell ref="CO46:CO47"/>
    <mergeCell ref="DC6:DN6"/>
    <mergeCell ref="DO6:DO7"/>
    <mergeCell ref="DC26:DN26"/>
    <mergeCell ref="DO26:DO27"/>
    <mergeCell ref="DC46:DN46"/>
    <mergeCell ref="DO46:DO47"/>
    <mergeCell ref="EP6:FA6"/>
    <mergeCell ref="FB6:FB7"/>
    <mergeCell ref="EP26:FA26"/>
    <mergeCell ref="FB26:FB27"/>
    <mergeCell ref="EP46:FA46"/>
    <mergeCell ref="FB46:FB47"/>
    <mergeCell ref="FC6:FN6"/>
    <mergeCell ref="FO6:FO7"/>
    <mergeCell ref="FC26:FN26"/>
    <mergeCell ref="FO26:FO27"/>
    <mergeCell ref="FC46:FN46"/>
    <mergeCell ref="FO46:F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HB45"/>
  <sheetViews>
    <sheetView showGridLines="0" zoomScale="55" zoomScaleNormal="55" workbookViewId="0">
      <pane xSplit="2" ySplit="3" topLeftCell="GN4" activePane="bottomRight" state="frozen"/>
      <selection pane="topRight" activeCell="C1" sqref="C1"/>
      <selection pane="bottomLeft" activeCell="A4" sqref="A4"/>
      <selection pane="bottomRight" activeCell="GV30" sqref="GV30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96" width="11.44140625" style="11"/>
    <col min="197" max="197" width="13.88671875" style="11" customWidth="1"/>
    <col min="198" max="209" width="11.44140625" style="11"/>
    <col min="210" max="210" width="13.88671875" style="11" customWidth="1"/>
    <col min="211" max="16384" width="11.44140625" style="11"/>
  </cols>
  <sheetData>
    <row r="1" spans="1:210" x14ac:dyDescent="0.25">
      <c r="A1" s="179" t="s">
        <v>0</v>
      </c>
      <c r="B1" s="179"/>
    </row>
    <row r="2" spans="1:210" ht="30" customHeight="1" x14ac:dyDescent="0.3">
      <c r="A2" s="180" t="s">
        <v>78</v>
      </c>
      <c r="B2" s="181"/>
    </row>
    <row r="3" spans="1:210" x14ac:dyDescent="0.25">
      <c r="A3" s="39" t="s">
        <v>79</v>
      </c>
    </row>
    <row r="5" spans="1:210" x14ac:dyDescent="0.25">
      <c r="B5" s="5" t="s">
        <v>38</v>
      </c>
    </row>
    <row r="6" spans="1:210" x14ac:dyDescent="0.25">
      <c r="B6" s="177" t="s">
        <v>39</v>
      </c>
      <c r="C6" s="182">
        <v>2010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72" t="s">
        <v>80</v>
      </c>
      <c r="P6" s="182">
        <v>2011</v>
      </c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4"/>
      <c r="AB6" s="172" t="s">
        <v>81</v>
      </c>
      <c r="AC6" s="182">
        <v>2012</v>
      </c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4"/>
      <c r="AO6" s="172" t="s">
        <v>82</v>
      </c>
      <c r="AP6" s="182">
        <v>2013</v>
      </c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4"/>
      <c r="BB6" s="172" t="s">
        <v>40</v>
      </c>
      <c r="BC6" s="182">
        <v>2014</v>
      </c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4"/>
      <c r="BO6" s="172" t="s">
        <v>41</v>
      </c>
      <c r="BP6" s="182">
        <v>2015</v>
      </c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4"/>
      <c r="CB6" s="172" t="s">
        <v>42</v>
      </c>
      <c r="CC6" s="182">
        <v>2016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4"/>
      <c r="CO6" s="172" t="s">
        <v>43</v>
      </c>
      <c r="CP6" s="174">
        <v>2017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44</v>
      </c>
      <c r="DC6" s="174">
        <v>2018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45</v>
      </c>
      <c r="DP6" s="174">
        <v>2019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2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2" t="s">
        <v>48</v>
      </c>
      <c r="FC6" s="174">
        <v>2022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49</v>
      </c>
      <c r="FP6" s="174">
        <v>2023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50</v>
      </c>
      <c r="GC6" s="174">
        <v>2024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51</v>
      </c>
      <c r="GP6" s="174">
        <v>2025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176</v>
      </c>
    </row>
    <row r="7" spans="1:210" x14ac:dyDescent="0.25">
      <c r="B7" s="178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3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3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3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3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3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3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</row>
    <row r="8" spans="1:210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>
        <v>18749</v>
      </c>
      <c r="GO8" s="72">
        <f>+SUM(GC8:GN8)</f>
        <v>204662</v>
      </c>
      <c r="GP8" s="72">
        <v>17199</v>
      </c>
      <c r="GQ8" s="72">
        <v>12740</v>
      </c>
      <c r="GR8" s="72">
        <v>12692</v>
      </c>
      <c r="GS8" s="72">
        <v>12647</v>
      </c>
      <c r="GT8" s="72">
        <v>16894</v>
      </c>
      <c r="GU8" s="72">
        <v>16578</v>
      </c>
      <c r="GV8" s="72">
        <v>22709</v>
      </c>
      <c r="GW8" s="72"/>
      <c r="GX8" s="72"/>
      <c r="GY8" s="72"/>
      <c r="GZ8" s="72"/>
      <c r="HA8" s="72"/>
      <c r="HB8" s="72">
        <f>+SUM(GP8:HA8)</f>
        <v>111459</v>
      </c>
    </row>
    <row r="9" spans="1:210" ht="14.4" x14ac:dyDescent="0.3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>
        <v>15541</v>
      </c>
      <c r="GO9" s="72"/>
      <c r="GP9" s="72">
        <v>14662</v>
      </c>
      <c r="GQ9" s="73">
        <v>10643</v>
      </c>
      <c r="GR9" s="73">
        <v>10795</v>
      </c>
      <c r="GS9" s="73">
        <v>10765</v>
      </c>
      <c r="GT9" s="73">
        <v>14627</v>
      </c>
      <c r="GU9" s="73">
        <v>13998</v>
      </c>
      <c r="GV9" s="73">
        <v>19423</v>
      </c>
      <c r="GW9" s="73"/>
      <c r="GX9" s="72"/>
      <c r="GY9" s="73"/>
      <c r="GZ9" s="73"/>
      <c r="HA9" s="73"/>
      <c r="HB9" s="72"/>
    </row>
    <row r="10" spans="1:210" ht="14.4" x14ac:dyDescent="0.3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>
        <v>3208</v>
      </c>
      <c r="GO10" s="73"/>
      <c r="GP10" s="72">
        <v>2537</v>
      </c>
      <c r="GQ10" s="73">
        <v>2097</v>
      </c>
      <c r="GR10" s="73">
        <v>1897</v>
      </c>
      <c r="GS10" s="73">
        <v>1882</v>
      </c>
      <c r="GT10" s="73">
        <v>2267</v>
      </c>
      <c r="GU10" s="73">
        <v>2580</v>
      </c>
      <c r="GV10" s="73">
        <v>3286</v>
      </c>
      <c r="GW10" s="73"/>
      <c r="GX10" s="42"/>
      <c r="GY10" s="73"/>
      <c r="GZ10" s="73"/>
      <c r="HA10" s="73"/>
      <c r="HB10" s="73"/>
    </row>
    <row r="11" spans="1:210" x14ac:dyDescent="0.25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>
        <v>18749</v>
      </c>
      <c r="GO11" s="74">
        <f>+SUM(GC11:GN11)</f>
        <v>204662</v>
      </c>
      <c r="GP11" s="74">
        <v>17199</v>
      </c>
      <c r="GQ11" s="74">
        <v>12740</v>
      </c>
      <c r="GR11" s="163">
        <v>12692</v>
      </c>
      <c r="GS11" s="74">
        <v>12647</v>
      </c>
      <c r="GT11" s="74">
        <v>16894</v>
      </c>
      <c r="GU11" s="74">
        <v>16578</v>
      </c>
      <c r="GV11" s="74">
        <v>22709</v>
      </c>
      <c r="GW11" s="74"/>
      <c r="GX11" s="74"/>
      <c r="GY11" s="74"/>
      <c r="GZ11" s="74"/>
      <c r="HA11" s="74"/>
      <c r="HB11" s="74">
        <f>+SUM(GP11:HA11)</f>
        <v>111459</v>
      </c>
    </row>
    <row r="12" spans="1:210" x14ac:dyDescent="0.25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>
        <v>15541</v>
      </c>
      <c r="GO12" s="72">
        <f>+SUM(GC12:GN12)</f>
        <v>166909</v>
      </c>
      <c r="GP12" s="72">
        <v>14662</v>
      </c>
      <c r="GQ12" s="72">
        <v>10643</v>
      </c>
      <c r="GR12" s="72">
        <v>10795</v>
      </c>
      <c r="GS12" s="72">
        <v>10765</v>
      </c>
      <c r="GT12" s="72">
        <v>14627</v>
      </c>
      <c r="GU12" s="72">
        <v>13998</v>
      </c>
      <c r="GV12" s="72">
        <v>19423</v>
      </c>
      <c r="GW12" s="73"/>
      <c r="GX12" s="72"/>
      <c r="GY12" s="72"/>
      <c r="GZ12" s="72"/>
      <c r="HA12" s="72"/>
      <c r="HB12" s="72">
        <f>+SUM(GP12:HA12)</f>
        <v>94913</v>
      </c>
    </row>
    <row r="13" spans="1:210" x14ac:dyDescent="0.25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>
        <v>3208</v>
      </c>
      <c r="GO13" s="72">
        <f>+SUM(GC13:GN13)</f>
        <v>37753</v>
      </c>
      <c r="GP13" s="72">
        <v>2537</v>
      </c>
      <c r="GQ13" s="72">
        <v>2097</v>
      </c>
      <c r="GR13" s="72">
        <v>1897</v>
      </c>
      <c r="GS13" s="72">
        <v>1882</v>
      </c>
      <c r="GT13" s="72">
        <v>2267</v>
      </c>
      <c r="GU13" s="72">
        <v>2580</v>
      </c>
      <c r="GV13" s="72">
        <v>3286</v>
      </c>
      <c r="GW13" s="73"/>
      <c r="GX13" s="72"/>
      <c r="GY13" s="72"/>
      <c r="GZ13" s="72"/>
      <c r="HA13" s="72"/>
      <c r="HB13" s="72">
        <f>+SUM(GP13:HA13)</f>
        <v>16546</v>
      </c>
    </row>
    <row r="14" spans="1:210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210" x14ac:dyDescent="0.25">
      <c r="B16" s="5" t="s">
        <v>71</v>
      </c>
    </row>
    <row r="17" spans="1:210" ht="15" customHeight="1" x14ac:dyDescent="0.25">
      <c r="B17" s="177" t="s">
        <v>39</v>
      </c>
      <c r="C17" s="182">
        <v>2010</v>
      </c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4"/>
      <c r="O17" s="172" t="s">
        <v>80</v>
      </c>
      <c r="P17" s="182">
        <v>2011</v>
      </c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4"/>
      <c r="AB17" s="172" t="s">
        <v>81</v>
      </c>
      <c r="AC17" s="182">
        <v>2012</v>
      </c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4"/>
      <c r="AO17" s="172" t="s">
        <v>82</v>
      </c>
      <c r="AP17" s="182">
        <v>2013</v>
      </c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4"/>
      <c r="BB17" s="172" t="s">
        <v>40</v>
      </c>
      <c r="BC17" s="182">
        <v>2014</v>
      </c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4"/>
      <c r="BO17" s="172" t="s">
        <v>41</v>
      </c>
      <c r="BP17" s="182">
        <v>2015</v>
      </c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4"/>
      <c r="CB17" s="172" t="s">
        <v>42</v>
      </c>
      <c r="CC17" s="182">
        <v>2016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4"/>
      <c r="CO17" s="172" t="s">
        <v>43</v>
      </c>
      <c r="CP17" s="174">
        <v>2017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  <c r="DB17" s="172" t="s">
        <v>44</v>
      </c>
      <c r="DC17" s="174">
        <v>2018</v>
      </c>
      <c r="DD17" s="175"/>
      <c r="DE17" s="175"/>
      <c r="DF17" s="175"/>
      <c r="DG17" s="175"/>
      <c r="DH17" s="175"/>
      <c r="DI17" s="175"/>
      <c r="DJ17" s="175"/>
      <c r="DK17" s="175"/>
      <c r="DL17" s="175"/>
      <c r="DM17" s="175"/>
      <c r="DN17" s="176"/>
      <c r="DO17" s="172" t="s">
        <v>45</v>
      </c>
      <c r="DP17" s="174">
        <v>2019</v>
      </c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6"/>
      <c r="EB17" s="172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2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2" t="s">
        <v>48</v>
      </c>
      <c r="FC17" s="174">
        <v>2022</v>
      </c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6"/>
      <c r="FO17" s="172" t="s">
        <v>49</v>
      </c>
      <c r="FP17" s="174">
        <v>2023</v>
      </c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6"/>
      <c r="GB17" s="172" t="s">
        <v>50</v>
      </c>
      <c r="GC17" s="174">
        <v>2024</v>
      </c>
      <c r="GD17" s="175"/>
      <c r="GE17" s="175"/>
      <c r="GF17" s="175"/>
      <c r="GG17" s="175"/>
      <c r="GH17" s="175"/>
      <c r="GI17" s="175"/>
      <c r="GJ17" s="175"/>
      <c r="GK17" s="175"/>
      <c r="GL17" s="175"/>
      <c r="GM17" s="175"/>
      <c r="GN17" s="176"/>
      <c r="GO17" s="172" t="s">
        <v>51</v>
      </c>
      <c r="GP17" s="174">
        <v>2025</v>
      </c>
      <c r="GQ17" s="175"/>
      <c r="GR17" s="175"/>
      <c r="GS17" s="175"/>
      <c r="GT17" s="175"/>
      <c r="GU17" s="175"/>
      <c r="GV17" s="175"/>
      <c r="GW17" s="175"/>
      <c r="GX17" s="175"/>
      <c r="GY17" s="175"/>
      <c r="GZ17" s="175"/>
      <c r="HA17" s="176"/>
      <c r="HB17" s="172" t="s">
        <v>176</v>
      </c>
    </row>
    <row r="18" spans="1:210" x14ac:dyDescent="0.25">
      <c r="B18" s="178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3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3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3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3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3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3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3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3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3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3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3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3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3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3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3"/>
      <c r="GP18" s="45" t="s">
        <v>52</v>
      </c>
      <c r="GQ18" s="45" t="s">
        <v>53</v>
      </c>
      <c r="GR18" s="45" t="s">
        <v>54</v>
      </c>
      <c r="GS18" s="45" t="s">
        <v>55</v>
      </c>
      <c r="GT18" s="45" t="s">
        <v>56</v>
      </c>
      <c r="GU18" s="45" t="s">
        <v>57</v>
      </c>
      <c r="GV18" s="45" t="s">
        <v>58</v>
      </c>
      <c r="GW18" s="45" t="s">
        <v>59</v>
      </c>
      <c r="GX18" s="45" t="s">
        <v>60</v>
      </c>
      <c r="GY18" s="45" t="s">
        <v>61</v>
      </c>
      <c r="GZ18" s="45" t="s">
        <v>62</v>
      </c>
      <c r="HA18" s="45" t="s">
        <v>63</v>
      </c>
      <c r="HB18" s="173"/>
    </row>
    <row r="19" spans="1:210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>
        <v>23274</v>
      </c>
      <c r="GO19" s="72">
        <f>+SUM(GC19:GN19)</f>
        <v>258285</v>
      </c>
      <c r="GP19" s="72">
        <v>20536</v>
      </c>
      <c r="GQ19" s="72">
        <v>15584</v>
      </c>
      <c r="GR19" s="72">
        <v>15045</v>
      </c>
      <c r="GS19" s="72">
        <v>15042</v>
      </c>
      <c r="GT19" s="72">
        <v>19886</v>
      </c>
      <c r="GU19" s="72">
        <v>20142</v>
      </c>
      <c r="GV19" s="72">
        <v>27564</v>
      </c>
      <c r="GW19" s="72"/>
      <c r="GX19" s="72"/>
      <c r="GY19" s="72"/>
      <c r="GZ19" s="72"/>
      <c r="HA19" s="72"/>
      <c r="HB19" s="72">
        <f>+SUM(GP19:HA19)</f>
        <v>133799</v>
      </c>
    </row>
    <row r="20" spans="1:210" ht="14.4" x14ac:dyDescent="0.3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>
        <v>15541</v>
      </c>
      <c r="GO20" s="72"/>
      <c r="GP20" s="72">
        <v>14662</v>
      </c>
      <c r="GQ20" s="73">
        <v>10643</v>
      </c>
      <c r="GR20" s="73">
        <v>10795</v>
      </c>
      <c r="GS20" s="73">
        <v>10765</v>
      </c>
      <c r="GT20" s="73">
        <v>14627</v>
      </c>
      <c r="GU20" s="73">
        <v>13998</v>
      </c>
      <c r="GV20" s="73">
        <v>19423</v>
      </c>
      <c r="GW20" s="73"/>
      <c r="GX20" s="73"/>
      <c r="GY20" s="73"/>
      <c r="GZ20" s="73"/>
      <c r="HA20" s="73"/>
      <c r="HB20" s="72"/>
    </row>
    <row r="21" spans="1:210" ht="14.4" x14ac:dyDescent="0.3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>
        <v>7733</v>
      </c>
      <c r="GO21" s="73"/>
      <c r="GP21" s="72">
        <v>5874</v>
      </c>
      <c r="GQ21" s="73">
        <v>4941</v>
      </c>
      <c r="GR21" s="73">
        <v>4250</v>
      </c>
      <c r="GS21" s="73">
        <v>4277</v>
      </c>
      <c r="GT21" s="73">
        <v>5259</v>
      </c>
      <c r="GU21" s="73">
        <v>6144</v>
      </c>
      <c r="GV21" s="73">
        <v>8141</v>
      </c>
      <c r="GW21" s="73"/>
      <c r="GX21" s="42"/>
      <c r="GY21" s="73"/>
      <c r="GZ21" s="73"/>
      <c r="HA21" s="73"/>
      <c r="HB21" s="73"/>
    </row>
    <row r="22" spans="1:210" x14ac:dyDescent="0.25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>
        <v>23274</v>
      </c>
      <c r="GO22" s="74">
        <f>+SUM(GC22:GN22)</f>
        <v>258285</v>
      </c>
      <c r="GP22" s="74">
        <v>20536</v>
      </c>
      <c r="GQ22" s="74">
        <v>15584</v>
      </c>
      <c r="GR22" s="163">
        <v>15045</v>
      </c>
      <c r="GS22" s="74">
        <v>15042</v>
      </c>
      <c r="GT22" s="74">
        <v>19886</v>
      </c>
      <c r="GU22" s="74">
        <v>20142</v>
      </c>
      <c r="GV22" s="74">
        <v>27564</v>
      </c>
      <c r="GW22" s="74"/>
      <c r="GX22" s="74"/>
      <c r="GY22" s="74"/>
      <c r="GZ22" s="74"/>
      <c r="HA22" s="74"/>
      <c r="HB22" s="74">
        <f>+SUM(GP22:HA22)</f>
        <v>133799</v>
      </c>
    </row>
    <row r="23" spans="1:210" x14ac:dyDescent="0.25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>
        <v>15541</v>
      </c>
      <c r="GO23" s="72">
        <f>+SUM(GC23:GN23)</f>
        <v>166909</v>
      </c>
      <c r="GP23" s="72">
        <v>14662</v>
      </c>
      <c r="GQ23" s="72">
        <v>10643</v>
      </c>
      <c r="GR23" s="72">
        <v>10795</v>
      </c>
      <c r="GS23" s="72">
        <v>10765</v>
      </c>
      <c r="GT23" s="72">
        <v>14627</v>
      </c>
      <c r="GU23" s="72">
        <v>13998</v>
      </c>
      <c r="GV23" s="72">
        <v>19423</v>
      </c>
      <c r="GW23" s="73"/>
      <c r="GX23" s="72"/>
      <c r="GY23" s="72"/>
      <c r="GZ23" s="72"/>
      <c r="HA23" s="72"/>
      <c r="HB23" s="72">
        <f>+SUM(GP23:HA23)</f>
        <v>94913</v>
      </c>
    </row>
    <row r="24" spans="1:210" x14ac:dyDescent="0.25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>
        <v>7733</v>
      </c>
      <c r="GO24" s="72">
        <f>+SUM(GC24:GN24)</f>
        <v>91376</v>
      </c>
      <c r="GP24" s="72">
        <v>5874</v>
      </c>
      <c r="GQ24" s="72">
        <v>4941</v>
      </c>
      <c r="GR24" s="72">
        <v>4250</v>
      </c>
      <c r="GS24" s="72">
        <v>4277</v>
      </c>
      <c r="GT24" s="72">
        <v>5259</v>
      </c>
      <c r="GU24" s="72">
        <v>6144</v>
      </c>
      <c r="GV24" s="72">
        <v>8141</v>
      </c>
      <c r="GW24" s="73"/>
      <c r="GX24" s="72"/>
      <c r="GY24" s="72"/>
      <c r="GZ24" s="72"/>
      <c r="HA24" s="72"/>
      <c r="HB24" s="72">
        <f>+SUM(GP24:HA24)</f>
        <v>38886</v>
      </c>
    </row>
    <row r="27" spans="1:210" x14ac:dyDescent="0.25">
      <c r="B27" s="5" t="s">
        <v>72</v>
      </c>
    </row>
    <row r="28" spans="1:210" ht="15" customHeight="1" x14ac:dyDescent="0.25">
      <c r="B28" s="12" t="s">
        <v>73</v>
      </c>
      <c r="C28" s="182">
        <v>2010</v>
      </c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4"/>
      <c r="O28" s="172" t="s">
        <v>80</v>
      </c>
      <c r="P28" s="182">
        <v>2011</v>
      </c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4"/>
      <c r="AB28" s="172" t="s">
        <v>81</v>
      </c>
      <c r="AC28" s="182">
        <v>2012</v>
      </c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4"/>
      <c r="AO28" s="172" t="s">
        <v>82</v>
      </c>
      <c r="AP28" s="182">
        <v>2013</v>
      </c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4"/>
      <c r="BB28" s="172" t="s">
        <v>40</v>
      </c>
      <c r="BC28" s="182">
        <v>2014</v>
      </c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4"/>
      <c r="BO28" s="172" t="s">
        <v>41</v>
      </c>
      <c r="BP28" s="182">
        <v>2015</v>
      </c>
      <c r="BQ28" s="183"/>
      <c r="BR28" s="183"/>
      <c r="BS28" s="183"/>
      <c r="BT28" s="183"/>
      <c r="BU28" s="183"/>
      <c r="BV28" s="183"/>
      <c r="BW28" s="183"/>
      <c r="BX28" s="183"/>
      <c r="BY28" s="183"/>
      <c r="BZ28" s="183"/>
      <c r="CA28" s="184"/>
      <c r="CB28" s="172" t="s">
        <v>42</v>
      </c>
      <c r="CC28" s="182">
        <v>2016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4"/>
      <c r="CO28" s="172" t="s">
        <v>43</v>
      </c>
      <c r="CP28" s="174">
        <v>2017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  <c r="DB28" s="172" t="s">
        <v>44</v>
      </c>
      <c r="DC28" s="174">
        <v>2018</v>
      </c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6"/>
      <c r="DO28" s="172" t="s">
        <v>45</v>
      </c>
      <c r="DP28" s="174">
        <v>2019</v>
      </c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6"/>
      <c r="EB28" s="172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2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2" t="s">
        <v>48</v>
      </c>
      <c r="FC28" s="174">
        <v>2022</v>
      </c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6"/>
      <c r="FO28" s="172" t="s">
        <v>49</v>
      </c>
      <c r="FP28" s="174">
        <v>2023</v>
      </c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6"/>
      <c r="GB28" s="172" t="s">
        <v>50</v>
      </c>
      <c r="GC28" s="174">
        <v>2024</v>
      </c>
      <c r="GD28" s="175"/>
      <c r="GE28" s="175"/>
      <c r="GF28" s="175"/>
      <c r="GG28" s="175"/>
      <c r="GH28" s="175"/>
      <c r="GI28" s="175"/>
      <c r="GJ28" s="175"/>
      <c r="GK28" s="175"/>
      <c r="GL28" s="175"/>
      <c r="GM28" s="175"/>
      <c r="GN28" s="176"/>
      <c r="GO28" s="172" t="s">
        <v>51</v>
      </c>
      <c r="GP28" s="174">
        <v>2025</v>
      </c>
      <c r="GQ28" s="175"/>
      <c r="GR28" s="175"/>
      <c r="GS28" s="175"/>
      <c r="GT28" s="175"/>
      <c r="GU28" s="175"/>
      <c r="GV28" s="175"/>
      <c r="GW28" s="175"/>
      <c r="GX28" s="175"/>
      <c r="GY28" s="175"/>
      <c r="GZ28" s="175"/>
      <c r="HA28" s="176"/>
      <c r="HB28" s="172" t="s">
        <v>176</v>
      </c>
    </row>
    <row r="29" spans="1:210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3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3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3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3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3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3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3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3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3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3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3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3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3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3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3"/>
      <c r="GP29" s="45" t="s">
        <v>52</v>
      </c>
      <c r="GQ29" s="45" t="s">
        <v>53</v>
      </c>
      <c r="GR29" s="45" t="s">
        <v>54</v>
      </c>
      <c r="GS29" s="45" t="s">
        <v>55</v>
      </c>
      <c r="GT29" s="45" t="s">
        <v>56</v>
      </c>
      <c r="GU29" s="45" t="s">
        <v>57</v>
      </c>
      <c r="GV29" s="45" t="s">
        <v>58</v>
      </c>
      <c r="GW29" s="45" t="s">
        <v>59</v>
      </c>
      <c r="GX29" s="45" t="s">
        <v>60</v>
      </c>
      <c r="GY29" s="45" t="s">
        <v>61</v>
      </c>
      <c r="GZ29" s="45" t="s">
        <v>62</v>
      </c>
      <c r="HA29" s="45" t="s">
        <v>63</v>
      </c>
      <c r="HB29" s="173"/>
    </row>
    <row r="30" spans="1:210" s="25" customFormat="1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>
        <v>74476.800000000003</v>
      </c>
      <c r="GO30" s="74">
        <f>+SUM(GC30:GN30)</f>
        <v>822659.30000000016</v>
      </c>
      <c r="GP30" s="75">
        <v>65715.200000000012</v>
      </c>
      <c r="GQ30" s="75">
        <v>49868.799999999996</v>
      </c>
      <c r="GR30" s="75">
        <v>49553.700000000004</v>
      </c>
      <c r="GS30" s="75">
        <v>49638.600000000006</v>
      </c>
      <c r="GT30" s="75">
        <v>65623.8</v>
      </c>
      <c r="GU30" s="75">
        <v>66468.600000000006</v>
      </c>
      <c r="GV30" s="75">
        <v>90961</v>
      </c>
      <c r="GW30" s="75"/>
      <c r="GX30" s="75"/>
      <c r="GY30" s="75"/>
      <c r="GZ30" s="75"/>
      <c r="HA30" s="75"/>
      <c r="HB30" s="74">
        <f>+SUM(GP30:HA30)</f>
        <v>437829.70000000007</v>
      </c>
    </row>
    <row r="31" spans="1:210" x14ac:dyDescent="0.25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>
        <v>49731.200000000004</v>
      </c>
      <c r="GO31" s="72">
        <f>+SUM(GC31:GN31)</f>
        <v>531707.69999999995</v>
      </c>
      <c r="GP31" s="76">
        <v>46918.400000000009</v>
      </c>
      <c r="GQ31" s="72">
        <v>34057.599999999999</v>
      </c>
      <c r="GR31" s="72">
        <v>35559.200000000004</v>
      </c>
      <c r="GS31" s="72">
        <v>35524.5</v>
      </c>
      <c r="GT31" s="72">
        <v>48269.1</v>
      </c>
      <c r="GU31" s="72">
        <v>46193.4</v>
      </c>
      <c r="GV31" s="72">
        <v>64096</v>
      </c>
      <c r="GW31" s="72"/>
      <c r="GX31" s="72"/>
      <c r="GY31" s="72"/>
      <c r="GZ31" s="72"/>
      <c r="HA31" s="72"/>
      <c r="HB31" s="72">
        <f>+SUM(GP31:HA31)</f>
        <v>310618.2</v>
      </c>
    </row>
    <row r="32" spans="1:210" x14ac:dyDescent="0.25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>
        <v>24745.600000000002</v>
      </c>
      <c r="GO32" s="72">
        <f>+SUM(GC32:GN32)</f>
        <v>290951.59999999998</v>
      </c>
      <c r="GP32" s="76">
        <v>18796.800000000003</v>
      </c>
      <c r="GQ32" s="72">
        <v>15811.199999999999</v>
      </c>
      <c r="GR32" s="72">
        <v>13994.499999999998</v>
      </c>
      <c r="GS32" s="72">
        <v>14114.100000000004</v>
      </c>
      <c r="GT32" s="72">
        <v>17354.700000000004</v>
      </c>
      <c r="GU32" s="72">
        <v>20275.199999999997</v>
      </c>
      <c r="GV32" s="72">
        <v>26865</v>
      </c>
      <c r="GW32" s="72"/>
      <c r="GX32" s="72"/>
      <c r="GY32" s="72"/>
      <c r="GZ32" s="72"/>
      <c r="HA32" s="72"/>
      <c r="HB32" s="72">
        <f>+SUM(GP32:HA32)</f>
        <v>127211.50000000001</v>
      </c>
    </row>
    <row r="35" spans="2:202" x14ac:dyDescent="0.25">
      <c r="B35" s="5"/>
    </row>
    <row r="37" spans="2:202" x14ac:dyDescent="0.25">
      <c r="BP37" s="26"/>
      <c r="BQ37" s="26"/>
      <c r="BR37" s="26"/>
      <c r="BS37" s="26"/>
      <c r="BT37" s="26"/>
      <c r="BU37" s="26"/>
      <c r="BV37" s="26"/>
      <c r="BW37" s="26"/>
    </row>
    <row r="43" spans="2:202" x14ac:dyDescent="0.25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P43" s="24"/>
      <c r="GQ43" s="24"/>
      <c r="GR43" s="24"/>
      <c r="GS43" s="24"/>
      <c r="GT43" s="24"/>
    </row>
    <row r="44" spans="2:202" x14ac:dyDescent="0.25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P44" s="24"/>
      <c r="GQ44" s="24"/>
      <c r="GR44" s="24"/>
      <c r="GS44" s="24"/>
      <c r="GT44" s="24"/>
    </row>
    <row r="45" spans="2:202" x14ac:dyDescent="0.25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P45" s="24"/>
      <c r="GQ45" s="24"/>
      <c r="GR45" s="24"/>
      <c r="GS45" s="24"/>
      <c r="GT45" s="24"/>
    </row>
  </sheetData>
  <mergeCells count="94">
    <mergeCell ref="FP6:GA6"/>
    <mergeCell ref="GB6:GB7"/>
    <mergeCell ref="FP17:GA17"/>
    <mergeCell ref="GB17:GB18"/>
    <mergeCell ref="FP28:GA28"/>
    <mergeCell ref="GB28:GB29"/>
    <mergeCell ref="FO6:FO7"/>
    <mergeCell ref="FO17:FO18"/>
    <mergeCell ref="FO28:FO29"/>
    <mergeCell ref="FC6:FN6"/>
    <mergeCell ref="FC17:FN17"/>
    <mergeCell ref="FC28:FN28"/>
    <mergeCell ref="EO6:EO7"/>
    <mergeCell ref="EO17:EO18"/>
    <mergeCell ref="EO28:EO29"/>
    <mergeCell ref="FB6:FB7"/>
    <mergeCell ref="FB17:FB18"/>
    <mergeCell ref="FB28:FB29"/>
    <mergeCell ref="DC6:DN6"/>
    <mergeCell ref="DO6:DO7"/>
    <mergeCell ref="DC17:DN17"/>
    <mergeCell ref="DO17:DO18"/>
    <mergeCell ref="DC28:DN28"/>
    <mergeCell ref="DO28:DO29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DP6:EA6"/>
    <mergeCell ref="EB6:EB7"/>
    <mergeCell ref="DP17:EA17"/>
    <mergeCell ref="EB17:EB18"/>
    <mergeCell ref="DP28:EA28"/>
    <mergeCell ref="EB28:EB29"/>
    <mergeCell ref="GC6:GN6"/>
    <mergeCell ref="GO6:GO7"/>
    <mergeCell ref="GC17:GN17"/>
    <mergeCell ref="GO17:GO18"/>
    <mergeCell ref="GC28:GN28"/>
    <mergeCell ref="GO28:GO29"/>
    <mergeCell ref="GP6:HA6"/>
    <mergeCell ref="HB6:HB7"/>
    <mergeCell ref="GP17:HA17"/>
    <mergeCell ref="HB17:HB18"/>
    <mergeCell ref="GP28:HA28"/>
    <mergeCell ref="HB28:H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FB47"/>
  <sheetViews>
    <sheetView showGridLines="0" zoomScale="69" zoomScaleNormal="69" workbookViewId="0">
      <pane xSplit="2" ySplit="3" topLeftCell="ES4" activePane="bottomRight" state="frozen"/>
      <selection pane="topRight" activeCell="C1" sqref="C1"/>
      <selection pane="bottomLeft" activeCell="A4" sqref="A4"/>
      <selection pane="bottomRight" activeCell="EY29" sqref="EY29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34" width="11.44140625" style="2"/>
    <col min="135" max="136" width="13.33203125" style="2" customWidth="1"/>
    <col min="137" max="139" width="13.33203125" style="2" bestFit="1" customWidth="1"/>
    <col min="140" max="140" width="12.109375" style="2" bestFit="1" customWidth="1"/>
    <col min="141" max="141" width="14.109375" style="2" bestFit="1" customWidth="1"/>
    <col min="142" max="142" width="13.33203125" style="2" bestFit="1" customWidth="1"/>
    <col min="143" max="144" width="11.44140625" style="2"/>
    <col min="145" max="145" width="14.6640625" style="2" customWidth="1"/>
    <col min="146" max="146" width="16" style="2" customWidth="1"/>
    <col min="147" max="147" width="13.44140625" style="2" bestFit="1" customWidth="1"/>
    <col min="148" max="149" width="13.33203125" style="2" customWidth="1"/>
    <col min="150" max="152" width="13.33203125" style="2" bestFit="1" customWidth="1"/>
    <col min="153" max="153" width="12.109375" style="2" bestFit="1" customWidth="1"/>
    <col min="154" max="154" width="14.109375" style="2" bestFit="1" customWidth="1"/>
    <col min="155" max="155" width="13.33203125" style="2" bestFit="1" customWidth="1"/>
    <col min="156" max="157" width="11.44140625" style="2"/>
    <col min="158" max="158" width="14.6640625" style="2" customWidth="1"/>
    <col min="159" max="16384" width="11.44140625" style="2"/>
  </cols>
  <sheetData>
    <row r="1" spans="1:158" x14ac:dyDescent="0.25">
      <c r="A1" s="179" t="s">
        <v>0</v>
      </c>
      <c r="B1" s="179"/>
      <c r="CY1" s="2" t="s">
        <v>84</v>
      </c>
    </row>
    <row r="2" spans="1:158" ht="30" customHeight="1" x14ac:dyDescent="0.25">
      <c r="A2" s="180" t="s">
        <v>85</v>
      </c>
      <c r="B2" s="181"/>
    </row>
    <row r="3" spans="1:158" x14ac:dyDescent="0.25">
      <c r="A3" s="39" t="s">
        <v>86</v>
      </c>
    </row>
    <row r="5" spans="1:158" x14ac:dyDescent="0.25">
      <c r="B5" s="5" t="s">
        <v>38</v>
      </c>
    </row>
    <row r="6" spans="1:158" ht="15" customHeight="1" x14ac:dyDescent="0.25">
      <c r="B6" s="177" t="s">
        <v>39</v>
      </c>
      <c r="C6" s="174">
        <v>2014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41</v>
      </c>
      <c r="P6" s="174">
        <v>2015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42</v>
      </c>
      <c r="AC6" s="174">
        <v>2016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43</v>
      </c>
      <c r="AP6" s="174">
        <v>2017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44</v>
      </c>
      <c r="BC6" s="174">
        <v>2018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45</v>
      </c>
      <c r="BP6" s="174">
        <v>2019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2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2" t="s">
        <v>48</v>
      </c>
      <c r="DC6" s="174">
        <v>2022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49</v>
      </c>
      <c r="DP6" s="174">
        <v>2023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50</v>
      </c>
      <c r="EC6" s="174">
        <v>2024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51</v>
      </c>
      <c r="EP6" s="174">
        <v>2025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176</v>
      </c>
    </row>
    <row r="7" spans="1:158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</row>
    <row r="8" spans="1:158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>
        <v>79418</v>
      </c>
      <c r="EO8" s="78">
        <f>+SUM(EC8:EN8)</f>
        <v>887402</v>
      </c>
      <c r="EP8" s="47">
        <v>80708</v>
      </c>
      <c r="EQ8" s="47">
        <v>87226</v>
      </c>
      <c r="ER8" s="79">
        <v>79104</v>
      </c>
      <c r="ES8" s="47">
        <v>76128</v>
      </c>
      <c r="ET8" s="47">
        <v>83644</v>
      </c>
      <c r="EU8" s="47">
        <v>78490</v>
      </c>
      <c r="EV8" s="47">
        <v>96314</v>
      </c>
      <c r="EW8" s="47"/>
      <c r="EX8" s="47"/>
      <c r="EY8" s="47"/>
      <c r="EZ8" s="47"/>
      <c r="FA8" s="47"/>
      <c r="FB8" s="78">
        <f>+SUM(EP8:FA8)</f>
        <v>581614</v>
      </c>
    </row>
    <row r="9" spans="1:158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>
        <v>49114</v>
      </c>
      <c r="EO9" s="78">
        <f t="shared" ref="EO9:EO16" si="12">+SUM(EC9:EN9)</f>
        <v>541740</v>
      </c>
      <c r="EP9" s="49">
        <v>49948</v>
      </c>
      <c r="EQ9" s="49">
        <v>57378</v>
      </c>
      <c r="ER9" s="81">
        <v>48278</v>
      </c>
      <c r="ES9" s="49">
        <v>47506</v>
      </c>
      <c r="ET9" s="49">
        <v>51924</v>
      </c>
      <c r="EU9" s="49">
        <v>48244</v>
      </c>
      <c r="EV9" s="49">
        <v>62526</v>
      </c>
      <c r="EW9" s="47"/>
      <c r="EX9" s="47"/>
      <c r="EY9" s="49"/>
      <c r="EZ9" s="49"/>
      <c r="FA9" s="49"/>
      <c r="FB9" s="78">
        <f t="shared" ref="FB9:FB16" si="13">+SUM(EP9:FA9)</f>
        <v>365804</v>
      </c>
    </row>
    <row r="10" spans="1:158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>
        <v>30304</v>
      </c>
      <c r="EO10" s="78">
        <f t="shared" si="12"/>
        <v>345662</v>
      </c>
      <c r="EP10" s="50">
        <v>30760</v>
      </c>
      <c r="EQ10" s="50">
        <v>29848</v>
      </c>
      <c r="ER10" s="83">
        <v>30826</v>
      </c>
      <c r="ES10" s="50">
        <v>28622</v>
      </c>
      <c r="ET10" s="50">
        <v>31720</v>
      </c>
      <c r="EU10" s="50">
        <v>30246</v>
      </c>
      <c r="EV10" s="50">
        <v>33788</v>
      </c>
      <c r="EW10" s="47"/>
      <c r="EX10" s="47"/>
      <c r="EY10" s="50"/>
      <c r="EZ10" s="50"/>
      <c r="FA10" s="50"/>
      <c r="FB10" s="78">
        <f t="shared" si="13"/>
        <v>215810</v>
      </c>
    </row>
    <row r="11" spans="1:158" x14ac:dyDescent="0.25">
      <c r="B11" s="46" t="s">
        <v>88</v>
      </c>
      <c r="C11" s="47">
        <f>SUM(C12:C13)</f>
        <v>0</v>
      </c>
      <c r="D11" s="47">
        <f t="shared" ref="D11:N11" si="14">SUM(D12:D13)</f>
        <v>0</v>
      </c>
      <c r="E11" s="47">
        <f t="shared" si="14"/>
        <v>0</v>
      </c>
      <c r="F11" s="47">
        <f t="shared" si="14"/>
        <v>0</v>
      </c>
      <c r="G11" s="47">
        <f t="shared" si="14"/>
        <v>0</v>
      </c>
      <c r="H11" s="47">
        <f t="shared" si="14"/>
        <v>0</v>
      </c>
      <c r="I11" s="47">
        <f t="shared" si="14"/>
        <v>0</v>
      </c>
      <c r="J11" s="47">
        <f t="shared" si="14"/>
        <v>0</v>
      </c>
      <c r="K11" s="47">
        <f t="shared" si="14"/>
        <v>88520</v>
      </c>
      <c r="L11" s="47">
        <f t="shared" si="14"/>
        <v>103004</v>
      </c>
      <c r="M11" s="47">
        <f t="shared" si="14"/>
        <v>98462</v>
      </c>
      <c r="N11" s="47">
        <f t="shared" si="14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5">SUM(AQ12:AQ13)</f>
        <v>102116</v>
      </c>
      <c r="AR11" s="47">
        <f t="shared" si="15"/>
        <v>56984</v>
      </c>
      <c r="AS11" s="47">
        <f t="shared" si="15"/>
        <v>0</v>
      </c>
      <c r="AT11" s="47">
        <f t="shared" si="15"/>
        <v>0</v>
      </c>
      <c r="AU11" s="47">
        <f t="shared" si="15"/>
        <v>0</v>
      </c>
      <c r="AV11" s="47">
        <f t="shared" si="15"/>
        <v>0</v>
      </c>
      <c r="AW11" s="47">
        <f t="shared" si="15"/>
        <v>36160</v>
      </c>
      <c r="AX11" s="47">
        <f t="shared" si="15"/>
        <v>117516</v>
      </c>
      <c r="AY11" s="47">
        <f t="shared" si="15"/>
        <v>118206</v>
      </c>
      <c r="AZ11" s="47">
        <f t="shared" si="15"/>
        <v>115248</v>
      </c>
      <c r="BA11" s="47">
        <f t="shared" si="15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6">SUM(BD12:BD13)</f>
        <v>108082</v>
      </c>
      <c r="BE11" s="47">
        <f t="shared" si="16"/>
        <v>117732</v>
      </c>
      <c r="BF11" s="47">
        <f t="shared" si="16"/>
        <v>104192</v>
      </c>
      <c r="BG11" s="47">
        <f t="shared" si="16"/>
        <v>118312</v>
      </c>
      <c r="BH11" s="47">
        <f t="shared" si="16"/>
        <v>103662</v>
      </c>
      <c r="BI11" s="47">
        <f t="shared" si="16"/>
        <v>116698</v>
      </c>
      <c r="BJ11" s="47">
        <f t="shared" si="16"/>
        <v>122564</v>
      </c>
      <c r="BK11" s="47">
        <f t="shared" si="16"/>
        <v>112534</v>
      </c>
      <c r="BL11" s="47">
        <f t="shared" si="16"/>
        <v>110434</v>
      </c>
      <c r="BM11" s="47">
        <f t="shared" si="16"/>
        <v>100388</v>
      </c>
      <c r="BN11" s="47">
        <f t="shared" si="16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7">SUM(BQ12:BQ13)</f>
        <v>92210</v>
      </c>
      <c r="BR11" s="47">
        <f t="shared" si="17"/>
        <v>100442</v>
      </c>
      <c r="BS11" s="47">
        <f t="shared" si="17"/>
        <v>100992</v>
      </c>
      <c r="BT11" s="47">
        <f t="shared" si="17"/>
        <v>118586</v>
      </c>
      <c r="BU11" s="47">
        <f t="shared" si="17"/>
        <v>137646</v>
      </c>
      <c r="BV11" s="47">
        <f t="shared" si="17"/>
        <v>149690</v>
      </c>
      <c r="BW11" s="47">
        <f t="shared" si="17"/>
        <v>155760</v>
      </c>
      <c r="BX11" s="47">
        <f t="shared" si="17"/>
        <v>137576</v>
      </c>
      <c r="BY11" s="47">
        <f t="shared" si="17"/>
        <v>139138</v>
      </c>
      <c r="BZ11" s="47">
        <f t="shared" si="17"/>
        <v>127988</v>
      </c>
      <c r="CA11" s="47">
        <v>150198</v>
      </c>
      <c r="CB11" s="78">
        <f t="shared" ref="CB11:CB16" si="18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9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>
        <v>174990</v>
      </c>
      <c r="EO11" s="78">
        <f t="shared" si="12"/>
        <v>1846422</v>
      </c>
      <c r="EP11" s="47">
        <v>155276</v>
      </c>
      <c r="EQ11" s="47">
        <v>131866</v>
      </c>
      <c r="ER11" s="79">
        <v>142088</v>
      </c>
      <c r="ES11" s="47">
        <v>140816</v>
      </c>
      <c r="ET11" s="47">
        <v>155676</v>
      </c>
      <c r="EU11" s="47">
        <v>146698</v>
      </c>
      <c r="EV11" s="47">
        <v>152702</v>
      </c>
      <c r="EW11" s="47"/>
      <c r="EX11" s="47"/>
      <c r="EY11" s="47"/>
      <c r="EZ11" s="47"/>
      <c r="FA11" s="47"/>
      <c r="FB11" s="78">
        <f t="shared" si="13"/>
        <v>1025122</v>
      </c>
    </row>
    <row r="12" spans="1:158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9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>
        <v>130254</v>
      </c>
      <c r="EO12" s="78">
        <f t="shared" si="12"/>
        <v>1367028</v>
      </c>
      <c r="EP12" s="49">
        <v>118160</v>
      </c>
      <c r="EQ12" s="49">
        <v>98828</v>
      </c>
      <c r="ER12" s="81">
        <v>104478</v>
      </c>
      <c r="ES12" s="49">
        <v>102780</v>
      </c>
      <c r="ET12" s="49">
        <v>114500</v>
      </c>
      <c r="EU12" s="49">
        <v>105314</v>
      </c>
      <c r="EV12" s="49">
        <v>113710</v>
      </c>
      <c r="EW12" s="47"/>
      <c r="EX12" s="47"/>
      <c r="EY12" s="49"/>
      <c r="EZ12" s="49"/>
      <c r="FA12" s="49"/>
      <c r="FB12" s="78">
        <f t="shared" si="13"/>
        <v>757770</v>
      </c>
    </row>
    <row r="13" spans="1:158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9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>
        <v>44736</v>
      </c>
      <c r="EO13" s="78">
        <f t="shared" si="12"/>
        <v>479394</v>
      </c>
      <c r="EP13" s="50">
        <v>37116</v>
      </c>
      <c r="EQ13" s="50">
        <v>33038</v>
      </c>
      <c r="ER13" s="83">
        <v>37610</v>
      </c>
      <c r="ES13" s="50">
        <v>38036</v>
      </c>
      <c r="ET13" s="50">
        <v>41176</v>
      </c>
      <c r="EU13" s="50">
        <v>41384</v>
      </c>
      <c r="EV13" s="50">
        <v>38992</v>
      </c>
      <c r="EW13" s="47"/>
      <c r="EX13" s="47"/>
      <c r="EY13" s="50"/>
      <c r="EZ13" s="50"/>
      <c r="FA13" s="50"/>
      <c r="FB13" s="78">
        <f t="shared" si="13"/>
        <v>267352</v>
      </c>
    </row>
    <row r="14" spans="1:158" x14ac:dyDescent="0.25">
      <c r="B14" s="51" t="s">
        <v>70</v>
      </c>
      <c r="C14" s="84">
        <f>SUM(C15:C16)</f>
        <v>0</v>
      </c>
      <c r="D14" s="84">
        <f t="shared" ref="D14:N14" si="20">SUM(D15:D16)</f>
        <v>0</v>
      </c>
      <c r="E14" s="84">
        <f t="shared" si="20"/>
        <v>0</v>
      </c>
      <c r="F14" s="84">
        <f t="shared" si="20"/>
        <v>0</v>
      </c>
      <c r="G14" s="84">
        <f t="shared" si="20"/>
        <v>0</v>
      </c>
      <c r="H14" s="84">
        <f t="shared" si="20"/>
        <v>0</v>
      </c>
      <c r="I14" s="84">
        <f t="shared" si="20"/>
        <v>0</v>
      </c>
      <c r="J14" s="84">
        <f t="shared" si="20"/>
        <v>0</v>
      </c>
      <c r="K14" s="84">
        <f t="shared" si="20"/>
        <v>147654</v>
      </c>
      <c r="L14" s="84">
        <f t="shared" si="20"/>
        <v>165654</v>
      </c>
      <c r="M14" s="84">
        <f t="shared" si="20"/>
        <v>158246</v>
      </c>
      <c r="N14" s="84">
        <f t="shared" si="20"/>
        <v>181864</v>
      </c>
      <c r="O14" s="85">
        <f>SUM(O15:O16)</f>
        <v>653418</v>
      </c>
      <c r="P14" s="84">
        <f t="shared" ref="P14:AN14" si="21">SUM(P15:P16)</f>
        <v>176904</v>
      </c>
      <c r="Q14" s="84">
        <f t="shared" si="21"/>
        <v>162634</v>
      </c>
      <c r="R14" s="84">
        <f t="shared" si="21"/>
        <v>158554</v>
      </c>
      <c r="S14" s="84">
        <f t="shared" si="21"/>
        <v>156732</v>
      </c>
      <c r="T14" s="84">
        <f t="shared" si="21"/>
        <v>174820</v>
      </c>
      <c r="U14" s="84">
        <f t="shared" si="21"/>
        <v>164158</v>
      </c>
      <c r="V14" s="84">
        <f t="shared" si="21"/>
        <v>185230</v>
      </c>
      <c r="W14" s="84">
        <f t="shared" si="21"/>
        <v>182732</v>
      </c>
      <c r="X14" s="84">
        <f t="shared" si="21"/>
        <v>159060</v>
      </c>
      <c r="Y14" s="84">
        <f t="shared" si="21"/>
        <v>167972</v>
      </c>
      <c r="Z14" s="84">
        <f t="shared" si="21"/>
        <v>160828</v>
      </c>
      <c r="AA14" s="84">
        <f t="shared" si="21"/>
        <v>190682</v>
      </c>
      <c r="AB14" s="85">
        <f>SUM(AB15:AB16)</f>
        <v>2040306</v>
      </c>
      <c r="AC14" s="84">
        <f t="shared" si="21"/>
        <v>188744</v>
      </c>
      <c r="AD14" s="84">
        <f t="shared" si="21"/>
        <v>174546</v>
      </c>
      <c r="AE14" s="84">
        <f t="shared" si="21"/>
        <v>176160</v>
      </c>
      <c r="AF14" s="84">
        <f t="shared" si="21"/>
        <v>166576</v>
      </c>
      <c r="AG14" s="84">
        <f t="shared" si="21"/>
        <v>180600</v>
      </c>
      <c r="AH14" s="84">
        <f t="shared" si="21"/>
        <v>163830</v>
      </c>
      <c r="AI14" s="84">
        <f t="shared" si="21"/>
        <v>188480</v>
      </c>
      <c r="AJ14" s="84">
        <f t="shared" si="21"/>
        <v>189428</v>
      </c>
      <c r="AK14" s="84">
        <f t="shared" si="21"/>
        <v>166218</v>
      </c>
      <c r="AL14" s="84">
        <f t="shared" si="21"/>
        <v>177782</v>
      </c>
      <c r="AM14" s="84">
        <f t="shared" si="21"/>
        <v>172290</v>
      </c>
      <c r="AN14" s="84">
        <f t="shared" si="21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2">SUM(AQ15:AQ16)</f>
        <v>164348</v>
      </c>
      <c r="AR14" s="84">
        <f t="shared" si="22"/>
        <v>91080</v>
      </c>
      <c r="AS14" s="84">
        <f t="shared" si="22"/>
        <v>0</v>
      </c>
      <c r="AT14" s="84">
        <f t="shared" si="22"/>
        <v>0</v>
      </c>
      <c r="AU14" s="84">
        <f t="shared" si="22"/>
        <v>0</v>
      </c>
      <c r="AV14" s="84">
        <f t="shared" si="22"/>
        <v>0</v>
      </c>
      <c r="AW14" s="84">
        <f t="shared" si="22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3">SUM(BD15:BD16)</f>
        <v>180322</v>
      </c>
      <c r="BE14" s="84">
        <f t="shared" si="23"/>
        <v>186194</v>
      </c>
      <c r="BF14" s="84">
        <f>SUM(BF15:BF16)</f>
        <v>169678</v>
      </c>
      <c r="BG14" s="84">
        <f t="shared" si="23"/>
        <v>188184</v>
      </c>
      <c r="BH14" s="84">
        <f t="shared" si="23"/>
        <v>170140</v>
      </c>
      <c r="BI14" s="84">
        <f t="shared" si="23"/>
        <v>191720</v>
      </c>
      <c r="BJ14" s="84">
        <f t="shared" si="23"/>
        <v>199440</v>
      </c>
      <c r="BK14" s="84">
        <f t="shared" si="23"/>
        <v>182856</v>
      </c>
      <c r="BL14" s="84">
        <f t="shared" si="23"/>
        <v>178484</v>
      </c>
      <c r="BM14" s="84">
        <f t="shared" si="23"/>
        <v>160936</v>
      </c>
      <c r="BN14" s="84">
        <f t="shared" si="23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4">SUM(BT15:BT16)</f>
        <v>186576</v>
      </c>
      <c r="BU14" s="84">
        <f t="shared" si="24"/>
        <v>203200</v>
      </c>
      <c r="BV14" s="84">
        <f t="shared" si="24"/>
        <v>228566</v>
      </c>
      <c r="BW14" s="84">
        <f t="shared" si="24"/>
        <v>235900</v>
      </c>
      <c r="BX14" s="84">
        <f t="shared" si="24"/>
        <v>208444</v>
      </c>
      <c r="BY14" s="84">
        <f t="shared" si="24"/>
        <v>211044</v>
      </c>
      <c r="BZ14" s="84">
        <f t="shared" si="24"/>
        <v>198198</v>
      </c>
      <c r="CA14" s="84">
        <f t="shared" si="24"/>
        <v>227102</v>
      </c>
      <c r="CB14" s="85">
        <f t="shared" si="18"/>
        <v>2376954</v>
      </c>
      <c r="CC14" s="84">
        <f t="shared" ref="CC14:CN14" si="25">SUM(CC15:CC16)</f>
        <v>224908</v>
      </c>
      <c r="CD14" s="84">
        <f t="shared" si="25"/>
        <v>217856</v>
      </c>
      <c r="CE14" s="84">
        <f t="shared" si="25"/>
        <v>132020</v>
      </c>
      <c r="CF14" s="84">
        <f t="shared" si="25"/>
        <v>49838</v>
      </c>
      <c r="CG14" s="84">
        <f t="shared" si="25"/>
        <v>75264</v>
      </c>
      <c r="CH14" s="84">
        <f t="shared" si="25"/>
        <v>102558</v>
      </c>
      <c r="CI14" s="84">
        <f t="shared" si="25"/>
        <v>131806</v>
      </c>
      <c r="CJ14" s="84">
        <f t="shared" si="25"/>
        <v>142516</v>
      </c>
      <c r="CK14" s="84">
        <f t="shared" si="25"/>
        <v>145648</v>
      </c>
      <c r="CL14" s="84">
        <f t="shared" si="25"/>
        <v>199506</v>
      </c>
      <c r="CM14" s="84">
        <f t="shared" si="25"/>
        <v>203434</v>
      </c>
      <c r="CN14" s="84">
        <f t="shared" si="25"/>
        <v>214006</v>
      </c>
      <c r="CO14" s="85">
        <f t="shared" si="19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>
        <v>254408</v>
      </c>
      <c r="EO14" s="85">
        <f t="shared" si="12"/>
        <v>2733824</v>
      </c>
      <c r="EP14" s="84">
        <v>235984</v>
      </c>
      <c r="EQ14" s="84">
        <v>219092</v>
      </c>
      <c r="ER14" s="86">
        <v>221192</v>
      </c>
      <c r="ES14" s="84">
        <v>216944</v>
      </c>
      <c r="ET14" s="84">
        <v>239320</v>
      </c>
      <c r="EU14" s="84">
        <v>225188</v>
      </c>
      <c r="EV14" s="84">
        <v>249016</v>
      </c>
      <c r="EW14" s="84"/>
      <c r="EX14" s="84"/>
      <c r="EY14" s="84"/>
      <c r="EZ14" s="84"/>
      <c r="FA14" s="84"/>
      <c r="FB14" s="85">
        <f t="shared" si="13"/>
        <v>1606736</v>
      </c>
    </row>
    <row r="15" spans="1:158" x14ac:dyDescent="0.25">
      <c r="B15" s="48" t="s">
        <v>65</v>
      </c>
      <c r="C15" s="87">
        <f>C9+C12</f>
        <v>0</v>
      </c>
      <c r="D15" s="87">
        <f t="shared" ref="D15:N16" si="26">D9+D12</f>
        <v>0</v>
      </c>
      <c r="E15" s="87">
        <f t="shared" si="26"/>
        <v>0</v>
      </c>
      <c r="F15" s="87">
        <f t="shared" si="26"/>
        <v>0</v>
      </c>
      <c r="G15" s="87">
        <f t="shared" si="26"/>
        <v>0</v>
      </c>
      <c r="H15" s="87">
        <f t="shared" si="26"/>
        <v>0</v>
      </c>
      <c r="I15" s="87">
        <f t="shared" si="26"/>
        <v>0</v>
      </c>
      <c r="J15" s="87">
        <f t="shared" si="26"/>
        <v>0</v>
      </c>
      <c r="K15" s="87">
        <f t="shared" si="26"/>
        <v>91732</v>
      </c>
      <c r="L15" s="87">
        <f t="shared" si="26"/>
        <v>106150</v>
      </c>
      <c r="M15" s="87">
        <f t="shared" si="26"/>
        <v>101246</v>
      </c>
      <c r="N15" s="87">
        <f t="shared" si="26"/>
        <v>122526</v>
      </c>
      <c r="O15" s="53">
        <f>O9+O12</f>
        <v>421654</v>
      </c>
      <c r="P15" s="87">
        <f t="shared" ref="P15:AN15" si="27">P9+P12</f>
        <v>119776</v>
      </c>
      <c r="Q15" s="87">
        <f t="shared" si="27"/>
        <v>109088</v>
      </c>
      <c r="R15" s="87">
        <f t="shared" si="27"/>
        <v>105296</v>
      </c>
      <c r="S15" s="87">
        <f t="shared" si="27"/>
        <v>101722</v>
      </c>
      <c r="T15" s="87">
        <f t="shared" si="27"/>
        <v>112860</v>
      </c>
      <c r="U15" s="87">
        <f t="shared" si="27"/>
        <v>102754</v>
      </c>
      <c r="V15" s="87">
        <f t="shared" si="27"/>
        <v>122234</v>
      </c>
      <c r="W15" s="87">
        <f t="shared" si="27"/>
        <v>121706</v>
      </c>
      <c r="X15" s="87">
        <f t="shared" si="27"/>
        <v>101424</v>
      </c>
      <c r="Y15" s="87">
        <f t="shared" si="27"/>
        <v>106844</v>
      </c>
      <c r="Z15" s="87">
        <f t="shared" si="27"/>
        <v>103862</v>
      </c>
      <c r="AA15" s="87">
        <f t="shared" si="27"/>
        <v>131026</v>
      </c>
      <c r="AB15" s="53">
        <f>AB9+AB12</f>
        <v>1338592</v>
      </c>
      <c r="AC15" s="87">
        <f t="shared" si="27"/>
        <v>130386</v>
      </c>
      <c r="AD15" s="87">
        <f t="shared" si="27"/>
        <v>118922</v>
      </c>
      <c r="AE15" s="87">
        <f t="shared" si="27"/>
        <v>121570</v>
      </c>
      <c r="AF15" s="87">
        <f t="shared" si="27"/>
        <v>108740</v>
      </c>
      <c r="AG15" s="87">
        <f t="shared" si="27"/>
        <v>119490</v>
      </c>
      <c r="AH15" s="87">
        <f t="shared" si="27"/>
        <v>111328</v>
      </c>
      <c r="AI15" s="87">
        <f t="shared" si="27"/>
        <v>134566</v>
      </c>
      <c r="AJ15" s="87">
        <f t="shared" si="27"/>
        <v>133624</v>
      </c>
      <c r="AK15" s="87">
        <f t="shared" si="27"/>
        <v>113734</v>
      </c>
      <c r="AL15" s="87">
        <f t="shared" si="27"/>
        <v>121672</v>
      </c>
      <c r="AM15" s="87">
        <f t="shared" si="27"/>
        <v>112404</v>
      </c>
      <c r="AN15" s="87">
        <f t="shared" si="27"/>
        <v>133212</v>
      </c>
      <c r="AO15" s="53">
        <f>AO9+AO12</f>
        <v>1459648</v>
      </c>
      <c r="AP15" s="87">
        <f>AP9+AP12</f>
        <v>130288</v>
      </c>
      <c r="AQ15" s="87">
        <f t="shared" ref="AQ15:AW15" si="28">AQ9+AQ12</f>
        <v>110788</v>
      </c>
      <c r="AR15" s="87">
        <f t="shared" si="28"/>
        <v>61198</v>
      </c>
      <c r="AS15" s="87">
        <f t="shared" si="28"/>
        <v>0</v>
      </c>
      <c r="AT15" s="87">
        <f t="shared" si="28"/>
        <v>0</v>
      </c>
      <c r="AU15" s="87">
        <f t="shared" si="28"/>
        <v>0</v>
      </c>
      <c r="AV15" s="87">
        <f t="shared" si="28"/>
        <v>0</v>
      </c>
      <c r="AW15" s="87">
        <f t="shared" si="28"/>
        <v>25332</v>
      </c>
      <c r="AX15" s="87">
        <f t="shared" ref="AX15:BA16" si="29">AX9+AX12</f>
        <v>80818</v>
      </c>
      <c r="AY15" s="87">
        <f t="shared" si="29"/>
        <v>83396</v>
      </c>
      <c r="AZ15" s="87">
        <f t="shared" si="29"/>
        <v>81240</v>
      </c>
      <c r="BA15" s="87">
        <f t="shared" si="29"/>
        <v>97708</v>
      </c>
      <c r="BB15" s="53">
        <f t="shared" si="7"/>
        <v>670768</v>
      </c>
      <c r="BC15" s="87">
        <f>BC9+BC12</f>
        <v>97454</v>
      </c>
      <c r="BD15" s="87">
        <f t="shared" ref="BD15:BN15" si="30">BD9+BD12</f>
        <v>119578</v>
      </c>
      <c r="BE15" s="87">
        <f t="shared" si="30"/>
        <v>122108</v>
      </c>
      <c r="BF15" s="87">
        <f t="shared" si="30"/>
        <v>108428</v>
      </c>
      <c r="BG15" s="87">
        <f t="shared" si="30"/>
        <v>121324</v>
      </c>
      <c r="BH15" s="87">
        <f t="shared" si="30"/>
        <v>106508</v>
      </c>
      <c r="BI15" s="87">
        <f t="shared" si="30"/>
        <v>125958</v>
      </c>
      <c r="BJ15" s="87">
        <f t="shared" si="30"/>
        <v>131950</v>
      </c>
      <c r="BK15" s="87">
        <f t="shared" si="30"/>
        <v>117012</v>
      </c>
      <c r="BL15" s="87">
        <f t="shared" si="30"/>
        <v>117542</v>
      </c>
      <c r="BM15" s="87">
        <f t="shared" si="30"/>
        <v>108506</v>
      </c>
      <c r="BN15" s="87">
        <f t="shared" si="30"/>
        <v>139370</v>
      </c>
      <c r="BO15" s="53">
        <f t="shared" si="8"/>
        <v>1415738</v>
      </c>
      <c r="BP15" s="87">
        <f>BP9+BP12</f>
        <v>130476</v>
      </c>
      <c r="BQ15" s="87">
        <f t="shared" ref="BQ15:CA15" si="31">BQ9+BQ12</f>
        <v>102580</v>
      </c>
      <c r="BR15" s="87">
        <f t="shared" si="31"/>
        <v>113978</v>
      </c>
      <c r="BS15" s="87">
        <f t="shared" si="31"/>
        <v>112904</v>
      </c>
      <c r="BT15" s="87">
        <f t="shared" si="31"/>
        <v>124994</v>
      </c>
      <c r="BU15" s="87">
        <f t="shared" si="31"/>
        <v>137474</v>
      </c>
      <c r="BV15" s="87">
        <f t="shared" si="31"/>
        <v>155182</v>
      </c>
      <c r="BW15" s="87">
        <f t="shared" si="31"/>
        <v>161726</v>
      </c>
      <c r="BX15" s="87">
        <f t="shared" si="31"/>
        <v>137720</v>
      </c>
      <c r="BY15" s="87">
        <f t="shared" si="31"/>
        <v>140890</v>
      </c>
      <c r="BZ15" s="87">
        <f t="shared" si="31"/>
        <v>133140</v>
      </c>
      <c r="CA15" s="87">
        <f t="shared" si="31"/>
        <v>160200</v>
      </c>
      <c r="CB15" s="53">
        <f t="shared" si="18"/>
        <v>1611264</v>
      </c>
      <c r="CC15" s="87">
        <f t="shared" ref="CC15:CN15" si="32">CC9+CC12</f>
        <v>162254</v>
      </c>
      <c r="CD15" s="87">
        <f t="shared" si="32"/>
        <v>155838</v>
      </c>
      <c r="CE15" s="87">
        <f t="shared" si="32"/>
        <v>94082</v>
      </c>
      <c r="CF15" s="87">
        <f t="shared" si="32"/>
        <v>25084</v>
      </c>
      <c r="CG15" s="87">
        <f t="shared" si="32"/>
        <v>44662</v>
      </c>
      <c r="CH15" s="87">
        <f t="shared" si="32"/>
        <v>65792</v>
      </c>
      <c r="CI15" s="87">
        <f t="shared" si="32"/>
        <v>89154</v>
      </c>
      <c r="CJ15" s="87">
        <f t="shared" si="32"/>
        <v>97678</v>
      </c>
      <c r="CK15" s="87">
        <f t="shared" si="32"/>
        <v>96092</v>
      </c>
      <c r="CL15" s="87">
        <f t="shared" si="32"/>
        <v>136874</v>
      </c>
      <c r="CM15" s="87">
        <f t="shared" si="32"/>
        <v>140784</v>
      </c>
      <c r="CN15" s="87">
        <f t="shared" si="32"/>
        <v>155124</v>
      </c>
      <c r="CO15" s="53">
        <f t="shared" si="19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>
        <v>179368</v>
      </c>
      <c r="EO15" s="53">
        <f t="shared" si="12"/>
        <v>1908768</v>
      </c>
      <c r="EP15" s="87">
        <v>168108</v>
      </c>
      <c r="EQ15" s="87">
        <v>156206</v>
      </c>
      <c r="ER15" s="88">
        <v>152756</v>
      </c>
      <c r="ES15" s="87">
        <v>150286</v>
      </c>
      <c r="ET15" s="87">
        <v>166424</v>
      </c>
      <c r="EU15" s="87">
        <v>153558</v>
      </c>
      <c r="EV15" s="87">
        <v>176236</v>
      </c>
      <c r="EW15" s="87"/>
      <c r="EX15" s="87"/>
      <c r="EY15" s="87"/>
      <c r="EZ15" s="87"/>
      <c r="FA15" s="87"/>
      <c r="FB15" s="53">
        <f t="shared" si="13"/>
        <v>1123574</v>
      </c>
    </row>
    <row r="16" spans="1:158" x14ac:dyDescent="0.25">
      <c r="B16" s="48" t="s">
        <v>66</v>
      </c>
      <c r="C16" s="87">
        <f>C10+C13</f>
        <v>0</v>
      </c>
      <c r="D16" s="87">
        <f t="shared" si="26"/>
        <v>0</v>
      </c>
      <c r="E16" s="87">
        <f t="shared" si="26"/>
        <v>0</v>
      </c>
      <c r="F16" s="87">
        <f t="shared" si="26"/>
        <v>0</v>
      </c>
      <c r="G16" s="87">
        <f t="shared" si="26"/>
        <v>0</v>
      </c>
      <c r="H16" s="87">
        <f t="shared" si="26"/>
        <v>0</v>
      </c>
      <c r="I16" s="87">
        <f t="shared" si="26"/>
        <v>0</v>
      </c>
      <c r="J16" s="87">
        <f t="shared" si="26"/>
        <v>0</v>
      </c>
      <c r="K16" s="87">
        <f t="shared" si="26"/>
        <v>55922</v>
      </c>
      <c r="L16" s="87">
        <f t="shared" si="26"/>
        <v>59504</v>
      </c>
      <c r="M16" s="87">
        <f t="shared" si="26"/>
        <v>57000</v>
      </c>
      <c r="N16" s="87">
        <f t="shared" si="26"/>
        <v>59338</v>
      </c>
      <c r="O16" s="53">
        <f t="shared" ref="O16:AO16" si="33">O10+O13</f>
        <v>231764</v>
      </c>
      <c r="P16" s="87">
        <f t="shared" si="33"/>
        <v>57128</v>
      </c>
      <c r="Q16" s="87">
        <f t="shared" si="33"/>
        <v>53546</v>
      </c>
      <c r="R16" s="87">
        <f t="shared" si="33"/>
        <v>53258</v>
      </c>
      <c r="S16" s="87">
        <f t="shared" si="33"/>
        <v>55010</v>
      </c>
      <c r="T16" s="87">
        <f t="shared" si="33"/>
        <v>61960</v>
      </c>
      <c r="U16" s="87">
        <f t="shared" si="33"/>
        <v>61404</v>
      </c>
      <c r="V16" s="87">
        <f t="shared" si="33"/>
        <v>62996</v>
      </c>
      <c r="W16" s="87">
        <f t="shared" si="33"/>
        <v>61026</v>
      </c>
      <c r="X16" s="87">
        <f t="shared" si="33"/>
        <v>57636</v>
      </c>
      <c r="Y16" s="87">
        <f t="shared" si="33"/>
        <v>61128</v>
      </c>
      <c r="Z16" s="87">
        <f t="shared" si="33"/>
        <v>56966</v>
      </c>
      <c r="AA16" s="87">
        <f t="shared" si="33"/>
        <v>59656</v>
      </c>
      <c r="AB16" s="53">
        <f>AB10+AB13</f>
        <v>701714</v>
      </c>
      <c r="AC16" s="87">
        <f t="shared" si="33"/>
        <v>58358</v>
      </c>
      <c r="AD16" s="87">
        <f t="shared" si="33"/>
        <v>55624</v>
      </c>
      <c r="AE16" s="87">
        <f t="shared" si="33"/>
        <v>54590</v>
      </c>
      <c r="AF16" s="87">
        <f t="shared" si="33"/>
        <v>57836</v>
      </c>
      <c r="AG16" s="87">
        <f t="shared" si="33"/>
        <v>61110</v>
      </c>
      <c r="AH16" s="87">
        <f t="shared" si="33"/>
        <v>52502</v>
      </c>
      <c r="AI16" s="87">
        <f t="shared" si="33"/>
        <v>53914</v>
      </c>
      <c r="AJ16" s="87">
        <f t="shared" si="33"/>
        <v>55804</v>
      </c>
      <c r="AK16" s="87">
        <f t="shared" si="33"/>
        <v>52484</v>
      </c>
      <c r="AL16" s="87">
        <f t="shared" si="33"/>
        <v>56110</v>
      </c>
      <c r="AM16" s="87">
        <f t="shared" si="33"/>
        <v>59886</v>
      </c>
      <c r="AN16" s="87">
        <f t="shared" si="33"/>
        <v>63016</v>
      </c>
      <c r="AO16" s="53">
        <f t="shared" si="33"/>
        <v>681234</v>
      </c>
      <c r="AP16" s="87">
        <f t="shared" ref="AP16:AW16" si="34">AP10+AP13</f>
        <v>61322</v>
      </c>
      <c r="AQ16" s="87">
        <f t="shared" si="34"/>
        <v>53560</v>
      </c>
      <c r="AR16" s="87">
        <f t="shared" si="34"/>
        <v>29882</v>
      </c>
      <c r="AS16" s="87">
        <f t="shared" si="34"/>
        <v>0</v>
      </c>
      <c r="AT16" s="87">
        <f t="shared" si="34"/>
        <v>0</v>
      </c>
      <c r="AU16" s="87">
        <f t="shared" si="34"/>
        <v>0</v>
      </c>
      <c r="AV16" s="87">
        <f t="shared" si="34"/>
        <v>0</v>
      </c>
      <c r="AW16" s="87">
        <f t="shared" si="34"/>
        <v>10828</v>
      </c>
      <c r="AX16" s="87">
        <f t="shared" si="29"/>
        <v>36698</v>
      </c>
      <c r="AY16" s="87">
        <f t="shared" si="29"/>
        <v>34810</v>
      </c>
      <c r="AZ16" s="87">
        <f t="shared" si="29"/>
        <v>34008</v>
      </c>
      <c r="BA16" s="87">
        <f t="shared" si="29"/>
        <v>36250</v>
      </c>
      <c r="BB16" s="53">
        <f t="shared" si="7"/>
        <v>297358</v>
      </c>
      <c r="BC16" s="87">
        <f t="shared" ref="BC16:BN16" si="35">BC10+BC13</f>
        <v>38576</v>
      </c>
      <c r="BD16" s="87">
        <f t="shared" si="35"/>
        <v>60744</v>
      </c>
      <c r="BE16" s="87">
        <f t="shared" si="35"/>
        <v>64086</v>
      </c>
      <c r="BF16" s="87">
        <f t="shared" si="35"/>
        <v>61250</v>
      </c>
      <c r="BG16" s="87">
        <f t="shared" si="35"/>
        <v>66860</v>
      </c>
      <c r="BH16" s="87">
        <f t="shared" si="35"/>
        <v>63632</v>
      </c>
      <c r="BI16" s="87">
        <f t="shared" si="35"/>
        <v>65762</v>
      </c>
      <c r="BJ16" s="87">
        <f t="shared" si="35"/>
        <v>67490</v>
      </c>
      <c r="BK16" s="87">
        <f t="shared" si="35"/>
        <v>65844</v>
      </c>
      <c r="BL16" s="87">
        <f t="shared" si="35"/>
        <v>60942</v>
      </c>
      <c r="BM16" s="87">
        <f t="shared" si="35"/>
        <v>52430</v>
      </c>
      <c r="BN16" s="87">
        <f t="shared" si="35"/>
        <v>56546</v>
      </c>
      <c r="BO16" s="53">
        <f t="shared" si="8"/>
        <v>724162</v>
      </c>
      <c r="BP16" s="87">
        <f t="shared" ref="BP16:CA16" si="36">BP10+BP13</f>
        <v>57696</v>
      </c>
      <c r="BQ16" s="87">
        <f t="shared" si="36"/>
        <v>50166</v>
      </c>
      <c r="BR16" s="87">
        <f t="shared" si="36"/>
        <v>57184</v>
      </c>
      <c r="BS16" s="87">
        <f t="shared" si="36"/>
        <v>52940</v>
      </c>
      <c r="BT16" s="87">
        <f t="shared" si="36"/>
        <v>61582</v>
      </c>
      <c r="BU16" s="87">
        <f t="shared" si="36"/>
        <v>65726</v>
      </c>
      <c r="BV16" s="87">
        <f t="shared" si="36"/>
        <v>73384</v>
      </c>
      <c r="BW16" s="87">
        <f t="shared" si="36"/>
        <v>74174</v>
      </c>
      <c r="BX16" s="87">
        <f t="shared" si="36"/>
        <v>70724</v>
      </c>
      <c r="BY16" s="87">
        <f t="shared" si="36"/>
        <v>70154</v>
      </c>
      <c r="BZ16" s="87">
        <f t="shared" si="36"/>
        <v>65058</v>
      </c>
      <c r="CA16" s="87">
        <f t="shared" si="36"/>
        <v>66902</v>
      </c>
      <c r="CB16" s="53">
        <f t="shared" si="18"/>
        <v>765690</v>
      </c>
      <c r="CC16" s="87">
        <f t="shared" ref="CC16:CN16" si="37">CC10+CC13</f>
        <v>62654</v>
      </c>
      <c r="CD16" s="87">
        <f t="shared" si="37"/>
        <v>62018</v>
      </c>
      <c r="CE16" s="87">
        <f t="shared" si="37"/>
        <v>37938</v>
      </c>
      <c r="CF16" s="87">
        <f t="shared" si="37"/>
        <v>24754</v>
      </c>
      <c r="CG16" s="87">
        <f t="shared" si="37"/>
        <v>30602</v>
      </c>
      <c r="CH16" s="87">
        <f t="shared" si="37"/>
        <v>36766</v>
      </c>
      <c r="CI16" s="87">
        <f t="shared" si="37"/>
        <v>42652</v>
      </c>
      <c r="CJ16" s="87">
        <f t="shared" si="37"/>
        <v>44838</v>
      </c>
      <c r="CK16" s="87">
        <f t="shared" si="37"/>
        <v>49556</v>
      </c>
      <c r="CL16" s="87">
        <f t="shared" si="37"/>
        <v>62632</v>
      </c>
      <c r="CM16" s="87">
        <f t="shared" si="37"/>
        <v>62650</v>
      </c>
      <c r="CN16" s="87">
        <f t="shared" si="37"/>
        <v>58882</v>
      </c>
      <c r="CO16" s="53">
        <f t="shared" si="19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>
        <v>75040</v>
      </c>
      <c r="EO16" s="53">
        <f t="shared" si="12"/>
        <v>825056</v>
      </c>
      <c r="EP16" s="87">
        <v>67876</v>
      </c>
      <c r="EQ16" s="87">
        <v>62886</v>
      </c>
      <c r="ER16" s="88">
        <v>68436</v>
      </c>
      <c r="ES16" s="87">
        <v>66658</v>
      </c>
      <c r="ET16" s="87">
        <v>72896</v>
      </c>
      <c r="EU16" s="87">
        <v>71630</v>
      </c>
      <c r="EV16" s="87">
        <v>72780</v>
      </c>
      <c r="EW16" s="87"/>
      <c r="EX16" s="87"/>
      <c r="EY16" s="87"/>
      <c r="EZ16" s="87"/>
      <c r="FA16" s="87"/>
      <c r="FB16" s="53">
        <f t="shared" si="13"/>
        <v>483162</v>
      </c>
    </row>
    <row r="19" spans="2:158" x14ac:dyDescent="0.25">
      <c r="B19" s="5" t="s">
        <v>71</v>
      </c>
    </row>
    <row r="20" spans="2:158" ht="15" customHeight="1" x14ac:dyDescent="0.25">
      <c r="B20" s="177" t="s">
        <v>39</v>
      </c>
      <c r="C20" s="174">
        <v>2014</v>
      </c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6"/>
      <c r="O20" s="172" t="s">
        <v>41</v>
      </c>
      <c r="P20" s="174">
        <v>2015</v>
      </c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6"/>
      <c r="AB20" s="172" t="s">
        <v>42</v>
      </c>
      <c r="AC20" s="174">
        <v>2016</v>
      </c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6"/>
      <c r="AO20" s="172" t="s">
        <v>43</v>
      </c>
      <c r="AP20" s="174">
        <v>2017</v>
      </c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6"/>
      <c r="BB20" s="172" t="s">
        <v>44</v>
      </c>
      <c r="BC20" s="174">
        <v>2018</v>
      </c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6"/>
      <c r="BO20" s="172" t="s">
        <v>45</v>
      </c>
      <c r="BP20" s="174">
        <v>2019</v>
      </c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6"/>
      <c r="CB20" s="172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2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2" t="s">
        <v>48</v>
      </c>
      <c r="DC20" s="174">
        <v>2022</v>
      </c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6"/>
      <c r="DO20" s="172" t="s">
        <v>49</v>
      </c>
      <c r="DP20" s="174">
        <v>2023</v>
      </c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6"/>
      <c r="EB20" s="172" t="s">
        <v>50</v>
      </c>
      <c r="EC20" s="174">
        <v>2024</v>
      </c>
      <c r="ED20" s="175"/>
      <c r="EE20" s="175"/>
      <c r="EF20" s="175"/>
      <c r="EG20" s="175"/>
      <c r="EH20" s="175"/>
      <c r="EI20" s="175"/>
      <c r="EJ20" s="175"/>
      <c r="EK20" s="175"/>
      <c r="EL20" s="175"/>
      <c r="EM20" s="175"/>
      <c r="EN20" s="176"/>
      <c r="EO20" s="172" t="s">
        <v>51</v>
      </c>
      <c r="EP20" s="174">
        <v>2025</v>
      </c>
      <c r="EQ20" s="175"/>
      <c r="ER20" s="175"/>
      <c r="ES20" s="175"/>
      <c r="ET20" s="175"/>
      <c r="EU20" s="175"/>
      <c r="EV20" s="175"/>
      <c r="EW20" s="175"/>
      <c r="EX20" s="175"/>
      <c r="EY20" s="175"/>
      <c r="EZ20" s="175"/>
      <c r="FA20" s="176"/>
      <c r="FB20" s="172" t="s">
        <v>176</v>
      </c>
    </row>
    <row r="21" spans="2:158" x14ac:dyDescent="0.25">
      <c r="B21" s="178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3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3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3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3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3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3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3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3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3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3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3"/>
      <c r="EP21" s="45" t="s">
        <v>52</v>
      </c>
      <c r="EQ21" s="45" t="s">
        <v>53</v>
      </c>
      <c r="ER21" s="45" t="s">
        <v>54</v>
      </c>
      <c r="ES21" s="45" t="s">
        <v>55</v>
      </c>
      <c r="ET21" s="45" t="s">
        <v>56</v>
      </c>
      <c r="EU21" s="45" t="s">
        <v>57</v>
      </c>
      <c r="EV21" s="45" t="s">
        <v>58</v>
      </c>
      <c r="EW21" s="45" t="s">
        <v>59</v>
      </c>
      <c r="EX21" s="45" t="s">
        <v>60</v>
      </c>
      <c r="EY21" s="45" t="s">
        <v>61</v>
      </c>
      <c r="EZ21" s="45" t="s">
        <v>62</v>
      </c>
      <c r="FA21" s="45" t="s">
        <v>63</v>
      </c>
      <c r="FB21" s="173"/>
    </row>
    <row r="22" spans="2:158" x14ac:dyDescent="0.25">
      <c r="B22" s="46" t="s">
        <v>87</v>
      </c>
      <c r="C22" s="47">
        <f>SUM(C23:C24)</f>
        <v>0</v>
      </c>
      <c r="D22" s="47">
        <f t="shared" ref="D22:N22" si="38">SUM(D23:D24)</f>
        <v>0</v>
      </c>
      <c r="E22" s="47">
        <f t="shared" si="38"/>
        <v>0</v>
      </c>
      <c r="F22" s="47">
        <f t="shared" si="38"/>
        <v>0</v>
      </c>
      <c r="G22" s="47">
        <f t="shared" si="38"/>
        <v>0</v>
      </c>
      <c r="H22" s="47">
        <f t="shared" si="38"/>
        <v>0</v>
      </c>
      <c r="I22" s="47">
        <f t="shared" si="38"/>
        <v>0</v>
      </c>
      <c r="J22" s="47">
        <f t="shared" si="38"/>
        <v>0</v>
      </c>
      <c r="K22" s="47">
        <f t="shared" si="38"/>
        <v>157784</v>
      </c>
      <c r="L22" s="47">
        <f t="shared" si="38"/>
        <v>162832</v>
      </c>
      <c r="M22" s="47">
        <f t="shared" si="38"/>
        <v>157628</v>
      </c>
      <c r="N22" s="47">
        <f t="shared" si="38"/>
        <v>162112</v>
      </c>
      <c r="O22" s="78">
        <f t="shared" ref="O22:O27" si="39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40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41">SUM(AC22:AN22)</f>
        <v>1698782</v>
      </c>
      <c r="AP22" s="47">
        <f>SUM(AP23:AP24)</f>
        <v>170996</v>
      </c>
      <c r="AQ22" s="47">
        <v>148810</v>
      </c>
      <c r="AR22" s="47">
        <f t="shared" ref="AR22:BA22" si="42">SUM(AR23:AR24)</f>
        <v>82876</v>
      </c>
      <c r="AS22" s="47">
        <f t="shared" si="42"/>
        <v>0</v>
      </c>
      <c r="AT22" s="47">
        <f t="shared" si="42"/>
        <v>0</v>
      </c>
      <c r="AU22" s="47">
        <f t="shared" si="42"/>
        <v>0</v>
      </c>
      <c r="AV22" s="47">
        <f t="shared" si="42"/>
        <v>0</v>
      </c>
      <c r="AW22" s="47">
        <f t="shared" si="42"/>
        <v>0</v>
      </c>
      <c r="AX22" s="47">
        <f t="shared" si="42"/>
        <v>0</v>
      </c>
      <c r="AY22" s="47">
        <f t="shared" si="42"/>
        <v>0</v>
      </c>
      <c r="AZ22" s="47">
        <f t="shared" si="42"/>
        <v>0</v>
      </c>
      <c r="BA22" s="47">
        <f t="shared" si="42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3">SUM(BE23:BE24)</f>
        <v>174484</v>
      </c>
      <c r="BF22" s="47">
        <f t="shared" si="43"/>
        <v>169938</v>
      </c>
      <c r="BG22" s="47">
        <f t="shared" si="43"/>
        <v>182036</v>
      </c>
      <c r="BH22" s="47">
        <f t="shared" si="43"/>
        <v>170278</v>
      </c>
      <c r="BI22" s="47">
        <f t="shared" si="43"/>
        <v>182486</v>
      </c>
      <c r="BJ22" s="47">
        <f t="shared" si="43"/>
        <v>189126</v>
      </c>
      <c r="BK22" s="47">
        <f t="shared" si="43"/>
        <v>181844</v>
      </c>
      <c r="BL22" s="47">
        <f t="shared" si="43"/>
        <v>155156</v>
      </c>
      <c r="BM22" s="47">
        <f t="shared" si="43"/>
        <v>120270</v>
      </c>
      <c r="BN22" s="47">
        <f t="shared" si="43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4">SUM(BR23:BR24)</f>
        <v>166030</v>
      </c>
      <c r="BS22" s="47">
        <f t="shared" si="44"/>
        <v>139244</v>
      </c>
      <c r="BT22" s="47">
        <f t="shared" si="44"/>
        <v>156564</v>
      </c>
      <c r="BU22" s="47">
        <f t="shared" si="44"/>
        <v>151238</v>
      </c>
      <c r="BV22" s="47">
        <f t="shared" si="44"/>
        <v>183352</v>
      </c>
      <c r="BW22" s="47">
        <f t="shared" si="44"/>
        <v>186490</v>
      </c>
      <c r="BX22" s="47">
        <f t="shared" si="44"/>
        <v>174540</v>
      </c>
      <c r="BY22" s="47">
        <f t="shared" si="44"/>
        <v>168522</v>
      </c>
      <c r="BZ22" s="47">
        <f t="shared" si="44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5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>
        <v>186514</v>
      </c>
      <c r="EO22" s="78">
        <f>+SUM(EC22:EN22)</f>
        <v>2122596</v>
      </c>
      <c r="EP22" s="47">
        <v>191246</v>
      </c>
      <c r="EQ22" s="47">
        <v>192408</v>
      </c>
      <c r="ER22" s="79">
        <v>190570</v>
      </c>
      <c r="ES22" s="47">
        <v>180546</v>
      </c>
      <c r="ET22" s="47">
        <v>199752</v>
      </c>
      <c r="EU22" s="47">
        <v>186568</v>
      </c>
      <c r="EV22" s="47">
        <v>214934</v>
      </c>
      <c r="EW22" s="47"/>
      <c r="EX22" s="47"/>
      <c r="EY22" s="47"/>
      <c r="EZ22" s="47"/>
      <c r="FA22" s="47"/>
      <c r="FB22" s="78">
        <f>+SUM(EP22:FA22)</f>
        <v>1356024</v>
      </c>
    </row>
    <row r="23" spans="2:158" x14ac:dyDescent="0.25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9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40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41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6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7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5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8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9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50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>
        <v>49114</v>
      </c>
      <c r="EO23" s="78">
        <f t="shared" ref="EO23:EO30" si="51">+SUM(EC23:EN23)</f>
        <v>541740</v>
      </c>
      <c r="EP23" s="49">
        <v>49948</v>
      </c>
      <c r="EQ23" s="49">
        <v>57378</v>
      </c>
      <c r="ER23" s="81">
        <v>48278</v>
      </c>
      <c r="ES23" s="49">
        <v>47506</v>
      </c>
      <c r="ET23" s="49">
        <v>51924</v>
      </c>
      <c r="EU23" s="49">
        <v>48244</v>
      </c>
      <c r="EV23" s="49">
        <v>62526</v>
      </c>
      <c r="EW23" s="47"/>
      <c r="EX23" s="47"/>
      <c r="EY23" s="49"/>
      <c r="EZ23" s="49"/>
      <c r="FA23" s="49"/>
      <c r="FB23" s="78">
        <f t="shared" ref="FB23:FB30" si="52">+SUM(EP23:FA23)</f>
        <v>365804</v>
      </c>
    </row>
    <row r="24" spans="2:158" x14ac:dyDescent="0.25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9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40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41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6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7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5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8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9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50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>
        <v>137400</v>
      </c>
      <c r="EO24" s="78">
        <f t="shared" si="51"/>
        <v>1580856</v>
      </c>
      <c r="EP24" s="50">
        <v>141298</v>
      </c>
      <c r="EQ24" s="50">
        <v>135030</v>
      </c>
      <c r="ER24" s="83">
        <v>142292</v>
      </c>
      <c r="ES24" s="50">
        <v>133040</v>
      </c>
      <c r="ET24" s="50">
        <v>147828</v>
      </c>
      <c r="EU24" s="50">
        <v>138324</v>
      </c>
      <c r="EV24" s="50">
        <v>152408</v>
      </c>
      <c r="EW24" s="47"/>
      <c r="EX24" s="47"/>
      <c r="EY24" s="50"/>
      <c r="EZ24" s="50"/>
      <c r="FA24" s="50"/>
      <c r="FB24" s="78">
        <f t="shared" si="52"/>
        <v>990220</v>
      </c>
    </row>
    <row r="25" spans="2:158" x14ac:dyDescent="0.25">
      <c r="B25" s="46" t="s">
        <v>88</v>
      </c>
      <c r="C25" s="47">
        <f>SUM(C26:C27)</f>
        <v>0</v>
      </c>
      <c r="D25" s="47">
        <f t="shared" ref="D25:N25" si="53">SUM(D26:D27)</f>
        <v>0</v>
      </c>
      <c r="E25" s="47">
        <f t="shared" si="53"/>
        <v>0</v>
      </c>
      <c r="F25" s="47">
        <f t="shared" si="53"/>
        <v>0</v>
      </c>
      <c r="G25" s="47">
        <f t="shared" si="53"/>
        <v>0</v>
      </c>
      <c r="H25" s="47">
        <f t="shared" si="53"/>
        <v>0</v>
      </c>
      <c r="I25" s="47">
        <f t="shared" si="53"/>
        <v>0</v>
      </c>
      <c r="J25" s="47">
        <f t="shared" si="53"/>
        <v>0</v>
      </c>
      <c r="K25" s="47">
        <f t="shared" si="53"/>
        <v>134594</v>
      </c>
      <c r="L25" s="47">
        <f t="shared" si="53"/>
        <v>152856</v>
      </c>
      <c r="M25" s="47">
        <f t="shared" si="53"/>
        <v>145734</v>
      </c>
      <c r="N25" s="47">
        <f t="shared" si="53"/>
        <v>167116</v>
      </c>
      <c r="O25" s="78">
        <f t="shared" si="39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40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41"/>
        <v>1985768</v>
      </c>
      <c r="AP25" s="47">
        <f>SUM(AP26:AP27)</f>
        <v>173264</v>
      </c>
      <c r="AQ25" s="47">
        <v>146912</v>
      </c>
      <c r="AR25" s="47">
        <f t="shared" ref="AR25:BA25" si="54">SUM(AR26:AR27)</f>
        <v>81180</v>
      </c>
      <c r="AS25" s="47">
        <f t="shared" si="54"/>
        <v>0</v>
      </c>
      <c r="AT25" s="47">
        <f t="shared" si="54"/>
        <v>0</v>
      </c>
      <c r="AU25" s="47">
        <f t="shared" si="54"/>
        <v>0</v>
      </c>
      <c r="AV25" s="47">
        <f t="shared" si="54"/>
        <v>0</v>
      </c>
      <c r="AW25" s="47">
        <f t="shared" si="54"/>
        <v>53036</v>
      </c>
      <c r="AX25" s="47">
        <f t="shared" si="54"/>
        <v>176876</v>
      </c>
      <c r="AY25" s="47">
        <f t="shared" si="54"/>
        <v>174448</v>
      </c>
      <c r="AZ25" s="47">
        <f t="shared" si="54"/>
        <v>170952</v>
      </c>
      <c r="BA25" s="47">
        <f t="shared" si="54"/>
        <v>189426</v>
      </c>
      <c r="BB25" s="78">
        <f t="shared" si="46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5">SUM(BE26:BE27)</f>
        <v>173314</v>
      </c>
      <c r="BF25" s="47">
        <f t="shared" si="55"/>
        <v>156706</v>
      </c>
      <c r="BG25" s="47">
        <f t="shared" si="55"/>
        <v>176776</v>
      </c>
      <c r="BH25" s="47">
        <f t="shared" si="55"/>
        <v>160988</v>
      </c>
      <c r="BI25" s="47">
        <f t="shared" si="55"/>
        <v>176000</v>
      </c>
      <c r="BJ25" s="47">
        <f t="shared" si="55"/>
        <v>182036</v>
      </c>
      <c r="BK25" s="47">
        <f t="shared" si="55"/>
        <v>172758</v>
      </c>
      <c r="BL25" s="47">
        <f t="shared" si="55"/>
        <v>168822</v>
      </c>
      <c r="BM25" s="47">
        <f t="shared" si="55"/>
        <v>154288</v>
      </c>
      <c r="BN25" s="47">
        <f t="shared" si="55"/>
        <v>178446</v>
      </c>
      <c r="BO25" s="78">
        <f t="shared" si="47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6">SUM(BR26:BR27)</f>
        <v>147660</v>
      </c>
      <c r="BS25" s="47">
        <f t="shared" si="56"/>
        <v>150156</v>
      </c>
      <c r="BT25" s="47">
        <f t="shared" si="56"/>
        <v>177382</v>
      </c>
      <c r="BU25" s="47">
        <f t="shared" si="56"/>
        <v>203460</v>
      </c>
      <c r="BV25" s="47">
        <f t="shared" si="56"/>
        <v>220958</v>
      </c>
      <c r="BW25" s="47">
        <f t="shared" si="56"/>
        <v>226378</v>
      </c>
      <c r="BX25" s="47">
        <f t="shared" si="56"/>
        <v>207036</v>
      </c>
      <c r="BY25" s="47">
        <f t="shared" si="56"/>
        <v>208492</v>
      </c>
      <c r="BZ25" s="47">
        <f t="shared" si="56"/>
        <v>189538</v>
      </c>
      <c r="CA25" s="47">
        <v>211662</v>
      </c>
      <c r="CB25" s="78">
        <f t="shared" ref="CB25:CB30" si="57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5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8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9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50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>
        <v>258160</v>
      </c>
      <c r="EO25" s="78">
        <f t="shared" si="51"/>
        <v>2711034</v>
      </c>
      <c r="EP25" s="47">
        <v>222222</v>
      </c>
      <c r="EQ25" s="47">
        <v>191418</v>
      </c>
      <c r="ER25" s="79">
        <v>210270</v>
      </c>
      <c r="ES25" s="47">
        <v>209674</v>
      </c>
      <c r="ET25" s="47">
        <v>229956</v>
      </c>
      <c r="EU25" s="47">
        <v>222458</v>
      </c>
      <c r="EV25" s="47">
        <v>222772</v>
      </c>
      <c r="EW25" s="47"/>
      <c r="EX25" s="47"/>
      <c r="EY25" s="47"/>
      <c r="EZ25" s="47"/>
      <c r="FA25" s="47"/>
      <c r="FB25" s="78">
        <f t="shared" si="52"/>
        <v>1508770</v>
      </c>
    </row>
    <row r="26" spans="2:158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9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40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41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6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7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5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8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9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50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>
        <v>130254</v>
      </c>
      <c r="EO26" s="78">
        <f t="shared" si="51"/>
        <v>1367028</v>
      </c>
      <c r="EP26" s="49">
        <v>118160</v>
      </c>
      <c r="EQ26" s="49">
        <v>98828</v>
      </c>
      <c r="ER26" s="81">
        <v>104478</v>
      </c>
      <c r="ES26" s="49">
        <v>102780</v>
      </c>
      <c r="ET26" s="49">
        <v>114500</v>
      </c>
      <c r="EU26" s="49">
        <v>105314</v>
      </c>
      <c r="EV26" s="49">
        <v>113710</v>
      </c>
      <c r="EW26" s="47"/>
      <c r="EX26" s="47"/>
      <c r="EY26" s="49"/>
      <c r="EZ26" s="49"/>
      <c r="FA26" s="49"/>
      <c r="FB26" s="78">
        <f t="shared" si="52"/>
        <v>757770</v>
      </c>
    </row>
    <row r="27" spans="2:158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9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40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41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6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7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5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8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9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50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>
        <v>127906</v>
      </c>
      <c r="EO27" s="78">
        <f t="shared" si="51"/>
        <v>1344006</v>
      </c>
      <c r="EP27" s="50">
        <v>104062</v>
      </c>
      <c r="EQ27" s="50">
        <v>92590</v>
      </c>
      <c r="ER27" s="83">
        <v>105792</v>
      </c>
      <c r="ES27" s="50">
        <v>106894</v>
      </c>
      <c r="ET27" s="50">
        <v>115456</v>
      </c>
      <c r="EU27" s="50">
        <v>117144</v>
      </c>
      <c r="EV27" s="50">
        <v>109062</v>
      </c>
      <c r="EW27" s="47"/>
      <c r="EX27" s="47"/>
      <c r="EY27" s="50"/>
      <c r="EZ27" s="50"/>
      <c r="FA27" s="50"/>
      <c r="FB27" s="78">
        <f t="shared" si="52"/>
        <v>751000</v>
      </c>
    </row>
    <row r="28" spans="2:158" x14ac:dyDescent="0.25">
      <c r="B28" s="51" t="s">
        <v>70</v>
      </c>
      <c r="C28" s="84">
        <f>SUM(C29:C30)</f>
        <v>0</v>
      </c>
      <c r="D28" s="84">
        <f t="shared" ref="D28:N28" si="58">SUM(D29:D30)</f>
        <v>0</v>
      </c>
      <c r="E28" s="84">
        <f t="shared" si="58"/>
        <v>0</v>
      </c>
      <c r="F28" s="84">
        <f t="shared" si="58"/>
        <v>0</v>
      </c>
      <c r="G28" s="84">
        <f t="shared" si="58"/>
        <v>0</v>
      </c>
      <c r="H28" s="84">
        <f t="shared" si="58"/>
        <v>0</v>
      </c>
      <c r="I28" s="84">
        <f t="shared" si="58"/>
        <v>0</v>
      </c>
      <c r="J28" s="84">
        <f t="shared" si="58"/>
        <v>0</v>
      </c>
      <c r="K28" s="84">
        <f t="shared" si="58"/>
        <v>292378</v>
      </c>
      <c r="L28" s="84">
        <f t="shared" si="58"/>
        <v>315688</v>
      </c>
      <c r="M28" s="84">
        <f t="shared" si="58"/>
        <v>303362</v>
      </c>
      <c r="N28" s="84">
        <f t="shared" si="58"/>
        <v>329228</v>
      </c>
      <c r="O28" s="85">
        <f t="shared" ref="O28:AO28" si="59">SUM(O29:O30)</f>
        <v>1240656</v>
      </c>
      <c r="P28" s="84">
        <f t="shared" si="59"/>
        <v>322888</v>
      </c>
      <c r="Q28" s="84">
        <f t="shared" si="59"/>
        <v>297842</v>
      </c>
      <c r="R28" s="84">
        <f t="shared" si="59"/>
        <v>289574</v>
      </c>
      <c r="S28" s="84">
        <f t="shared" si="59"/>
        <v>288708</v>
      </c>
      <c r="T28" s="84">
        <f t="shared" si="59"/>
        <v>326180</v>
      </c>
      <c r="U28" s="84">
        <f t="shared" si="59"/>
        <v>315032</v>
      </c>
      <c r="V28" s="84">
        <f t="shared" si="59"/>
        <v>339778</v>
      </c>
      <c r="W28" s="84">
        <f t="shared" si="59"/>
        <v>328998</v>
      </c>
      <c r="X28" s="84">
        <f t="shared" si="59"/>
        <v>300674</v>
      </c>
      <c r="Y28" s="84">
        <f t="shared" si="59"/>
        <v>316100</v>
      </c>
      <c r="Z28" s="84">
        <f t="shared" si="59"/>
        <v>301732</v>
      </c>
      <c r="AA28" s="84">
        <f t="shared" si="59"/>
        <v>335650</v>
      </c>
      <c r="AB28" s="85">
        <f>SUM(AB29:AB30)</f>
        <v>3763156</v>
      </c>
      <c r="AC28" s="84">
        <f t="shared" si="59"/>
        <v>332858</v>
      </c>
      <c r="AD28" s="84">
        <f t="shared" si="59"/>
        <v>308750</v>
      </c>
      <c r="AE28" s="84">
        <f t="shared" si="59"/>
        <v>298172</v>
      </c>
      <c r="AF28" s="84">
        <f t="shared" si="59"/>
        <v>305336</v>
      </c>
      <c r="AG28" s="84">
        <f t="shared" si="59"/>
        <v>328002</v>
      </c>
      <c r="AH28" s="84">
        <f t="shared" si="59"/>
        <v>271262</v>
      </c>
      <c r="AI28" s="84">
        <f t="shared" si="59"/>
        <v>297048</v>
      </c>
      <c r="AJ28" s="84">
        <f t="shared" si="59"/>
        <v>303714</v>
      </c>
      <c r="AK28" s="84">
        <f t="shared" si="59"/>
        <v>276850</v>
      </c>
      <c r="AL28" s="84">
        <f t="shared" si="59"/>
        <v>300030</v>
      </c>
      <c r="AM28" s="84">
        <v>314812</v>
      </c>
      <c r="AN28" s="84">
        <f t="shared" si="59"/>
        <v>346586</v>
      </c>
      <c r="AO28" s="85">
        <f t="shared" si="59"/>
        <v>3683420</v>
      </c>
      <c r="AP28" s="84">
        <f>SUM(AP29:AP30)</f>
        <v>344260</v>
      </c>
      <c r="AQ28" s="84">
        <v>295722</v>
      </c>
      <c r="AR28" s="84">
        <f t="shared" ref="AR28:BA28" si="60">SUM(AR29:AR30)</f>
        <v>164056</v>
      </c>
      <c r="AS28" s="84">
        <f t="shared" si="60"/>
        <v>0</v>
      </c>
      <c r="AT28" s="84">
        <f t="shared" si="60"/>
        <v>0</v>
      </c>
      <c r="AU28" s="84">
        <f t="shared" si="60"/>
        <v>0</v>
      </c>
      <c r="AV28" s="84">
        <f t="shared" si="60"/>
        <v>0</v>
      </c>
      <c r="AW28" s="84">
        <f t="shared" si="60"/>
        <v>53036</v>
      </c>
      <c r="AX28" s="84">
        <f t="shared" si="60"/>
        <v>176876</v>
      </c>
      <c r="AY28" s="84">
        <f t="shared" si="60"/>
        <v>174448</v>
      </c>
      <c r="AZ28" s="84">
        <f t="shared" si="60"/>
        <v>170952</v>
      </c>
      <c r="BA28" s="84">
        <f t="shared" si="60"/>
        <v>189426</v>
      </c>
      <c r="BB28" s="85">
        <f t="shared" si="46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61">SUM(BE29:BE30)</f>
        <v>347798</v>
      </c>
      <c r="BF28" s="84">
        <f t="shared" si="61"/>
        <v>326644</v>
      </c>
      <c r="BG28" s="84">
        <f t="shared" si="61"/>
        <v>358812</v>
      </c>
      <c r="BH28" s="84">
        <f t="shared" si="61"/>
        <v>331266</v>
      </c>
      <c r="BI28" s="84">
        <f t="shared" si="61"/>
        <v>358486</v>
      </c>
      <c r="BJ28" s="84">
        <f t="shared" si="61"/>
        <v>371162</v>
      </c>
      <c r="BK28" s="84">
        <f t="shared" si="61"/>
        <v>354602</v>
      </c>
      <c r="BL28" s="84">
        <f t="shared" si="61"/>
        <v>323978</v>
      </c>
      <c r="BM28" s="84">
        <f t="shared" si="61"/>
        <v>274558</v>
      </c>
      <c r="BN28" s="84">
        <f t="shared" si="61"/>
        <v>325692</v>
      </c>
      <c r="BO28" s="85">
        <f t="shared" si="47"/>
        <v>3916264</v>
      </c>
      <c r="BP28" s="84">
        <f t="shared" ref="BP28:CA28" si="62">SUM(BP29:BP30)</f>
        <v>328674</v>
      </c>
      <c r="BQ28" s="84">
        <f t="shared" si="62"/>
        <v>274480</v>
      </c>
      <c r="BR28" s="84">
        <f t="shared" si="62"/>
        <v>313690</v>
      </c>
      <c r="BS28" s="84">
        <f t="shared" si="62"/>
        <v>289400</v>
      </c>
      <c r="BT28" s="84">
        <f t="shared" si="62"/>
        <v>333946</v>
      </c>
      <c r="BU28" s="84">
        <f t="shared" si="62"/>
        <v>354698</v>
      </c>
      <c r="BV28" s="84">
        <f t="shared" si="62"/>
        <v>404310</v>
      </c>
      <c r="BW28" s="84">
        <f t="shared" si="62"/>
        <v>412868</v>
      </c>
      <c r="BX28" s="84">
        <f t="shared" si="62"/>
        <v>381576</v>
      </c>
      <c r="BY28" s="84">
        <f t="shared" si="62"/>
        <v>377014</v>
      </c>
      <c r="BZ28" s="84">
        <f t="shared" si="62"/>
        <v>353526</v>
      </c>
      <c r="CA28" s="84">
        <f t="shared" si="62"/>
        <v>387386</v>
      </c>
      <c r="CB28" s="85">
        <f t="shared" si="57"/>
        <v>4211568</v>
      </c>
      <c r="CC28" s="84">
        <f t="shared" ref="CC28:CN28" si="63">SUM(CC29:CC30)</f>
        <v>379330</v>
      </c>
      <c r="CD28" s="84">
        <f t="shared" si="63"/>
        <v>367298</v>
      </c>
      <c r="CE28" s="84">
        <f t="shared" si="63"/>
        <v>221368</v>
      </c>
      <c r="CF28" s="84">
        <f t="shared" si="63"/>
        <v>91428</v>
      </c>
      <c r="CG28" s="84">
        <f t="shared" si="63"/>
        <v>136366</v>
      </c>
      <c r="CH28" s="84">
        <f t="shared" si="63"/>
        <v>182392</v>
      </c>
      <c r="CI28" s="84">
        <f t="shared" si="63"/>
        <v>227860</v>
      </c>
      <c r="CJ28" s="84">
        <f t="shared" si="63"/>
        <v>243482</v>
      </c>
      <c r="CK28" s="84">
        <f t="shared" si="63"/>
        <v>261324</v>
      </c>
      <c r="CL28" s="84">
        <f t="shared" si="63"/>
        <v>357282</v>
      </c>
      <c r="CM28" s="84">
        <f t="shared" si="63"/>
        <v>362178</v>
      </c>
      <c r="CN28" s="84">
        <f t="shared" si="63"/>
        <v>361506</v>
      </c>
      <c r="CO28" s="85">
        <f t="shared" si="45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8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9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50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>
        <v>444674</v>
      </c>
      <c r="EO28" s="85">
        <f t="shared" si="51"/>
        <v>4833630</v>
      </c>
      <c r="EP28" s="84">
        <v>413468</v>
      </c>
      <c r="EQ28" s="84">
        <v>383826</v>
      </c>
      <c r="ER28" s="86">
        <v>400840</v>
      </c>
      <c r="ES28" s="84">
        <v>390220</v>
      </c>
      <c r="ET28" s="84">
        <v>429708</v>
      </c>
      <c r="EU28" s="84">
        <v>409026</v>
      </c>
      <c r="EV28" s="84">
        <v>437706</v>
      </c>
      <c r="EW28" s="84"/>
      <c r="EX28" s="84"/>
      <c r="EY28" s="84"/>
      <c r="EZ28" s="84"/>
      <c r="FA28" s="84"/>
      <c r="FB28" s="85">
        <f t="shared" si="52"/>
        <v>2864794</v>
      </c>
    </row>
    <row r="29" spans="2:158" x14ac:dyDescent="0.25">
      <c r="B29" s="48" t="s">
        <v>65</v>
      </c>
      <c r="C29" s="87">
        <f>C23+C26</f>
        <v>0</v>
      </c>
      <c r="D29" s="87">
        <f t="shared" ref="D29:N30" si="64">D23+D26</f>
        <v>0</v>
      </c>
      <c r="E29" s="87">
        <f t="shared" si="64"/>
        <v>0</v>
      </c>
      <c r="F29" s="87">
        <f t="shared" si="64"/>
        <v>0</v>
      </c>
      <c r="G29" s="87">
        <f t="shared" si="64"/>
        <v>0</v>
      </c>
      <c r="H29" s="87">
        <f t="shared" si="64"/>
        <v>0</v>
      </c>
      <c r="I29" s="87">
        <f t="shared" si="64"/>
        <v>0</v>
      </c>
      <c r="J29" s="87">
        <f t="shared" si="64"/>
        <v>0</v>
      </c>
      <c r="K29" s="87">
        <f t="shared" si="64"/>
        <v>91732</v>
      </c>
      <c r="L29" s="87">
        <f t="shared" si="64"/>
        <v>106150</v>
      </c>
      <c r="M29" s="87">
        <f t="shared" si="64"/>
        <v>101246</v>
      </c>
      <c r="N29" s="87">
        <f t="shared" si="64"/>
        <v>122526</v>
      </c>
      <c r="O29" s="53">
        <f t="shared" ref="O29:AL29" si="65">O23+O26</f>
        <v>421654</v>
      </c>
      <c r="P29" s="87">
        <f t="shared" si="65"/>
        <v>119776</v>
      </c>
      <c r="Q29" s="87">
        <f t="shared" si="65"/>
        <v>109088</v>
      </c>
      <c r="R29" s="87">
        <f t="shared" si="65"/>
        <v>105296</v>
      </c>
      <c r="S29" s="87">
        <f t="shared" si="65"/>
        <v>101722</v>
      </c>
      <c r="T29" s="87">
        <f t="shared" si="65"/>
        <v>112860</v>
      </c>
      <c r="U29" s="87">
        <f t="shared" si="65"/>
        <v>102754</v>
      </c>
      <c r="V29" s="87">
        <f t="shared" si="65"/>
        <v>122234</v>
      </c>
      <c r="W29" s="87">
        <f t="shared" si="65"/>
        <v>121706</v>
      </c>
      <c r="X29" s="87">
        <f t="shared" si="65"/>
        <v>101424</v>
      </c>
      <c r="Y29" s="87">
        <f t="shared" si="65"/>
        <v>106844</v>
      </c>
      <c r="Z29" s="87">
        <f t="shared" si="65"/>
        <v>103862</v>
      </c>
      <c r="AA29" s="87">
        <f t="shared" si="65"/>
        <v>131026</v>
      </c>
      <c r="AB29" s="53">
        <f t="shared" si="65"/>
        <v>1338592</v>
      </c>
      <c r="AC29" s="87">
        <f t="shared" si="65"/>
        <v>130386</v>
      </c>
      <c r="AD29" s="87">
        <f t="shared" si="65"/>
        <v>118922</v>
      </c>
      <c r="AE29" s="87">
        <f t="shared" si="65"/>
        <v>121570</v>
      </c>
      <c r="AF29" s="87">
        <f t="shared" si="65"/>
        <v>108740</v>
      </c>
      <c r="AG29" s="87">
        <f t="shared" si="65"/>
        <v>119490</v>
      </c>
      <c r="AH29" s="87">
        <f t="shared" si="65"/>
        <v>111328</v>
      </c>
      <c r="AI29" s="87">
        <f t="shared" si="65"/>
        <v>134566</v>
      </c>
      <c r="AJ29" s="87">
        <f t="shared" si="65"/>
        <v>133624</v>
      </c>
      <c r="AK29" s="87">
        <f t="shared" si="65"/>
        <v>113734</v>
      </c>
      <c r="AL29" s="87">
        <f t="shared" si="65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6">AR23+AR26</f>
        <v>61198</v>
      </c>
      <c r="AS29" s="87">
        <f t="shared" si="66"/>
        <v>0</v>
      </c>
      <c r="AT29" s="87">
        <f t="shared" si="66"/>
        <v>0</v>
      </c>
      <c r="AU29" s="87">
        <f t="shared" si="66"/>
        <v>0</v>
      </c>
      <c r="AV29" s="87">
        <f t="shared" si="66"/>
        <v>0</v>
      </c>
      <c r="AW29" s="87">
        <f t="shared" si="66"/>
        <v>25332</v>
      </c>
      <c r="AX29" s="87">
        <f t="shared" si="66"/>
        <v>80818</v>
      </c>
      <c r="AY29" s="87">
        <f t="shared" si="66"/>
        <v>83396</v>
      </c>
      <c r="AZ29" s="87">
        <f t="shared" si="66"/>
        <v>81240</v>
      </c>
      <c r="BA29" s="87">
        <f t="shared" si="66"/>
        <v>99820</v>
      </c>
      <c r="BB29" s="53">
        <f t="shared" si="46"/>
        <v>672880</v>
      </c>
      <c r="BC29" s="87">
        <f>BC23+BC26</f>
        <v>97454</v>
      </c>
      <c r="BD29" s="87">
        <f>BD23+BD26</f>
        <v>119578</v>
      </c>
      <c r="BE29" s="87">
        <f t="shared" ref="BE29:BN30" si="67">BE23+BE26</f>
        <v>122108</v>
      </c>
      <c r="BF29" s="87">
        <f t="shared" si="67"/>
        <v>108428</v>
      </c>
      <c r="BG29" s="87">
        <f t="shared" si="67"/>
        <v>121324</v>
      </c>
      <c r="BH29" s="87">
        <f t="shared" si="67"/>
        <v>106508</v>
      </c>
      <c r="BI29" s="87">
        <f t="shared" si="67"/>
        <v>125958</v>
      </c>
      <c r="BJ29" s="87">
        <f t="shared" si="67"/>
        <v>131950</v>
      </c>
      <c r="BK29" s="87">
        <f t="shared" si="67"/>
        <v>117012</v>
      </c>
      <c r="BL29" s="87">
        <f t="shared" si="67"/>
        <v>117542</v>
      </c>
      <c r="BM29" s="87">
        <f t="shared" si="67"/>
        <v>108506</v>
      </c>
      <c r="BN29" s="87">
        <f t="shared" si="67"/>
        <v>139370</v>
      </c>
      <c r="BO29" s="53">
        <f t="shared" si="47"/>
        <v>1415738</v>
      </c>
      <c r="BP29" s="87">
        <f t="shared" ref="BP29:CA29" si="68">BP23+BP26</f>
        <v>130476</v>
      </c>
      <c r="BQ29" s="87">
        <f t="shared" si="68"/>
        <v>102580</v>
      </c>
      <c r="BR29" s="87">
        <f t="shared" si="68"/>
        <v>113978</v>
      </c>
      <c r="BS29" s="87">
        <f t="shared" si="68"/>
        <v>112904</v>
      </c>
      <c r="BT29" s="87">
        <f t="shared" si="68"/>
        <v>124994</v>
      </c>
      <c r="BU29" s="87">
        <f t="shared" si="68"/>
        <v>137474</v>
      </c>
      <c r="BV29" s="87">
        <f t="shared" si="68"/>
        <v>155182</v>
      </c>
      <c r="BW29" s="87">
        <f t="shared" si="68"/>
        <v>161726</v>
      </c>
      <c r="BX29" s="87">
        <f t="shared" si="68"/>
        <v>137720</v>
      </c>
      <c r="BY29" s="87">
        <f t="shared" si="68"/>
        <v>140890</v>
      </c>
      <c r="BZ29" s="87">
        <f t="shared" si="68"/>
        <v>133140</v>
      </c>
      <c r="CA29" s="87">
        <f t="shared" si="68"/>
        <v>160200</v>
      </c>
      <c r="CB29" s="53">
        <f t="shared" si="57"/>
        <v>1611264</v>
      </c>
      <c r="CC29" s="87">
        <f t="shared" ref="CC29:CN29" si="69">CC23+CC26</f>
        <v>162254</v>
      </c>
      <c r="CD29" s="87">
        <f t="shared" si="69"/>
        <v>155838</v>
      </c>
      <c r="CE29" s="87">
        <f t="shared" si="69"/>
        <v>94082</v>
      </c>
      <c r="CF29" s="87">
        <f t="shared" si="69"/>
        <v>25084</v>
      </c>
      <c r="CG29" s="87">
        <f t="shared" si="69"/>
        <v>44662</v>
      </c>
      <c r="CH29" s="87">
        <f t="shared" si="69"/>
        <v>65792</v>
      </c>
      <c r="CI29" s="87">
        <f t="shared" si="69"/>
        <v>89154</v>
      </c>
      <c r="CJ29" s="87">
        <f t="shared" si="69"/>
        <v>97678</v>
      </c>
      <c r="CK29" s="87">
        <f t="shared" si="69"/>
        <v>96092</v>
      </c>
      <c r="CL29" s="87">
        <f t="shared" si="69"/>
        <v>136874</v>
      </c>
      <c r="CM29" s="87">
        <f t="shared" si="69"/>
        <v>140784</v>
      </c>
      <c r="CN29" s="87">
        <f t="shared" si="69"/>
        <v>155124</v>
      </c>
      <c r="CO29" s="53">
        <f t="shared" si="45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8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9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50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>
        <v>179368</v>
      </c>
      <c r="EO29" s="53">
        <f t="shared" si="51"/>
        <v>1908768</v>
      </c>
      <c r="EP29" s="87">
        <v>168108</v>
      </c>
      <c r="EQ29" s="87">
        <v>156206</v>
      </c>
      <c r="ER29" s="88">
        <v>152756</v>
      </c>
      <c r="ES29" s="87">
        <v>150286</v>
      </c>
      <c r="ET29" s="87">
        <v>166424</v>
      </c>
      <c r="EU29" s="87">
        <v>153558</v>
      </c>
      <c r="EV29" s="87">
        <v>176236</v>
      </c>
      <c r="EW29" s="87"/>
      <c r="EX29" s="87"/>
      <c r="EY29" s="87"/>
      <c r="EZ29" s="87"/>
      <c r="FA29" s="87"/>
      <c r="FB29" s="53">
        <f t="shared" si="52"/>
        <v>1123574</v>
      </c>
    </row>
    <row r="30" spans="2:158" x14ac:dyDescent="0.25">
      <c r="B30" s="48" t="s">
        <v>66</v>
      </c>
      <c r="C30" s="87">
        <f>C24+C27</f>
        <v>0</v>
      </c>
      <c r="D30" s="87">
        <f t="shared" si="64"/>
        <v>0</v>
      </c>
      <c r="E30" s="87">
        <f t="shared" si="64"/>
        <v>0</v>
      </c>
      <c r="F30" s="87">
        <f t="shared" si="64"/>
        <v>0</v>
      </c>
      <c r="G30" s="87">
        <f t="shared" si="64"/>
        <v>0</v>
      </c>
      <c r="H30" s="87">
        <f t="shared" si="64"/>
        <v>0</v>
      </c>
      <c r="I30" s="87">
        <f t="shared" si="64"/>
        <v>0</v>
      </c>
      <c r="J30" s="87">
        <f t="shared" si="64"/>
        <v>0</v>
      </c>
      <c r="K30" s="87">
        <f t="shared" si="64"/>
        <v>200646</v>
      </c>
      <c r="L30" s="87">
        <f t="shared" si="64"/>
        <v>209538</v>
      </c>
      <c r="M30" s="87">
        <f t="shared" si="64"/>
        <v>202116</v>
      </c>
      <c r="N30" s="87">
        <f t="shared" si="64"/>
        <v>206702</v>
      </c>
      <c r="O30" s="53">
        <f t="shared" ref="O30:AN30" si="70">O24+O27</f>
        <v>819002</v>
      </c>
      <c r="P30" s="87">
        <f t="shared" si="70"/>
        <v>203112</v>
      </c>
      <c r="Q30" s="87">
        <f t="shared" si="70"/>
        <v>188754</v>
      </c>
      <c r="R30" s="87">
        <f t="shared" si="70"/>
        <v>184278</v>
      </c>
      <c r="S30" s="87">
        <f t="shared" si="70"/>
        <v>186986</v>
      </c>
      <c r="T30" s="87">
        <f t="shared" si="70"/>
        <v>213320</v>
      </c>
      <c r="U30" s="87">
        <f t="shared" si="70"/>
        <v>212278</v>
      </c>
      <c r="V30" s="87">
        <f t="shared" si="70"/>
        <v>217544</v>
      </c>
      <c r="W30" s="87">
        <f t="shared" si="70"/>
        <v>207292</v>
      </c>
      <c r="X30" s="87">
        <f t="shared" si="70"/>
        <v>199250</v>
      </c>
      <c r="Y30" s="87">
        <f t="shared" si="70"/>
        <v>209256</v>
      </c>
      <c r="Z30" s="87">
        <f t="shared" si="70"/>
        <v>197870</v>
      </c>
      <c r="AA30" s="87">
        <f t="shared" si="70"/>
        <v>204624</v>
      </c>
      <c r="AB30" s="53">
        <f>AB24+AB27</f>
        <v>2424564</v>
      </c>
      <c r="AC30" s="87">
        <f t="shared" si="70"/>
        <v>202472</v>
      </c>
      <c r="AD30" s="87">
        <f t="shared" si="70"/>
        <v>189828</v>
      </c>
      <c r="AE30" s="87">
        <f t="shared" si="70"/>
        <v>176602</v>
      </c>
      <c r="AF30" s="87">
        <f t="shared" si="70"/>
        <v>196596</v>
      </c>
      <c r="AG30" s="87">
        <f t="shared" si="70"/>
        <v>208512</v>
      </c>
      <c r="AH30" s="87">
        <f t="shared" si="70"/>
        <v>159934</v>
      </c>
      <c r="AI30" s="87">
        <f t="shared" si="70"/>
        <v>162482</v>
      </c>
      <c r="AJ30" s="87">
        <f t="shared" si="70"/>
        <v>170090</v>
      </c>
      <c r="AK30" s="87">
        <f t="shared" si="70"/>
        <v>163116</v>
      </c>
      <c r="AL30" s="87">
        <f t="shared" si="70"/>
        <v>178358</v>
      </c>
      <c r="AM30" s="87">
        <v>202408</v>
      </c>
      <c r="AN30" s="87">
        <f t="shared" si="70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71">AR24+AR27</f>
        <v>102858</v>
      </c>
      <c r="AS30" s="87">
        <f t="shared" si="71"/>
        <v>0</v>
      </c>
      <c r="AT30" s="87">
        <f t="shared" si="71"/>
        <v>0</v>
      </c>
      <c r="AU30" s="87">
        <f t="shared" si="71"/>
        <v>0</v>
      </c>
      <c r="AV30" s="87">
        <f t="shared" si="71"/>
        <v>0</v>
      </c>
      <c r="AW30" s="87">
        <f t="shared" si="71"/>
        <v>27704</v>
      </c>
      <c r="AX30" s="87">
        <f t="shared" si="71"/>
        <v>96058</v>
      </c>
      <c r="AY30" s="87">
        <f t="shared" si="71"/>
        <v>91052</v>
      </c>
      <c r="AZ30" s="87">
        <f t="shared" si="71"/>
        <v>89712</v>
      </c>
      <c r="BA30" s="87">
        <f t="shared" si="71"/>
        <v>89606</v>
      </c>
      <c r="BB30" s="53">
        <f t="shared" si="46"/>
        <v>895896</v>
      </c>
      <c r="BC30" s="87">
        <f>BC24+BC27</f>
        <v>110356</v>
      </c>
      <c r="BD30" s="87">
        <f>BD24+BD27</f>
        <v>215878</v>
      </c>
      <c r="BE30" s="87">
        <f t="shared" si="67"/>
        <v>225690</v>
      </c>
      <c r="BF30" s="87">
        <f t="shared" si="67"/>
        <v>218216</v>
      </c>
      <c r="BG30" s="87">
        <f t="shared" si="67"/>
        <v>237488</v>
      </c>
      <c r="BH30" s="87">
        <f t="shared" si="67"/>
        <v>224758</v>
      </c>
      <c r="BI30" s="87">
        <f t="shared" si="67"/>
        <v>232528</v>
      </c>
      <c r="BJ30" s="87">
        <f t="shared" si="67"/>
        <v>239212</v>
      </c>
      <c r="BK30" s="87">
        <f t="shared" si="67"/>
        <v>237590</v>
      </c>
      <c r="BL30" s="87">
        <f t="shared" si="67"/>
        <v>206436</v>
      </c>
      <c r="BM30" s="87">
        <f t="shared" si="67"/>
        <v>166052</v>
      </c>
      <c r="BN30" s="87">
        <f t="shared" si="67"/>
        <v>186322</v>
      </c>
      <c r="BO30" s="53">
        <f t="shared" si="47"/>
        <v>2500526</v>
      </c>
      <c r="BP30" s="87">
        <f t="shared" ref="BP30:CA30" si="72">BP24+BP27</f>
        <v>198198</v>
      </c>
      <c r="BQ30" s="87">
        <f t="shared" si="72"/>
        <v>171900</v>
      </c>
      <c r="BR30" s="87">
        <f t="shared" si="72"/>
        <v>199712</v>
      </c>
      <c r="BS30" s="87">
        <f t="shared" si="72"/>
        <v>176496</v>
      </c>
      <c r="BT30" s="87">
        <f t="shared" si="72"/>
        <v>208952</v>
      </c>
      <c r="BU30" s="87">
        <f t="shared" si="72"/>
        <v>217224</v>
      </c>
      <c r="BV30" s="87">
        <f t="shared" si="72"/>
        <v>249128</v>
      </c>
      <c r="BW30" s="87">
        <f t="shared" si="72"/>
        <v>251142</v>
      </c>
      <c r="BX30" s="87">
        <f t="shared" si="72"/>
        <v>243856</v>
      </c>
      <c r="BY30" s="87">
        <f t="shared" si="72"/>
        <v>236124</v>
      </c>
      <c r="BZ30" s="87">
        <f t="shared" si="72"/>
        <v>220386</v>
      </c>
      <c r="CA30" s="87">
        <f t="shared" si="72"/>
        <v>227186</v>
      </c>
      <c r="CB30" s="53">
        <f t="shared" si="57"/>
        <v>2600304</v>
      </c>
      <c r="CC30" s="87">
        <f t="shared" ref="CC30:CN30" si="73">CC24+CC27</f>
        <v>217076</v>
      </c>
      <c r="CD30" s="87">
        <f t="shared" si="73"/>
        <v>211460</v>
      </c>
      <c r="CE30" s="87">
        <f t="shared" si="73"/>
        <v>127286</v>
      </c>
      <c r="CF30" s="87">
        <f t="shared" si="73"/>
        <v>66344</v>
      </c>
      <c r="CG30" s="87">
        <f t="shared" si="73"/>
        <v>91704</v>
      </c>
      <c r="CH30" s="87">
        <f t="shared" si="73"/>
        <v>116600</v>
      </c>
      <c r="CI30" s="87">
        <f t="shared" si="73"/>
        <v>138706</v>
      </c>
      <c r="CJ30" s="87">
        <f t="shared" si="73"/>
        <v>145804</v>
      </c>
      <c r="CK30" s="87">
        <f t="shared" si="73"/>
        <v>165232</v>
      </c>
      <c r="CL30" s="87">
        <f t="shared" si="73"/>
        <v>220408</v>
      </c>
      <c r="CM30" s="87">
        <f t="shared" si="73"/>
        <v>221394</v>
      </c>
      <c r="CN30" s="87">
        <f t="shared" si="73"/>
        <v>206382</v>
      </c>
      <c r="CO30" s="53">
        <f t="shared" si="45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9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50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>
        <v>265306</v>
      </c>
      <c r="EO30" s="53">
        <f t="shared" si="51"/>
        <v>2924862</v>
      </c>
      <c r="EP30" s="87">
        <v>245360</v>
      </c>
      <c r="EQ30" s="87">
        <v>227620</v>
      </c>
      <c r="ER30" s="88">
        <v>248084</v>
      </c>
      <c r="ES30" s="87">
        <v>239934</v>
      </c>
      <c r="ET30" s="87">
        <v>263284</v>
      </c>
      <c r="EU30" s="87">
        <v>255468</v>
      </c>
      <c r="EV30" s="87">
        <v>261470</v>
      </c>
      <c r="EW30" s="87"/>
      <c r="EX30" s="87"/>
      <c r="EY30" s="87"/>
      <c r="EZ30" s="87"/>
      <c r="FA30" s="87"/>
      <c r="FB30" s="53">
        <f t="shared" si="52"/>
        <v>1741220</v>
      </c>
    </row>
    <row r="34" spans="2:158" ht="15" customHeight="1" x14ac:dyDescent="0.25">
      <c r="B34" s="12" t="s">
        <v>73</v>
      </c>
      <c r="C34" s="174">
        <v>2014</v>
      </c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6"/>
      <c r="O34" s="172" t="s">
        <v>41</v>
      </c>
      <c r="P34" s="174">
        <v>2015</v>
      </c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6"/>
      <c r="AB34" s="172" t="s">
        <v>42</v>
      </c>
      <c r="AC34" s="174">
        <v>2016</v>
      </c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6"/>
      <c r="AO34" s="172" t="s">
        <v>43</v>
      </c>
      <c r="AP34" s="174">
        <v>2017</v>
      </c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6"/>
      <c r="BB34" s="172" t="s">
        <v>44</v>
      </c>
      <c r="BC34" s="174">
        <v>2018</v>
      </c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6"/>
      <c r="BO34" s="172" t="s">
        <v>45</v>
      </c>
      <c r="BP34" s="174">
        <v>2019</v>
      </c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6"/>
      <c r="CB34" s="172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2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2" t="s">
        <v>48</v>
      </c>
      <c r="DC34" s="174">
        <v>2022</v>
      </c>
      <c r="DD34" s="175"/>
      <c r="DE34" s="175"/>
      <c r="DF34" s="175"/>
      <c r="DG34" s="175"/>
      <c r="DH34" s="175"/>
      <c r="DI34" s="175"/>
      <c r="DJ34" s="175"/>
      <c r="DK34" s="175"/>
      <c r="DL34" s="175"/>
      <c r="DM34" s="175"/>
      <c r="DN34" s="176"/>
      <c r="DO34" s="172" t="s">
        <v>49</v>
      </c>
      <c r="DP34" s="174">
        <v>2023</v>
      </c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6"/>
      <c r="EB34" s="172" t="s">
        <v>50</v>
      </c>
      <c r="EC34" s="174">
        <v>2024</v>
      </c>
      <c r="ED34" s="175"/>
      <c r="EE34" s="175"/>
      <c r="EF34" s="175"/>
      <c r="EG34" s="175"/>
      <c r="EH34" s="175"/>
      <c r="EI34" s="175"/>
      <c r="EJ34" s="175"/>
      <c r="EK34" s="175"/>
      <c r="EL34" s="175"/>
      <c r="EM34" s="175"/>
      <c r="EN34" s="176"/>
      <c r="EO34" s="172" t="s">
        <v>51</v>
      </c>
      <c r="EP34" s="174">
        <v>2025</v>
      </c>
      <c r="EQ34" s="175"/>
      <c r="ER34" s="175"/>
      <c r="ES34" s="175"/>
      <c r="ET34" s="175"/>
      <c r="EU34" s="175"/>
      <c r="EV34" s="175"/>
      <c r="EW34" s="175"/>
      <c r="EX34" s="175"/>
      <c r="EY34" s="175"/>
      <c r="EZ34" s="175"/>
      <c r="FA34" s="176"/>
      <c r="FB34" s="172" t="s">
        <v>176</v>
      </c>
    </row>
    <row r="35" spans="2:158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3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3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3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3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3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3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3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3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3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3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3"/>
      <c r="EP35" s="45" t="s">
        <v>52</v>
      </c>
      <c r="EQ35" s="45" t="s">
        <v>53</v>
      </c>
      <c r="ER35" s="45" t="s">
        <v>54</v>
      </c>
      <c r="ES35" s="45" t="s">
        <v>55</v>
      </c>
      <c r="ET35" s="45" t="s">
        <v>56</v>
      </c>
      <c r="EU35" s="45" t="s">
        <v>57</v>
      </c>
      <c r="EV35" s="45" t="s">
        <v>58</v>
      </c>
      <c r="EW35" s="45" t="s">
        <v>59</v>
      </c>
      <c r="EX35" s="45" t="s">
        <v>60</v>
      </c>
      <c r="EY35" s="45" t="s">
        <v>61</v>
      </c>
      <c r="EZ35" s="45" t="s">
        <v>62</v>
      </c>
      <c r="FA35" s="45" t="s">
        <v>63</v>
      </c>
      <c r="FB35" s="173"/>
    </row>
    <row r="36" spans="2:158" s="5" customFormat="1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4">SUM(K37:K38)</f>
        <v>1077576.3500000001</v>
      </c>
      <c r="L36" s="89">
        <f t="shared" si="74"/>
        <v>1167070.7000000002</v>
      </c>
      <c r="M36" s="89">
        <f t="shared" si="74"/>
        <v>1120315.25</v>
      </c>
      <c r="N36" s="89">
        <f t="shared" si="74"/>
        <v>1221746.8499999999</v>
      </c>
      <c r="O36" s="89">
        <f t="shared" si="74"/>
        <v>4586709.1500000004</v>
      </c>
      <c r="P36" s="89">
        <f t="shared" si="74"/>
        <v>1198424.8</v>
      </c>
      <c r="Q36" s="89">
        <f t="shared" si="74"/>
        <v>1099972.0999999999</v>
      </c>
      <c r="R36" s="89">
        <f t="shared" ref="R36:AN36" si="75">SUM(R37:R38)</f>
        <v>1061715.8500000001</v>
      </c>
      <c r="S36" s="89">
        <f t="shared" si="75"/>
        <v>1050142.1499999999</v>
      </c>
      <c r="T36" s="89">
        <f t="shared" si="75"/>
        <v>1189961.1499999999</v>
      </c>
      <c r="U36" s="89">
        <f t="shared" si="75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5"/>
        <v>1151507.0999999999</v>
      </c>
      <c r="Z36" s="89">
        <f t="shared" si="75"/>
        <v>1091352.95</v>
      </c>
      <c r="AA36" s="89">
        <f t="shared" si="75"/>
        <v>1224588.05</v>
      </c>
      <c r="AB36" s="89">
        <f t="shared" si="75"/>
        <v>13757447.399999999</v>
      </c>
      <c r="AC36" s="89">
        <f t="shared" si="75"/>
        <v>1212028.7999999998</v>
      </c>
      <c r="AD36" s="89">
        <f t="shared" si="75"/>
        <v>1126141.9000000001</v>
      </c>
      <c r="AE36" s="89">
        <f t="shared" si="75"/>
        <v>1082155.5499999998</v>
      </c>
      <c r="AF36" s="89">
        <f t="shared" si="75"/>
        <v>1097819.5500000003</v>
      </c>
      <c r="AG36" s="89">
        <f t="shared" si="75"/>
        <v>1181878.9500000002</v>
      </c>
      <c r="AH36" s="89">
        <f t="shared" si="75"/>
        <v>971082.45000000007</v>
      </c>
      <c r="AI36" s="89">
        <f t="shared" si="75"/>
        <v>1071189.8</v>
      </c>
      <c r="AJ36" s="89">
        <f t="shared" si="75"/>
        <v>1095192.7999999998</v>
      </c>
      <c r="AK36" s="89">
        <f t="shared" si="75"/>
        <v>989026.1</v>
      </c>
      <c r="AL36" s="89">
        <f t="shared" si="75"/>
        <v>1079892.8999999999</v>
      </c>
      <c r="AM36" s="89">
        <f t="shared" si="75"/>
        <v>1145071.3</v>
      </c>
      <c r="AN36" s="89">
        <f t="shared" si="75"/>
        <v>1267311.7</v>
      </c>
      <c r="AO36" s="89">
        <f t="shared" ref="AO36:AT36" si="76">SUM(AO37:AO38)</f>
        <v>13318791.800000001</v>
      </c>
      <c r="AP36" s="89">
        <f t="shared" si="76"/>
        <v>1262141</v>
      </c>
      <c r="AQ36" s="89">
        <f t="shared" si="76"/>
        <v>1083979.8499999999</v>
      </c>
      <c r="AR36" s="89">
        <f t="shared" si="76"/>
        <v>593107.55000000005</v>
      </c>
      <c r="AS36" s="89">
        <f t="shared" si="76"/>
        <v>0</v>
      </c>
      <c r="AT36" s="89">
        <f t="shared" si="76"/>
        <v>0</v>
      </c>
      <c r="AU36" s="89">
        <f t="shared" ref="AU36:BA36" si="77">SUM(AU37:AU38)</f>
        <v>0</v>
      </c>
      <c r="AV36" s="89">
        <f t="shared" si="77"/>
        <v>0</v>
      </c>
      <c r="AW36" s="89">
        <f t="shared" si="77"/>
        <v>203276</v>
      </c>
      <c r="AX36" s="89">
        <f t="shared" si="77"/>
        <v>672797.1</v>
      </c>
      <c r="AY36" s="89">
        <f t="shared" si="77"/>
        <v>667453.79999999993</v>
      </c>
      <c r="AZ36" s="89">
        <f t="shared" si="77"/>
        <v>652324.35000000009</v>
      </c>
      <c r="BA36" s="89">
        <f t="shared" si="77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8">SUM(BE37:BE38)</f>
        <v>1273458.6500000001</v>
      </c>
      <c r="BF36" s="89">
        <f t="shared" si="78"/>
        <v>1180980.1000000001</v>
      </c>
      <c r="BG36" s="89">
        <f t="shared" si="78"/>
        <v>1301249.2999999998</v>
      </c>
      <c r="BH36" s="89">
        <f t="shared" si="78"/>
        <v>1192850.6499999999</v>
      </c>
      <c r="BI36" s="89">
        <f t="shared" si="78"/>
        <v>1301342.7999999998</v>
      </c>
      <c r="BJ36" s="89">
        <f t="shared" si="78"/>
        <v>1350794.8499999996</v>
      </c>
      <c r="BK36" s="89">
        <f t="shared" si="78"/>
        <v>1284280.6499999999</v>
      </c>
      <c r="BL36" s="89">
        <f t="shared" si="78"/>
        <v>1167972.7499999998</v>
      </c>
      <c r="BM36" s="89">
        <f t="shared" si="78"/>
        <v>975333</v>
      </c>
      <c r="BN36" s="89">
        <f t="shared" si="78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9">SUM(BR37:BR38)</f>
        <v>1121939.1000000001</v>
      </c>
      <c r="BS36" s="89">
        <f t="shared" si="79"/>
        <v>1023230.7</v>
      </c>
      <c r="BT36" s="89">
        <f t="shared" si="79"/>
        <v>1191389.8999999999</v>
      </c>
      <c r="BU36" s="89">
        <f t="shared" si="79"/>
        <v>1284070.8</v>
      </c>
      <c r="BV36" s="89">
        <f t="shared" si="79"/>
        <v>1472430.6</v>
      </c>
      <c r="BW36" s="89">
        <f t="shared" si="79"/>
        <v>1502950.5000000002</v>
      </c>
      <c r="BX36" s="89">
        <f t="shared" si="79"/>
        <v>1377329.9</v>
      </c>
      <c r="BY36" s="89">
        <f t="shared" si="79"/>
        <v>1361797.8000000003</v>
      </c>
      <c r="BZ36" s="89">
        <f t="shared" si="79"/>
        <v>1275098.3</v>
      </c>
      <c r="CA36" s="89">
        <f t="shared" si="79"/>
        <v>1410201.2</v>
      </c>
      <c r="CB36" s="89">
        <f>+SUM(BP36:CA36)</f>
        <v>15194857.000000002</v>
      </c>
      <c r="CC36" s="89">
        <f t="shared" si="79"/>
        <v>1395828.2000000002</v>
      </c>
      <c r="CD36" s="89">
        <f t="shared" si="79"/>
        <v>1369019.7000000002</v>
      </c>
      <c r="CE36" s="89">
        <f t="shared" si="79"/>
        <v>825623.50000000023</v>
      </c>
      <c r="CF36" s="89">
        <f t="shared" si="79"/>
        <v>16147.3</v>
      </c>
      <c r="CG36" s="89">
        <f t="shared" si="79"/>
        <v>0</v>
      </c>
      <c r="CH36" s="89">
        <f t="shared" si="79"/>
        <v>0</v>
      </c>
      <c r="CI36" s="89">
        <f t="shared" si="79"/>
        <v>889226.39999999991</v>
      </c>
      <c r="CJ36" s="89">
        <f t="shared" si="79"/>
        <v>950561.89999999851</v>
      </c>
      <c r="CK36" s="89">
        <f t="shared" si="79"/>
        <v>1011233.1999999998</v>
      </c>
      <c r="CL36" s="89">
        <f t="shared" si="79"/>
        <v>1387721.3999999934</v>
      </c>
      <c r="CM36" s="89">
        <f t="shared" si="79"/>
        <v>1406817.4999999905</v>
      </c>
      <c r="CN36" s="89">
        <f t="shared" si="79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80">SUM(CQ37:CQ38)</f>
        <v>1169787.9000000001</v>
      </c>
      <c r="CR36" s="89">
        <f t="shared" si="80"/>
        <v>1214875.8</v>
      </c>
      <c r="CS36" s="89">
        <f t="shared" si="80"/>
        <v>1140724.5999999999</v>
      </c>
      <c r="CT36" s="89">
        <f t="shared" si="80"/>
        <v>1331844.9999999939</v>
      </c>
      <c r="CU36" s="89">
        <f t="shared" si="80"/>
        <v>1353062.3999999999</v>
      </c>
      <c r="CV36" s="89">
        <f t="shared" si="80"/>
        <v>1542649.7</v>
      </c>
      <c r="CW36" s="89">
        <f t="shared" si="80"/>
        <v>1580770.7999999858</v>
      </c>
      <c r="CX36" s="89">
        <f t="shared" si="80"/>
        <v>1462055.2000000002</v>
      </c>
      <c r="CY36" s="89">
        <f t="shared" si="80"/>
        <v>1493327.0999999887</v>
      </c>
      <c r="CZ36" s="89">
        <f t="shared" si="80"/>
        <v>1302679.8999999929</v>
      </c>
      <c r="DA36" s="89">
        <f t="shared" si="80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81">SUM(DD37:DD38)</f>
        <v>1340397.6000000001</v>
      </c>
      <c r="DE36" s="89">
        <f t="shared" si="81"/>
        <v>1386233.5999999999</v>
      </c>
      <c r="DF36" s="89">
        <f t="shared" si="81"/>
        <v>1320835.2</v>
      </c>
      <c r="DG36" s="89">
        <f t="shared" si="81"/>
        <v>1487331.4999999898</v>
      </c>
      <c r="DH36" s="89">
        <f t="shared" si="81"/>
        <v>1451075.8000000003</v>
      </c>
      <c r="DI36" s="89">
        <f t="shared" si="81"/>
        <v>1556909.2000000002</v>
      </c>
      <c r="DJ36" s="89">
        <f t="shared" si="81"/>
        <v>1634722.6</v>
      </c>
      <c r="DK36" s="89">
        <f t="shared" si="81"/>
        <v>1363391.4999999995</v>
      </c>
      <c r="DL36" s="89">
        <v>1539082.9000000001</v>
      </c>
      <c r="DM36" s="89">
        <f t="shared" si="81"/>
        <v>1507022.5000000002</v>
      </c>
      <c r="DN36" s="89">
        <f t="shared" si="81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82">SUM(DQ37:DQ38)</f>
        <v>1465705</v>
      </c>
      <c r="DR36" s="89">
        <v>553730.6</v>
      </c>
      <c r="DS36" s="89">
        <f t="shared" si="82"/>
        <v>0</v>
      </c>
      <c r="DT36" s="89">
        <f t="shared" si="82"/>
        <v>0</v>
      </c>
      <c r="DU36" s="89">
        <f>SUM(DU37:DU38)</f>
        <v>0</v>
      </c>
      <c r="DV36" s="89">
        <f t="shared" si="82"/>
        <v>1142714.8999999999</v>
      </c>
      <c r="DW36" s="89">
        <f t="shared" si="82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>
        <v>1665540.7999999998</v>
      </c>
      <c r="EO36" s="85">
        <f>+SUM(EC36:EN36)</f>
        <v>18120735.800000001</v>
      </c>
      <c r="EP36" s="157">
        <v>1553651.7</v>
      </c>
      <c r="EQ36" s="157">
        <v>1442229.5999999996</v>
      </c>
      <c r="ER36" s="157">
        <v>1490196.0999999999</v>
      </c>
      <c r="ES36" s="89">
        <v>1448092.2999999998</v>
      </c>
      <c r="ET36" s="89">
        <v>1597821.3</v>
      </c>
      <c r="EU36" s="89">
        <v>1519013.8</v>
      </c>
      <c r="EV36" s="89">
        <v>1636619.4</v>
      </c>
      <c r="EW36" s="89"/>
      <c r="EX36" s="89"/>
      <c r="EY36" s="89"/>
      <c r="EZ36" s="89"/>
      <c r="FA36" s="89"/>
      <c r="FB36" s="85">
        <f>+SUM(EP36:FA36)</f>
        <v>10687624.199999999</v>
      </c>
    </row>
    <row r="37" spans="2:158" x14ac:dyDescent="0.25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>
        <v>655258.69999999995</v>
      </c>
      <c r="EO37" s="53">
        <f>+SUM(EC37:EN37)</f>
        <v>6981126.5000000009</v>
      </c>
      <c r="EP37" s="138">
        <v>620161</v>
      </c>
      <c r="EQ37" s="138">
        <v>575737.79999999993</v>
      </c>
      <c r="ER37" s="138">
        <v>545820.59999999986</v>
      </c>
      <c r="ES37" s="90">
        <v>534085.4</v>
      </c>
      <c r="ET37" s="90">
        <v>594746</v>
      </c>
      <c r="EU37" s="90">
        <v>546069.60000000009</v>
      </c>
      <c r="EV37" s="90">
        <v>641253.29999999993</v>
      </c>
      <c r="EW37" s="90"/>
      <c r="EX37" s="90"/>
      <c r="EY37" s="90"/>
      <c r="EZ37" s="90"/>
      <c r="FA37" s="90"/>
      <c r="FB37" s="53">
        <f>+SUM(EP37:FA37)</f>
        <v>4057873.6999999997</v>
      </c>
    </row>
    <row r="38" spans="2:158" x14ac:dyDescent="0.25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>
        <v>1010282.1</v>
      </c>
      <c r="EO38" s="53">
        <f>+SUM(EC38:EN38)</f>
        <v>11139609.300000001</v>
      </c>
      <c r="EP38" s="138">
        <v>933490.7</v>
      </c>
      <c r="EQ38" s="138">
        <v>866491.79999999981</v>
      </c>
      <c r="ER38" s="138">
        <v>944375.5</v>
      </c>
      <c r="ES38" s="90">
        <v>914006.89999999991</v>
      </c>
      <c r="ET38" s="90">
        <v>1003075.3</v>
      </c>
      <c r="EU38" s="90">
        <v>972944.2</v>
      </c>
      <c r="EV38" s="90">
        <v>995366.09999999986</v>
      </c>
      <c r="EW38" s="90"/>
      <c r="EX38" s="90"/>
      <c r="EY38" s="90"/>
      <c r="EZ38" s="90"/>
      <c r="FA38" s="90"/>
      <c r="FB38" s="53">
        <f>+SUM(EP38:FA38)</f>
        <v>6629750.5</v>
      </c>
    </row>
    <row r="41" spans="2:158" x14ac:dyDescent="0.25">
      <c r="B41" s="5"/>
    </row>
    <row r="42" spans="2:158" x14ac:dyDescent="0.25">
      <c r="P42" s="22"/>
      <c r="Q42" s="22"/>
      <c r="R42" s="22"/>
      <c r="S42" s="22"/>
      <c r="T42" s="22"/>
      <c r="U42" s="22"/>
      <c r="V42" s="22"/>
      <c r="W42" s="22"/>
    </row>
    <row r="47" spans="2:158" x14ac:dyDescent="0.25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P47" s="34"/>
      <c r="EQ47" s="34"/>
      <c r="ER47" s="34"/>
      <c r="ES47" s="34"/>
      <c r="ET47" s="34"/>
    </row>
  </sheetData>
  <mergeCells count="70">
    <mergeCell ref="DP6:EA6"/>
    <mergeCell ref="EB6:EB7"/>
    <mergeCell ref="DP20:EA20"/>
    <mergeCell ref="EB20:EB21"/>
    <mergeCell ref="DP34:EA34"/>
    <mergeCell ref="EB34:EB35"/>
    <mergeCell ref="DO6:DO7"/>
    <mergeCell ref="DO20:DO21"/>
    <mergeCell ref="DO34:DO35"/>
    <mergeCell ref="DC6:DN6"/>
    <mergeCell ref="DC20:DN20"/>
    <mergeCell ref="DC34:DN34"/>
    <mergeCell ref="CO6:CO7"/>
    <mergeCell ref="CO20:CO21"/>
    <mergeCell ref="CO34:CO35"/>
    <mergeCell ref="DB6:DB7"/>
    <mergeCell ref="DB20:DB21"/>
    <mergeCell ref="DB34:DB35"/>
    <mergeCell ref="BC6:BN6"/>
    <mergeCell ref="BO6:BO7"/>
    <mergeCell ref="BC20:BN20"/>
    <mergeCell ref="BO20:BO21"/>
    <mergeCell ref="BC34:BN34"/>
    <mergeCell ref="BO34:B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AP34:BA34"/>
    <mergeCell ref="BB34:BB35"/>
    <mergeCell ref="AO6:AO7"/>
    <mergeCell ref="AO20:AO21"/>
    <mergeCell ref="AO34:AO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BP6:CA6"/>
    <mergeCell ref="CB6:CB7"/>
    <mergeCell ref="BP20:CA20"/>
    <mergeCell ref="CB20:CB21"/>
    <mergeCell ref="BP34:CA34"/>
    <mergeCell ref="CB34:CB35"/>
    <mergeCell ref="EC6:EN6"/>
    <mergeCell ref="EO6:EO7"/>
    <mergeCell ref="EC20:EN20"/>
    <mergeCell ref="EO20:EO21"/>
    <mergeCell ref="EC34:EN34"/>
    <mergeCell ref="EO34:EO35"/>
    <mergeCell ref="EP6:FA6"/>
    <mergeCell ref="FB6:FB7"/>
    <mergeCell ref="EP20:FA20"/>
    <mergeCell ref="FB20:FB21"/>
    <mergeCell ref="EP34:FA34"/>
    <mergeCell ref="FB34:F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O74"/>
  <sheetViews>
    <sheetView showGridLines="0" zoomScale="52" zoomScaleNormal="100" workbookViewId="0">
      <pane xSplit="2" ySplit="3" topLeftCell="HD4" activePane="bottomRight" state="frozen"/>
      <selection pane="topRight" activeCell="DK48" sqref="DK48:DK50"/>
      <selection pane="bottomLeft" activeCell="DK48" sqref="DK48:DK50"/>
      <selection pane="bottomRight" activeCell="HK42" sqref="HK42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5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3.5546875" style="2" bestFit="1" customWidth="1"/>
    <col min="198" max="198" width="11.44140625" style="2"/>
    <col min="199" max="199" width="14" style="2" bestFit="1" customWidth="1"/>
    <col min="200" max="200" width="14.33203125" style="2" bestFit="1" customWidth="1"/>
    <col min="201" max="204" width="14.6640625" style="2" bestFit="1" customWidth="1"/>
    <col min="205" max="205" width="16.109375" style="2" bestFit="1" customWidth="1"/>
    <col min="206" max="207" width="16.33203125" style="2" bestFit="1" customWidth="1"/>
    <col min="208" max="208" width="14.33203125" style="2" customWidth="1"/>
    <col min="209" max="209" width="14.6640625" style="2" bestFit="1" customWidth="1"/>
    <col min="210" max="210" width="20.5546875" style="2" customWidth="1"/>
    <col min="211" max="211" width="15.109375" style="2" bestFit="1" customWidth="1"/>
    <col min="212" max="212" width="14" style="2" bestFit="1" customWidth="1"/>
    <col min="213" max="213" width="14.33203125" style="2" bestFit="1" customWidth="1"/>
    <col min="214" max="215" width="14.6640625" style="2" bestFit="1" customWidth="1"/>
    <col min="216" max="216" width="17.21875" style="2" customWidth="1"/>
    <col min="217" max="217" width="19.5546875" style="2" customWidth="1"/>
    <col min="218" max="218" width="16.109375" style="2" bestFit="1" customWidth="1"/>
    <col min="219" max="220" width="16.33203125" style="2" bestFit="1" customWidth="1"/>
    <col min="221" max="221" width="14.33203125" style="2" customWidth="1"/>
    <col min="222" max="222" width="11.44140625" style="2"/>
    <col min="223" max="223" width="20.5546875" style="2" customWidth="1"/>
    <col min="224" max="16384" width="11.44140625" style="2"/>
  </cols>
  <sheetData>
    <row r="1" spans="1:223" x14ac:dyDescent="0.25">
      <c r="A1" s="179" t="s">
        <v>0</v>
      </c>
      <c r="B1" s="179"/>
    </row>
    <row r="2" spans="1:223" ht="30" customHeight="1" x14ac:dyDescent="0.25">
      <c r="A2" s="180" t="s">
        <v>89</v>
      </c>
      <c r="B2" s="181"/>
    </row>
    <row r="3" spans="1:223" x14ac:dyDescent="0.25">
      <c r="A3" s="39" t="s">
        <v>90</v>
      </c>
    </row>
    <row r="4" spans="1:223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23" x14ac:dyDescent="0.25">
      <c r="B5" s="5" t="s">
        <v>38</v>
      </c>
    </row>
    <row r="6" spans="1:223" ht="15" customHeight="1" x14ac:dyDescent="0.25">
      <c r="B6" s="177" t="s">
        <v>39</v>
      </c>
      <c r="C6" s="174">
        <v>2009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91</v>
      </c>
      <c r="P6" s="174">
        <v>2010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80</v>
      </c>
      <c r="AC6" s="174">
        <v>2011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81</v>
      </c>
      <c r="AP6" s="174">
        <v>2012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82</v>
      </c>
      <c r="BC6" s="174">
        <v>2013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40</v>
      </c>
      <c r="BP6" s="174">
        <v>2014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41</v>
      </c>
      <c r="CC6" s="174">
        <v>2015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42</v>
      </c>
      <c r="CP6" s="174">
        <v>2016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43</v>
      </c>
      <c r="DC6" s="174">
        <v>2017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44</v>
      </c>
      <c r="DP6" s="174">
        <v>2018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45</v>
      </c>
      <c r="EC6" s="174">
        <v>2019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46</v>
      </c>
      <c r="EP6" s="169">
        <v>2020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47</v>
      </c>
      <c r="FC6" s="169">
        <v>2021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48</v>
      </c>
      <c r="FP6" s="169">
        <v>2022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49</v>
      </c>
      <c r="GC6" s="169">
        <v>2023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50</v>
      </c>
      <c r="GP6" s="169">
        <v>2024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51</v>
      </c>
      <c r="HC6" s="169">
        <v>2025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176</v>
      </c>
    </row>
    <row r="7" spans="1:223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</row>
    <row r="8" spans="1:223" ht="14.4" x14ac:dyDescent="0.3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>
        <v>408377</v>
      </c>
      <c r="HB8" s="93">
        <f>+SUM(GP8:HA8)</f>
        <v>4211966</v>
      </c>
      <c r="HC8" s="147">
        <v>405381</v>
      </c>
      <c r="HD8" s="147">
        <v>369177</v>
      </c>
      <c r="HE8" s="147">
        <v>375826</v>
      </c>
      <c r="HF8" s="147">
        <v>361049</v>
      </c>
      <c r="HG8" s="147">
        <v>379959</v>
      </c>
      <c r="HH8" s="147">
        <v>364000</v>
      </c>
      <c r="HI8" s="92">
        <v>402340</v>
      </c>
      <c r="HJ8" s="92"/>
      <c r="HK8" s="92"/>
      <c r="HL8" s="92"/>
      <c r="HM8" s="92"/>
      <c r="HN8" s="92"/>
      <c r="HO8" s="93">
        <f>+SUM(HC8:HN8)</f>
        <v>2657732</v>
      </c>
    </row>
    <row r="9" spans="1:223" ht="14.4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>
        <v>269233</v>
      </c>
      <c r="HB9" s="93"/>
      <c r="HC9" s="92">
        <v>261945</v>
      </c>
      <c r="HD9" s="92">
        <v>240651</v>
      </c>
      <c r="HE9" s="92">
        <v>238076</v>
      </c>
      <c r="HF9" s="92">
        <v>228638</v>
      </c>
      <c r="HG9" s="92">
        <v>237682</v>
      </c>
      <c r="HH9" s="92">
        <v>226911</v>
      </c>
      <c r="HI9" s="73">
        <v>260692</v>
      </c>
      <c r="HJ9" s="73"/>
      <c r="HK9" s="73"/>
      <c r="HL9" s="73"/>
      <c r="HM9" s="73"/>
      <c r="HN9" s="73"/>
      <c r="HO9" s="93"/>
    </row>
    <row r="10" spans="1:223" ht="14.4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>
        <v>139144</v>
      </c>
      <c r="HB10" s="93"/>
      <c r="HC10" s="92">
        <v>143436</v>
      </c>
      <c r="HD10" s="92">
        <v>128526</v>
      </c>
      <c r="HE10" s="92">
        <v>137750</v>
      </c>
      <c r="HF10" s="92">
        <v>132411</v>
      </c>
      <c r="HG10" s="92">
        <v>142277</v>
      </c>
      <c r="HH10" s="92">
        <v>137089</v>
      </c>
      <c r="HI10" s="73">
        <v>141648</v>
      </c>
      <c r="HJ10" s="73"/>
      <c r="HK10" s="73"/>
      <c r="HL10" s="73"/>
      <c r="HM10" s="73"/>
      <c r="HN10" s="73"/>
      <c r="HO10" s="93"/>
    </row>
    <row r="11" spans="1:223" ht="14.4" x14ac:dyDescent="0.3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>
        <v>204452</v>
      </c>
      <c r="HB11" s="93">
        <f>+SUM(GP11:HA11)</f>
        <v>2100998</v>
      </c>
      <c r="HC11" s="147">
        <v>209862</v>
      </c>
      <c r="HD11" s="147">
        <v>189504</v>
      </c>
      <c r="HE11" s="147">
        <v>188732</v>
      </c>
      <c r="HF11" s="147">
        <v>177900</v>
      </c>
      <c r="HG11" s="147">
        <v>189475</v>
      </c>
      <c r="HH11" s="147">
        <v>178060</v>
      </c>
      <c r="HI11" s="92">
        <v>203204</v>
      </c>
      <c r="HJ11" s="92"/>
      <c r="HK11" s="92"/>
      <c r="HL11" s="92"/>
      <c r="HM11" s="92"/>
      <c r="HN11" s="92"/>
      <c r="HO11" s="93">
        <f>+SUM(HC11:HN11)</f>
        <v>1336737</v>
      </c>
    </row>
    <row r="12" spans="1:223" ht="14.4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>
        <v>112419</v>
      </c>
      <c r="HB12" s="93"/>
      <c r="HC12" s="92">
        <v>117785</v>
      </c>
      <c r="HD12" s="92">
        <v>102639</v>
      </c>
      <c r="HE12" s="92">
        <v>95195</v>
      </c>
      <c r="HF12" s="92">
        <v>91961</v>
      </c>
      <c r="HG12" s="92">
        <v>95688</v>
      </c>
      <c r="HH12" s="92">
        <v>89477</v>
      </c>
      <c r="HI12" s="73">
        <v>112142</v>
      </c>
      <c r="HJ12" s="73"/>
      <c r="HK12" s="73"/>
      <c r="HL12" s="73"/>
      <c r="HM12" s="73"/>
      <c r="HN12" s="73"/>
      <c r="HO12" s="93"/>
    </row>
    <row r="13" spans="1:223" ht="14.4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>
        <v>92033</v>
      </c>
      <c r="HB13" s="93"/>
      <c r="HC13" s="92">
        <v>92077</v>
      </c>
      <c r="HD13" s="92">
        <v>86865</v>
      </c>
      <c r="HE13" s="92">
        <v>93537</v>
      </c>
      <c r="HF13" s="92">
        <v>85939</v>
      </c>
      <c r="HG13" s="92">
        <v>93787</v>
      </c>
      <c r="HH13" s="92">
        <v>88583</v>
      </c>
      <c r="HI13" s="73">
        <v>91062</v>
      </c>
      <c r="HJ13" s="73"/>
      <c r="HK13" s="73"/>
      <c r="HL13" s="73"/>
      <c r="HM13" s="73"/>
      <c r="HN13" s="73"/>
      <c r="HO13" s="93"/>
    </row>
    <row r="14" spans="1:223" ht="14.4" x14ac:dyDescent="0.3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105694</v>
      </c>
      <c r="HA14" s="92">
        <v>113240</v>
      </c>
      <c r="HB14" s="93">
        <f>+SUM(GP14:HA14)</f>
        <v>1209852</v>
      </c>
      <c r="HC14" s="147">
        <v>107894</v>
      </c>
      <c r="HD14" s="147">
        <v>106634</v>
      </c>
      <c r="HE14" s="147">
        <v>114712</v>
      </c>
      <c r="HF14" s="147">
        <v>106560</v>
      </c>
      <c r="HG14" s="147">
        <v>107586</v>
      </c>
      <c r="HH14" s="147">
        <v>99300</v>
      </c>
      <c r="HI14" s="92">
        <v>112358</v>
      </c>
      <c r="HJ14" s="92"/>
      <c r="HK14" s="92"/>
      <c r="HL14" s="92"/>
      <c r="HM14" s="92"/>
      <c r="HN14" s="92"/>
      <c r="HO14" s="93">
        <f>+SUM(HC14:HN14)</f>
        <v>755044</v>
      </c>
    </row>
    <row r="15" spans="1:223" ht="14.4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46534</v>
      </c>
      <c r="HA15" s="73">
        <v>57936</v>
      </c>
      <c r="HB15" s="93"/>
      <c r="HC15" s="92">
        <v>55726</v>
      </c>
      <c r="HD15" s="92">
        <v>56594</v>
      </c>
      <c r="HE15" s="92">
        <v>54100</v>
      </c>
      <c r="HF15" s="92">
        <v>50692</v>
      </c>
      <c r="HG15" s="92">
        <v>48472</v>
      </c>
      <c r="HH15" s="92">
        <v>44308</v>
      </c>
      <c r="HI15" s="73">
        <v>57736</v>
      </c>
      <c r="HJ15" s="73"/>
      <c r="HK15" s="73"/>
      <c r="HL15" s="73"/>
      <c r="HM15" s="92"/>
      <c r="HN15" s="73"/>
      <c r="HO15" s="93"/>
    </row>
    <row r="16" spans="1:223" ht="14.4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59160</v>
      </c>
      <c r="HA16" s="73">
        <v>55304</v>
      </c>
      <c r="HB16" s="93"/>
      <c r="HC16" s="92">
        <v>52168</v>
      </c>
      <c r="HD16" s="92">
        <v>50040</v>
      </c>
      <c r="HE16" s="92">
        <v>60612</v>
      </c>
      <c r="HF16" s="92">
        <v>55868</v>
      </c>
      <c r="HG16" s="92">
        <v>59114</v>
      </c>
      <c r="HH16" s="92">
        <v>54992</v>
      </c>
      <c r="HI16" s="73">
        <v>54622</v>
      </c>
      <c r="HJ16" s="73"/>
      <c r="HK16" s="73"/>
      <c r="HL16" s="73"/>
      <c r="HM16" s="73"/>
      <c r="HN16" s="73"/>
      <c r="HO16" s="93"/>
    </row>
    <row r="17" spans="2:223" ht="14.4" x14ac:dyDescent="0.3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>
        <v>98274</v>
      </c>
      <c r="HB17" s="93">
        <f>+SUM(GP17:HA17)</f>
        <v>1131008</v>
      </c>
      <c r="HC17" s="147">
        <v>107914</v>
      </c>
      <c r="HD17" s="147">
        <v>99986</v>
      </c>
      <c r="HE17" s="147">
        <v>101558</v>
      </c>
      <c r="HF17" s="147">
        <v>98962</v>
      </c>
      <c r="HG17" s="147">
        <v>106598</v>
      </c>
      <c r="HH17" s="147">
        <v>105292</v>
      </c>
      <c r="HI17" s="92">
        <v>118924</v>
      </c>
      <c r="HJ17" s="92"/>
      <c r="HK17" s="92"/>
      <c r="HL17" s="92"/>
      <c r="HM17" s="92"/>
      <c r="HN17" s="92"/>
      <c r="HO17" s="93">
        <f>+SUM(HC17:HN17)</f>
        <v>739234</v>
      </c>
    </row>
    <row r="18" spans="2:223" ht="14.4" x14ac:dyDescent="0.25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>
        <v>42026</v>
      </c>
      <c r="HB18" s="93"/>
      <c r="HC18" s="92">
        <v>47976</v>
      </c>
      <c r="HD18" s="92">
        <v>44902</v>
      </c>
      <c r="HE18" s="92">
        <v>40280</v>
      </c>
      <c r="HF18" s="92">
        <v>39528</v>
      </c>
      <c r="HG18" s="92">
        <v>39970</v>
      </c>
      <c r="HH18" s="92">
        <v>37322</v>
      </c>
      <c r="HI18" s="73">
        <v>50948</v>
      </c>
      <c r="HJ18" s="73"/>
      <c r="HK18" s="73"/>
      <c r="HL18" s="73"/>
      <c r="HM18" s="73"/>
      <c r="HN18" s="73"/>
      <c r="HO18" s="93"/>
    </row>
    <row r="19" spans="2:223" ht="14.4" x14ac:dyDescent="0.25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>
        <v>56248</v>
      </c>
      <c r="HB19" s="93"/>
      <c r="HC19" s="92">
        <v>59938</v>
      </c>
      <c r="HD19" s="92">
        <v>55084</v>
      </c>
      <c r="HE19" s="92">
        <v>61278</v>
      </c>
      <c r="HF19" s="92">
        <v>59434</v>
      </c>
      <c r="HG19" s="92">
        <v>66628</v>
      </c>
      <c r="HH19" s="92">
        <v>67970</v>
      </c>
      <c r="HI19" s="73">
        <v>67976</v>
      </c>
      <c r="HJ19" s="73"/>
      <c r="HK19" s="73"/>
      <c r="HL19" s="73"/>
      <c r="HM19" s="73"/>
      <c r="HN19" s="73"/>
      <c r="HO19" s="93"/>
    </row>
    <row r="20" spans="2:223" ht="14.4" x14ac:dyDescent="0.3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256374</v>
      </c>
      <c r="HA20" s="92">
        <v>234824</v>
      </c>
      <c r="HB20" s="93">
        <f>+SUM(GP20:HA20)</f>
        <v>3028484</v>
      </c>
      <c r="HC20" s="147">
        <v>255057</v>
      </c>
      <c r="HD20" s="147">
        <v>245943</v>
      </c>
      <c r="HE20" s="147">
        <v>264391</v>
      </c>
      <c r="HF20" s="147">
        <v>246287</v>
      </c>
      <c r="HG20" s="147">
        <v>248229</v>
      </c>
      <c r="HH20" s="147">
        <v>251247</v>
      </c>
      <c r="HI20" s="92">
        <v>285236</v>
      </c>
      <c r="HJ20" s="92"/>
      <c r="HK20" s="92"/>
      <c r="HL20" s="92"/>
      <c r="HM20" s="92"/>
      <c r="HN20" s="92"/>
      <c r="HO20" s="93">
        <f>+SUM(HC20:HN20)</f>
        <v>1796390</v>
      </c>
    </row>
    <row r="21" spans="2:223" ht="14.4" x14ac:dyDescent="0.2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175369</v>
      </c>
      <c r="HA21" s="73">
        <v>171371</v>
      </c>
      <c r="HB21" s="93"/>
      <c r="HC21" s="92">
        <v>178987</v>
      </c>
      <c r="HD21" s="92">
        <v>171878</v>
      </c>
      <c r="HE21" s="92">
        <v>182332</v>
      </c>
      <c r="HF21" s="92">
        <v>169779</v>
      </c>
      <c r="HG21" s="92">
        <v>168661</v>
      </c>
      <c r="HH21" s="92">
        <v>170599</v>
      </c>
      <c r="HI21" s="73">
        <v>200695</v>
      </c>
      <c r="HJ21" s="73"/>
      <c r="HK21" s="73"/>
      <c r="HL21" s="73"/>
      <c r="HM21" s="73"/>
      <c r="HN21" s="73"/>
      <c r="HO21" s="93"/>
    </row>
    <row r="22" spans="2:223" ht="14.4" x14ac:dyDescent="0.2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81005</v>
      </c>
      <c r="HA22" s="73">
        <v>63453</v>
      </c>
      <c r="HB22" s="93"/>
      <c r="HC22" s="92">
        <v>76070</v>
      </c>
      <c r="HD22" s="92">
        <v>74065</v>
      </c>
      <c r="HE22" s="92">
        <v>82059</v>
      </c>
      <c r="HF22" s="92">
        <v>76508</v>
      </c>
      <c r="HG22" s="92">
        <v>79568</v>
      </c>
      <c r="HH22" s="92">
        <v>80648</v>
      </c>
      <c r="HI22" s="73">
        <v>84541</v>
      </c>
      <c r="HJ22" s="73"/>
      <c r="HK22" s="73"/>
      <c r="HL22" s="73"/>
      <c r="HM22" s="73"/>
      <c r="HN22" s="73"/>
      <c r="HO22" s="93"/>
    </row>
    <row r="23" spans="2:223" ht="14.4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1010944</v>
      </c>
      <c r="HA23" s="96">
        <v>1059167</v>
      </c>
      <c r="HB23" s="96">
        <f>+SUM(GP23:HA23)</f>
        <v>11682308</v>
      </c>
      <c r="HC23" s="147">
        <v>1086108</v>
      </c>
      <c r="HD23" s="147">
        <v>1011244</v>
      </c>
      <c r="HE23" s="147">
        <v>1045219</v>
      </c>
      <c r="HF23" s="147">
        <v>990758</v>
      </c>
      <c r="HG23" s="147">
        <v>1031847</v>
      </c>
      <c r="HH23" s="147">
        <v>997899</v>
      </c>
      <c r="HI23" s="96">
        <v>1122062</v>
      </c>
      <c r="HJ23" s="96"/>
      <c r="HK23" s="96"/>
      <c r="HL23" s="96"/>
      <c r="HM23" s="96"/>
      <c r="HN23" s="96"/>
      <c r="HO23" s="96">
        <f>+SUM(HC23:HN23)</f>
        <v>7285137</v>
      </c>
    </row>
    <row r="24" spans="2:223" ht="14.4" x14ac:dyDescent="0.3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567778</v>
      </c>
      <c r="HA24" s="93">
        <v>652985</v>
      </c>
      <c r="HB24" s="93">
        <f>+SUM(GP24:HA24)</f>
        <v>6944649</v>
      </c>
      <c r="HC24" s="92">
        <v>662419</v>
      </c>
      <c r="HD24" s="92">
        <v>616664</v>
      </c>
      <c r="HE24" s="92">
        <v>609983</v>
      </c>
      <c r="HF24" s="92">
        <v>580598</v>
      </c>
      <c r="HG24" s="92">
        <v>590473</v>
      </c>
      <c r="HH24" s="92">
        <v>568617</v>
      </c>
      <c r="HI24" s="93">
        <v>682213</v>
      </c>
      <c r="HJ24" s="93"/>
      <c r="HK24" s="93"/>
      <c r="HL24" s="93"/>
      <c r="HM24" s="93"/>
      <c r="HN24" s="93"/>
      <c r="HO24" s="93">
        <f>+SUM(HC24:HN24)</f>
        <v>4310967</v>
      </c>
    </row>
    <row r="25" spans="2:223" ht="14.4" x14ac:dyDescent="0.3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443166</v>
      </c>
      <c r="HA25" s="93">
        <v>406182</v>
      </c>
      <c r="HB25" s="93">
        <f>+SUM(GP25:HA25)</f>
        <v>4737659</v>
      </c>
      <c r="HC25" s="92">
        <v>423689</v>
      </c>
      <c r="HD25" s="92">
        <v>394580</v>
      </c>
      <c r="HE25" s="92">
        <v>435236</v>
      </c>
      <c r="HF25" s="92">
        <v>410160</v>
      </c>
      <c r="HG25" s="92">
        <v>441374</v>
      </c>
      <c r="HH25" s="92">
        <v>429282</v>
      </c>
      <c r="HI25" s="93">
        <v>439849</v>
      </c>
      <c r="HJ25" s="93"/>
      <c r="HK25" s="93"/>
      <c r="HL25" s="93"/>
      <c r="HM25" s="93"/>
      <c r="HN25" s="93"/>
      <c r="HO25" s="93">
        <f>+SUM(HC25:HN25)</f>
        <v>2974170</v>
      </c>
    </row>
    <row r="27" spans="2:223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23" x14ac:dyDescent="0.25">
      <c r="B28" s="5" t="s">
        <v>71</v>
      </c>
      <c r="CP28" s="2">
        <v>249994</v>
      </c>
    </row>
    <row r="29" spans="2:223" ht="15" customHeight="1" x14ac:dyDescent="0.25">
      <c r="B29" s="177" t="s">
        <v>39</v>
      </c>
      <c r="C29" s="174">
        <v>2009</v>
      </c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6"/>
      <c r="O29" s="172" t="s">
        <v>91</v>
      </c>
      <c r="P29" s="174">
        <v>2010</v>
      </c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6"/>
      <c r="AB29" s="172" t="s">
        <v>80</v>
      </c>
      <c r="AC29" s="174">
        <v>2011</v>
      </c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6"/>
      <c r="AO29" s="172" t="s">
        <v>81</v>
      </c>
      <c r="AP29" s="174">
        <v>2012</v>
      </c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6"/>
      <c r="BB29" s="172" t="s">
        <v>82</v>
      </c>
      <c r="BC29" s="174">
        <v>2013</v>
      </c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6"/>
      <c r="BO29" s="172" t="s">
        <v>40</v>
      </c>
      <c r="BP29" s="174">
        <v>2014</v>
      </c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6"/>
      <c r="CB29" s="172" t="s">
        <v>41</v>
      </c>
      <c r="CC29" s="174">
        <v>2015</v>
      </c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6"/>
      <c r="CO29" s="172" t="s">
        <v>42</v>
      </c>
      <c r="CP29" s="174">
        <v>2016</v>
      </c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6"/>
      <c r="DB29" s="172" t="s">
        <v>43</v>
      </c>
      <c r="DC29" s="174">
        <v>2017</v>
      </c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6"/>
      <c r="DO29" s="172" t="s">
        <v>44</v>
      </c>
      <c r="DP29" s="174">
        <v>2018</v>
      </c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6"/>
      <c r="EB29" s="172" t="s">
        <v>45</v>
      </c>
      <c r="EC29" s="174">
        <v>2019</v>
      </c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6"/>
      <c r="EO29" s="172" t="s">
        <v>46</v>
      </c>
      <c r="EP29" s="169">
        <v>2020</v>
      </c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1"/>
      <c r="FB29" s="172" t="s">
        <v>47</v>
      </c>
      <c r="FC29" s="169">
        <v>2021</v>
      </c>
      <c r="FD29" s="170"/>
      <c r="FE29" s="170"/>
      <c r="FF29" s="170"/>
      <c r="FG29" s="170"/>
      <c r="FH29" s="170"/>
      <c r="FI29" s="170"/>
      <c r="FJ29" s="170"/>
      <c r="FK29" s="170"/>
      <c r="FL29" s="170"/>
      <c r="FM29" s="170"/>
      <c r="FN29" s="171"/>
      <c r="FO29" s="172" t="s">
        <v>48</v>
      </c>
      <c r="FP29" s="169">
        <v>2022</v>
      </c>
      <c r="FQ29" s="170"/>
      <c r="FR29" s="170"/>
      <c r="FS29" s="170"/>
      <c r="FT29" s="170"/>
      <c r="FU29" s="170"/>
      <c r="FV29" s="170"/>
      <c r="FW29" s="170"/>
      <c r="FX29" s="170"/>
      <c r="FY29" s="170"/>
      <c r="FZ29" s="170"/>
      <c r="GA29" s="171"/>
      <c r="GB29" s="172" t="s">
        <v>49</v>
      </c>
      <c r="GC29" s="169">
        <v>2023</v>
      </c>
      <c r="GD29" s="170"/>
      <c r="GE29" s="170"/>
      <c r="GF29" s="170"/>
      <c r="GG29" s="170"/>
      <c r="GH29" s="170"/>
      <c r="GI29" s="170"/>
      <c r="GJ29" s="170"/>
      <c r="GK29" s="170"/>
      <c r="GL29" s="170"/>
      <c r="GM29" s="170"/>
      <c r="GN29" s="171"/>
      <c r="GO29" s="172" t="s">
        <v>50</v>
      </c>
      <c r="GP29" s="169">
        <v>2024</v>
      </c>
      <c r="GQ29" s="170"/>
      <c r="GR29" s="170"/>
      <c r="GS29" s="170"/>
      <c r="GT29" s="170"/>
      <c r="GU29" s="170"/>
      <c r="GV29" s="170"/>
      <c r="GW29" s="170"/>
      <c r="GX29" s="170"/>
      <c r="GY29" s="170"/>
      <c r="GZ29" s="170"/>
      <c r="HA29" s="171"/>
      <c r="HB29" s="172" t="s">
        <v>51</v>
      </c>
      <c r="HC29" s="169">
        <v>2025</v>
      </c>
      <c r="HD29" s="170"/>
      <c r="HE29" s="170"/>
      <c r="HF29" s="170"/>
      <c r="HG29" s="170"/>
      <c r="HH29" s="170"/>
      <c r="HI29" s="170"/>
      <c r="HJ29" s="170"/>
      <c r="HK29" s="170"/>
      <c r="HL29" s="170"/>
      <c r="HM29" s="170"/>
      <c r="HN29" s="171"/>
      <c r="HO29" s="172" t="s">
        <v>176</v>
      </c>
    </row>
    <row r="30" spans="2:223" x14ac:dyDescent="0.25">
      <c r="B30" s="178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3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3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3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3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3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3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3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3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3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3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3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3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3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3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3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3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3"/>
    </row>
    <row r="31" spans="2:223" ht="14.4" x14ac:dyDescent="0.3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>
        <v>819112</v>
      </c>
      <c r="HB31" s="93">
        <f>+SUM(GP31:HA31)</f>
        <v>8687005</v>
      </c>
      <c r="HC31" s="147">
        <v>823038</v>
      </c>
      <c r="HD31" s="147">
        <v>740302</v>
      </c>
      <c r="HE31" s="147">
        <v>774879</v>
      </c>
      <c r="HF31" s="147">
        <v>747723</v>
      </c>
      <c r="HG31" s="147">
        <v>800373</v>
      </c>
      <c r="HH31" s="147">
        <v>768030</v>
      </c>
      <c r="HI31" s="147">
        <v>816392</v>
      </c>
      <c r="HJ31" s="92"/>
      <c r="HK31" s="92"/>
      <c r="HL31" s="92"/>
      <c r="HM31" s="92"/>
      <c r="HN31" s="92"/>
      <c r="HO31" s="93">
        <f>+SUM(HC31:HN31)</f>
        <v>5470737</v>
      </c>
    </row>
    <row r="32" spans="2:223" ht="14.4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>
        <v>269233</v>
      </c>
      <c r="HB32" s="93"/>
      <c r="HC32" s="92">
        <v>261945</v>
      </c>
      <c r="HD32" s="92">
        <v>240651</v>
      </c>
      <c r="HE32" s="92">
        <v>238076</v>
      </c>
      <c r="HF32" s="92">
        <v>228638</v>
      </c>
      <c r="HG32" s="92">
        <v>237682</v>
      </c>
      <c r="HH32" s="92">
        <v>226911</v>
      </c>
      <c r="HI32" s="92">
        <v>260692</v>
      </c>
      <c r="HJ32" s="73"/>
      <c r="HK32" s="73"/>
      <c r="HL32" s="73"/>
      <c r="HM32" s="73"/>
      <c r="HN32" s="73"/>
      <c r="HO32" s="93"/>
    </row>
    <row r="33" spans="2:223" ht="14.4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>
        <v>549879</v>
      </c>
      <c r="HB33" s="93"/>
      <c r="HC33" s="92">
        <v>561093</v>
      </c>
      <c r="HD33" s="92">
        <v>499651</v>
      </c>
      <c r="HE33" s="92">
        <v>536803</v>
      </c>
      <c r="HF33" s="92">
        <v>519085</v>
      </c>
      <c r="HG33" s="92">
        <v>562691</v>
      </c>
      <c r="HH33" s="92">
        <v>541119</v>
      </c>
      <c r="HI33" s="92">
        <v>555700</v>
      </c>
      <c r="HJ33" s="73"/>
      <c r="HK33" s="73"/>
      <c r="HL33" s="73"/>
      <c r="HM33" s="73"/>
      <c r="HN33" s="73"/>
      <c r="HO33" s="93"/>
    </row>
    <row r="34" spans="2:223" ht="14.4" x14ac:dyDescent="0.3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>
        <v>485596</v>
      </c>
      <c r="HB34" s="93">
        <f>+SUM(GP34:HA34)</f>
        <v>5098449</v>
      </c>
      <c r="HC34" s="147">
        <v>490744</v>
      </c>
      <c r="HD34" s="147">
        <v>448342</v>
      </c>
      <c r="HE34" s="147">
        <v>476334</v>
      </c>
      <c r="HF34" s="147">
        <v>446305</v>
      </c>
      <c r="HG34" s="147">
        <v>485872</v>
      </c>
      <c r="HH34" s="147">
        <v>458052</v>
      </c>
      <c r="HI34" s="147">
        <v>485695</v>
      </c>
      <c r="HJ34" s="92"/>
      <c r="HK34" s="92"/>
      <c r="HL34" s="92"/>
      <c r="HM34" s="92"/>
      <c r="HN34" s="92"/>
      <c r="HO34" s="93">
        <f>+SUM(HC34:HN34)</f>
        <v>3291344</v>
      </c>
    </row>
    <row r="35" spans="2:223" ht="14.4" x14ac:dyDescent="0.25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>
        <v>112419</v>
      </c>
      <c r="HB35" s="93"/>
      <c r="HC35" s="92">
        <v>117785</v>
      </c>
      <c r="HD35" s="92">
        <v>102639</v>
      </c>
      <c r="HE35" s="92">
        <v>95195</v>
      </c>
      <c r="HF35" s="92">
        <v>91961</v>
      </c>
      <c r="HG35" s="92">
        <v>95688</v>
      </c>
      <c r="HH35" s="92">
        <v>89477</v>
      </c>
      <c r="HI35" s="92">
        <v>112142</v>
      </c>
      <c r="HJ35" s="73"/>
      <c r="HK35" s="73"/>
      <c r="HL35" s="73"/>
      <c r="HM35" s="73"/>
      <c r="HN35" s="73"/>
      <c r="HO35" s="93"/>
    </row>
    <row r="36" spans="2:223" ht="14.4" x14ac:dyDescent="0.25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>
        <v>373177</v>
      </c>
      <c r="HB36" s="93"/>
      <c r="HC36" s="92">
        <v>372959</v>
      </c>
      <c r="HD36" s="92">
        <v>345703</v>
      </c>
      <c r="HE36" s="92">
        <v>381139</v>
      </c>
      <c r="HF36" s="92">
        <v>354344</v>
      </c>
      <c r="HG36" s="92">
        <v>390184</v>
      </c>
      <c r="HH36" s="92">
        <v>368575</v>
      </c>
      <c r="HI36" s="92">
        <v>373553</v>
      </c>
      <c r="HJ36" s="73"/>
      <c r="HK36" s="73"/>
      <c r="HL36" s="73"/>
      <c r="HM36" s="73"/>
      <c r="HN36" s="73"/>
      <c r="HO36" s="93"/>
    </row>
    <row r="37" spans="2:223" ht="14.4" x14ac:dyDescent="0.3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>
        <v>285472</v>
      </c>
      <c r="HB37" s="93">
        <f>+SUM(GP37:HA37)</f>
        <v>3183438</v>
      </c>
      <c r="HC37" s="147">
        <v>269688</v>
      </c>
      <c r="HD37" s="147">
        <v>257306</v>
      </c>
      <c r="HE37" s="147">
        <v>300184</v>
      </c>
      <c r="HF37" s="147">
        <v>279642</v>
      </c>
      <c r="HG37" s="147">
        <v>296732</v>
      </c>
      <c r="HH37" s="147">
        <v>275806</v>
      </c>
      <c r="HI37" s="147">
        <v>284584</v>
      </c>
      <c r="HJ37" s="92"/>
      <c r="HK37" s="92"/>
      <c r="HL37" s="92"/>
      <c r="HM37" s="92"/>
      <c r="HN37" s="92"/>
      <c r="HO37" s="93">
        <f>+SUM(HC37:HN37)</f>
        <v>1963942</v>
      </c>
    </row>
    <row r="38" spans="2:223" ht="14.4" x14ac:dyDescent="0.25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>
        <v>57936</v>
      </c>
      <c r="HB38" s="93"/>
      <c r="HC38" s="92">
        <v>55726</v>
      </c>
      <c r="HD38" s="92">
        <v>56594</v>
      </c>
      <c r="HE38" s="92">
        <v>54100</v>
      </c>
      <c r="HF38" s="92">
        <v>50692</v>
      </c>
      <c r="HG38" s="92">
        <v>48472</v>
      </c>
      <c r="HH38" s="92">
        <v>44308</v>
      </c>
      <c r="HI38" s="92">
        <v>57736</v>
      </c>
      <c r="HJ38" s="73"/>
      <c r="HK38" s="73"/>
      <c r="HL38" s="73"/>
      <c r="HM38" s="73"/>
      <c r="HN38" s="73"/>
      <c r="HO38" s="93"/>
    </row>
    <row r="39" spans="2:223" ht="14.4" x14ac:dyDescent="0.25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>
        <v>227536</v>
      </c>
      <c r="HB39" s="93"/>
      <c r="HC39" s="92">
        <v>213962</v>
      </c>
      <c r="HD39" s="92">
        <v>200712</v>
      </c>
      <c r="HE39" s="92">
        <v>246084</v>
      </c>
      <c r="HF39" s="92">
        <v>228950</v>
      </c>
      <c r="HG39" s="92">
        <v>248260</v>
      </c>
      <c r="HH39" s="92">
        <v>231498</v>
      </c>
      <c r="HI39" s="92">
        <v>226848</v>
      </c>
      <c r="HJ39" s="73"/>
      <c r="HK39" s="73"/>
      <c r="HL39" s="73"/>
      <c r="HM39" s="73"/>
      <c r="HN39" s="73"/>
      <c r="HO39" s="93"/>
    </row>
    <row r="40" spans="2:223" ht="14.4" x14ac:dyDescent="0.3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>
        <v>286894</v>
      </c>
      <c r="HB40" s="93">
        <f>+SUM(GP40:HA40)</f>
        <v>3540930</v>
      </c>
      <c r="HC40" s="147">
        <v>310194</v>
      </c>
      <c r="HD40" s="147">
        <v>277934</v>
      </c>
      <c r="HE40" s="147">
        <v>299130</v>
      </c>
      <c r="HF40" s="147">
        <v>295744</v>
      </c>
      <c r="HG40" s="147">
        <v>335666</v>
      </c>
      <c r="HH40" s="147">
        <v>347722</v>
      </c>
      <c r="HI40" s="147">
        <v>361918</v>
      </c>
      <c r="HJ40" s="92"/>
      <c r="HK40" s="92"/>
      <c r="HL40" s="92"/>
      <c r="HM40" s="92"/>
      <c r="HN40" s="92"/>
      <c r="HO40" s="93">
        <f>+SUM(HC40:HN40)</f>
        <v>2228308</v>
      </c>
    </row>
    <row r="41" spans="2:223" ht="14.4" x14ac:dyDescent="0.25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>
        <v>42026</v>
      </c>
      <c r="HB41" s="93"/>
      <c r="HC41" s="92">
        <v>47976</v>
      </c>
      <c r="HD41" s="92">
        <v>44902</v>
      </c>
      <c r="HE41" s="92">
        <v>40280</v>
      </c>
      <c r="HF41" s="92">
        <v>39528</v>
      </c>
      <c r="HG41" s="92">
        <v>39970</v>
      </c>
      <c r="HH41" s="92">
        <v>37322</v>
      </c>
      <c r="HI41" s="92">
        <v>50948</v>
      </c>
      <c r="HJ41" s="73"/>
      <c r="HK41" s="73"/>
      <c r="HL41" s="73"/>
      <c r="HM41" s="73"/>
      <c r="HN41" s="73"/>
      <c r="HO41" s="93"/>
    </row>
    <row r="42" spans="2:223" ht="14.4" x14ac:dyDescent="0.25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>
        <v>244868</v>
      </c>
      <c r="HB42" s="93"/>
      <c r="HC42" s="92">
        <v>262218</v>
      </c>
      <c r="HD42" s="92">
        <v>233032</v>
      </c>
      <c r="HE42" s="92">
        <v>258850</v>
      </c>
      <c r="HF42" s="92">
        <v>256216</v>
      </c>
      <c r="HG42" s="92">
        <v>295696</v>
      </c>
      <c r="HH42" s="92">
        <v>310400</v>
      </c>
      <c r="HI42" s="92">
        <v>310970</v>
      </c>
      <c r="HJ42" s="73"/>
      <c r="HK42" s="73"/>
      <c r="HL42" s="73"/>
      <c r="HM42" s="73"/>
      <c r="HN42" s="73"/>
      <c r="HO42" s="93"/>
    </row>
    <row r="43" spans="2:223" ht="14.4" x14ac:dyDescent="0.3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>
        <v>404131</v>
      </c>
      <c r="HB43" s="93">
        <f>+SUM(GP43:HA43)</f>
        <v>5291632</v>
      </c>
      <c r="HC43" s="147">
        <v>450639</v>
      </c>
      <c r="HD43" s="147">
        <v>432315</v>
      </c>
      <c r="HE43" s="147">
        <v>466175</v>
      </c>
      <c r="HF43" s="147">
        <v>433504</v>
      </c>
      <c r="HG43" s="147">
        <v>444875</v>
      </c>
      <c r="HH43" s="147">
        <v>453810</v>
      </c>
      <c r="HI43" s="147">
        <v>498078</v>
      </c>
      <c r="HJ43" s="92"/>
      <c r="HK43" s="92"/>
      <c r="HL43" s="92"/>
      <c r="HM43" s="92"/>
      <c r="HN43" s="92"/>
      <c r="HO43" s="93">
        <f>+SUM(HC43:HN43)</f>
        <v>3179396</v>
      </c>
    </row>
    <row r="44" spans="2:223" ht="14.4" x14ac:dyDescent="0.2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>
        <v>171371</v>
      </c>
      <c r="HB44" s="93"/>
      <c r="HC44" s="92">
        <v>178987</v>
      </c>
      <c r="HD44" s="92">
        <v>171878</v>
      </c>
      <c r="HE44" s="92">
        <v>182332</v>
      </c>
      <c r="HF44" s="92">
        <v>169779</v>
      </c>
      <c r="HG44" s="92">
        <v>168661</v>
      </c>
      <c r="HH44" s="92">
        <v>170599</v>
      </c>
      <c r="HI44" s="92">
        <v>200695</v>
      </c>
      <c r="HJ44" s="73"/>
      <c r="HK44" s="73"/>
      <c r="HL44" s="73"/>
      <c r="HM44" s="73"/>
      <c r="HN44" s="73"/>
      <c r="HO44" s="93"/>
    </row>
    <row r="45" spans="2:223" ht="14.4" x14ac:dyDescent="0.2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>
        <v>232760</v>
      </c>
      <c r="HB45" s="93"/>
      <c r="HC45" s="92">
        <v>271652</v>
      </c>
      <c r="HD45" s="92">
        <v>260437</v>
      </c>
      <c r="HE45" s="92">
        <v>283843</v>
      </c>
      <c r="HF45" s="92">
        <v>263725</v>
      </c>
      <c r="HG45" s="92">
        <v>276214</v>
      </c>
      <c r="HH45" s="92">
        <v>283211</v>
      </c>
      <c r="HI45" s="92">
        <v>297383</v>
      </c>
      <c r="HJ45" s="73"/>
      <c r="HK45" s="73"/>
      <c r="HL45" s="73"/>
      <c r="HM45" s="73"/>
      <c r="HN45" s="73"/>
      <c r="HO45" s="93"/>
    </row>
    <row r="46" spans="2:223" ht="14.4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>
        <v>2281205</v>
      </c>
      <c r="HB46" s="96">
        <f>+SUM(GP46:HA46)</f>
        <v>25801454</v>
      </c>
      <c r="HC46" s="147">
        <v>2344303</v>
      </c>
      <c r="HD46" s="147">
        <v>2156199</v>
      </c>
      <c r="HE46" s="147">
        <v>2316702</v>
      </c>
      <c r="HF46" s="147">
        <v>2202918</v>
      </c>
      <c r="HG46" s="147">
        <v>2363518</v>
      </c>
      <c r="HH46" s="147">
        <v>2303420</v>
      </c>
      <c r="HI46" s="147">
        <v>2446667</v>
      </c>
      <c r="HJ46" s="96"/>
      <c r="HK46" s="96"/>
      <c r="HL46" s="96"/>
      <c r="HM46" s="96"/>
      <c r="HN46" s="96"/>
      <c r="HO46" s="96">
        <f>+SUM(HC46:HN46)</f>
        <v>16133727</v>
      </c>
    </row>
    <row r="47" spans="2:223" ht="14.4" x14ac:dyDescent="0.3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>
        <v>652985</v>
      </c>
      <c r="HB47" s="93">
        <f>+SUM(GP47:HA47)</f>
        <v>6944649</v>
      </c>
      <c r="HC47" s="92">
        <v>662419</v>
      </c>
      <c r="HD47" s="92">
        <v>616664</v>
      </c>
      <c r="HE47" s="92">
        <v>609983</v>
      </c>
      <c r="HF47" s="92">
        <v>580598</v>
      </c>
      <c r="HG47" s="92">
        <v>590473</v>
      </c>
      <c r="HH47" s="92">
        <v>568617</v>
      </c>
      <c r="HI47" s="92">
        <v>682213</v>
      </c>
      <c r="HJ47" s="93"/>
      <c r="HK47" s="93"/>
      <c r="HL47" s="93"/>
      <c r="HM47" s="93"/>
      <c r="HN47" s="93"/>
      <c r="HO47" s="93">
        <f>+SUM(HC47:HN47)</f>
        <v>4310967</v>
      </c>
    </row>
    <row r="48" spans="2:223" ht="14.4" x14ac:dyDescent="0.3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>
        <v>1628220</v>
      </c>
      <c r="HB48" s="93">
        <f>+SUM(GP48:HA48)</f>
        <v>18856805</v>
      </c>
      <c r="HC48" s="92">
        <v>1681884</v>
      </c>
      <c r="HD48" s="92">
        <v>1539535</v>
      </c>
      <c r="HE48" s="92">
        <v>1706719</v>
      </c>
      <c r="HF48" s="92">
        <v>1622320</v>
      </c>
      <c r="HG48" s="92">
        <v>1773045</v>
      </c>
      <c r="HH48" s="92">
        <v>1734803</v>
      </c>
      <c r="HI48" s="92">
        <v>1764454</v>
      </c>
      <c r="HJ48" s="93"/>
      <c r="HK48" s="93"/>
      <c r="HL48" s="93"/>
      <c r="HM48" s="93"/>
      <c r="HN48" s="93"/>
      <c r="HO48" s="93">
        <f>+SUM(HC48:HN48)</f>
        <v>11822760</v>
      </c>
    </row>
    <row r="51" spans="2:223" x14ac:dyDescent="0.25">
      <c r="B51" s="5" t="s">
        <v>72</v>
      </c>
    </row>
    <row r="52" spans="2:223" x14ac:dyDescent="0.25">
      <c r="B52" s="12" t="s">
        <v>73</v>
      </c>
      <c r="C52" s="174">
        <v>2009</v>
      </c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6"/>
      <c r="O52" s="172" t="s">
        <v>91</v>
      </c>
      <c r="P52" s="174">
        <v>2010</v>
      </c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6"/>
      <c r="AB52" s="172" t="s">
        <v>80</v>
      </c>
      <c r="AC52" s="174">
        <v>2011</v>
      </c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6"/>
      <c r="AO52" s="172" t="s">
        <v>81</v>
      </c>
      <c r="AP52" s="174">
        <v>2012</v>
      </c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6"/>
      <c r="BB52" s="172" t="s">
        <v>82</v>
      </c>
      <c r="BC52" s="174">
        <v>2013</v>
      </c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6"/>
      <c r="BO52" s="172" t="s">
        <v>40</v>
      </c>
      <c r="BP52" s="174">
        <v>2014</v>
      </c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6"/>
      <c r="CB52" s="172" t="s">
        <v>41</v>
      </c>
      <c r="CC52" s="174">
        <v>2015</v>
      </c>
      <c r="CD52" s="175"/>
      <c r="CE52" s="175"/>
      <c r="CF52" s="175"/>
      <c r="CG52" s="175"/>
      <c r="CH52" s="175"/>
      <c r="CI52" s="175"/>
      <c r="CJ52" s="175"/>
      <c r="CK52" s="175"/>
      <c r="CL52" s="175"/>
      <c r="CM52" s="175"/>
      <c r="CN52" s="176"/>
      <c r="CO52" s="172" t="s">
        <v>42</v>
      </c>
      <c r="CP52" s="174">
        <v>2016</v>
      </c>
      <c r="CQ52" s="175"/>
      <c r="CR52" s="175"/>
      <c r="CS52" s="175"/>
      <c r="CT52" s="175"/>
      <c r="CU52" s="175"/>
      <c r="CV52" s="175"/>
      <c r="CW52" s="175"/>
      <c r="CX52" s="175"/>
      <c r="CY52" s="175"/>
      <c r="CZ52" s="175"/>
      <c r="DA52" s="176"/>
      <c r="DB52" s="172" t="s">
        <v>43</v>
      </c>
      <c r="DC52" s="174">
        <v>2017</v>
      </c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6"/>
      <c r="DO52" s="172" t="s">
        <v>44</v>
      </c>
      <c r="DP52" s="174">
        <v>2018</v>
      </c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6"/>
      <c r="EB52" s="172" t="s">
        <v>45</v>
      </c>
      <c r="EC52" s="174">
        <v>2019</v>
      </c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6"/>
      <c r="EO52" s="172" t="s">
        <v>46</v>
      </c>
      <c r="EP52" s="169">
        <v>2020</v>
      </c>
      <c r="EQ52" s="170"/>
      <c r="ER52" s="170"/>
      <c r="ES52" s="170"/>
      <c r="ET52" s="170"/>
      <c r="EU52" s="170"/>
      <c r="EV52" s="170"/>
      <c r="EW52" s="170"/>
      <c r="EX52" s="170"/>
      <c r="EY52" s="170"/>
      <c r="EZ52" s="170"/>
      <c r="FA52" s="171"/>
      <c r="FB52" s="172" t="s">
        <v>47</v>
      </c>
      <c r="FC52" s="169">
        <v>2021</v>
      </c>
      <c r="FD52" s="170"/>
      <c r="FE52" s="170"/>
      <c r="FF52" s="170"/>
      <c r="FG52" s="170"/>
      <c r="FH52" s="170"/>
      <c r="FI52" s="170"/>
      <c r="FJ52" s="170"/>
      <c r="FK52" s="170"/>
      <c r="FL52" s="170"/>
      <c r="FM52" s="170"/>
      <c r="FN52" s="171"/>
      <c r="FO52" s="172" t="s">
        <v>48</v>
      </c>
      <c r="FP52" s="169">
        <v>2022</v>
      </c>
      <c r="FQ52" s="170"/>
      <c r="FR52" s="170"/>
      <c r="FS52" s="170"/>
      <c r="FT52" s="170"/>
      <c r="FU52" s="170"/>
      <c r="FV52" s="170"/>
      <c r="FW52" s="170"/>
      <c r="FX52" s="170"/>
      <c r="FY52" s="170"/>
      <c r="FZ52" s="170"/>
      <c r="GA52" s="171"/>
      <c r="GB52" s="172" t="s">
        <v>49</v>
      </c>
      <c r="GC52" s="169">
        <v>2023</v>
      </c>
      <c r="GD52" s="170"/>
      <c r="GE52" s="170"/>
      <c r="GF52" s="170"/>
      <c r="GG52" s="170"/>
      <c r="GH52" s="170"/>
      <c r="GI52" s="170"/>
      <c r="GJ52" s="170"/>
      <c r="GK52" s="170"/>
      <c r="GL52" s="170"/>
      <c r="GM52" s="170"/>
      <c r="GN52" s="171"/>
      <c r="GO52" s="172" t="s">
        <v>50</v>
      </c>
      <c r="GP52" s="169">
        <v>2024</v>
      </c>
      <c r="GQ52" s="170"/>
      <c r="GR52" s="170"/>
      <c r="GS52" s="170"/>
      <c r="GT52" s="170"/>
      <c r="GU52" s="170"/>
      <c r="GV52" s="170"/>
      <c r="GW52" s="170"/>
      <c r="GX52" s="170"/>
      <c r="GY52" s="170"/>
      <c r="GZ52" s="170"/>
      <c r="HA52" s="171"/>
      <c r="HB52" s="172" t="s">
        <v>51</v>
      </c>
      <c r="HC52" s="169">
        <v>2025</v>
      </c>
      <c r="HD52" s="170"/>
      <c r="HE52" s="170"/>
      <c r="HF52" s="170"/>
      <c r="HG52" s="170"/>
      <c r="HH52" s="170"/>
      <c r="HI52" s="170"/>
      <c r="HJ52" s="170"/>
      <c r="HK52" s="170"/>
      <c r="HL52" s="170"/>
      <c r="HM52" s="170"/>
      <c r="HN52" s="171"/>
      <c r="HO52" s="172" t="s">
        <v>176</v>
      </c>
    </row>
    <row r="53" spans="2:223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3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3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3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3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3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3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3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3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3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3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3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3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3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3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3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3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3"/>
    </row>
    <row r="54" spans="2:223" x14ac:dyDescent="0.25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>
        <v>21930282.899999999</v>
      </c>
      <c r="HB54" s="96">
        <f>+SUM(GP54:HA54)</f>
        <v>247243368.09999999</v>
      </c>
      <c r="HC54" s="101">
        <v>22955338</v>
      </c>
      <c r="HD54" s="101">
        <v>21245086.399999887</v>
      </c>
      <c r="HE54" s="101">
        <v>22771086.099999998</v>
      </c>
      <c r="HF54" s="101">
        <v>21590070.899999999</v>
      </c>
      <c r="HG54" s="101">
        <v>23126029.099999998</v>
      </c>
      <c r="HH54" s="101">
        <v>22523006.700000003</v>
      </c>
      <c r="HI54" s="101">
        <v>23965214.5</v>
      </c>
      <c r="HJ54" s="102"/>
      <c r="HK54" s="102"/>
      <c r="HL54" s="102"/>
      <c r="HM54" s="102"/>
      <c r="HN54" s="102"/>
      <c r="HO54" s="96">
        <f>+SUM(HC54:HN54)</f>
        <v>158175831.69999987</v>
      </c>
    </row>
    <row r="55" spans="2:223" ht="14.4" x14ac:dyDescent="0.3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>
        <v>6326955.4000000004</v>
      </c>
      <c r="HB55" s="93">
        <f>+SUM(GP55:HA55)</f>
        <v>68442269.200000003</v>
      </c>
      <c r="HC55" s="104">
        <v>6647645.2999999998</v>
      </c>
      <c r="HD55" s="104">
        <v>6216705.9999998882</v>
      </c>
      <c r="HE55" s="104">
        <v>6148971.5999999996</v>
      </c>
      <c r="HF55" s="104">
        <v>5835917.2000000011</v>
      </c>
      <c r="HG55" s="99">
        <v>5926803.4999999991</v>
      </c>
      <c r="HH55" s="99">
        <v>5711583.4000000013</v>
      </c>
      <c r="HI55" s="104">
        <v>6840476.5</v>
      </c>
      <c r="HJ55" s="104"/>
      <c r="HK55" s="104"/>
      <c r="HL55" s="104"/>
      <c r="HM55" s="104"/>
      <c r="HN55" s="104"/>
      <c r="HO55" s="93">
        <f>+SUM(HC55:HN55)</f>
        <v>43328103.499999888</v>
      </c>
    </row>
    <row r="56" spans="2:223" ht="14.4" x14ac:dyDescent="0.3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>
        <v>15603327.5</v>
      </c>
      <c r="HB56" s="93">
        <f>+SUM(GP56:HA56)</f>
        <v>178801098.90000001</v>
      </c>
      <c r="HC56" s="104">
        <v>16307692.700000001</v>
      </c>
      <c r="HD56" s="104">
        <v>15028380.4</v>
      </c>
      <c r="HE56" s="104">
        <v>16622114.499999998</v>
      </c>
      <c r="HF56" s="104">
        <v>15754153.699999999</v>
      </c>
      <c r="HG56" s="99">
        <v>17199225.599999998</v>
      </c>
      <c r="HH56" s="99">
        <v>16811423.300000001</v>
      </c>
      <c r="HI56" s="104">
        <v>17124738</v>
      </c>
      <c r="HJ56" s="104"/>
      <c r="HK56" s="104"/>
      <c r="HL56" s="104"/>
      <c r="HM56" s="104"/>
      <c r="HN56" s="104"/>
      <c r="HO56" s="93">
        <f>+SUM(HC56:HN56)</f>
        <v>114847728.19999999</v>
      </c>
    </row>
    <row r="58" spans="2:223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23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23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23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HH61"/>
    </row>
    <row r="62" spans="2:223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HC62" s="161"/>
      <c r="HD62" s="161"/>
      <c r="HE62" s="161"/>
      <c r="HF62" s="161"/>
      <c r="HH62"/>
    </row>
    <row r="63" spans="2:223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HC63" s="161"/>
      <c r="HD63" s="161"/>
      <c r="HE63" s="161"/>
      <c r="HF63" s="161"/>
    </row>
    <row r="64" spans="2:223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  <c r="HC64" s="161"/>
      <c r="HD64" s="161"/>
      <c r="HE64" s="161"/>
      <c r="HF64" s="161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6"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EC6:EN6"/>
    <mergeCell ref="EO6:EO7"/>
    <mergeCell ref="EC29:EN29"/>
    <mergeCell ref="EO29:EO30"/>
    <mergeCell ref="EC52:EN52"/>
    <mergeCell ref="EO52:EO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DC52:DN52"/>
    <mergeCell ref="DO52:DO53"/>
    <mergeCell ref="DP6:EA6"/>
    <mergeCell ref="EB6:EB7"/>
    <mergeCell ref="DP29:EA29"/>
    <mergeCell ref="EB29:EB30"/>
    <mergeCell ref="DP52:EA52"/>
    <mergeCell ref="HC6:HN6"/>
    <mergeCell ref="HO6:HO7"/>
    <mergeCell ref="HC29:HN29"/>
    <mergeCell ref="HO29:HO30"/>
    <mergeCell ref="HC52:HN52"/>
    <mergeCell ref="HO52:HO53"/>
    <mergeCell ref="GP6:HA6"/>
    <mergeCell ref="HB6:HB7"/>
    <mergeCell ref="GP29:HA29"/>
    <mergeCell ref="HB29:HB30"/>
    <mergeCell ref="GP52:HA52"/>
    <mergeCell ref="HB52:HB53"/>
    <mergeCell ref="EB52:EB53"/>
    <mergeCell ref="FB6:FB7"/>
    <mergeCell ref="EP29:FA29"/>
    <mergeCell ref="FB29:FB30"/>
    <mergeCell ref="EP52:FA52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Z65"/>
  <sheetViews>
    <sheetView showGridLines="0" zoomScale="60" zoomScaleNormal="60" workbookViewId="0">
      <pane xSplit="2" ySplit="3" topLeftCell="HE16" activePane="bottomRight" state="frozen"/>
      <selection pane="topRight" activeCell="EP48" sqref="EP48:FA48"/>
      <selection pane="bottomLeft" activeCell="EP48" sqref="EP48:FA48"/>
      <selection pane="bottomRight" activeCell="HT18" sqref="HT18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2" style="11" bestFit="1" customWidth="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3" width="14.88671875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4" style="11" bestFit="1" customWidth="1"/>
    <col min="186" max="186" width="13" style="11" customWidth="1"/>
    <col min="187" max="187" width="12.88671875" style="11" customWidth="1"/>
    <col min="188" max="189" width="18.5546875" style="11" customWidth="1"/>
    <col min="190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96" width="16.33203125" style="11" bestFit="1" customWidth="1"/>
    <col min="197" max="197" width="11.44140625" style="11"/>
    <col min="198" max="198" width="14.88671875" style="11" bestFit="1" customWidth="1"/>
    <col min="199" max="199" width="16.33203125" style="11" bestFit="1" customWidth="1"/>
    <col min="200" max="201" width="15.88671875" style="11" bestFit="1" customWidth="1"/>
    <col min="202" max="204" width="16.33203125" style="11" bestFit="1" customWidth="1"/>
    <col min="205" max="205" width="17" style="11" customWidth="1"/>
    <col min="206" max="206" width="16.33203125" style="11" bestFit="1" customWidth="1"/>
    <col min="207" max="207" width="15.88671875" style="11" bestFit="1" customWidth="1"/>
    <col min="208" max="208" width="15.44140625" style="11" bestFit="1" customWidth="1"/>
    <col min="209" max="209" width="14.109375" style="11" bestFit="1" customWidth="1"/>
    <col min="210" max="210" width="17.6640625" style="11" bestFit="1" customWidth="1"/>
    <col min="211" max="211" width="14.88671875" style="11" bestFit="1" customWidth="1"/>
    <col min="212" max="212" width="16.33203125" style="11" bestFit="1" customWidth="1"/>
    <col min="213" max="214" width="15.88671875" style="11" bestFit="1" customWidth="1"/>
    <col min="215" max="217" width="16.33203125" style="11" bestFit="1" customWidth="1"/>
    <col min="218" max="218" width="17" style="11" customWidth="1"/>
    <col min="219" max="219" width="16.33203125" style="11" bestFit="1" customWidth="1"/>
    <col min="220" max="220" width="15.88671875" style="11" bestFit="1" customWidth="1"/>
    <col min="221" max="221" width="15.44140625" style="11" bestFit="1" customWidth="1"/>
    <col min="222" max="222" width="14.109375" style="11" bestFit="1" customWidth="1"/>
    <col min="223" max="223" width="17.6640625" style="11" bestFit="1" customWidth="1"/>
    <col min="224" max="16384" width="11.44140625" style="11"/>
  </cols>
  <sheetData>
    <row r="1" spans="1:234" x14ac:dyDescent="0.25">
      <c r="A1" s="179" t="s">
        <v>0</v>
      </c>
      <c r="B1" s="179"/>
    </row>
    <row r="2" spans="1:234" ht="30" customHeight="1" x14ac:dyDescent="0.3">
      <c r="A2" s="180" t="s">
        <v>98</v>
      </c>
      <c r="B2" s="181"/>
    </row>
    <row r="3" spans="1:234" x14ac:dyDescent="0.25">
      <c r="A3" s="39" t="s">
        <v>99</v>
      </c>
    </row>
    <row r="4" spans="1:234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34" x14ac:dyDescent="0.25">
      <c r="B5" s="5" t="s">
        <v>38</v>
      </c>
    </row>
    <row r="6" spans="1:234" x14ac:dyDescent="0.25">
      <c r="B6" s="177" t="s">
        <v>39</v>
      </c>
      <c r="C6" s="182">
        <v>2009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77" t="s">
        <v>91</v>
      </c>
      <c r="P6" s="182">
        <v>2010</v>
      </c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4"/>
      <c r="AB6" s="177" t="s">
        <v>80</v>
      </c>
      <c r="AC6" s="182">
        <v>2011</v>
      </c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4"/>
      <c r="AO6" s="177" t="s">
        <v>81</v>
      </c>
      <c r="AP6" s="182">
        <v>2012</v>
      </c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4"/>
      <c r="BB6" s="177" t="s">
        <v>82</v>
      </c>
      <c r="BC6" s="182">
        <v>2013</v>
      </c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4"/>
      <c r="BO6" s="177" t="s">
        <v>40</v>
      </c>
      <c r="BP6" s="182">
        <v>2014</v>
      </c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4"/>
      <c r="CB6" s="177" t="s">
        <v>41</v>
      </c>
      <c r="CC6" s="182">
        <v>2015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4"/>
      <c r="CO6" s="177" t="s">
        <v>42</v>
      </c>
      <c r="CP6" s="182">
        <v>2016</v>
      </c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4"/>
      <c r="DB6" s="177" t="s">
        <v>43</v>
      </c>
      <c r="DC6" s="174">
        <v>2017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44</v>
      </c>
      <c r="DP6" s="174">
        <v>2018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45</v>
      </c>
      <c r="EC6" s="174">
        <v>2019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2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2" t="s">
        <v>48</v>
      </c>
      <c r="FP6" s="174">
        <v>2022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49</v>
      </c>
      <c r="GC6" s="174">
        <v>2023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50</v>
      </c>
      <c r="GP6" s="174">
        <v>2024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51</v>
      </c>
      <c r="HC6" s="174">
        <v>2025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2" t="s">
        <v>176</v>
      </c>
    </row>
    <row r="7" spans="1:234" ht="14.4" x14ac:dyDescent="0.3">
      <c r="B7" s="178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8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8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8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8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8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8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8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78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/>
      <c r="HQ7"/>
      <c r="HR7"/>
      <c r="HS7"/>
      <c r="HT7"/>
      <c r="HU7"/>
      <c r="HV7"/>
      <c r="HW7"/>
      <c r="HX7"/>
      <c r="HY7"/>
      <c r="HZ7"/>
    </row>
    <row r="8" spans="1:234" ht="14.4" x14ac:dyDescent="0.3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>
        <v>220395</v>
      </c>
      <c r="HB8" s="76">
        <f>+SUM(GP8:HA8)</f>
        <v>2252611</v>
      </c>
      <c r="HC8" s="76">
        <f>+HC9+HC10</f>
        <v>222737</v>
      </c>
      <c r="HD8" s="76">
        <v>203427</v>
      </c>
      <c r="HE8" s="168">
        <v>200082</v>
      </c>
      <c r="HF8" s="168">
        <v>190169</v>
      </c>
      <c r="HG8" s="168">
        <v>196884</v>
      </c>
      <c r="HH8" s="168">
        <v>185239</v>
      </c>
      <c r="HI8" s="168">
        <v>210187</v>
      </c>
      <c r="HJ8" s="76"/>
      <c r="HK8" s="76"/>
      <c r="HL8" s="76"/>
      <c r="HM8" s="76"/>
      <c r="HN8" s="76"/>
      <c r="HO8" s="76">
        <f>+SUM(HC8:HN8)</f>
        <v>1408725</v>
      </c>
      <c r="HP8"/>
      <c r="HQ8"/>
      <c r="HR8"/>
      <c r="HS8"/>
      <c r="HT8"/>
      <c r="HU8"/>
      <c r="HV8"/>
      <c r="HW8"/>
      <c r="HX8"/>
      <c r="HY8"/>
      <c r="HZ8"/>
    </row>
    <row r="9" spans="1:234" ht="14.4" x14ac:dyDescent="0.3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5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5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>
        <v>92816</v>
      </c>
      <c r="HB9" s="73"/>
      <c r="HC9" s="73">
        <v>100100</v>
      </c>
      <c r="HD9" s="73">
        <v>91508</v>
      </c>
      <c r="HE9" s="109">
        <v>78289</v>
      </c>
      <c r="HF9" s="109">
        <v>75836</v>
      </c>
      <c r="HG9" s="109">
        <v>70785</v>
      </c>
      <c r="HH9" s="109">
        <v>64146</v>
      </c>
      <c r="HI9" s="109">
        <v>76896</v>
      </c>
      <c r="HJ9" s="73"/>
      <c r="HK9" s="73"/>
      <c r="HL9" s="73"/>
      <c r="HM9" s="73"/>
      <c r="HN9" s="73"/>
      <c r="HO9" s="73"/>
      <c r="HP9"/>
      <c r="HQ9"/>
      <c r="HR9"/>
      <c r="HS9"/>
      <c r="HT9"/>
      <c r="HU9"/>
      <c r="HV9"/>
      <c r="HW9"/>
      <c r="HX9"/>
      <c r="HY9"/>
      <c r="HZ9"/>
    </row>
    <row r="10" spans="1:234" ht="14.4" x14ac:dyDescent="0.3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>
        <v>127579</v>
      </c>
      <c r="HB10" s="73"/>
      <c r="HC10" s="73">
        <v>122637</v>
      </c>
      <c r="HD10" s="73">
        <v>111919</v>
      </c>
      <c r="HE10" s="109">
        <v>121793</v>
      </c>
      <c r="HF10" s="109">
        <v>114333</v>
      </c>
      <c r="HG10" s="109">
        <v>126099</v>
      </c>
      <c r="HH10" s="109">
        <v>121093</v>
      </c>
      <c r="HI10" s="109">
        <v>114398</v>
      </c>
      <c r="HJ10" s="73"/>
      <c r="HK10" s="73"/>
      <c r="HL10" s="73"/>
      <c r="HM10" s="73"/>
      <c r="HN10" s="73"/>
      <c r="HO10" s="73"/>
      <c r="HP10"/>
      <c r="HQ10"/>
      <c r="HR10"/>
      <c r="HS10"/>
      <c r="HT10"/>
      <c r="HU10"/>
      <c r="HV10"/>
      <c r="HW10"/>
      <c r="HX10"/>
      <c r="HY10"/>
      <c r="HZ10"/>
    </row>
    <row r="11" spans="1:234" ht="14.4" x14ac:dyDescent="0.3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5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5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>
        <v>198930</v>
      </c>
      <c r="HB11" s="76">
        <f>+SUM(GP11:HA11)</f>
        <v>2031241</v>
      </c>
      <c r="HC11" s="76">
        <f>+HC12+HC13</f>
        <v>198792</v>
      </c>
      <c r="HD11" s="76">
        <v>180147</v>
      </c>
      <c r="HE11" s="168">
        <v>178092</v>
      </c>
      <c r="HF11" s="168">
        <v>169764</v>
      </c>
      <c r="HG11" s="168">
        <v>177465</v>
      </c>
      <c r="HH11" s="168">
        <v>166298</v>
      </c>
      <c r="HI11" s="168">
        <v>191294</v>
      </c>
      <c r="HJ11" s="76"/>
      <c r="HK11" s="76"/>
      <c r="HL11" s="76"/>
      <c r="HM11" s="76"/>
      <c r="HN11" s="76"/>
      <c r="HO11" s="76">
        <f>+SUM(HC11:HN11)</f>
        <v>1261852</v>
      </c>
      <c r="HP11"/>
      <c r="HQ11"/>
      <c r="HR11"/>
      <c r="HS11"/>
      <c r="HT11"/>
      <c r="HU11"/>
      <c r="HV11"/>
      <c r="HW11"/>
      <c r="HX11"/>
      <c r="HY11"/>
      <c r="HZ11"/>
    </row>
    <row r="12" spans="1:234" ht="14.4" x14ac:dyDescent="0.3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>
        <v>78360</v>
      </c>
      <c r="HB12" s="73"/>
      <c r="HC12" s="73">
        <v>83188</v>
      </c>
      <c r="HD12" s="73">
        <v>75100</v>
      </c>
      <c r="HE12" s="109">
        <v>63998</v>
      </c>
      <c r="HF12" s="109">
        <v>62497</v>
      </c>
      <c r="HG12" s="109">
        <v>59486</v>
      </c>
      <c r="HH12" s="109">
        <v>54541</v>
      </c>
      <c r="HI12" s="109">
        <v>76896</v>
      </c>
      <c r="HJ12" s="73"/>
      <c r="HK12" s="73"/>
      <c r="HL12" s="73"/>
      <c r="HM12" s="73"/>
      <c r="HN12" s="73"/>
      <c r="HO12" s="73"/>
      <c r="HP12"/>
      <c r="HQ12"/>
      <c r="HR12"/>
      <c r="HS12"/>
      <c r="HT12"/>
      <c r="HU12"/>
      <c r="HV12"/>
      <c r="HW12"/>
      <c r="HX12"/>
      <c r="HY12"/>
      <c r="HZ12"/>
    </row>
    <row r="13" spans="1:234" ht="14.4" x14ac:dyDescent="0.3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>
        <v>120570</v>
      </c>
      <c r="HB13" s="73"/>
      <c r="HC13" s="73">
        <v>115604</v>
      </c>
      <c r="HD13" s="73">
        <v>105047</v>
      </c>
      <c r="HE13" s="109">
        <v>114094</v>
      </c>
      <c r="HF13" s="109">
        <v>107267</v>
      </c>
      <c r="HG13" s="109">
        <v>117979</v>
      </c>
      <c r="HH13" s="109">
        <v>111757</v>
      </c>
      <c r="HI13" s="109">
        <v>114398</v>
      </c>
      <c r="HJ13" s="73"/>
      <c r="HK13" s="73"/>
      <c r="HL13" s="73"/>
      <c r="HM13" s="73"/>
      <c r="HN13" s="73"/>
      <c r="HO13" s="73"/>
      <c r="HP13"/>
      <c r="HQ13"/>
      <c r="HR13"/>
      <c r="HS13"/>
      <c r="HT13"/>
      <c r="HU13"/>
      <c r="HV13"/>
      <c r="HW13"/>
      <c r="HX13"/>
      <c r="HY13"/>
      <c r="HZ13"/>
    </row>
    <row r="14" spans="1:234" ht="14.4" x14ac:dyDescent="0.3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>
        <v>250204</v>
      </c>
      <c r="HB14" s="76">
        <f>+SUM(GP14:HA14)</f>
        <v>2579782</v>
      </c>
      <c r="HC14" s="76">
        <f>+HC15+HC16</f>
        <v>251034</v>
      </c>
      <c r="HD14" s="76">
        <v>230983</v>
      </c>
      <c r="HE14" s="168">
        <v>232502</v>
      </c>
      <c r="HF14" s="168">
        <v>221445</v>
      </c>
      <c r="HG14" s="168">
        <v>225043</v>
      </c>
      <c r="HH14" s="168">
        <v>210783</v>
      </c>
      <c r="HI14" s="168">
        <v>237350</v>
      </c>
      <c r="HJ14" s="76"/>
      <c r="HK14" s="76"/>
      <c r="HL14" s="76"/>
      <c r="HM14" s="76"/>
      <c r="HN14" s="76"/>
      <c r="HO14" s="76">
        <f>+SUM(HC14:HN14)</f>
        <v>1609140</v>
      </c>
      <c r="HP14"/>
      <c r="HQ14"/>
      <c r="HR14"/>
      <c r="HS14"/>
      <c r="HT14"/>
      <c r="HU14"/>
      <c r="HV14"/>
      <c r="HW14"/>
      <c r="HX14"/>
      <c r="HY14"/>
      <c r="HZ14"/>
    </row>
    <row r="15" spans="1:234" ht="14.4" x14ac:dyDescent="0.3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>
        <v>114715</v>
      </c>
      <c r="HB15" s="73"/>
      <c r="HC15" s="73">
        <v>122019</v>
      </c>
      <c r="HD15" s="73">
        <v>109898</v>
      </c>
      <c r="HE15" s="109">
        <v>102134</v>
      </c>
      <c r="HF15" s="109">
        <v>101257</v>
      </c>
      <c r="HG15" s="109">
        <v>95141</v>
      </c>
      <c r="HH15" s="109">
        <v>87707</v>
      </c>
      <c r="HI15" s="109">
        <v>112162</v>
      </c>
      <c r="HJ15" s="73"/>
      <c r="HK15" s="73"/>
      <c r="HL15" s="73"/>
      <c r="HM15" s="73"/>
      <c r="HN15" s="73"/>
      <c r="HO15" s="73"/>
      <c r="HP15"/>
      <c r="HQ15"/>
      <c r="HR15"/>
      <c r="HS15"/>
      <c r="HT15"/>
      <c r="HU15"/>
      <c r="HV15"/>
      <c r="HW15"/>
      <c r="HX15"/>
      <c r="HY15"/>
      <c r="HZ15"/>
    </row>
    <row r="16" spans="1:234" ht="14.4" x14ac:dyDescent="0.3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>
        <v>135489</v>
      </c>
      <c r="HB16" s="73"/>
      <c r="HC16" s="73">
        <v>129015</v>
      </c>
      <c r="HD16" s="73">
        <v>121085</v>
      </c>
      <c r="HE16" s="109">
        <v>130368</v>
      </c>
      <c r="HF16" s="109">
        <v>120188</v>
      </c>
      <c r="HG16" s="109">
        <v>129902</v>
      </c>
      <c r="HH16" s="109">
        <v>123076</v>
      </c>
      <c r="HI16" s="109">
        <v>125188</v>
      </c>
      <c r="HJ16" s="73"/>
      <c r="HK16" s="73"/>
      <c r="HL16" s="73"/>
      <c r="HM16" s="73"/>
      <c r="HN16" s="73"/>
      <c r="HO16" s="73"/>
      <c r="HP16"/>
      <c r="HQ16"/>
      <c r="HR16"/>
      <c r="HS16"/>
      <c r="HT16"/>
      <c r="HU16"/>
      <c r="HV16"/>
      <c r="HW16"/>
      <c r="HX16"/>
      <c r="HY16"/>
      <c r="HZ16"/>
    </row>
    <row r="17" spans="2:234" ht="14.4" x14ac:dyDescent="0.3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>
        <v>342168</v>
      </c>
      <c r="HB17" s="76">
        <f>+SUM(GP17:HA17)</f>
        <v>3700367</v>
      </c>
      <c r="HC17" s="76">
        <f>+HC18+HC19</f>
        <v>334450</v>
      </c>
      <c r="HD17" s="76">
        <v>302165</v>
      </c>
      <c r="HE17" s="168">
        <v>318678</v>
      </c>
      <c r="HF17" s="168">
        <v>309915</v>
      </c>
      <c r="HG17" s="168">
        <v>325356</v>
      </c>
      <c r="HH17" s="168">
        <v>304234</v>
      </c>
      <c r="HI17" s="168">
        <v>331178</v>
      </c>
      <c r="HJ17" s="76"/>
      <c r="HK17" s="76"/>
      <c r="HL17" s="76"/>
      <c r="HM17" s="76"/>
      <c r="HN17" s="76"/>
      <c r="HO17" s="76">
        <f>+SUM(HC17:HN17)</f>
        <v>2225976</v>
      </c>
      <c r="HP17"/>
      <c r="HQ17"/>
      <c r="HR17"/>
      <c r="HS17"/>
      <c r="HT17"/>
      <c r="HU17"/>
      <c r="HV17"/>
      <c r="HW17"/>
      <c r="HX17"/>
      <c r="HY17"/>
      <c r="HZ17"/>
    </row>
    <row r="18" spans="2:234" ht="14.4" x14ac:dyDescent="0.3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>
        <v>209532</v>
      </c>
      <c r="HB18" s="73"/>
      <c r="HC18" s="73">
        <v>206492</v>
      </c>
      <c r="HD18" s="73">
        <v>185287</v>
      </c>
      <c r="HE18" s="109">
        <v>189514</v>
      </c>
      <c r="HF18" s="109">
        <v>186101</v>
      </c>
      <c r="HG18" s="109">
        <v>190873</v>
      </c>
      <c r="HH18" s="109">
        <v>178523</v>
      </c>
      <c r="HI18" s="109">
        <v>201410</v>
      </c>
      <c r="HJ18" s="73"/>
      <c r="HK18" s="73"/>
      <c r="HL18" s="73"/>
      <c r="HM18" s="73"/>
      <c r="HN18" s="73"/>
      <c r="HO18" s="73"/>
      <c r="HP18"/>
      <c r="HQ18"/>
      <c r="HR18"/>
      <c r="HS18"/>
      <c r="HT18"/>
      <c r="HU18"/>
      <c r="HV18"/>
      <c r="HW18"/>
      <c r="HX18"/>
      <c r="HY18"/>
      <c r="HZ18"/>
    </row>
    <row r="19" spans="2:234" ht="14.4" x14ac:dyDescent="0.3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>
        <v>132636</v>
      </c>
      <c r="HB19" s="73"/>
      <c r="HC19" s="73">
        <v>127958</v>
      </c>
      <c r="HD19" s="73">
        <v>116878</v>
      </c>
      <c r="HE19" s="109">
        <v>129164</v>
      </c>
      <c r="HF19" s="109">
        <v>123814</v>
      </c>
      <c r="HG19" s="109">
        <v>134483</v>
      </c>
      <c r="HH19" s="109">
        <v>125711</v>
      </c>
      <c r="HI19" s="109">
        <v>129768</v>
      </c>
      <c r="HJ19" s="73"/>
      <c r="HK19" s="73"/>
      <c r="HL19" s="73"/>
      <c r="HM19" s="73"/>
      <c r="HN19" s="73"/>
      <c r="HO19" s="73"/>
      <c r="HP19"/>
      <c r="HQ19"/>
      <c r="HR19"/>
      <c r="HS19"/>
      <c r="HT19"/>
      <c r="HU19"/>
      <c r="HV19"/>
      <c r="HW19"/>
      <c r="HX19"/>
      <c r="HY19"/>
      <c r="HZ19"/>
    </row>
    <row r="20" spans="2:234" ht="14.4" x14ac:dyDescent="0.3">
      <c r="B20" s="46" t="s">
        <v>177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  <c r="BN20" s="76">
        <v>0</v>
      </c>
      <c r="BO20" s="76">
        <v>0</v>
      </c>
      <c r="BP20" s="76">
        <v>0</v>
      </c>
      <c r="BQ20" s="76">
        <v>0</v>
      </c>
      <c r="BR20" s="76">
        <v>0</v>
      </c>
      <c r="BS20" s="76">
        <v>0</v>
      </c>
      <c r="BT20" s="76">
        <v>0</v>
      </c>
      <c r="BU20" s="76">
        <v>0</v>
      </c>
      <c r="BV20" s="76">
        <v>0</v>
      </c>
      <c r="BW20" s="76">
        <v>0</v>
      </c>
      <c r="BX20" s="76">
        <v>0</v>
      </c>
      <c r="BY20" s="76">
        <v>0</v>
      </c>
      <c r="BZ20" s="76">
        <v>0</v>
      </c>
      <c r="CA20" s="76">
        <v>0</v>
      </c>
      <c r="CB20" s="76">
        <v>0</v>
      </c>
      <c r="CC20" s="76">
        <v>0</v>
      </c>
      <c r="CD20" s="76">
        <v>0</v>
      </c>
      <c r="CE20" s="76">
        <v>0</v>
      </c>
      <c r="CF20" s="76">
        <v>0</v>
      </c>
      <c r="CG20" s="76">
        <v>0</v>
      </c>
      <c r="CH20" s="76">
        <v>0</v>
      </c>
      <c r="CI20" s="76">
        <v>0</v>
      </c>
      <c r="CJ20" s="76">
        <v>0</v>
      </c>
      <c r="CK20" s="76">
        <v>0</v>
      </c>
      <c r="CL20" s="76">
        <v>0</v>
      </c>
      <c r="CM20" s="76">
        <v>0</v>
      </c>
      <c r="CN20" s="76">
        <v>0</v>
      </c>
      <c r="CO20" s="76">
        <v>0</v>
      </c>
      <c r="CP20" s="76">
        <v>0</v>
      </c>
      <c r="CQ20" s="76">
        <v>0</v>
      </c>
      <c r="CR20" s="76">
        <v>0</v>
      </c>
      <c r="CS20" s="76">
        <v>0</v>
      </c>
      <c r="CT20" s="76">
        <v>0</v>
      </c>
      <c r="CU20" s="76">
        <v>0</v>
      </c>
      <c r="CV20" s="76">
        <v>0</v>
      </c>
      <c r="CW20" s="76">
        <v>0</v>
      </c>
      <c r="CX20" s="76">
        <v>0</v>
      </c>
      <c r="CY20" s="76">
        <v>0</v>
      </c>
      <c r="CZ20" s="76">
        <v>0</v>
      </c>
      <c r="DA20" s="76">
        <v>0</v>
      </c>
      <c r="DB20" s="76">
        <v>0</v>
      </c>
      <c r="DC20" s="76">
        <v>0</v>
      </c>
      <c r="DD20" s="76">
        <v>0</v>
      </c>
      <c r="DE20" s="76">
        <v>0</v>
      </c>
      <c r="DF20" s="76">
        <v>0</v>
      </c>
      <c r="DG20" s="76">
        <v>0</v>
      </c>
      <c r="DH20" s="76">
        <v>0</v>
      </c>
      <c r="DI20" s="76">
        <v>0</v>
      </c>
      <c r="DJ20" s="76">
        <v>0</v>
      </c>
      <c r="DK20" s="76">
        <v>0</v>
      </c>
      <c r="DL20" s="76">
        <v>0</v>
      </c>
      <c r="DM20" s="76">
        <v>0</v>
      </c>
      <c r="DN20" s="76">
        <v>0</v>
      </c>
      <c r="DO20" s="76">
        <v>0</v>
      </c>
      <c r="DP20" s="76">
        <v>0</v>
      </c>
      <c r="DQ20" s="76">
        <v>0</v>
      </c>
      <c r="DR20" s="76">
        <v>0</v>
      </c>
      <c r="DS20" s="76">
        <v>0</v>
      </c>
      <c r="DT20" s="76">
        <v>0</v>
      </c>
      <c r="DU20" s="76">
        <v>0</v>
      </c>
      <c r="DV20" s="76">
        <v>0</v>
      </c>
      <c r="DW20" s="76">
        <v>0</v>
      </c>
      <c r="DX20" s="76">
        <v>0</v>
      </c>
      <c r="DY20" s="76">
        <v>0</v>
      </c>
      <c r="DZ20" s="76">
        <v>0</v>
      </c>
      <c r="EA20" s="76">
        <v>0</v>
      </c>
      <c r="EB20" s="76">
        <v>0</v>
      </c>
      <c r="EC20" s="76">
        <v>0</v>
      </c>
      <c r="ED20" s="76">
        <v>0</v>
      </c>
      <c r="EE20" s="76">
        <v>0</v>
      </c>
      <c r="EF20" s="76">
        <v>0</v>
      </c>
      <c r="EG20" s="76">
        <v>0</v>
      </c>
      <c r="EH20" s="76">
        <v>0</v>
      </c>
      <c r="EI20" s="76">
        <v>0</v>
      </c>
      <c r="EJ20" s="76">
        <v>0</v>
      </c>
      <c r="EK20" s="76">
        <v>0</v>
      </c>
      <c r="EL20" s="76">
        <v>0</v>
      </c>
      <c r="EM20" s="76">
        <v>0</v>
      </c>
      <c r="EN20" s="76">
        <v>0</v>
      </c>
      <c r="EO20" s="76">
        <v>0</v>
      </c>
      <c r="EP20" s="76">
        <v>0</v>
      </c>
      <c r="EQ20" s="76">
        <v>0</v>
      </c>
      <c r="ER20" s="76">
        <v>0</v>
      </c>
      <c r="ES20" s="76">
        <v>0</v>
      </c>
      <c r="ET20" s="76">
        <v>0</v>
      </c>
      <c r="EU20" s="76">
        <v>0</v>
      </c>
      <c r="EV20" s="76">
        <v>0</v>
      </c>
      <c r="EW20" s="76">
        <v>0</v>
      </c>
      <c r="EX20" s="76">
        <v>0</v>
      </c>
      <c r="EY20" s="76">
        <v>0</v>
      </c>
      <c r="EZ20" s="76">
        <v>0</v>
      </c>
      <c r="FA20" s="76">
        <v>0</v>
      </c>
      <c r="FB20" s="76">
        <v>0</v>
      </c>
      <c r="FC20" s="76">
        <v>0</v>
      </c>
      <c r="FD20" s="76">
        <v>0</v>
      </c>
      <c r="FE20" s="76">
        <v>0</v>
      </c>
      <c r="FF20" s="76">
        <v>0</v>
      </c>
      <c r="FG20" s="76">
        <v>0</v>
      </c>
      <c r="FH20" s="76">
        <v>0</v>
      </c>
      <c r="FI20" s="76">
        <v>0</v>
      </c>
      <c r="FJ20" s="76">
        <v>0</v>
      </c>
      <c r="FK20" s="76">
        <v>0</v>
      </c>
      <c r="FL20" s="76">
        <v>0</v>
      </c>
      <c r="FM20" s="76">
        <v>0</v>
      </c>
      <c r="FN20" s="76">
        <v>0</v>
      </c>
      <c r="FO20" s="76">
        <v>0</v>
      </c>
      <c r="FP20" s="76">
        <v>0</v>
      </c>
      <c r="FQ20" s="76">
        <v>0</v>
      </c>
      <c r="FR20" s="76">
        <v>0</v>
      </c>
      <c r="FS20" s="76">
        <v>0</v>
      </c>
      <c r="FT20" s="76">
        <v>0</v>
      </c>
      <c r="FU20" s="76">
        <v>0</v>
      </c>
      <c r="FV20" s="76">
        <v>0</v>
      </c>
      <c r="FW20" s="76">
        <v>0</v>
      </c>
      <c r="FX20" s="76">
        <v>0</v>
      </c>
      <c r="FY20" s="76">
        <v>0</v>
      </c>
      <c r="FZ20" s="76">
        <v>0</v>
      </c>
      <c r="GA20" s="76">
        <v>0</v>
      </c>
      <c r="GB20" s="76">
        <v>0</v>
      </c>
      <c r="GC20" s="76">
        <v>0</v>
      </c>
      <c r="GD20" s="76">
        <v>0</v>
      </c>
      <c r="GE20" s="76">
        <v>0</v>
      </c>
      <c r="GF20" s="76">
        <v>0</v>
      </c>
      <c r="GG20" s="76">
        <v>0</v>
      </c>
      <c r="GH20" s="76">
        <v>0</v>
      </c>
      <c r="GI20" s="76">
        <v>0</v>
      </c>
      <c r="GJ20" s="76">
        <v>0</v>
      </c>
      <c r="GK20" s="76">
        <v>0</v>
      </c>
      <c r="GL20" s="76">
        <v>0</v>
      </c>
      <c r="GM20" s="76">
        <v>0</v>
      </c>
      <c r="GN20" s="76">
        <v>0</v>
      </c>
      <c r="GO20" s="76">
        <v>0</v>
      </c>
      <c r="GP20" s="76">
        <v>0</v>
      </c>
      <c r="GQ20" s="76">
        <v>0</v>
      </c>
      <c r="GR20" s="76">
        <v>0</v>
      </c>
      <c r="GS20" s="76">
        <v>0</v>
      </c>
      <c r="GT20" s="76">
        <v>0</v>
      </c>
      <c r="GU20" s="76">
        <v>0</v>
      </c>
      <c r="GV20" s="76">
        <v>0</v>
      </c>
      <c r="GW20" s="76">
        <v>0</v>
      </c>
      <c r="GX20" s="76">
        <v>0</v>
      </c>
      <c r="GY20" s="76">
        <v>0</v>
      </c>
      <c r="GZ20" s="76">
        <v>0</v>
      </c>
      <c r="HA20" s="76">
        <v>0</v>
      </c>
      <c r="HB20" s="76">
        <v>0</v>
      </c>
      <c r="HC20" s="76">
        <v>0</v>
      </c>
      <c r="HD20" s="76">
        <v>0</v>
      </c>
      <c r="HE20" s="168">
        <v>93435</v>
      </c>
      <c r="HF20" s="168">
        <v>108494</v>
      </c>
      <c r="HG20" s="168">
        <v>114710</v>
      </c>
      <c r="HH20" s="168">
        <v>110444</v>
      </c>
      <c r="HI20" s="168">
        <v>131242</v>
      </c>
      <c r="HJ20" s="76"/>
      <c r="HK20" s="76"/>
      <c r="HL20" s="76"/>
      <c r="HM20" s="76"/>
      <c r="HN20" s="76"/>
      <c r="HO20" s="76">
        <f>+SUM(HC20:HN20)</f>
        <v>558325</v>
      </c>
      <c r="HP20"/>
      <c r="HQ20"/>
      <c r="HR20"/>
      <c r="HS20"/>
      <c r="HT20"/>
      <c r="HU20"/>
      <c r="HV20"/>
      <c r="HW20"/>
      <c r="HX20"/>
      <c r="HY20"/>
      <c r="HZ20"/>
    </row>
    <row r="21" spans="2:234" ht="14.4" x14ac:dyDescent="0.3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0</v>
      </c>
      <c r="BC21" s="73">
        <v>0</v>
      </c>
      <c r="BD21" s="73">
        <v>0</v>
      </c>
      <c r="BE21" s="73">
        <v>0</v>
      </c>
      <c r="BF21" s="73">
        <v>0</v>
      </c>
      <c r="BG21" s="73">
        <v>0</v>
      </c>
      <c r="BH21" s="73">
        <v>0</v>
      </c>
      <c r="BI21" s="73">
        <v>0</v>
      </c>
      <c r="BJ21" s="73">
        <v>0</v>
      </c>
      <c r="BK21" s="73">
        <v>0</v>
      </c>
      <c r="BL21" s="73">
        <v>0</v>
      </c>
      <c r="BM21" s="73">
        <v>0</v>
      </c>
      <c r="BN21" s="73">
        <v>0</v>
      </c>
      <c r="BO21" s="73">
        <v>0</v>
      </c>
      <c r="BP21" s="73">
        <v>0</v>
      </c>
      <c r="BQ21" s="73">
        <v>0</v>
      </c>
      <c r="BR21" s="73">
        <v>0</v>
      </c>
      <c r="BS21" s="73">
        <v>0</v>
      </c>
      <c r="BT21" s="73">
        <v>0</v>
      </c>
      <c r="BU21" s="73">
        <v>0</v>
      </c>
      <c r="BV21" s="73">
        <v>0</v>
      </c>
      <c r="BW21" s="73">
        <v>0</v>
      </c>
      <c r="BX21" s="73">
        <v>0</v>
      </c>
      <c r="BY21" s="73">
        <v>0</v>
      </c>
      <c r="BZ21" s="73">
        <v>0</v>
      </c>
      <c r="CA21" s="73">
        <v>0</v>
      </c>
      <c r="CB21" s="73">
        <v>0</v>
      </c>
      <c r="CC21" s="73">
        <v>0</v>
      </c>
      <c r="CD21" s="73">
        <v>0</v>
      </c>
      <c r="CE21" s="73">
        <v>0</v>
      </c>
      <c r="CF21" s="73">
        <v>0</v>
      </c>
      <c r="CG21" s="73">
        <v>0</v>
      </c>
      <c r="CH21" s="73">
        <v>0</v>
      </c>
      <c r="CI21" s="73">
        <v>0</v>
      </c>
      <c r="CJ21" s="73">
        <v>0</v>
      </c>
      <c r="CK21" s="73">
        <v>0</v>
      </c>
      <c r="CL21" s="73">
        <v>0</v>
      </c>
      <c r="CM21" s="73">
        <v>0</v>
      </c>
      <c r="CN21" s="73">
        <v>0</v>
      </c>
      <c r="CO21" s="73">
        <v>0</v>
      </c>
      <c r="CP21" s="73">
        <v>0</v>
      </c>
      <c r="CQ21" s="73">
        <v>0</v>
      </c>
      <c r="CR21" s="73">
        <v>0</v>
      </c>
      <c r="CS21" s="73">
        <v>0</v>
      </c>
      <c r="CT21" s="73">
        <v>0</v>
      </c>
      <c r="CU21" s="73">
        <v>0</v>
      </c>
      <c r="CV21" s="73">
        <v>0</v>
      </c>
      <c r="CW21" s="73">
        <v>0</v>
      </c>
      <c r="CX21" s="73">
        <v>0</v>
      </c>
      <c r="CY21" s="73">
        <v>0</v>
      </c>
      <c r="CZ21" s="73">
        <v>0</v>
      </c>
      <c r="DA21" s="73">
        <v>0</v>
      </c>
      <c r="DB21" s="73">
        <v>0</v>
      </c>
      <c r="DC21" s="73">
        <v>0</v>
      </c>
      <c r="DD21" s="73">
        <v>0</v>
      </c>
      <c r="DE21" s="73">
        <v>0</v>
      </c>
      <c r="DF21" s="73">
        <v>0</v>
      </c>
      <c r="DG21" s="73">
        <v>0</v>
      </c>
      <c r="DH21" s="73">
        <v>0</v>
      </c>
      <c r="DI21" s="73">
        <v>0</v>
      </c>
      <c r="DJ21" s="73">
        <v>0</v>
      </c>
      <c r="DK21" s="73">
        <v>0</v>
      </c>
      <c r="DL21" s="73">
        <v>0</v>
      </c>
      <c r="DM21" s="73">
        <v>0</v>
      </c>
      <c r="DN21" s="73">
        <v>0</v>
      </c>
      <c r="DO21" s="73">
        <v>0</v>
      </c>
      <c r="DP21" s="73">
        <v>0</v>
      </c>
      <c r="DQ21" s="73">
        <v>0</v>
      </c>
      <c r="DR21" s="73">
        <v>0</v>
      </c>
      <c r="DS21" s="73">
        <v>0</v>
      </c>
      <c r="DT21" s="73">
        <v>0</v>
      </c>
      <c r="DU21" s="73">
        <v>0</v>
      </c>
      <c r="DV21" s="73">
        <v>0</v>
      </c>
      <c r="DW21" s="73">
        <v>0</v>
      </c>
      <c r="DX21" s="73">
        <v>0</v>
      </c>
      <c r="DY21" s="73">
        <v>0</v>
      </c>
      <c r="DZ21" s="73">
        <v>0</v>
      </c>
      <c r="EA21" s="73">
        <v>0</v>
      </c>
      <c r="EB21" s="73">
        <v>0</v>
      </c>
      <c r="EC21" s="73">
        <v>0</v>
      </c>
      <c r="ED21" s="73">
        <v>0</v>
      </c>
      <c r="EE21" s="73">
        <v>0</v>
      </c>
      <c r="EF21" s="73">
        <v>0</v>
      </c>
      <c r="EG21" s="73">
        <v>0</v>
      </c>
      <c r="EH21" s="73">
        <v>0</v>
      </c>
      <c r="EI21" s="73">
        <v>0</v>
      </c>
      <c r="EJ21" s="73">
        <v>0</v>
      </c>
      <c r="EK21" s="73">
        <v>0</v>
      </c>
      <c r="EL21" s="73">
        <v>0</v>
      </c>
      <c r="EM21" s="73">
        <v>0</v>
      </c>
      <c r="EN21" s="73">
        <v>0</v>
      </c>
      <c r="EO21" s="73">
        <v>0</v>
      </c>
      <c r="EP21" s="73">
        <v>0</v>
      </c>
      <c r="EQ21" s="73">
        <v>0</v>
      </c>
      <c r="ER21" s="73">
        <v>0</v>
      </c>
      <c r="ES21" s="73">
        <v>0</v>
      </c>
      <c r="ET21" s="73">
        <v>0</v>
      </c>
      <c r="EU21" s="73">
        <v>0</v>
      </c>
      <c r="EV21" s="73">
        <v>0</v>
      </c>
      <c r="EW21" s="73">
        <v>0</v>
      </c>
      <c r="EX21" s="73">
        <v>0</v>
      </c>
      <c r="EY21" s="73">
        <v>0</v>
      </c>
      <c r="EZ21" s="73">
        <v>0</v>
      </c>
      <c r="FA21" s="73">
        <v>0</v>
      </c>
      <c r="FB21" s="73">
        <v>0</v>
      </c>
      <c r="FC21" s="73">
        <v>0</v>
      </c>
      <c r="FD21" s="73">
        <v>0</v>
      </c>
      <c r="FE21" s="73">
        <v>0</v>
      </c>
      <c r="FF21" s="73">
        <v>0</v>
      </c>
      <c r="FG21" s="73">
        <v>0</v>
      </c>
      <c r="FH21" s="73">
        <v>0</v>
      </c>
      <c r="FI21" s="73">
        <v>0</v>
      </c>
      <c r="FJ21" s="73">
        <v>0</v>
      </c>
      <c r="FK21" s="73">
        <v>0</v>
      </c>
      <c r="FL21" s="73">
        <v>0</v>
      </c>
      <c r="FM21" s="73">
        <v>0</v>
      </c>
      <c r="FN21" s="73">
        <v>0</v>
      </c>
      <c r="FO21" s="73">
        <v>0</v>
      </c>
      <c r="FP21" s="73">
        <v>0</v>
      </c>
      <c r="FQ21" s="73">
        <v>0</v>
      </c>
      <c r="FR21" s="73">
        <v>0</v>
      </c>
      <c r="FS21" s="73">
        <v>0</v>
      </c>
      <c r="FT21" s="73">
        <v>0</v>
      </c>
      <c r="FU21" s="73">
        <v>0</v>
      </c>
      <c r="FV21" s="73">
        <v>0</v>
      </c>
      <c r="FW21" s="73">
        <v>0</v>
      </c>
      <c r="FX21" s="73">
        <v>0</v>
      </c>
      <c r="FY21" s="73">
        <v>0</v>
      </c>
      <c r="FZ21" s="73">
        <v>0</v>
      </c>
      <c r="GA21" s="73">
        <v>0</v>
      </c>
      <c r="GB21" s="73">
        <v>0</v>
      </c>
      <c r="GC21" s="73">
        <v>0</v>
      </c>
      <c r="GD21" s="73">
        <v>0</v>
      </c>
      <c r="GE21" s="73">
        <v>0</v>
      </c>
      <c r="GF21" s="73">
        <v>0</v>
      </c>
      <c r="GG21" s="73">
        <v>0</v>
      </c>
      <c r="GH21" s="73">
        <v>0</v>
      </c>
      <c r="GI21" s="73">
        <v>0</v>
      </c>
      <c r="GJ21" s="73">
        <v>0</v>
      </c>
      <c r="GK21" s="73">
        <v>0</v>
      </c>
      <c r="GL21" s="73">
        <v>0</v>
      </c>
      <c r="GM21" s="73">
        <v>0</v>
      </c>
      <c r="GN21" s="73">
        <v>0</v>
      </c>
      <c r="GO21" s="73">
        <v>0</v>
      </c>
      <c r="GP21" s="73">
        <v>0</v>
      </c>
      <c r="GQ21" s="73">
        <v>0</v>
      </c>
      <c r="GR21" s="73">
        <v>0</v>
      </c>
      <c r="GS21" s="73">
        <v>0</v>
      </c>
      <c r="GT21" s="73">
        <v>0</v>
      </c>
      <c r="GU21" s="73">
        <v>0</v>
      </c>
      <c r="GV21" s="73">
        <v>0</v>
      </c>
      <c r="GW21" s="73">
        <v>0</v>
      </c>
      <c r="GX21" s="73">
        <v>0</v>
      </c>
      <c r="GY21" s="73">
        <v>0</v>
      </c>
      <c r="GZ21" s="73">
        <v>0</v>
      </c>
      <c r="HA21" s="73">
        <v>0</v>
      </c>
      <c r="HB21" s="73">
        <v>0</v>
      </c>
      <c r="HC21" s="73">
        <v>0</v>
      </c>
      <c r="HD21" s="73">
        <v>0</v>
      </c>
      <c r="HE21" s="109">
        <v>35583</v>
      </c>
      <c r="HF21" s="109">
        <v>44776</v>
      </c>
      <c r="HG21" s="109">
        <v>44875</v>
      </c>
      <c r="HH21" s="109">
        <v>41118</v>
      </c>
      <c r="HI21" s="109">
        <v>58668</v>
      </c>
      <c r="HJ21" s="73"/>
      <c r="HK21" s="73"/>
      <c r="HL21" s="73"/>
      <c r="HM21" s="73"/>
      <c r="HN21" s="73"/>
      <c r="HO21" s="73"/>
      <c r="HP21"/>
      <c r="HQ21"/>
      <c r="HR21"/>
      <c r="HS21"/>
      <c r="HT21"/>
      <c r="HU21"/>
      <c r="HV21"/>
      <c r="HW21"/>
      <c r="HX21"/>
      <c r="HY21"/>
      <c r="HZ21"/>
    </row>
    <row r="22" spans="2:234" ht="14.4" x14ac:dyDescent="0.3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  <c r="BE22" s="73">
        <v>0</v>
      </c>
      <c r="BF22" s="73">
        <v>0</v>
      </c>
      <c r="BG22" s="73">
        <v>0</v>
      </c>
      <c r="BH22" s="73">
        <v>0</v>
      </c>
      <c r="BI22" s="73">
        <v>0</v>
      </c>
      <c r="BJ22" s="73">
        <v>0</v>
      </c>
      <c r="BK22" s="73">
        <v>0</v>
      </c>
      <c r="BL22" s="73">
        <v>0</v>
      </c>
      <c r="BM22" s="73">
        <v>0</v>
      </c>
      <c r="BN22" s="73">
        <v>0</v>
      </c>
      <c r="BO22" s="73">
        <v>0</v>
      </c>
      <c r="BP22" s="73">
        <v>0</v>
      </c>
      <c r="BQ22" s="73">
        <v>0</v>
      </c>
      <c r="BR22" s="73">
        <v>0</v>
      </c>
      <c r="BS22" s="73">
        <v>0</v>
      </c>
      <c r="BT22" s="73">
        <v>0</v>
      </c>
      <c r="BU22" s="73">
        <v>0</v>
      </c>
      <c r="BV22" s="73">
        <v>0</v>
      </c>
      <c r="BW22" s="73">
        <v>0</v>
      </c>
      <c r="BX22" s="73">
        <v>0</v>
      </c>
      <c r="BY22" s="73">
        <v>0</v>
      </c>
      <c r="BZ22" s="73">
        <v>0</v>
      </c>
      <c r="CA22" s="73">
        <v>0</v>
      </c>
      <c r="CB22" s="73">
        <v>0</v>
      </c>
      <c r="CC22" s="73">
        <v>0</v>
      </c>
      <c r="CD22" s="73">
        <v>0</v>
      </c>
      <c r="CE22" s="73">
        <v>0</v>
      </c>
      <c r="CF22" s="73">
        <v>0</v>
      </c>
      <c r="CG22" s="73">
        <v>0</v>
      </c>
      <c r="CH22" s="73">
        <v>0</v>
      </c>
      <c r="CI22" s="73">
        <v>0</v>
      </c>
      <c r="CJ22" s="73">
        <v>0</v>
      </c>
      <c r="CK22" s="73">
        <v>0</v>
      </c>
      <c r="CL22" s="73">
        <v>0</v>
      </c>
      <c r="CM22" s="73">
        <v>0</v>
      </c>
      <c r="CN22" s="73">
        <v>0</v>
      </c>
      <c r="CO22" s="73">
        <v>0</v>
      </c>
      <c r="CP22" s="73">
        <v>0</v>
      </c>
      <c r="CQ22" s="73">
        <v>0</v>
      </c>
      <c r="CR22" s="73">
        <v>0</v>
      </c>
      <c r="CS22" s="73">
        <v>0</v>
      </c>
      <c r="CT22" s="73">
        <v>0</v>
      </c>
      <c r="CU22" s="73">
        <v>0</v>
      </c>
      <c r="CV22" s="73">
        <v>0</v>
      </c>
      <c r="CW22" s="73">
        <v>0</v>
      </c>
      <c r="CX22" s="73">
        <v>0</v>
      </c>
      <c r="CY22" s="73">
        <v>0</v>
      </c>
      <c r="CZ22" s="73">
        <v>0</v>
      </c>
      <c r="DA22" s="73">
        <v>0</v>
      </c>
      <c r="DB22" s="73">
        <v>0</v>
      </c>
      <c r="DC22" s="73">
        <v>0</v>
      </c>
      <c r="DD22" s="73">
        <v>0</v>
      </c>
      <c r="DE22" s="73">
        <v>0</v>
      </c>
      <c r="DF22" s="73">
        <v>0</v>
      </c>
      <c r="DG22" s="73">
        <v>0</v>
      </c>
      <c r="DH22" s="73">
        <v>0</v>
      </c>
      <c r="DI22" s="73">
        <v>0</v>
      </c>
      <c r="DJ22" s="73">
        <v>0</v>
      </c>
      <c r="DK22" s="73">
        <v>0</v>
      </c>
      <c r="DL22" s="73">
        <v>0</v>
      </c>
      <c r="DM22" s="73">
        <v>0</v>
      </c>
      <c r="DN22" s="73">
        <v>0</v>
      </c>
      <c r="DO22" s="73">
        <v>0</v>
      </c>
      <c r="DP22" s="73">
        <v>0</v>
      </c>
      <c r="DQ22" s="73">
        <v>0</v>
      </c>
      <c r="DR22" s="73">
        <v>0</v>
      </c>
      <c r="DS22" s="73">
        <v>0</v>
      </c>
      <c r="DT22" s="73">
        <v>0</v>
      </c>
      <c r="DU22" s="73">
        <v>0</v>
      </c>
      <c r="DV22" s="73">
        <v>0</v>
      </c>
      <c r="DW22" s="73">
        <v>0</v>
      </c>
      <c r="DX22" s="73">
        <v>0</v>
      </c>
      <c r="DY22" s="73">
        <v>0</v>
      </c>
      <c r="DZ22" s="73">
        <v>0</v>
      </c>
      <c r="EA22" s="73">
        <v>0</v>
      </c>
      <c r="EB22" s="73">
        <v>0</v>
      </c>
      <c r="EC22" s="73">
        <v>0</v>
      </c>
      <c r="ED22" s="73">
        <v>0</v>
      </c>
      <c r="EE22" s="73">
        <v>0</v>
      </c>
      <c r="EF22" s="73">
        <v>0</v>
      </c>
      <c r="EG22" s="73">
        <v>0</v>
      </c>
      <c r="EH22" s="73">
        <v>0</v>
      </c>
      <c r="EI22" s="73">
        <v>0</v>
      </c>
      <c r="EJ22" s="73">
        <v>0</v>
      </c>
      <c r="EK22" s="73">
        <v>0</v>
      </c>
      <c r="EL22" s="73">
        <v>0</v>
      </c>
      <c r="EM22" s="73">
        <v>0</v>
      </c>
      <c r="EN22" s="73">
        <v>0</v>
      </c>
      <c r="EO22" s="73">
        <v>0</v>
      </c>
      <c r="EP22" s="73">
        <v>0</v>
      </c>
      <c r="EQ22" s="73">
        <v>0</v>
      </c>
      <c r="ER22" s="73">
        <v>0</v>
      </c>
      <c r="ES22" s="73">
        <v>0</v>
      </c>
      <c r="ET22" s="73">
        <v>0</v>
      </c>
      <c r="EU22" s="73">
        <v>0</v>
      </c>
      <c r="EV22" s="73">
        <v>0</v>
      </c>
      <c r="EW22" s="73">
        <v>0</v>
      </c>
      <c r="EX22" s="73">
        <v>0</v>
      </c>
      <c r="EY22" s="73">
        <v>0</v>
      </c>
      <c r="EZ22" s="73">
        <v>0</v>
      </c>
      <c r="FA22" s="73">
        <v>0</v>
      </c>
      <c r="FB22" s="73">
        <v>0</v>
      </c>
      <c r="FC22" s="73">
        <v>0</v>
      </c>
      <c r="FD22" s="73">
        <v>0</v>
      </c>
      <c r="FE22" s="73">
        <v>0</v>
      </c>
      <c r="FF22" s="73">
        <v>0</v>
      </c>
      <c r="FG22" s="73">
        <v>0</v>
      </c>
      <c r="FH22" s="73">
        <v>0</v>
      </c>
      <c r="FI22" s="73">
        <v>0</v>
      </c>
      <c r="FJ22" s="73">
        <v>0</v>
      </c>
      <c r="FK22" s="73">
        <v>0</v>
      </c>
      <c r="FL22" s="73">
        <v>0</v>
      </c>
      <c r="FM22" s="73">
        <v>0</v>
      </c>
      <c r="FN22" s="73">
        <v>0</v>
      </c>
      <c r="FO22" s="73">
        <v>0</v>
      </c>
      <c r="FP22" s="73">
        <v>0</v>
      </c>
      <c r="FQ22" s="73">
        <v>0</v>
      </c>
      <c r="FR22" s="73">
        <v>0</v>
      </c>
      <c r="FS22" s="73">
        <v>0</v>
      </c>
      <c r="FT22" s="73">
        <v>0</v>
      </c>
      <c r="FU22" s="73">
        <v>0</v>
      </c>
      <c r="FV22" s="73">
        <v>0</v>
      </c>
      <c r="FW22" s="73">
        <v>0</v>
      </c>
      <c r="FX22" s="73">
        <v>0</v>
      </c>
      <c r="FY22" s="73">
        <v>0</v>
      </c>
      <c r="FZ22" s="73">
        <v>0</v>
      </c>
      <c r="GA22" s="73">
        <v>0</v>
      </c>
      <c r="GB22" s="73">
        <v>0</v>
      </c>
      <c r="GC22" s="73">
        <v>0</v>
      </c>
      <c r="GD22" s="73">
        <v>0</v>
      </c>
      <c r="GE22" s="73">
        <v>0</v>
      </c>
      <c r="GF22" s="73">
        <v>0</v>
      </c>
      <c r="GG22" s="73">
        <v>0</v>
      </c>
      <c r="GH22" s="73">
        <v>0</v>
      </c>
      <c r="GI22" s="73">
        <v>0</v>
      </c>
      <c r="GJ22" s="73">
        <v>0</v>
      </c>
      <c r="GK22" s="73">
        <v>0</v>
      </c>
      <c r="GL22" s="73">
        <v>0</v>
      </c>
      <c r="GM22" s="73">
        <v>0</v>
      </c>
      <c r="GN22" s="73">
        <v>0</v>
      </c>
      <c r="GO22" s="73">
        <v>0</v>
      </c>
      <c r="GP22" s="73">
        <v>0</v>
      </c>
      <c r="GQ22" s="73">
        <v>0</v>
      </c>
      <c r="GR22" s="73">
        <v>0</v>
      </c>
      <c r="GS22" s="73">
        <v>0</v>
      </c>
      <c r="GT22" s="73">
        <v>0</v>
      </c>
      <c r="GU22" s="73">
        <v>0</v>
      </c>
      <c r="GV22" s="73">
        <v>0</v>
      </c>
      <c r="GW22" s="73">
        <v>0</v>
      </c>
      <c r="GX22" s="73">
        <v>0</v>
      </c>
      <c r="GY22" s="73">
        <v>0</v>
      </c>
      <c r="GZ22" s="73">
        <v>0</v>
      </c>
      <c r="HA22" s="73">
        <v>0</v>
      </c>
      <c r="HB22" s="73">
        <v>0</v>
      </c>
      <c r="HC22" s="73">
        <v>0</v>
      </c>
      <c r="HD22" s="73">
        <v>0</v>
      </c>
      <c r="HE22" s="109">
        <v>57852</v>
      </c>
      <c r="HF22" s="109">
        <v>63718</v>
      </c>
      <c r="HG22" s="109">
        <v>69835</v>
      </c>
      <c r="HH22" s="109">
        <v>69326</v>
      </c>
      <c r="HI22" s="109">
        <v>72574</v>
      </c>
      <c r="HJ22" s="73"/>
      <c r="HK22" s="73"/>
      <c r="HL22" s="73"/>
      <c r="HM22" s="73"/>
      <c r="HN22" s="73"/>
      <c r="HO22" s="73"/>
      <c r="HP22"/>
      <c r="HQ22"/>
      <c r="HR22"/>
      <c r="HS22"/>
      <c r="HT22"/>
      <c r="HU22"/>
      <c r="HV22"/>
      <c r="HW22"/>
      <c r="HX22"/>
      <c r="HY22"/>
      <c r="HZ22"/>
    </row>
    <row r="23" spans="2:234" ht="14.4" x14ac:dyDescent="0.3">
      <c r="B23" s="51" t="s">
        <v>70</v>
      </c>
      <c r="C23" s="52">
        <f t="shared" ref="C23:BN23" si="44">SUM(C24:C25)</f>
        <v>0</v>
      </c>
      <c r="D23" s="52">
        <f t="shared" si="44"/>
        <v>0</v>
      </c>
      <c r="E23" s="52">
        <f t="shared" si="44"/>
        <v>175732</v>
      </c>
      <c r="F23" s="52">
        <f t="shared" si="44"/>
        <v>360002</v>
      </c>
      <c r="G23" s="52">
        <f t="shared" si="44"/>
        <v>362196</v>
      </c>
      <c r="H23" s="52">
        <f t="shared" si="44"/>
        <v>351376</v>
      </c>
      <c r="I23" s="52">
        <f t="shared" si="44"/>
        <v>391166</v>
      </c>
      <c r="J23" s="52">
        <f t="shared" si="44"/>
        <v>377772</v>
      </c>
      <c r="K23" s="52">
        <f t="shared" si="44"/>
        <v>354528</v>
      </c>
      <c r="L23" s="52">
        <f t="shared" si="44"/>
        <v>383776</v>
      </c>
      <c r="M23" s="52">
        <f t="shared" si="44"/>
        <v>374672</v>
      </c>
      <c r="N23" s="52">
        <f t="shared" si="44"/>
        <v>432440</v>
      </c>
      <c r="O23" s="52">
        <f t="shared" si="44"/>
        <v>3563660</v>
      </c>
      <c r="P23" s="52">
        <f t="shared" si="44"/>
        <v>425398</v>
      </c>
      <c r="Q23" s="52">
        <f t="shared" si="44"/>
        <v>395746</v>
      </c>
      <c r="R23" s="52">
        <f t="shared" si="44"/>
        <v>395694</v>
      </c>
      <c r="S23" s="52">
        <f t="shared" si="44"/>
        <v>384280</v>
      </c>
      <c r="T23" s="52">
        <f t="shared" si="44"/>
        <v>387448</v>
      </c>
      <c r="U23" s="52">
        <f t="shared" si="44"/>
        <v>383172</v>
      </c>
      <c r="V23" s="52">
        <f t="shared" si="44"/>
        <v>431186</v>
      </c>
      <c r="W23" s="52">
        <f t="shared" si="44"/>
        <v>415146</v>
      </c>
      <c r="X23" s="52">
        <f t="shared" si="44"/>
        <v>396214</v>
      </c>
      <c r="Y23" s="52">
        <f t="shared" si="44"/>
        <v>420868</v>
      </c>
      <c r="Z23" s="52">
        <f t="shared" si="44"/>
        <v>399216</v>
      </c>
      <c r="AA23" s="52">
        <f t="shared" si="44"/>
        <v>464910</v>
      </c>
      <c r="AB23" s="52">
        <f t="shared" si="44"/>
        <v>4899278</v>
      </c>
      <c r="AC23" s="52">
        <f t="shared" si="44"/>
        <v>468564</v>
      </c>
      <c r="AD23" s="52">
        <f t="shared" si="44"/>
        <v>480268</v>
      </c>
      <c r="AE23" s="52">
        <f t="shared" si="44"/>
        <v>534340</v>
      </c>
      <c r="AF23" s="52">
        <f t="shared" si="44"/>
        <v>522766</v>
      </c>
      <c r="AG23" s="52">
        <f t="shared" si="44"/>
        <v>513888</v>
      </c>
      <c r="AH23" s="52">
        <f t="shared" si="44"/>
        <v>498342</v>
      </c>
      <c r="AI23" s="52">
        <f t="shared" si="44"/>
        <v>559684</v>
      </c>
      <c r="AJ23" s="52">
        <f t="shared" si="44"/>
        <v>549270</v>
      </c>
      <c r="AK23" s="52">
        <f t="shared" si="44"/>
        <v>521640</v>
      </c>
      <c r="AL23" s="52">
        <f t="shared" si="44"/>
        <v>549356</v>
      </c>
      <c r="AM23" s="52">
        <f t="shared" si="44"/>
        <v>527452</v>
      </c>
      <c r="AN23" s="52">
        <f t="shared" si="44"/>
        <v>616560</v>
      </c>
      <c r="AO23" s="52">
        <f t="shared" si="44"/>
        <v>6342130</v>
      </c>
      <c r="AP23" s="52">
        <f t="shared" si="44"/>
        <v>627178</v>
      </c>
      <c r="AQ23" s="52">
        <f t="shared" si="44"/>
        <v>596750</v>
      </c>
      <c r="AR23" s="52">
        <f t="shared" si="44"/>
        <v>577416</v>
      </c>
      <c r="AS23" s="52">
        <f t="shared" si="44"/>
        <v>557784</v>
      </c>
      <c r="AT23" s="52">
        <f t="shared" si="44"/>
        <v>546184</v>
      </c>
      <c r="AU23" s="52">
        <f t="shared" si="44"/>
        <v>536674</v>
      </c>
      <c r="AV23" s="52">
        <f t="shared" si="44"/>
        <v>588386</v>
      </c>
      <c r="AW23" s="52">
        <f t="shared" si="44"/>
        <v>599026</v>
      </c>
      <c r="AX23" s="52">
        <f t="shared" si="44"/>
        <v>564854</v>
      </c>
      <c r="AY23" s="52">
        <f t="shared" si="44"/>
        <v>585850</v>
      </c>
      <c r="AZ23" s="52">
        <f t="shared" si="44"/>
        <v>565378</v>
      </c>
      <c r="BA23" s="52">
        <f t="shared" si="44"/>
        <v>637866</v>
      </c>
      <c r="BB23" s="52">
        <f t="shared" si="44"/>
        <v>6983346</v>
      </c>
      <c r="BC23" s="52">
        <f t="shared" si="44"/>
        <v>638146</v>
      </c>
      <c r="BD23" s="52">
        <f t="shared" si="44"/>
        <v>596152</v>
      </c>
      <c r="BE23" s="52">
        <f t="shared" si="44"/>
        <v>616460</v>
      </c>
      <c r="BF23" s="52">
        <f t="shared" si="44"/>
        <v>553088</v>
      </c>
      <c r="BG23" s="52">
        <f t="shared" si="44"/>
        <v>573012</v>
      </c>
      <c r="BH23" s="52">
        <f t="shared" si="44"/>
        <v>550991</v>
      </c>
      <c r="BI23" s="52">
        <f t="shared" si="44"/>
        <v>607692</v>
      </c>
      <c r="BJ23" s="52">
        <f t="shared" si="44"/>
        <v>618548</v>
      </c>
      <c r="BK23" s="52">
        <f t="shared" si="44"/>
        <v>567719</v>
      </c>
      <c r="BL23" s="52">
        <f t="shared" si="44"/>
        <v>608665</v>
      </c>
      <c r="BM23" s="52">
        <f t="shared" si="44"/>
        <v>594809</v>
      </c>
      <c r="BN23" s="52">
        <f t="shared" si="44"/>
        <v>697822</v>
      </c>
      <c r="BO23" s="52">
        <f t="shared" ref="BO23:CV23" si="45">SUM(BO24:BO25)</f>
        <v>7223104</v>
      </c>
      <c r="BP23" s="52">
        <f t="shared" si="45"/>
        <v>700145</v>
      </c>
      <c r="BQ23" s="52">
        <f t="shared" si="45"/>
        <v>632579</v>
      </c>
      <c r="BR23" s="52">
        <f t="shared" si="45"/>
        <v>617181</v>
      </c>
      <c r="BS23" s="52">
        <f t="shared" si="45"/>
        <v>594240</v>
      </c>
      <c r="BT23" s="52">
        <f t="shared" si="45"/>
        <v>594372</v>
      </c>
      <c r="BU23" s="52">
        <f t="shared" si="45"/>
        <v>567474</v>
      </c>
      <c r="BV23" s="52">
        <f t="shared" si="45"/>
        <v>642285</v>
      </c>
      <c r="BW23" s="52">
        <f t="shared" si="45"/>
        <v>646009</v>
      </c>
      <c r="BX23" s="52">
        <f t="shared" si="45"/>
        <v>590602</v>
      </c>
      <c r="BY23" s="52">
        <f t="shared" si="45"/>
        <v>633558</v>
      </c>
      <c r="BZ23" s="52">
        <f t="shared" si="45"/>
        <v>612130</v>
      </c>
      <c r="CA23" s="52">
        <f t="shared" si="45"/>
        <v>722109</v>
      </c>
      <c r="CB23" s="52">
        <f t="shared" si="45"/>
        <v>7552684</v>
      </c>
      <c r="CC23" s="52">
        <f t="shared" si="45"/>
        <v>727037</v>
      </c>
      <c r="CD23" s="52">
        <f t="shared" si="45"/>
        <v>681126</v>
      </c>
      <c r="CE23" s="52">
        <f t="shared" si="45"/>
        <v>673385</v>
      </c>
      <c r="CF23" s="52">
        <f t="shared" si="45"/>
        <v>659973</v>
      </c>
      <c r="CG23" s="52">
        <f t="shared" si="45"/>
        <v>647990</v>
      </c>
      <c r="CH23" s="52">
        <f t="shared" si="45"/>
        <v>621143</v>
      </c>
      <c r="CI23" s="52">
        <f t="shared" si="45"/>
        <v>718340</v>
      </c>
      <c r="CJ23" s="52">
        <f t="shared" si="45"/>
        <v>709305</v>
      </c>
      <c r="CK23" s="52">
        <f t="shared" si="45"/>
        <v>664005</v>
      </c>
      <c r="CL23" s="52">
        <f t="shared" si="45"/>
        <v>710061</v>
      </c>
      <c r="CM23" s="52">
        <f t="shared" si="45"/>
        <v>668101</v>
      </c>
      <c r="CN23" s="52">
        <f t="shared" si="45"/>
        <v>799516</v>
      </c>
      <c r="CO23" s="52">
        <f t="shared" si="45"/>
        <v>8279982</v>
      </c>
      <c r="CP23" s="52">
        <f t="shared" si="45"/>
        <v>783793</v>
      </c>
      <c r="CQ23" s="52">
        <f t="shared" si="45"/>
        <v>745407</v>
      </c>
      <c r="CR23" s="52">
        <f t="shared" si="45"/>
        <v>751804</v>
      </c>
      <c r="CS23" s="52">
        <f t="shared" si="45"/>
        <v>665820</v>
      </c>
      <c r="CT23" s="52">
        <f t="shared" si="45"/>
        <v>686147</v>
      </c>
      <c r="CU23" s="52">
        <f t="shared" si="45"/>
        <v>652624</v>
      </c>
      <c r="CV23" s="52">
        <f t="shared" si="45"/>
        <v>766807</v>
      </c>
      <c r="CW23" s="52">
        <f t="shared" ref="CW23:DB23" si="46">SUM(CW24:CW25)</f>
        <v>730415</v>
      </c>
      <c r="CX23" s="52">
        <f t="shared" si="46"/>
        <v>679544</v>
      </c>
      <c r="CY23" s="52">
        <f t="shared" si="46"/>
        <v>716364</v>
      </c>
      <c r="CZ23" s="52">
        <f t="shared" si="46"/>
        <v>710224</v>
      </c>
      <c r="DA23" s="52">
        <f t="shared" si="46"/>
        <v>838275</v>
      </c>
      <c r="DB23" s="52">
        <f t="shared" si="46"/>
        <v>8727224</v>
      </c>
      <c r="DC23" s="52">
        <f>SUM(DC24:DC25)</f>
        <v>825844</v>
      </c>
      <c r="DD23" s="52">
        <v>742863</v>
      </c>
      <c r="DE23" s="52">
        <f t="shared" ref="DE23:DN23" si="47">SUM(DE24:DE25)</f>
        <v>363657</v>
      </c>
      <c r="DF23" s="52">
        <f t="shared" si="47"/>
        <v>0</v>
      </c>
      <c r="DG23" s="52">
        <f t="shared" si="47"/>
        <v>0</v>
      </c>
      <c r="DH23" s="52">
        <f t="shared" si="47"/>
        <v>54464</v>
      </c>
      <c r="DI23" s="52">
        <f t="shared" si="47"/>
        <v>290713</v>
      </c>
      <c r="DJ23" s="52">
        <f t="shared" si="47"/>
        <v>288085</v>
      </c>
      <c r="DK23" s="52">
        <f t="shared" si="47"/>
        <v>361679</v>
      </c>
      <c r="DL23" s="52">
        <f t="shared" si="47"/>
        <v>503519</v>
      </c>
      <c r="DM23" s="52">
        <f t="shared" si="47"/>
        <v>433627</v>
      </c>
      <c r="DN23" s="52">
        <f t="shared" si="47"/>
        <v>579466</v>
      </c>
      <c r="DO23" s="52">
        <f t="shared" si="12"/>
        <v>4443917</v>
      </c>
      <c r="DP23" s="52">
        <f>SUM(DP24:DP25)</f>
        <v>592817</v>
      </c>
      <c r="DQ23" s="52">
        <f>SUM(DQ24:DQ25)</f>
        <v>549321</v>
      </c>
      <c r="DR23" s="52">
        <f>SUM(DR24:DR25)</f>
        <v>564190</v>
      </c>
      <c r="DS23" s="52">
        <f t="shared" ref="DS23:EA23" si="48">SUM(DS24:DS25)</f>
        <v>526517</v>
      </c>
      <c r="DT23" s="52">
        <f t="shared" si="48"/>
        <v>622216</v>
      </c>
      <c r="DU23" s="52">
        <f t="shared" si="48"/>
        <v>579268</v>
      </c>
      <c r="DV23" s="52">
        <f t="shared" si="48"/>
        <v>645485</v>
      </c>
      <c r="DW23" s="52">
        <f t="shared" si="48"/>
        <v>669179</v>
      </c>
      <c r="DX23" s="52">
        <f t="shared" si="48"/>
        <v>596029</v>
      </c>
      <c r="DY23" s="52">
        <f t="shared" si="48"/>
        <v>632355</v>
      </c>
      <c r="DZ23" s="52">
        <f t="shared" si="48"/>
        <v>619966</v>
      </c>
      <c r="EA23" s="52">
        <f t="shared" si="48"/>
        <v>721816</v>
      </c>
      <c r="EB23" s="52">
        <f t="shared" si="13"/>
        <v>7319159</v>
      </c>
      <c r="EC23" s="52">
        <f>SUM(EC24:EC25)</f>
        <v>733463</v>
      </c>
      <c r="ED23" s="52">
        <f>SUM(ED24:ED25)</f>
        <v>659873</v>
      </c>
      <c r="EE23" s="52">
        <f>SUM(EE24:EE25)</f>
        <v>666541</v>
      </c>
      <c r="EF23" s="52">
        <f t="shared" ref="EF23:EN23" si="49">SUM(EF24:EF25)</f>
        <v>687127</v>
      </c>
      <c r="EG23" s="52">
        <f t="shared" si="49"/>
        <v>701832</v>
      </c>
      <c r="EH23" s="52">
        <f t="shared" si="49"/>
        <v>681321</v>
      </c>
      <c r="EI23" s="52">
        <f t="shared" si="49"/>
        <v>769280</v>
      </c>
      <c r="EJ23" s="52">
        <f t="shared" si="49"/>
        <v>778386</v>
      </c>
      <c r="EK23" s="52">
        <f t="shared" si="49"/>
        <v>708463</v>
      </c>
      <c r="EL23" s="52">
        <f>SUM(EL24:EL25)</f>
        <v>751619</v>
      </c>
      <c r="EM23" s="52">
        <f t="shared" si="49"/>
        <v>732129</v>
      </c>
      <c r="EN23" s="52">
        <f t="shared" si="49"/>
        <v>836192</v>
      </c>
      <c r="EO23" s="52">
        <f t="shared" si="26"/>
        <v>8706226</v>
      </c>
      <c r="EP23" s="52">
        <f t="shared" ref="EP23:FA23" si="50">SUM(EP24:EP25)</f>
        <v>839230</v>
      </c>
      <c r="EQ23" s="52">
        <f t="shared" si="50"/>
        <v>830379</v>
      </c>
      <c r="ER23" s="52">
        <f t="shared" si="50"/>
        <v>547676</v>
      </c>
      <c r="ES23" s="52">
        <f t="shared" si="50"/>
        <v>234120</v>
      </c>
      <c r="ET23" s="52">
        <f t="shared" si="50"/>
        <v>408011</v>
      </c>
      <c r="EU23" s="52">
        <f t="shared" si="50"/>
        <v>558093</v>
      </c>
      <c r="EV23" s="52">
        <f t="shared" si="50"/>
        <v>728372</v>
      </c>
      <c r="EW23" s="52">
        <f t="shared" si="50"/>
        <v>730550</v>
      </c>
      <c r="EX23" s="52">
        <f t="shared" si="50"/>
        <v>740508</v>
      </c>
      <c r="EY23" s="52">
        <f t="shared" si="50"/>
        <v>847194</v>
      </c>
      <c r="EZ23" s="52">
        <f t="shared" si="50"/>
        <v>830516</v>
      </c>
      <c r="FA23" s="52">
        <f t="shared" si="50"/>
        <v>820485</v>
      </c>
      <c r="FB23" s="52">
        <f t="shared" si="27"/>
        <v>8115134</v>
      </c>
      <c r="FC23" s="52">
        <f>SUM(FC24:FC25)</f>
        <v>912521</v>
      </c>
      <c r="FD23" s="52">
        <v>680072</v>
      </c>
      <c r="FE23" s="52">
        <v>832957</v>
      </c>
      <c r="FF23" s="52">
        <v>776343</v>
      </c>
      <c r="FG23" s="52">
        <v>858348</v>
      </c>
      <c r="FH23" s="52">
        <v>832956</v>
      </c>
      <c r="FI23" s="52">
        <v>934758</v>
      </c>
      <c r="FJ23" s="52">
        <v>986163</v>
      </c>
      <c r="FK23" s="52">
        <v>919207</v>
      </c>
      <c r="FL23" s="52">
        <v>995483</v>
      </c>
      <c r="FM23" s="52">
        <v>915190</v>
      </c>
      <c r="FN23" s="52">
        <v>1042760</v>
      </c>
      <c r="FO23" s="52">
        <f>+SUM(FC23:FN23)</f>
        <v>10686758</v>
      </c>
      <c r="FP23" s="52">
        <v>995136</v>
      </c>
      <c r="FQ23" s="52">
        <v>945594</v>
      </c>
      <c r="FR23" s="52">
        <v>900870</v>
      </c>
      <c r="FS23" s="52">
        <v>841504</v>
      </c>
      <c r="FT23" s="52">
        <v>888466</v>
      </c>
      <c r="FU23" s="52">
        <v>808494</v>
      </c>
      <c r="FV23" s="52">
        <v>915049</v>
      </c>
      <c r="FW23" s="52">
        <v>944204</v>
      </c>
      <c r="FX23" s="52">
        <v>873720</v>
      </c>
      <c r="FY23" s="52">
        <v>935357</v>
      </c>
      <c r="FZ23" s="52">
        <v>856792</v>
      </c>
      <c r="GA23" s="52">
        <v>891437</v>
      </c>
      <c r="GB23" s="52">
        <f>+SUM(FP23:GA23)</f>
        <v>10796623</v>
      </c>
      <c r="GC23" s="52">
        <v>855578</v>
      </c>
      <c r="GD23" s="52">
        <v>886181</v>
      </c>
      <c r="GE23" s="110">
        <v>644951</v>
      </c>
      <c r="GF23" s="52">
        <v>803331</v>
      </c>
      <c r="GG23" s="52">
        <v>810075</v>
      </c>
      <c r="GH23" s="52">
        <v>783472</v>
      </c>
      <c r="GI23" s="52">
        <v>866243</v>
      </c>
      <c r="GJ23" s="52">
        <v>875333</v>
      </c>
      <c r="GK23" s="52">
        <v>804941</v>
      </c>
      <c r="GL23" s="52">
        <v>842460</v>
      </c>
      <c r="GM23" s="52">
        <v>815839</v>
      </c>
      <c r="GN23" s="52">
        <v>938654</v>
      </c>
      <c r="GO23" s="52">
        <f>+SUM(GC23:GN23)</f>
        <v>9927058</v>
      </c>
      <c r="GP23" s="52">
        <v>954268</v>
      </c>
      <c r="GQ23" s="52">
        <v>907354</v>
      </c>
      <c r="GR23" s="52">
        <v>861211</v>
      </c>
      <c r="GS23" s="52">
        <v>774061</v>
      </c>
      <c r="GT23" s="52">
        <v>829490</v>
      </c>
      <c r="GU23" s="52">
        <v>795180</v>
      </c>
      <c r="GV23" s="52">
        <v>919953</v>
      </c>
      <c r="GW23" s="52">
        <v>911078</v>
      </c>
      <c r="GX23" s="52">
        <v>820360</v>
      </c>
      <c r="GY23" s="52">
        <v>883448</v>
      </c>
      <c r="GZ23" s="52">
        <v>895901</v>
      </c>
      <c r="HA23" s="52">
        <v>1011697</v>
      </c>
      <c r="HB23" s="52">
        <f>+SUM(GP23:HA23)</f>
        <v>10564001</v>
      </c>
      <c r="HC23" s="52">
        <f>+HC24+HC25</f>
        <v>1007013</v>
      </c>
      <c r="HD23" s="52">
        <v>916722</v>
      </c>
      <c r="HE23" s="110">
        <v>1022789</v>
      </c>
      <c r="HF23" s="110">
        <v>999787</v>
      </c>
      <c r="HG23" s="110">
        <v>1039458</v>
      </c>
      <c r="HH23" s="110">
        <v>976998</v>
      </c>
      <c r="HI23" s="110">
        <v>1101251</v>
      </c>
      <c r="HJ23" s="52"/>
      <c r="HK23" s="52"/>
      <c r="HL23" s="52"/>
      <c r="HM23" s="52"/>
      <c r="HN23" s="52"/>
      <c r="HO23" s="52">
        <f>+SUM(HC23:HN23)</f>
        <v>7064018</v>
      </c>
      <c r="HP23"/>
      <c r="HQ23"/>
      <c r="HR23"/>
      <c r="HS23"/>
      <c r="HT23"/>
      <c r="HU23"/>
      <c r="HV23"/>
      <c r="HW23"/>
      <c r="HX23"/>
      <c r="HY23"/>
      <c r="HZ23"/>
    </row>
    <row r="24" spans="2:234" ht="14.4" x14ac:dyDescent="0.3">
      <c r="B24" s="48" t="s">
        <v>65</v>
      </c>
      <c r="C24" s="111">
        <f t="shared" ref="C24:BN24" si="51">IF($B24="","",C9+C12+C15+C18)</f>
        <v>0</v>
      </c>
      <c r="D24" s="111">
        <f t="shared" si="51"/>
        <v>0</v>
      </c>
      <c r="E24" s="111">
        <f t="shared" si="51"/>
        <v>70408</v>
      </c>
      <c r="F24" s="111">
        <f t="shared" si="51"/>
        <v>148732</v>
      </c>
      <c r="G24" s="111">
        <f>IF($B24="","",G9+G12+G15+G18)</f>
        <v>139330</v>
      </c>
      <c r="H24" s="111">
        <f t="shared" si="51"/>
        <v>134206</v>
      </c>
      <c r="I24" s="111">
        <f t="shared" si="51"/>
        <v>163394</v>
      </c>
      <c r="J24" s="111">
        <f t="shared" si="51"/>
        <v>142880</v>
      </c>
      <c r="K24" s="111">
        <f t="shared" si="51"/>
        <v>132968</v>
      </c>
      <c r="L24" s="111">
        <f t="shared" si="51"/>
        <v>144630</v>
      </c>
      <c r="M24" s="111">
        <f t="shared" si="51"/>
        <v>137298</v>
      </c>
      <c r="N24" s="111">
        <f t="shared" si="51"/>
        <v>180234</v>
      </c>
      <c r="O24" s="111">
        <f t="shared" si="51"/>
        <v>1394080</v>
      </c>
      <c r="P24" s="111">
        <f t="shared" si="51"/>
        <v>185426</v>
      </c>
      <c r="Q24" s="111">
        <f t="shared" si="51"/>
        <v>164142</v>
      </c>
      <c r="R24" s="111">
        <f t="shared" si="51"/>
        <v>152844</v>
      </c>
      <c r="S24" s="111">
        <f t="shared" si="51"/>
        <v>157044</v>
      </c>
      <c r="T24" s="111">
        <f t="shared" si="51"/>
        <v>150650</v>
      </c>
      <c r="U24" s="111">
        <f t="shared" si="51"/>
        <v>144162</v>
      </c>
      <c r="V24" s="111">
        <f t="shared" si="51"/>
        <v>177434</v>
      </c>
      <c r="W24" s="111">
        <f t="shared" si="51"/>
        <v>158656</v>
      </c>
      <c r="X24" s="111">
        <f t="shared" si="51"/>
        <v>146160</v>
      </c>
      <c r="Y24" s="111">
        <f t="shared" si="51"/>
        <v>159438</v>
      </c>
      <c r="Z24" s="111">
        <f t="shared" si="51"/>
        <v>143748</v>
      </c>
      <c r="AA24" s="111">
        <f t="shared" si="51"/>
        <v>191950</v>
      </c>
      <c r="AB24" s="111">
        <f t="shared" si="51"/>
        <v>1931654</v>
      </c>
      <c r="AC24" s="111">
        <f t="shared" si="51"/>
        <v>199862</v>
      </c>
      <c r="AD24" s="111">
        <f t="shared" si="51"/>
        <v>195562</v>
      </c>
      <c r="AE24" s="111">
        <f t="shared" si="51"/>
        <v>195862</v>
      </c>
      <c r="AF24" s="111">
        <f t="shared" si="51"/>
        <v>212244</v>
      </c>
      <c r="AG24" s="111">
        <f t="shared" si="51"/>
        <v>186744</v>
      </c>
      <c r="AH24" s="111">
        <f t="shared" si="51"/>
        <v>179874</v>
      </c>
      <c r="AI24" s="111">
        <f t="shared" si="51"/>
        <v>229152</v>
      </c>
      <c r="AJ24" s="111">
        <f t="shared" si="51"/>
        <v>203078</v>
      </c>
      <c r="AK24" s="111">
        <f t="shared" si="51"/>
        <v>184388</v>
      </c>
      <c r="AL24" s="111">
        <f t="shared" si="51"/>
        <v>201024</v>
      </c>
      <c r="AM24" s="111">
        <f t="shared" si="51"/>
        <v>185166</v>
      </c>
      <c r="AN24" s="111">
        <f t="shared" si="51"/>
        <v>250274</v>
      </c>
      <c r="AO24" s="111">
        <f t="shared" si="51"/>
        <v>2423230</v>
      </c>
      <c r="AP24" s="111">
        <f t="shared" si="51"/>
        <v>261524</v>
      </c>
      <c r="AQ24" s="111">
        <f t="shared" si="51"/>
        <v>245918</v>
      </c>
      <c r="AR24" s="111">
        <f t="shared" si="51"/>
        <v>216792</v>
      </c>
      <c r="AS24" s="111">
        <f t="shared" si="51"/>
        <v>230022</v>
      </c>
      <c r="AT24" s="111">
        <f t="shared" si="51"/>
        <v>205676</v>
      </c>
      <c r="AU24" s="111">
        <f t="shared" si="51"/>
        <v>199404</v>
      </c>
      <c r="AV24" s="111">
        <f t="shared" si="51"/>
        <v>230102</v>
      </c>
      <c r="AW24" s="111">
        <f t="shared" si="51"/>
        <v>224812</v>
      </c>
      <c r="AX24" s="111">
        <f t="shared" si="51"/>
        <v>210672</v>
      </c>
      <c r="AY24" s="111">
        <f t="shared" si="51"/>
        <v>216128</v>
      </c>
      <c r="AZ24" s="111">
        <f t="shared" si="51"/>
        <v>199992</v>
      </c>
      <c r="BA24" s="111">
        <f t="shared" si="51"/>
        <v>266850</v>
      </c>
      <c r="BB24" s="111">
        <f t="shared" si="51"/>
        <v>2707892</v>
      </c>
      <c r="BC24" s="111">
        <f t="shared" si="51"/>
        <v>268078</v>
      </c>
      <c r="BD24" s="111">
        <f t="shared" si="51"/>
        <v>251818</v>
      </c>
      <c r="BE24" s="111">
        <f t="shared" si="51"/>
        <v>259510</v>
      </c>
      <c r="BF24" s="111">
        <f t="shared" si="51"/>
        <v>206866</v>
      </c>
      <c r="BG24" s="111">
        <f t="shared" si="51"/>
        <v>221260</v>
      </c>
      <c r="BH24" s="111">
        <f t="shared" si="51"/>
        <v>211869</v>
      </c>
      <c r="BI24" s="111">
        <f t="shared" si="51"/>
        <v>254743</v>
      </c>
      <c r="BJ24" s="111">
        <f t="shared" si="51"/>
        <v>244181</v>
      </c>
      <c r="BK24" s="111">
        <f t="shared" si="51"/>
        <v>215368</v>
      </c>
      <c r="BL24" s="111">
        <f t="shared" si="51"/>
        <v>233804</v>
      </c>
      <c r="BM24" s="111">
        <f t="shared" si="51"/>
        <v>221008</v>
      </c>
      <c r="BN24" s="111">
        <f t="shared" si="51"/>
        <v>296516</v>
      </c>
      <c r="BO24" s="111">
        <f t="shared" ref="BO24:CV24" si="52">IF($B24="","",BO9+BO12+BO15+BO18)</f>
        <v>2885021</v>
      </c>
      <c r="BP24" s="111">
        <f t="shared" si="52"/>
        <v>298060</v>
      </c>
      <c r="BQ24" s="111">
        <f t="shared" si="52"/>
        <v>267439</v>
      </c>
      <c r="BR24" s="111">
        <f t="shared" si="52"/>
        <v>246102</v>
      </c>
      <c r="BS24" s="111">
        <f t="shared" si="52"/>
        <v>253591</v>
      </c>
      <c r="BT24" s="111">
        <f t="shared" si="52"/>
        <v>230687</v>
      </c>
      <c r="BU24" s="111">
        <f t="shared" si="52"/>
        <v>219161</v>
      </c>
      <c r="BV24" s="111">
        <f t="shared" si="52"/>
        <v>281282</v>
      </c>
      <c r="BW24" s="111">
        <f t="shared" si="52"/>
        <v>260648</v>
      </c>
      <c r="BX24" s="111">
        <f t="shared" si="52"/>
        <v>230958</v>
      </c>
      <c r="BY24" s="111">
        <f t="shared" si="52"/>
        <v>250123</v>
      </c>
      <c r="BZ24" s="111">
        <f t="shared" si="52"/>
        <v>234731</v>
      </c>
      <c r="CA24" s="111">
        <f t="shared" si="52"/>
        <v>333506</v>
      </c>
      <c r="CB24" s="111">
        <f t="shared" si="52"/>
        <v>3106288</v>
      </c>
      <c r="CC24" s="111">
        <f t="shared" si="52"/>
        <v>354988</v>
      </c>
      <c r="CD24" s="111">
        <f t="shared" si="52"/>
        <v>324694</v>
      </c>
      <c r="CE24" s="111">
        <f t="shared" si="52"/>
        <v>291845</v>
      </c>
      <c r="CF24" s="111">
        <f t="shared" si="52"/>
        <v>301116</v>
      </c>
      <c r="CG24" s="111">
        <f t="shared" si="52"/>
        <v>284434</v>
      </c>
      <c r="CH24" s="111">
        <f t="shared" si="52"/>
        <v>268744</v>
      </c>
      <c r="CI24" s="111">
        <f t="shared" si="52"/>
        <v>341074</v>
      </c>
      <c r="CJ24" s="111">
        <f t="shared" si="52"/>
        <v>310922</v>
      </c>
      <c r="CK24" s="111">
        <f t="shared" si="52"/>
        <v>278766</v>
      </c>
      <c r="CL24" s="111">
        <f t="shared" si="52"/>
        <v>305383</v>
      </c>
      <c r="CM24" s="111">
        <f t="shared" si="52"/>
        <v>276392</v>
      </c>
      <c r="CN24" s="111">
        <f t="shared" si="52"/>
        <v>389911</v>
      </c>
      <c r="CO24" s="111">
        <f t="shared" si="52"/>
        <v>3728269</v>
      </c>
      <c r="CP24" s="111">
        <f t="shared" si="52"/>
        <v>388484</v>
      </c>
      <c r="CQ24" s="111">
        <f t="shared" si="52"/>
        <v>358636</v>
      </c>
      <c r="CR24" s="111">
        <f t="shared" si="52"/>
        <v>362264</v>
      </c>
      <c r="CS24" s="111">
        <f t="shared" si="52"/>
        <v>292148</v>
      </c>
      <c r="CT24" s="111">
        <f t="shared" si="52"/>
        <v>310466</v>
      </c>
      <c r="CU24" s="111">
        <f t="shared" si="52"/>
        <v>291495</v>
      </c>
      <c r="CV24" s="111">
        <f t="shared" si="52"/>
        <v>381555</v>
      </c>
      <c r="CW24" s="111">
        <f t="shared" ref="CW24:DC25" si="53">IF($B24="","",CW9+CW12+CW15+CW18)</f>
        <v>332215</v>
      </c>
      <c r="CX24" s="111">
        <f t="shared" si="53"/>
        <v>293232</v>
      </c>
      <c r="CY24" s="111">
        <f t="shared" si="53"/>
        <v>311647</v>
      </c>
      <c r="CZ24" s="111">
        <f t="shared" si="53"/>
        <v>306657</v>
      </c>
      <c r="DA24" s="111">
        <f t="shared" si="53"/>
        <v>397330</v>
      </c>
      <c r="DB24" s="111">
        <f t="shared" si="53"/>
        <v>4026129</v>
      </c>
      <c r="DC24" s="111">
        <f t="shared" si="53"/>
        <v>405771</v>
      </c>
      <c r="DD24" s="111">
        <v>356176</v>
      </c>
      <c r="DE24" s="111">
        <f t="shared" ref="DE24:DN24" si="54">IF($B24="","",DE9+DE12+DE15+DE18)</f>
        <v>170337</v>
      </c>
      <c r="DF24" s="111">
        <f t="shared" si="54"/>
        <v>0</v>
      </c>
      <c r="DG24" s="111">
        <f t="shared" si="54"/>
        <v>0</v>
      </c>
      <c r="DH24" s="111">
        <f t="shared" si="54"/>
        <v>17019</v>
      </c>
      <c r="DI24" s="111">
        <f t="shared" si="54"/>
        <v>104835</v>
      </c>
      <c r="DJ24" s="111">
        <f t="shared" si="54"/>
        <v>93743</v>
      </c>
      <c r="DK24" s="111">
        <f t="shared" si="54"/>
        <v>121967</v>
      </c>
      <c r="DL24" s="111">
        <f t="shared" si="54"/>
        <v>182612</v>
      </c>
      <c r="DM24" s="111">
        <f t="shared" si="54"/>
        <v>156985</v>
      </c>
      <c r="DN24" s="111">
        <f t="shared" si="54"/>
        <v>245775</v>
      </c>
      <c r="DO24" s="111">
        <f t="shared" si="12"/>
        <v>1855220</v>
      </c>
      <c r="DP24" s="111">
        <f>IF($B24="","",DP9+DP12+DP15+DP18)</f>
        <v>259464</v>
      </c>
      <c r="DQ24" s="111">
        <f>IF($B24="","",DQ9+DQ12+DQ15+DQ18)</f>
        <v>237159</v>
      </c>
      <c r="DR24" s="111">
        <f t="shared" ref="DR24:EA24" si="55">IF($B24="","",DR9+DR12+DR15+DR18)</f>
        <v>235784</v>
      </c>
      <c r="DS24" s="111">
        <f t="shared" si="55"/>
        <v>208575</v>
      </c>
      <c r="DT24" s="111">
        <f t="shared" si="55"/>
        <v>237607</v>
      </c>
      <c r="DU24" s="111">
        <f t="shared" si="55"/>
        <v>218466</v>
      </c>
      <c r="DV24" s="111">
        <f t="shared" si="55"/>
        <v>267152</v>
      </c>
      <c r="DW24" s="111">
        <f t="shared" si="55"/>
        <v>272443</v>
      </c>
      <c r="DX24" s="111">
        <f t="shared" si="55"/>
        <v>228945</v>
      </c>
      <c r="DY24" s="111">
        <f t="shared" si="55"/>
        <v>244461</v>
      </c>
      <c r="DZ24" s="111">
        <f t="shared" si="55"/>
        <v>231300</v>
      </c>
      <c r="EA24" s="111">
        <f t="shared" si="55"/>
        <v>316288</v>
      </c>
      <c r="EB24" s="111">
        <f t="shared" si="13"/>
        <v>2957644</v>
      </c>
      <c r="EC24" s="111">
        <f t="shared" ref="EC24:EN24" si="56">IF($B24="","",EC9+EC12+EC15+EC18)</f>
        <v>328095</v>
      </c>
      <c r="ED24" s="111">
        <f t="shared" si="56"/>
        <v>293747</v>
      </c>
      <c r="EE24" s="111">
        <f t="shared" si="56"/>
        <v>272804</v>
      </c>
      <c r="EF24" s="111">
        <f t="shared" si="56"/>
        <v>314634</v>
      </c>
      <c r="EG24" s="111">
        <f t="shared" si="56"/>
        <v>281005</v>
      </c>
      <c r="EH24" s="111">
        <f t="shared" si="56"/>
        <v>266321</v>
      </c>
      <c r="EI24" s="111">
        <f t="shared" si="56"/>
        <v>338144</v>
      </c>
      <c r="EJ24" s="111">
        <f t="shared" si="56"/>
        <v>332133</v>
      </c>
      <c r="EK24" s="111">
        <f t="shared" si="56"/>
        <v>280165</v>
      </c>
      <c r="EL24" s="111">
        <f t="shared" si="56"/>
        <v>297993</v>
      </c>
      <c r="EM24" s="111">
        <f t="shared" si="56"/>
        <v>283171</v>
      </c>
      <c r="EN24" s="111">
        <f t="shared" si="56"/>
        <v>370916</v>
      </c>
      <c r="EO24" s="111">
        <f t="shared" si="26"/>
        <v>3659128</v>
      </c>
      <c r="EP24" s="111">
        <f t="shared" ref="EP24:FA24" si="57">IF($B24="","",EP9+EP12+EP15+EP18)</f>
        <v>396366</v>
      </c>
      <c r="EQ24" s="111">
        <f t="shared" si="57"/>
        <v>395366</v>
      </c>
      <c r="ER24" s="111">
        <f t="shared" si="57"/>
        <v>236802</v>
      </c>
      <c r="ES24" s="111">
        <f t="shared" si="57"/>
        <v>77483</v>
      </c>
      <c r="ET24" s="111">
        <f t="shared" si="57"/>
        <v>175579</v>
      </c>
      <c r="EU24" s="111">
        <f t="shared" si="57"/>
        <v>266112</v>
      </c>
      <c r="EV24" s="111">
        <f t="shared" si="57"/>
        <v>375715</v>
      </c>
      <c r="EW24" s="111">
        <f t="shared" si="57"/>
        <v>346006</v>
      </c>
      <c r="EX24" s="111">
        <f t="shared" si="57"/>
        <v>355890</v>
      </c>
      <c r="EY24" s="111">
        <f t="shared" si="57"/>
        <v>407609</v>
      </c>
      <c r="EZ24" s="111">
        <f t="shared" si="57"/>
        <v>392148</v>
      </c>
      <c r="FA24" s="111">
        <f t="shared" si="57"/>
        <v>414232</v>
      </c>
      <c r="FB24" s="111">
        <f t="shared" si="27"/>
        <v>3839308</v>
      </c>
      <c r="FC24" s="111">
        <f>IF($B24="","",FC9+FC12+FC15+FC18)</f>
        <v>458606</v>
      </c>
      <c r="FD24" s="111">
        <v>328288</v>
      </c>
      <c r="FE24" s="111">
        <v>443012</v>
      </c>
      <c r="FF24" s="111">
        <v>385566</v>
      </c>
      <c r="FG24" s="111">
        <v>431252</v>
      </c>
      <c r="FH24" s="111">
        <v>406844</v>
      </c>
      <c r="FI24" s="111">
        <v>496182</v>
      </c>
      <c r="FJ24" s="111">
        <v>535306</v>
      </c>
      <c r="FK24" s="111">
        <v>446563</v>
      </c>
      <c r="FL24" s="111">
        <v>498129</v>
      </c>
      <c r="FM24" s="111">
        <v>430815</v>
      </c>
      <c r="FN24" s="111">
        <v>539891</v>
      </c>
      <c r="FO24" s="111">
        <f>+SUM(FC24:FN24)</f>
        <v>5400454</v>
      </c>
      <c r="FP24" s="111">
        <v>529320</v>
      </c>
      <c r="FQ24" s="111">
        <v>498434</v>
      </c>
      <c r="FR24" s="111">
        <v>444612</v>
      </c>
      <c r="FS24" s="111">
        <v>417557</v>
      </c>
      <c r="FT24" s="111">
        <v>420589</v>
      </c>
      <c r="FU24" s="111">
        <v>363777</v>
      </c>
      <c r="FV24" s="111">
        <v>444912</v>
      </c>
      <c r="FW24" s="111">
        <v>446964</v>
      </c>
      <c r="FX24" s="111">
        <v>376757</v>
      </c>
      <c r="FY24" s="111">
        <v>423441</v>
      </c>
      <c r="FZ24" s="111">
        <v>377115</v>
      </c>
      <c r="GA24" s="111">
        <v>435050</v>
      </c>
      <c r="GB24" s="111">
        <f>+SUM(FP24:GA24)</f>
        <v>5178528</v>
      </c>
      <c r="GC24" s="111">
        <v>428142</v>
      </c>
      <c r="GD24" s="111">
        <v>454698</v>
      </c>
      <c r="GE24" s="112">
        <v>314711</v>
      </c>
      <c r="GF24" s="111">
        <v>394736</v>
      </c>
      <c r="GG24" s="111">
        <v>385457</v>
      </c>
      <c r="GH24" s="111">
        <v>361079</v>
      </c>
      <c r="GI24" s="111">
        <v>434946</v>
      </c>
      <c r="GJ24" s="111">
        <v>423754</v>
      </c>
      <c r="GK24" s="111">
        <v>363224</v>
      </c>
      <c r="GL24" s="111">
        <v>385884</v>
      </c>
      <c r="GM24" s="111">
        <v>358231</v>
      </c>
      <c r="GN24" s="111">
        <v>477358</v>
      </c>
      <c r="GO24" s="111">
        <f>+SUM(GC24:GN24)</f>
        <v>4782220</v>
      </c>
      <c r="GP24" s="111">
        <v>501177</v>
      </c>
      <c r="GQ24" s="111">
        <v>482673</v>
      </c>
      <c r="GR24" s="111">
        <v>440158</v>
      </c>
      <c r="GS24" s="111">
        <v>354559</v>
      </c>
      <c r="GT24" s="111">
        <v>375482</v>
      </c>
      <c r="GU24" s="111">
        <v>364811</v>
      </c>
      <c r="GV24" s="111">
        <v>451010</v>
      </c>
      <c r="GW24" s="111">
        <v>437643</v>
      </c>
      <c r="GX24" s="111">
        <v>368703</v>
      </c>
      <c r="GY24" s="111">
        <v>388966</v>
      </c>
      <c r="GZ24" s="111">
        <v>379620</v>
      </c>
      <c r="HA24" s="111">
        <v>495423</v>
      </c>
      <c r="HB24" s="111">
        <f>+SUM(GP24:HA24)</f>
        <v>5040225</v>
      </c>
      <c r="HC24" s="111">
        <f>+HC9+HC12+HC15+HC18</f>
        <v>511799</v>
      </c>
      <c r="HD24" s="111">
        <v>461793</v>
      </c>
      <c r="HE24" s="112">
        <v>469518</v>
      </c>
      <c r="HF24" s="112">
        <v>470467</v>
      </c>
      <c r="HG24" s="112">
        <v>461160</v>
      </c>
      <c r="HH24" s="112">
        <v>426035</v>
      </c>
      <c r="HI24" s="112">
        <v>537901</v>
      </c>
      <c r="HJ24" s="111"/>
      <c r="HK24" s="111"/>
      <c r="HL24" s="111"/>
      <c r="HM24" s="111"/>
      <c r="HN24" s="111"/>
      <c r="HO24" s="111">
        <f>+SUM(HC24:HN24)</f>
        <v>3338673</v>
      </c>
      <c r="HP24"/>
      <c r="HQ24"/>
      <c r="HR24"/>
      <c r="HS24"/>
      <c r="HT24"/>
      <c r="HU24"/>
      <c r="HV24"/>
      <c r="HW24"/>
      <c r="HX24"/>
      <c r="HY24"/>
      <c r="HZ24"/>
    </row>
    <row r="25" spans="2:234" ht="14.4" x14ac:dyDescent="0.3">
      <c r="B25" s="48" t="s">
        <v>66</v>
      </c>
      <c r="C25" s="111">
        <f t="shared" ref="C25:BN25" si="58">IF($B25="","",C10+C13+C16+C19)</f>
        <v>0</v>
      </c>
      <c r="D25" s="111">
        <f t="shared" si="58"/>
        <v>0</v>
      </c>
      <c r="E25" s="111">
        <f t="shared" si="58"/>
        <v>105324</v>
      </c>
      <c r="F25" s="111">
        <f t="shared" si="58"/>
        <v>211270</v>
      </c>
      <c r="G25" s="111">
        <f t="shared" si="58"/>
        <v>222866</v>
      </c>
      <c r="H25" s="111">
        <f t="shared" si="58"/>
        <v>217170</v>
      </c>
      <c r="I25" s="111">
        <f t="shared" si="58"/>
        <v>227772</v>
      </c>
      <c r="J25" s="111">
        <f t="shared" si="58"/>
        <v>234892</v>
      </c>
      <c r="K25" s="111">
        <f t="shared" si="58"/>
        <v>221560</v>
      </c>
      <c r="L25" s="111">
        <f t="shared" si="58"/>
        <v>239146</v>
      </c>
      <c r="M25" s="111">
        <f t="shared" si="58"/>
        <v>237374</v>
      </c>
      <c r="N25" s="111">
        <f t="shared" si="58"/>
        <v>252206</v>
      </c>
      <c r="O25" s="111">
        <f t="shared" si="58"/>
        <v>2169580</v>
      </c>
      <c r="P25" s="111">
        <f t="shared" si="58"/>
        <v>239972</v>
      </c>
      <c r="Q25" s="111">
        <f t="shared" si="58"/>
        <v>231604</v>
      </c>
      <c r="R25" s="111">
        <f t="shared" si="58"/>
        <v>242850</v>
      </c>
      <c r="S25" s="111">
        <f t="shared" si="58"/>
        <v>227236</v>
      </c>
      <c r="T25" s="111">
        <f t="shared" si="58"/>
        <v>236798</v>
      </c>
      <c r="U25" s="111">
        <f t="shared" si="58"/>
        <v>239010</v>
      </c>
      <c r="V25" s="111">
        <f t="shared" si="58"/>
        <v>253752</v>
      </c>
      <c r="W25" s="111">
        <f t="shared" si="58"/>
        <v>256490</v>
      </c>
      <c r="X25" s="111">
        <f t="shared" si="58"/>
        <v>250054</v>
      </c>
      <c r="Y25" s="111">
        <f t="shared" si="58"/>
        <v>261430</v>
      </c>
      <c r="Z25" s="111">
        <f t="shared" si="58"/>
        <v>255468</v>
      </c>
      <c r="AA25" s="111">
        <f t="shared" si="58"/>
        <v>272960</v>
      </c>
      <c r="AB25" s="111">
        <f t="shared" si="58"/>
        <v>2967624</v>
      </c>
      <c r="AC25" s="111">
        <f t="shared" si="58"/>
        <v>268702</v>
      </c>
      <c r="AD25" s="111">
        <f t="shared" si="58"/>
        <v>284706</v>
      </c>
      <c r="AE25" s="111">
        <f t="shared" si="58"/>
        <v>338478</v>
      </c>
      <c r="AF25" s="111">
        <f t="shared" si="58"/>
        <v>310522</v>
      </c>
      <c r="AG25" s="111">
        <f t="shared" si="58"/>
        <v>327144</v>
      </c>
      <c r="AH25" s="111">
        <f t="shared" si="58"/>
        <v>318468</v>
      </c>
      <c r="AI25" s="111">
        <f t="shared" si="58"/>
        <v>330532</v>
      </c>
      <c r="AJ25" s="111">
        <f t="shared" si="58"/>
        <v>346192</v>
      </c>
      <c r="AK25" s="111">
        <f t="shared" si="58"/>
        <v>337252</v>
      </c>
      <c r="AL25" s="111">
        <f t="shared" si="58"/>
        <v>348332</v>
      </c>
      <c r="AM25" s="111">
        <f t="shared" si="58"/>
        <v>342286</v>
      </c>
      <c r="AN25" s="111">
        <f t="shared" si="58"/>
        <v>366286</v>
      </c>
      <c r="AO25" s="111">
        <f t="shared" si="58"/>
        <v>3918900</v>
      </c>
      <c r="AP25" s="111">
        <f t="shared" si="58"/>
        <v>365654</v>
      </c>
      <c r="AQ25" s="111">
        <f t="shared" si="58"/>
        <v>350832</v>
      </c>
      <c r="AR25" s="111">
        <f t="shared" si="58"/>
        <v>360624</v>
      </c>
      <c r="AS25" s="111">
        <f t="shared" si="58"/>
        <v>327762</v>
      </c>
      <c r="AT25" s="111">
        <f t="shared" si="58"/>
        <v>340508</v>
      </c>
      <c r="AU25" s="111">
        <f t="shared" si="58"/>
        <v>337270</v>
      </c>
      <c r="AV25" s="111">
        <f t="shared" si="58"/>
        <v>358284</v>
      </c>
      <c r="AW25" s="111">
        <f t="shared" si="58"/>
        <v>374214</v>
      </c>
      <c r="AX25" s="111">
        <f t="shared" si="58"/>
        <v>354182</v>
      </c>
      <c r="AY25" s="111">
        <f t="shared" si="58"/>
        <v>369722</v>
      </c>
      <c r="AZ25" s="111">
        <f t="shared" si="58"/>
        <v>365386</v>
      </c>
      <c r="BA25" s="111">
        <f t="shared" si="58"/>
        <v>371016</v>
      </c>
      <c r="BB25" s="111">
        <f t="shared" si="58"/>
        <v>4275454</v>
      </c>
      <c r="BC25" s="111">
        <f t="shared" si="58"/>
        <v>370068</v>
      </c>
      <c r="BD25" s="111">
        <f t="shared" si="58"/>
        <v>344334</v>
      </c>
      <c r="BE25" s="111">
        <f t="shared" si="58"/>
        <v>356950</v>
      </c>
      <c r="BF25" s="111">
        <f t="shared" si="58"/>
        <v>346222</v>
      </c>
      <c r="BG25" s="111">
        <f t="shared" si="58"/>
        <v>351752</v>
      </c>
      <c r="BH25" s="111">
        <f t="shared" si="58"/>
        <v>339122</v>
      </c>
      <c r="BI25" s="111">
        <f t="shared" si="58"/>
        <v>352949</v>
      </c>
      <c r="BJ25" s="111">
        <f t="shared" si="58"/>
        <v>374367</v>
      </c>
      <c r="BK25" s="111">
        <f t="shared" si="58"/>
        <v>352351</v>
      </c>
      <c r="BL25" s="111">
        <f t="shared" si="58"/>
        <v>374861</v>
      </c>
      <c r="BM25" s="111">
        <f t="shared" si="58"/>
        <v>373801</v>
      </c>
      <c r="BN25" s="111">
        <f t="shared" si="58"/>
        <v>401306</v>
      </c>
      <c r="BO25" s="111">
        <f t="shared" ref="BO25:CV25" si="59">IF($B25="","",BO10+BO13+BO16+BO19)</f>
        <v>4338083</v>
      </c>
      <c r="BP25" s="111">
        <f t="shared" si="59"/>
        <v>402085</v>
      </c>
      <c r="BQ25" s="111">
        <f t="shared" si="59"/>
        <v>365140</v>
      </c>
      <c r="BR25" s="111">
        <f t="shared" si="59"/>
        <v>371079</v>
      </c>
      <c r="BS25" s="111">
        <f t="shared" si="59"/>
        <v>340649</v>
      </c>
      <c r="BT25" s="111">
        <f t="shared" si="59"/>
        <v>363685</v>
      </c>
      <c r="BU25" s="111">
        <f t="shared" si="59"/>
        <v>348313</v>
      </c>
      <c r="BV25" s="111">
        <f t="shared" si="59"/>
        <v>361003</v>
      </c>
      <c r="BW25" s="111">
        <f t="shared" si="59"/>
        <v>385361</v>
      </c>
      <c r="BX25" s="111">
        <f t="shared" si="59"/>
        <v>359644</v>
      </c>
      <c r="BY25" s="111">
        <f t="shared" si="59"/>
        <v>383435</v>
      </c>
      <c r="BZ25" s="111">
        <f t="shared" si="59"/>
        <v>377399</v>
      </c>
      <c r="CA25" s="111">
        <f t="shared" si="59"/>
        <v>388603</v>
      </c>
      <c r="CB25" s="111">
        <f t="shared" si="59"/>
        <v>4446396</v>
      </c>
      <c r="CC25" s="111">
        <f t="shared" si="59"/>
        <v>372049</v>
      </c>
      <c r="CD25" s="111">
        <f t="shared" si="59"/>
        <v>356432</v>
      </c>
      <c r="CE25" s="111">
        <f t="shared" si="59"/>
        <v>381540</v>
      </c>
      <c r="CF25" s="111">
        <f t="shared" si="59"/>
        <v>358857</v>
      </c>
      <c r="CG25" s="111">
        <f t="shared" si="59"/>
        <v>363556</v>
      </c>
      <c r="CH25" s="111">
        <f t="shared" si="59"/>
        <v>352399</v>
      </c>
      <c r="CI25" s="111">
        <f t="shared" si="59"/>
        <v>377266</v>
      </c>
      <c r="CJ25" s="111">
        <f t="shared" si="59"/>
        <v>398383</v>
      </c>
      <c r="CK25" s="111">
        <f t="shared" si="59"/>
        <v>385239</v>
      </c>
      <c r="CL25" s="111">
        <f t="shared" si="59"/>
        <v>404678</v>
      </c>
      <c r="CM25" s="111">
        <f t="shared" si="59"/>
        <v>391709</v>
      </c>
      <c r="CN25" s="111">
        <f t="shared" si="59"/>
        <v>409605</v>
      </c>
      <c r="CO25" s="111">
        <f t="shared" si="59"/>
        <v>4551713</v>
      </c>
      <c r="CP25" s="111">
        <f t="shared" si="59"/>
        <v>395309</v>
      </c>
      <c r="CQ25" s="111">
        <f t="shared" si="59"/>
        <v>386771</v>
      </c>
      <c r="CR25" s="111">
        <f t="shared" si="59"/>
        <v>389540</v>
      </c>
      <c r="CS25" s="111">
        <f t="shared" si="59"/>
        <v>373672</v>
      </c>
      <c r="CT25" s="111">
        <f t="shared" si="59"/>
        <v>375681</v>
      </c>
      <c r="CU25" s="111">
        <f t="shared" si="59"/>
        <v>361129</v>
      </c>
      <c r="CV25" s="111">
        <f t="shared" si="59"/>
        <v>385252</v>
      </c>
      <c r="CW25" s="111">
        <f t="shared" si="53"/>
        <v>398200</v>
      </c>
      <c r="CX25" s="111">
        <f t="shared" si="53"/>
        <v>386312</v>
      </c>
      <c r="CY25" s="111">
        <f t="shared" si="53"/>
        <v>404717</v>
      </c>
      <c r="CZ25" s="111">
        <f t="shared" si="53"/>
        <v>403567</v>
      </c>
      <c r="DA25" s="111">
        <f t="shared" si="53"/>
        <v>440945</v>
      </c>
      <c r="DB25" s="111">
        <f t="shared" si="53"/>
        <v>4701095</v>
      </c>
      <c r="DC25" s="111">
        <f t="shared" si="53"/>
        <v>420073</v>
      </c>
      <c r="DD25" s="111">
        <v>386687</v>
      </c>
      <c r="DE25" s="111">
        <f t="shared" ref="DE25:DN25" si="60">IF($B25="","",DE10+DE13+DE16+DE19)</f>
        <v>193320</v>
      </c>
      <c r="DF25" s="111">
        <f t="shared" si="60"/>
        <v>0</v>
      </c>
      <c r="DG25" s="111">
        <f t="shared" si="60"/>
        <v>0</v>
      </c>
      <c r="DH25" s="111">
        <f t="shared" si="60"/>
        <v>37445</v>
      </c>
      <c r="DI25" s="111">
        <f t="shared" si="60"/>
        <v>185878</v>
      </c>
      <c r="DJ25" s="111">
        <f t="shared" si="60"/>
        <v>194342</v>
      </c>
      <c r="DK25" s="111">
        <f t="shared" si="60"/>
        <v>239712</v>
      </c>
      <c r="DL25" s="111">
        <f t="shared" si="60"/>
        <v>320907</v>
      </c>
      <c r="DM25" s="111">
        <f t="shared" si="60"/>
        <v>276642</v>
      </c>
      <c r="DN25" s="111">
        <f t="shared" si="60"/>
        <v>333691</v>
      </c>
      <c r="DO25" s="158">
        <f t="shared" si="12"/>
        <v>2588697</v>
      </c>
      <c r="DP25" s="158">
        <f>IF($B25="","",DP10+DP13+DP16+DP19)</f>
        <v>333353</v>
      </c>
      <c r="DQ25" s="158">
        <f>IF($B25="","",DQ10+DQ13+DQ16+DQ19)</f>
        <v>312162</v>
      </c>
      <c r="DR25" s="158">
        <f t="shared" ref="DR25:EA25" si="61">IF($B25="","",DR10+DR13+DR16+DR19)</f>
        <v>328406</v>
      </c>
      <c r="DS25" s="158">
        <f t="shared" si="61"/>
        <v>317942</v>
      </c>
      <c r="DT25" s="158">
        <f t="shared" si="61"/>
        <v>384609</v>
      </c>
      <c r="DU25" s="158">
        <f t="shared" si="61"/>
        <v>360802</v>
      </c>
      <c r="DV25" s="158">
        <f t="shared" si="61"/>
        <v>378333</v>
      </c>
      <c r="DW25" s="158">
        <f t="shared" si="61"/>
        <v>396736</v>
      </c>
      <c r="DX25" s="158">
        <f t="shared" si="61"/>
        <v>367084</v>
      </c>
      <c r="DY25" s="158">
        <f t="shared" si="61"/>
        <v>387894</v>
      </c>
      <c r="DZ25" s="158">
        <f t="shared" si="61"/>
        <v>388666</v>
      </c>
      <c r="EA25" s="158">
        <f t="shared" si="61"/>
        <v>405528</v>
      </c>
      <c r="EB25" s="158">
        <f t="shared" si="13"/>
        <v>4361515</v>
      </c>
      <c r="EC25" s="158">
        <f t="shared" ref="EC25:EN25" si="62">IF($B25="","",EC10+EC13+EC16+EC19)</f>
        <v>405368</v>
      </c>
      <c r="ED25" s="158">
        <f t="shared" si="62"/>
        <v>366126</v>
      </c>
      <c r="EE25" s="158">
        <f t="shared" si="62"/>
        <v>393737</v>
      </c>
      <c r="EF25" s="158">
        <f t="shared" si="62"/>
        <v>372493</v>
      </c>
      <c r="EG25" s="158">
        <f t="shared" si="62"/>
        <v>420827</v>
      </c>
      <c r="EH25" s="158">
        <f t="shared" si="62"/>
        <v>415000</v>
      </c>
      <c r="EI25" s="158">
        <f t="shared" si="62"/>
        <v>431136</v>
      </c>
      <c r="EJ25" s="158">
        <f t="shared" si="62"/>
        <v>446253</v>
      </c>
      <c r="EK25" s="158">
        <f t="shared" si="62"/>
        <v>428298</v>
      </c>
      <c r="EL25" s="158">
        <f t="shared" si="62"/>
        <v>453626</v>
      </c>
      <c r="EM25" s="158">
        <f t="shared" si="62"/>
        <v>448958</v>
      </c>
      <c r="EN25" s="158">
        <f t="shared" si="62"/>
        <v>465276</v>
      </c>
      <c r="EO25" s="111">
        <f t="shared" si="26"/>
        <v>5047098</v>
      </c>
      <c r="EP25" s="111">
        <f t="shared" ref="EP25:FA25" si="63">IF($B25="","",EP10+EP13+EP16+EP19)</f>
        <v>442864</v>
      </c>
      <c r="EQ25" s="111">
        <f t="shared" si="63"/>
        <v>435013</v>
      </c>
      <c r="ER25" s="111">
        <f t="shared" si="63"/>
        <v>310874</v>
      </c>
      <c r="ES25" s="111">
        <f t="shared" si="63"/>
        <v>156637</v>
      </c>
      <c r="ET25" s="111">
        <f t="shared" si="63"/>
        <v>232432</v>
      </c>
      <c r="EU25" s="111">
        <f t="shared" si="63"/>
        <v>291981</v>
      </c>
      <c r="EV25" s="111">
        <f t="shared" si="63"/>
        <v>352657</v>
      </c>
      <c r="EW25" s="111">
        <f t="shared" si="63"/>
        <v>384544</v>
      </c>
      <c r="EX25" s="111">
        <f t="shared" si="63"/>
        <v>384618</v>
      </c>
      <c r="EY25" s="111">
        <f t="shared" si="63"/>
        <v>439585</v>
      </c>
      <c r="EZ25" s="111">
        <f t="shared" si="63"/>
        <v>438368</v>
      </c>
      <c r="FA25" s="111">
        <f t="shared" si="63"/>
        <v>406253</v>
      </c>
      <c r="FB25" s="111">
        <f t="shared" si="27"/>
        <v>4275826</v>
      </c>
      <c r="FC25" s="111">
        <f>IF($B25="","",FC10+FC13+FC16+FC19)</f>
        <v>453915</v>
      </c>
      <c r="FD25" s="111">
        <v>351784</v>
      </c>
      <c r="FE25" s="111">
        <v>389945</v>
      </c>
      <c r="FF25" s="111">
        <v>390777</v>
      </c>
      <c r="FG25" s="111">
        <v>427096</v>
      </c>
      <c r="FH25" s="111">
        <v>426112</v>
      </c>
      <c r="FI25" s="111">
        <v>438576</v>
      </c>
      <c r="FJ25" s="111">
        <v>450857</v>
      </c>
      <c r="FK25" s="111">
        <v>472644</v>
      </c>
      <c r="FL25" s="111">
        <v>497354</v>
      </c>
      <c r="FM25" s="111">
        <v>484375</v>
      </c>
      <c r="FN25" s="111">
        <v>502869</v>
      </c>
      <c r="FO25" s="111">
        <f>+SUM(FC25:FN25)</f>
        <v>5286304</v>
      </c>
      <c r="FP25" s="111">
        <v>465816</v>
      </c>
      <c r="FQ25" s="111">
        <v>447160</v>
      </c>
      <c r="FR25" s="111">
        <v>456258</v>
      </c>
      <c r="FS25" s="111">
        <v>423947</v>
      </c>
      <c r="FT25" s="111">
        <v>467877</v>
      </c>
      <c r="FU25" s="111">
        <v>444717</v>
      </c>
      <c r="FV25" s="111">
        <v>470137</v>
      </c>
      <c r="FW25" s="111">
        <v>497240</v>
      </c>
      <c r="FX25" s="111">
        <v>496963</v>
      </c>
      <c r="FY25" s="111">
        <v>511916</v>
      </c>
      <c r="FZ25" s="111">
        <v>479677</v>
      </c>
      <c r="GA25" s="111">
        <v>456387</v>
      </c>
      <c r="GB25" s="111">
        <f>+SUM(FP25:GA25)</f>
        <v>5618095</v>
      </c>
      <c r="GC25" s="111">
        <v>427436</v>
      </c>
      <c r="GD25" s="111">
        <v>431483</v>
      </c>
      <c r="GE25" s="112">
        <v>330240</v>
      </c>
      <c r="GF25" s="111">
        <v>408595</v>
      </c>
      <c r="GG25" s="111">
        <v>424618</v>
      </c>
      <c r="GH25" s="111">
        <v>422393</v>
      </c>
      <c r="GI25" s="111">
        <v>431297</v>
      </c>
      <c r="GJ25" s="111">
        <v>451579</v>
      </c>
      <c r="GK25" s="111">
        <v>441717</v>
      </c>
      <c r="GL25" s="111">
        <v>456576</v>
      </c>
      <c r="GM25" s="111">
        <v>457608</v>
      </c>
      <c r="GN25" s="111">
        <v>461296</v>
      </c>
      <c r="GO25" s="111">
        <f>+SUM(GC25:GN25)</f>
        <v>5144838</v>
      </c>
      <c r="GP25" s="111">
        <v>453091</v>
      </c>
      <c r="GQ25" s="111">
        <v>424681</v>
      </c>
      <c r="GR25" s="111">
        <v>421053</v>
      </c>
      <c r="GS25" s="111">
        <v>419502</v>
      </c>
      <c r="GT25" s="111">
        <v>454008</v>
      </c>
      <c r="GU25" s="111">
        <v>430369</v>
      </c>
      <c r="GV25" s="111">
        <v>468943</v>
      </c>
      <c r="GW25" s="111">
        <v>473435</v>
      </c>
      <c r="GX25" s="111">
        <v>451657</v>
      </c>
      <c r="GY25" s="111">
        <v>494482</v>
      </c>
      <c r="GZ25" s="111">
        <v>516281</v>
      </c>
      <c r="HA25" s="111">
        <v>516274</v>
      </c>
      <c r="HB25" s="111">
        <f>+SUM(GP25:HA25)</f>
        <v>5523776</v>
      </c>
      <c r="HC25" s="111">
        <f>+HC10+HC13+HC16+HC19</f>
        <v>495214</v>
      </c>
      <c r="HD25" s="111">
        <v>454929</v>
      </c>
      <c r="HE25" s="112">
        <v>553271</v>
      </c>
      <c r="HF25" s="112">
        <v>529320</v>
      </c>
      <c r="HG25" s="112">
        <v>578298</v>
      </c>
      <c r="HH25" s="112">
        <v>550963</v>
      </c>
      <c r="HI25" s="112">
        <v>563350</v>
      </c>
      <c r="HJ25" s="111"/>
      <c r="HK25" s="111"/>
      <c r="HL25" s="111"/>
      <c r="HM25" s="111"/>
      <c r="HN25" s="111"/>
      <c r="HO25" s="111">
        <f>+SUM(HC25:HN25)</f>
        <v>3725345</v>
      </c>
      <c r="HP25"/>
      <c r="HQ25"/>
      <c r="HR25"/>
      <c r="HS25"/>
      <c r="HT25"/>
      <c r="HU25"/>
      <c r="HV25"/>
      <c r="HW25"/>
      <c r="HX25"/>
      <c r="HY25"/>
      <c r="HZ25"/>
    </row>
    <row r="26" spans="2:234" ht="14.4" x14ac:dyDescent="0.3"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HP26"/>
      <c r="HQ26"/>
      <c r="HR26"/>
      <c r="HS26"/>
      <c r="HT26"/>
      <c r="HU26"/>
      <c r="HV26"/>
      <c r="HW26"/>
      <c r="HX26"/>
      <c r="HY26"/>
      <c r="HZ26"/>
    </row>
    <row r="27" spans="2:234" ht="14.4" x14ac:dyDescent="0.3"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HP27"/>
      <c r="HQ27"/>
      <c r="HR27"/>
      <c r="HS27"/>
      <c r="HT27"/>
      <c r="HU27"/>
      <c r="HV27"/>
      <c r="HW27"/>
      <c r="HX27"/>
      <c r="HY27"/>
      <c r="HZ27"/>
    </row>
    <row r="28" spans="2:234" ht="14.4" x14ac:dyDescent="0.3">
      <c r="B28" s="5" t="s">
        <v>71</v>
      </c>
      <c r="HP28"/>
      <c r="HQ28"/>
      <c r="HR28"/>
      <c r="HS28"/>
      <c r="HT28"/>
      <c r="HU28"/>
      <c r="HV28"/>
      <c r="HW28"/>
      <c r="HX28"/>
      <c r="HY28"/>
      <c r="HZ28"/>
    </row>
    <row r="29" spans="2:234" ht="15" customHeight="1" x14ac:dyDescent="0.3">
      <c r="B29" s="177" t="s">
        <v>39</v>
      </c>
      <c r="C29" s="182">
        <v>2009</v>
      </c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4"/>
      <c r="O29" s="177" t="s">
        <v>91</v>
      </c>
      <c r="P29" s="182">
        <v>2010</v>
      </c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4"/>
      <c r="AB29" s="177" t="s">
        <v>80</v>
      </c>
      <c r="AC29" s="182">
        <v>2011</v>
      </c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4"/>
      <c r="AO29" s="177" t="s">
        <v>81</v>
      </c>
      <c r="AP29" s="182">
        <v>2012</v>
      </c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4"/>
      <c r="BB29" s="177" t="s">
        <v>82</v>
      </c>
      <c r="BC29" s="182">
        <v>2013</v>
      </c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4"/>
      <c r="BO29" s="177" t="s">
        <v>40</v>
      </c>
      <c r="BP29" s="182">
        <v>2014</v>
      </c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4"/>
      <c r="CB29" s="177" t="s">
        <v>41</v>
      </c>
      <c r="CC29" s="182">
        <v>2015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4"/>
      <c r="CO29" s="177" t="s">
        <v>42</v>
      </c>
      <c r="CP29" s="182">
        <v>2016</v>
      </c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4"/>
      <c r="DB29" s="177" t="s">
        <v>43</v>
      </c>
      <c r="DC29" s="174">
        <v>2017</v>
      </c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6"/>
      <c r="DO29" s="172" t="s">
        <v>44</v>
      </c>
      <c r="DP29" s="174">
        <v>2018</v>
      </c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6"/>
      <c r="EB29" s="172" t="s">
        <v>45</v>
      </c>
      <c r="EC29" s="174">
        <v>2019</v>
      </c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6"/>
      <c r="EO29" s="172" t="s">
        <v>46</v>
      </c>
      <c r="EP29" s="68">
        <v>2020</v>
      </c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70"/>
      <c r="FB29" s="172" t="s">
        <v>47</v>
      </c>
      <c r="FC29" s="68">
        <v>2021</v>
      </c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70"/>
      <c r="FO29" s="172" t="s">
        <v>48</v>
      </c>
      <c r="FP29" s="174">
        <v>2022</v>
      </c>
      <c r="FQ29" s="175"/>
      <c r="FR29" s="175"/>
      <c r="FS29" s="175"/>
      <c r="FT29" s="175"/>
      <c r="FU29" s="175"/>
      <c r="FV29" s="175"/>
      <c r="FW29" s="175"/>
      <c r="FX29" s="175"/>
      <c r="FY29" s="175"/>
      <c r="FZ29" s="175"/>
      <c r="GA29" s="176"/>
      <c r="GB29" s="172" t="s">
        <v>49</v>
      </c>
      <c r="GC29" s="174">
        <v>2023</v>
      </c>
      <c r="GD29" s="175"/>
      <c r="GE29" s="175"/>
      <c r="GF29" s="175"/>
      <c r="GG29" s="175"/>
      <c r="GH29" s="175"/>
      <c r="GI29" s="175"/>
      <c r="GJ29" s="175"/>
      <c r="GK29" s="175"/>
      <c r="GL29" s="175"/>
      <c r="GM29" s="175"/>
      <c r="GN29" s="176"/>
      <c r="GO29" s="172" t="s">
        <v>50</v>
      </c>
      <c r="GP29" s="174">
        <v>2024</v>
      </c>
      <c r="GQ29" s="175"/>
      <c r="GR29" s="175"/>
      <c r="GS29" s="175"/>
      <c r="GT29" s="175"/>
      <c r="GU29" s="175"/>
      <c r="GV29" s="175"/>
      <c r="GW29" s="175"/>
      <c r="GX29" s="175"/>
      <c r="GY29" s="175"/>
      <c r="GZ29" s="175"/>
      <c r="HA29" s="176"/>
      <c r="HB29" s="172" t="s">
        <v>51</v>
      </c>
      <c r="HC29" s="174">
        <v>2025</v>
      </c>
      <c r="HD29" s="175"/>
      <c r="HE29" s="175"/>
      <c r="HF29" s="175"/>
      <c r="HG29" s="175"/>
      <c r="HH29" s="175"/>
      <c r="HI29" s="175"/>
      <c r="HJ29" s="175"/>
      <c r="HK29" s="175"/>
      <c r="HL29" s="175"/>
      <c r="HM29" s="175"/>
      <c r="HN29" s="176"/>
      <c r="HO29" s="172" t="s">
        <v>176</v>
      </c>
      <c r="HP29"/>
      <c r="HQ29"/>
      <c r="HR29"/>
      <c r="HS29"/>
      <c r="HT29"/>
      <c r="HU29"/>
      <c r="HV29"/>
      <c r="HW29"/>
      <c r="HX29"/>
      <c r="HY29"/>
      <c r="HZ29"/>
    </row>
    <row r="30" spans="2:234" ht="14.4" x14ac:dyDescent="0.3">
      <c r="B30" s="178"/>
      <c r="C30" s="71" t="s">
        <v>52</v>
      </c>
      <c r="D30" s="71" t="s">
        <v>53</v>
      </c>
      <c r="E30" s="71" t="s">
        <v>54</v>
      </c>
      <c r="F30" s="71" t="s">
        <v>55</v>
      </c>
      <c r="G30" s="71" t="s">
        <v>56</v>
      </c>
      <c r="H30" s="71" t="s">
        <v>57</v>
      </c>
      <c r="I30" s="71" t="s">
        <v>58</v>
      </c>
      <c r="J30" s="71" t="s">
        <v>59</v>
      </c>
      <c r="K30" s="71" t="s">
        <v>60</v>
      </c>
      <c r="L30" s="71" t="s">
        <v>61</v>
      </c>
      <c r="M30" s="71" t="s">
        <v>62</v>
      </c>
      <c r="N30" s="71" t="s">
        <v>63</v>
      </c>
      <c r="O30" s="178"/>
      <c r="P30" s="71" t="s">
        <v>52</v>
      </c>
      <c r="Q30" s="71" t="s">
        <v>53</v>
      </c>
      <c r="R30" s="71" t="s">
        <v>54</v>
      </c>
      <c r="S30" s="71" t="s">
        <v>55</v>
      </c>
      <c r="T30" s="71" t="s">
        <v>56</v>
      </c>
      <c r="U30" s="71" t="s">
        <v>57</v>
      </c>
      <c r="V30" s="71" t="s">
        <v>58</v>
      </c>
      <c r="W30" s="71" t="s">
        <v>59</v>
      </c>
      <c r="X30" s="71" t="s">
        <v>60</v>
      </c>
      <c r="Y30" s="71" t="s">
        <v>61</v>
      </c>
      <c r="Z30" s="71" t="s">
        <v>62</v>
      </c>
      <c r="AA30" s="71" t="s">
        <v>63</v>
      </c>
      <c r="AB30" s="178"/>
      <c r="AC30" s="71" t="s">
        <v>52</v>
      </c>
      <c r="AD30" s="71" t="s">
        <v>53</v>
      </c>
      <c r="AE30" s="71" t="s">
        <v>54</v>
      </c>
      <c r="AF30" s="71" t="s">
        <v>55</v>
      </c>
      <c r="AG30" s="71" t="s">
        <v>56</v>
      </c>
      <c r="AH30" s="71" t="s">
        <v>57</v>
      </c>
      <c r="AI30" s="71" t="s">
        <v>58</v>
      </c>
      <c r="AJ30" s="71" t="s">
        <v>59</v>
      </c>
      <c r="AK30" s="71" t="s">
        <v>60</v>
      </c>
      <c r="AL30" s="71" t="s">
        <v>61</v>
      </c>
      <c r="AM30" s="71" t="s">
        <v>62</v>
      </c>
      <c r="AN30" s="71" t="s">
        <v>63</v>
      </c>
      <c r="AO30" s="178"/>
      <c r="AP30" s="71" t="s">
        <v>52</v>
      </c>
      <c r="AQ30" s="71" t="s">
        <v>53</v>
      </c>
      <c r="AR30" s="71" t="s">
        <v>54</v>
      </c>
      <c r="AS30" s="71" t="s">
        <v>55</v>
      </c>
      <c r="AT30" s="71" t="s">
        <v>56</v>
      </c>
      <c r="AU30" s="71" t="s">
        <v>57</v>
      </c>
      <c r="AV30" s="71" t="s">
        <v>58</v>
      </c>
      <c r="AW30" s="71" t="s">
        <v>59</v>
      </c>
      <c r="AX30" s="71" t="s">
        <v>60</v>
      </c>
      <c r="AY30" s="71" t="s">
        <v>61</v>
      </c>
      <c r="AZ30" s="71" t="s">
        <v>62</v>
      </c>
      <c r="BA30" s="71" t="s">
        <v>63</v>
      </c>
      <c r="BB30" s="178"/>
      <c r="BC30" s="71" t="s">
        <v>52</v>
      </c>
      <c r="BD30" s="71" t="s">
        <v>53</v>
      </c>
      <c r="BE30" s="71" t="s">
        <v>54</v>
      </c>
      <c r="BF30" s="71" t="s">
        <v>55</v>
      </c>
      <c r="BG30" s="71" t="s">
        <v>56</v>
      </c>
      <c r="BH30" s="71" t="s">
        <v>57</v>
      </c>
      <c r="BI30" s="71" t="s">
        <v>58</v>
      </c>
      <c r="BJ30" s="71" t="s">
        <v>59</v>
      </c>
      <c r="BK30" s="71" t="s">
        <v>60</v>
      </c>
      <c r="BL30" s="71" t="s">
        <v>61</v>
      </c>
      <c r="BM30" s="71" t="s">
        <v>62</v>
      </c>
      <c r="BN30" s="71" t="s">
        <v>63</v>
      </c>
      <c r="BO30" s="178"/>
      <c r="BP30" s="71" t="s">
        <v>52</v>
      </c>
      <c r="BQ30" s="71" t="s">
        <v>53</v>
      </c>
      <c r="BR30" s="71" t="s">
        <v>54</v>
      </c>
      <c r="BS30" s="71" t="s">
        <v>55</v>
      </c>
      <c r="BT30" s="71" t="s">
        <v>56</v>
      </c>
      <c r="BU30" s="71" t="s">
        <v>57</v>
      </c>
      <c r="BV30" s="71" t="s">
        <v>58</v>
      </c>
      <c r="BW30" s="71" t="s">
        <v>59</v>
      </c>
      <c r="BX30" s="71" t="s">
        <v>60</v>
      </c>
      <c r="BY30" s="71" t="s">
        <v>61</v>
      </c>
      <c r="BZ30" s="71" t="s">
        <v>62</v>
      </c>
      <c r="CA30" s="71" t="s">
        <v>63</v>
      </c>
      <c r="CB30" s="178"/>
      <c r="CC30" s="71" t="s">
        <v>52</v>
      </c>
      <c r="CD30" s="71" t="s">
        <v>53</v>
      </c>
      <c r="CE30" s="71" t="s">
        <v>54</v>
      </c>
      <c r="CF30" s="71" t="s">
        <v>55</v>
      </c>
      <c r="CG30" s="71" t="s">
        <v>56</v>
      </c>
      <c r="CH30" s="71" t="s">
        <v>57</v>
      </c>
      <c r="CI30" s="71" t="s">
        <v>58</v>
      </c>
      <c r="CJ30" s="71" t="s">
        <v>59</v>
      </c>
      <c r="CK30" s="71" t="s">
        <v>60</v>
      </c>
      <c r="CL30" s="71" t="s">
        <v>61</v>
      </c>
      <c r="CM30" s="71" t="s">
        <v>62</v>
      </c>
      <c r="CN30" s="71" t="s">
        <v>63</v>
      </c>
      <c r="CO30" s="178"/>
      <c r="CP30" s="71" t="s">
        <v>52</v>
      </c>
      <c r="CQ30" s="71" t="s">
        <v>53</v>
      </c>
      <c r="CR30" s="71" t="s">
        <v>54</v>
      </c>
      <c r="CS30" s="71" t="s">
        <v>55</v>
      </c>
      <c r="CT30" s="71" t="s">
        <v>56</v>
      </c>
      <c r="CU30" s="71" t="s">
        <v>57</v>
      </c>
      <c r="CV30" s="71" t="s">
        <v>58</v>
      </c>
      <c r="CW30" s="71" t="s">
        <v>59</v>
      </c>
      <c r="CX30" s="71" t="s">
        <v>60</v>
      </c>
      <c r="CY30" s="71" t="s">
        <v>61</v>
      </c>
      <c r="CZ30" s="71" t="s">
        <v>62</v>
      </c>
      <c r="DA30" s="71" t="s">
        <v>63</v>
      </c>
      <c r="DB30" s="178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3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3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3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3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3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3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3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3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3"/>
      <c r="HP30"/>
      <c r="HQ30"/>
      <c r="HR30"/>
      <c r="HS30"/>
      <c r="HT30"/>
      <c r="HU30"/>
      <c r="HV30"/>
      <c r="HW30"/>
      <c r="HX30"/>
      <c r="HY30"/>
      <c r="HZ30"/>
    </row>
    <row r="31" spans="2:234" ht="14.4" x14ac:dyDescent="0.3">
      <c r="B31" s="46" t="s">
        <v>100</v>
      </c>
      <c r="C31" s="76">
        <v>0</v>
      </c>
      <c r="D31" s="76">
        <v>0</v>
      </c>
      <c r="E31" s="76">
        <v>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f>SUM(C31:N31)</f>
        <v>0</v>
      </c>
      <c r="P31" s="76">
        <f>SUM(P32:P33)</f>
        <v>0</v>
      </c>
      <c r="Q31" s="76">
        <f t="shared" ref="Q31:AA31" si="64">SUM(Q32:Q33)</f>
        <v>0</v>
      </c>
      <c r="R31" s="76">
        <f>SUM(R32:R33)</f>
        <v>0</v>
      </c>
      <c r="S31" s="76">
        <f t="shared" si="64"/>
        <v>0</v>
      </c>
      <c r="T31" s="76">
        <f>SUM(T32:T33)</f>
        <v>0</v>
      </c>
      <c r="U31" s="76">
        <f t="shared" si="64"/>
        <v>0</v>
      </c>
      <c r="V31" s="76">
        <f t="shared" si="64"/>
        <v>0</v>
      </c>
      <c r="W31" s="76">
        <f t="shared" si="64"/>
        <v>0</v>
      </c>
      <c r="X31" s="76">
        <f t="shared" si="64"/>
        <v>0</v>
      </c>
      <c r="Y31" s="76">
        <f t="shared" si="64"/>
        <v>0</v>
      </c>
      <c r="Z31" s="76">
        <f t="shared" si="64"/>
        <v>0</v>
      </c>
      <c r="AA31" s="76">
        <f t="shared" si="64"/>
        <v>0</v>
      </c>
      <c r="AB31" s="76">
        <f>SUM(P31:AA31)</f>
        <v>0</v>
      </c>
      <c r="AC31" s="76">
        <f>SUM(AC32:AC33)</f>
        <v>0</v>
      </c>
      <c r="AD31" s="76">
        <f t="shared" ref="AD31:AN31" si="65">SUM(AD32:AD33)</f>
        <v>147400</v>
      </c>
      <c r="AE31" s="76">
        <f>SUM(AE32:AE33)</f>
        <v>354426</v>
      </c>
      <c r="AF31" s="76">
        <f t="shared" si="65"/>
        <v>328232</v>
      </c>
      <c r="AG31" s="76">
        <f>SUM(AG32:AG33)</f>
        <v>351578</v>
      </c>
      <c r="AH31" s="76">
        <f t="shared" si="65"/>
        <v>331650</v>
      </c>
      <c r="AI31" s="76">
        <f t="shared" si="65"/>
        <v>356618</v>
      </c>
      <c r="AJ31" s="76">
        <f t="shared" si="65"/>
        <v>362160</v>
      </c>
      <c r="AK31" s="76">
        <f t="shared" si="65"/>
        <v>355280</v>
      </c>
      <c r="AL31" s="76">
        <f t="shared" si="65"/>
        <v>363626</v>
      </c>
      <c r="AM31" s="76">
        <f t="shared" si="65"/>
        <v>361150</v>
      </c>
      <c r="AN31" s="76">
        <f t="shared" si="65"/>
        <v>389010</v>
      </c>
      <c r="AO31" s="76">
        <f>SUM(AC31:AN31)</f>
        <v>3701130</v>
      </c>
      <c r="AP31" s="76">
        <f>SUM(AP32:AP33)</f>
        <v>388002</v>
      </c>
      <c r="AQ31" s="76">
        <f t="shared" ref="AQ31:BA31" si="66">SUM(AQ32:AQ33)</f>
        <v>375188</v>
      </c>
      <c r="AR31" s="76">
        <f>SUM(AR32:AR33)</f>
        <v>376112</v>
      </c>
      <c r="AS31" s="76">
        <f t="shared" si="66"/>
        <v>350154</v>
      </c>
      <c r="AT31" s="76">
        <f>SUM(AT32:AT33)</f>
        <v>354332</v>
      </c>
      <c r="AU31" s="76">
        <f t="shared" si="66"/>
        <v>358932</v>
      </c>
      <c r="AV31" s="76">
        <f t="shared" si="66"/>
        <v>381964</v>
      </c>
      <c r="AW31" s="76">
        <f t="shared" si="66"/>
        <v>393250</v>
      </c>
      <c r="AX31" s="76">
        <f t="shared" si="66"/>
        <v>374786</v>
      </c>
      <c r="AY31" s="76">
        <f t="shared" si="66"/>
        <v>396600</v>
      </c>
      <c r="AZ31" s="76">
        <f t="shared" si="66"/>
        <v>385536</v>
      </c>
      <c r="BA31" s="76">
        <f t="shared" si="66"/>
        <v>399826</v>
      </c>
      <c r="BB31" s="76">
        <f>SUM(AP31:BA31)</f>
        <v>4534682</v>
      </c>
      <c r="BC31" s="76">
        <f>SUM(BC32:BC33)</f>
        <v>395480</v>
      </c>
      <c r="BD31" s="76">
        <f t="shared" ref="BD31:BN31" si="67">SUM(BD32:BD33)</f>
        <v>369910</v>
      </c>
      <c r="BE31" s="76">
        <f>SUM(BE32:BE33)</f>
        <v>382404</v>
      </c>
      <c r="BF31" s="76">
        <f t="shared" si="67"/>
        <v>367704</v>
      </c>
      <c r="BG31" s="76">
        <f>SUM(BG32:BG33)</f>
        <v>376728</v>
      </c>
      <c r="BH31" s="76">
        <f t="shared" si="67"/>
        <v>359840</v>
      </c>
      <c r="BI31" s="76">
        <f t="shared" si="67"/>
        <v>384692</v>
      </c>
      <c r="BJ31" s="76">
        <f t="shared" si="67"/>
        <v>404592</v>
      </c>
      <c r="BK31" s="76">
        <f t="shared" si="67"/>
        <v>376716</v>
      </c>
      <c r="BL31" s="76">
        <f t="shared" si="67"/>
        <v>397818</v>
      </c>
      <c r="BM31" s="76">
        <f t="shared" si="67"/>
        <v>401264</v>
      </c>
      <c r="BN31" s="76">
        <f t="shared" si="67"/>
        <v>446876</v>
      </c>
      <c r="BO31" s="76">
        <f>SUM(BC31:BN31)</f>
        <v>4664024</v>
      </c>
      <c r="BP31" s="76">
        <f>SUM(BP32:BP33)</f>
        <v>447980</v>
      </c>
      <c r="BQ31" s="76">
        <f t="shared" ref="BQ31:CA31" si="68">SUM(BQ32:BQ33)</f>
        <v>395824</v>
      </c>
      <c r="BR31" s="76">
        <f>SUM(BR32:BR33)</f>
        <v>394588</v>
      </c>
      <c r="BS31" s="76">
        <f t="shared" si="68"/>
        <v>371902</v>
      </c>
      <c r="BT31" s="76">
        <f>SUM(BT32:BT33)</f>
        <v>392010</v>
      </c>
      <c r="BU31" s="76">
        <f t="shared" si="68"/>
        <v>368536</v>
      </c>
      <c r="BV31" s="76">
        <f t="shared" si="68"/>
        <v>392290</v>
      </c>
      <c r="BW31" s="76">
        <f t="shared" si="68"/>
        <v>405918</v>
      </c>
      <c r="BX31" s="76">
        <f t="shared" si="68"/>
        <v>376606</v>
      </c>
      <c r="BY31" s="76">
        <f t="shared" si="68"/>
        <v>409404</v>
      </c>
      <c r="BZ31" s="76">
        <f t="shared" si="68"/>
        <v>403606</v>
      </c>
      <c r="CA31" s="76">
        <f t="shared" si="68"/>
        <v>435298</v>
      </c>
      <c r="CB31" s="76">
        <f>SUM(BP31:CA31)</f>
        <v>4793962</v>
      </c>
      <c r="CC31" s="76">
        <v>416402</v>
      </c>
      <c r="CD31" s="76">
        <v>417190</v>
      </c>
      <c r="CE31" s="76">
        <v>441158</v>
      </c>
      <c r="CF31" s="76">
        <v>437334</v>
      </c>
      <c r="CG31" s="76">
        <v>411002</v>
      </c>
      <c r="CH31" s="76">
        <v>391054</v>
      </c>
      <c r="CI31" s="76">
        <v>426604</v>
      </c>
      <c r="CJ31" s="76">
        <v>430244</v>
      </c>
      <c r="CK31" s="76">
        <v>423366</v>
      </c>
      <c r="CL31" s="76">
        <v>448730</v>
      </c>
      <c r="CM31" s="76">
        <v>428614</v>
      </c>
      <c r="CN31" s="76">
        <v>461880</v>
      </c>
      <c r="CO31" s="76">
        <f>SUM(CC31:CN31)</f>
        <v>5133578</v>
      </c>
      <c r="CP31" s="76">
        <v>440740</v>
      </c>
      <c r="CQ31" s="76">
        <v>426954</v>
      </c>
      <c r="CR31" s="76">
        <v>442644</v>
      </c>
      <c r="CS31" s="76">
        <v>401596</v>
      </c>
      <c r="CT31" s="76">
        <v>411368</v>
      </c>
      <c r="CU31" s="76">
        <v>392760</v>
      </c>
      <c r="CV31" s="76">
        <v>442218</v>
      </c>
      <c r="CW31" s="76">
        <v>446832</v>
      </c>
      <c r="CX31" s="76">
        <v>424626</v>
      </c>
      <c r="CY31" s="76">
        <v>448366</v>
      </c>
      <c r="CZ31" s="76">
        <v>441714</v>
      </c>
      <c r="DA31" s="76">
        <v>505840</v>
      </c>
      <c r="DB31" s="76">
        <f>SUM(CP31:DA31)</f>
        <v>5225658</v>
      </c>
      <c r="DC31" s="76">
        <f>SUM(DC32:DC33)</f>
        <v>475012</v>
      </c>
      <c r="DD31" s="76">
        <v>442984</v>
      </c>
      <c r="DE31" s="76">
        <f>SUM(DE32:DE33)</f>
        <v>221050</v>
      </c>
      <c r="DF31" s="76">
        <f>SUM(DF32:DF33)</f>
        <v>0</v>
      </c>
      <c r="DG31" s="76">
        <f>SUM(DG32:DG33)</f>
        <v>0</v>
      </c>
      <c r="DH31" s="76">
        <f>SUM(DH32:DH33)</f>
        <v>135894</v>
      </c>
      <c r="DI31" s="76">
        <f t="shared" ref="DI31:DN31" si="69">SUM(DI32:DI33)</f>
        <v>458898</v>
      </c>
      <c r="DJ31" s="76">
        <f t="shared" si="69"/>
        <v>469528</v>
      </c>
      <c r="DK31" s="76">
        <f t="shared" si="69"/>
        <v>441175</v>
      </c>
      <c r="DL31" s="76">
        <f t="shared" si="69"/>
        <v>454287</v>
      </c>
      <c r="DM31" s="76">
        <f t="shared" si="69"/>
        <v>254287</v>
      </c>
      <c r="DN31" s="76">
        <f t="shared" si="69"/>
        <v>487175</v>
      </c>
      <c r="DO31" s="76">
        <f>+SUM(DC31:DN31)</f>
        <v>3840290</v>
      </c>
      <c r="DP31" s="76">
        <f>SUM(DP32:DP33)</f>
        <v>498298</v>
      </c>
      <c r="DQ31" s="76">
        <f>SUM(DQ32:DQ33)</f>
        <v>465816</v>
      </c>
      <c r="DR31" s="76">
        <f>SUM(DR32:DR33)</f>
        <v>484441</v>
      </c>
      <c r="DS31" s="76">
        <f t="shared" ref="DS31:EA31" si="70">SUM(DS32:DS33)</f>
        <v>462466</v>
      </c>
      <c r="DT31" s="76">
        <f t="shared" si="70"/>
        <v>490878</v>
      </c>
      <c r="DU31" s="76">
        <f t="shared" si="70"/>
        <v>456585</v>
      </c>
      <c r="DV31" s="76">
        <f t="shared" si="70"/>
        <v>476614</v>
      </c>
      <c r="DW31" s="76">
        <f t="shared" si="70"/>
        <v>496437</v>
      </c>
      <c r="DX31" s="76">
        <f t="shared" si="70"/>
        <v>446360</v>
      </c>
      <c r="DY31" s="76">
        <f t="shared" si="70"/>
        <v>472575</v>
      </c>
      <c r="DZ31" s="76">
        <f t="shared" si="70"/>
        <v>474301</v>
      </c>
      <c r="EA31" s="76">
        <f t="shared" si="70"/>
        <v>510067</v>
      </c>
      <c r="EB31" s="76">
        <f>+SUM(DP31:EA31)</f>
        <v>5734838</v>
      </c>
      <c r="EC31" s="76">
        <f>SUM(EC32:EC33)</f>
        <v>521031</v>
      </c>
      <c r="ED31" s="76">
        <f>SUM(ED32:ED33)</f>
        <v>470201</v>
      </c>
      <c r="EE31" s="76">
        <f>SUM(EE32:EE33)</f>
        <v>501782</v>
      </c>
      <c r="EF31" s="76">
        <f t="shared" ref="EF31:EL31" si="71">SUM(EF32:EF33)</f>
        <v>428176</v>
      </c>
      <c r="EG31" s="76">
        <f t="shared" si="71"/>
        <v>468394</v>
      </c>
      <c r="EH31" s="76">
        <f t="shared" si="71"/>
        <v>453247</v>
      </c>
      <c r="EI31" s="76">
        <f t="shared" si="71"/>
        <v>490396</v>
      </c>
      <c r="EJ31" s="76">
        <f t="shared" si="71"/>
        <v>492686</v>
      </c>
      <c r="EK31" s="76">
        <f t="shared" si="71"/>
        <v>467967</v>
      </c>
      <c r="EL31" s="76">
        <f t="shared" si="71"/>
        <v>492452</v>
      </c>
      <c r="EM31" s="76">
        <v>483279</v>
      </c>
      <c r="EN31" s="76">
        <v>523536</v>
      </c>
      <c r="EO31" s="76">
        <f>+SUM(EC31:EN31)</f>
        <v>5793147</v>
      </c>
      <c r="EP31" s="76">
        <v>518828</v>
      </c>
      <c r="EQ31" s="76">
        <v>521512</v>
      </c>
      <c r="ER31" s="76">
        <v>366485</v>
      </c>
      <c r="ES31" s="76">
        <v>197730</v>
      </c>
      <c r="ET31" s="76">
        <v>286548</v>
      </c>
      <c r="EU31" s="76">
        <v>369271</v>
      </c>
      <c r="EV31" s="76">
        <v>464031</v>
      </c>
      <c r="EW31" s="76">
        <v>486094</v>
      </c>
      <c r="EX31" s="76">
        <v>475974</v>
      </c>
      <c r="EY31" s="76">
        <v>528402</v>
      </c>
      <c r="EZ31" s="76">
        <v>527628</v>
      </c>
      <c r="FA31" s="76">
        <v>524638</v>
      </c>
      <c r="FB31" s="76">
        <f>+SUM(EP31:FA31)</f>
        <v>5267141</v>
      </c>
      <c r="FC31" s="76">
        <f>FC32+FC33</f>
        <v>582121</v>
      </c>
      <c r="FD31" s="76">
        <v>452249</v>
      </c>
      <c r="FE31" s="76">
        <v>518071</v>
      </c>
      <c r="FF31" s="76">
        <v>487405</v>
      </c>
      <c r="FG31" s="76">
        <v>540858</v>
      </c>
      <c r="FH31" s="76">
        <v>540545</v>
      </c>
      <c r="FI31" s="76">
        <v>565737</v>
      </c>
      <c r="FJ31" s="76">
        <v>575321</v>
      </c>
      <c r="FK31" s="76">
        <v>573483</v>
      </c>
      <c r="FL31" s="76">
        <v>605374</v>
      </c>
      <c r="FM31" s="76">
        <v>588028</v>
      </c>
      <c r="FN31" s="76">
        <v>638172</v>
      </c>
      <c r="FO31" s="76">
        <f>+SUM(FC31:FN31)</f>
        <v>6667364</v>
      </c>
      <c r="FP31" s="76">
        <v>603016</v>
      </c>
      <c r="FQ31" s="76">
        <v>568588</v>
      </c>
      <c r="FR31" s="76">
        <v>559126</v>
      </c>
      <c r="FS31" s="76">
        <v>524554</v>
      </c>
      <c r="FT31" s="76">
        <v>573428</v>
      </c>
      <c r="FU31" s="76">
        <v>541641</v>
      </c>
      <c r="FV31" s="76">
        <v>588038</v>
      </c>
      <c r="FW31" s="76">
        <v>595912</v>
      </c>
      <c r="FX31" s="76">
        <v>585232</v>
      </c>
      <c r="FY31" s="76">
        <v>602447</v>
      </c>
      <c r="FZ31" s="76">
        <v>562753</v>
      </c>
      <c r="GA31" s="76">
        <v>563289</v>
      </c>
      <c r="GB31" s="76">
        <f>+SUM(FP31:GA31)</f>
        <v>6868024</v>
      </c>
      <c r="GC31" s="76">
        <v>539099</v>
      </c>
      <c r="GD31" s="76">
        <v>523634</v>
      </c>
      <c r="GE31" s="108">
        <v>501354</v>
      </c>
      <c r="GF31" s="76">
        <v>498337</v>
      </c>
      <c r="GG31" s="76">
        <v>507091</v>
      </c>
      <c r="GH31" s="76">
        <v>513910</v>
      </c>
      <c r="GI31" s="76">
        <v>533293</v>
      </c>
      <c r="GJ31" s="76">
        <v>551888</v>
      </c>
      <c r="GK31" s="76">
        <f>GK32+GK33</f>
        <v>528531</v>
      </c>
      <c r="GL31" s="76">
        <v>546790</v>
      </c>
      <c r="GM31" s="76">
        <v>542437</v>
      </c>
      <c r="GN31" s="76">
        <v>564551</v>
      </c>
      <c r="GO31" s="76">
        <f>+SUM(GC31:GN31)</f>
        <v>6350915</v>
      </c>
      <c r="GP31" s="75">
        <v>561987</v>
      </c>
      <c r="GQ31" s="75">
        <v>533182</v>
      </c>
      <c r="GR31" s="75">
        <v>515191</v>
      </c>
      <c r="GS31" s="76">
        <v>498787</v>
      </c>
      <c r="GT31" s="76">
        <v>555155</v>
      </c>
      <c r="GU31" s="76">
        <v>522706</v>
      </c>
      <c r="GV31" s="76">
        <f>+GV32+GV33</f>
        <v>575302</v>
      </c>
      <c r="GW31" s="76">
        <v>581528</v>
      </c>
      <c r="GX31" s="76">
        <v>538658</v>
      </c>
      <c r="GY31" s="76">
        <v>593960</v>
      </c>
      <c r="GZ31" s="76">
        <v>626126</v>
      </c>
      <c r="HA31" s="76">
        <v>647768</v>
      </c>
      <c r="HB31" s="76">
        <f>+SUM(GP31:HA31)</f>
        <v>6750350</v>
      </c>
      <c r="HC31" s="76">
        <f>+HC32+HC33</f>
        <v>633267</v>
      </c>
      <c r="HD31" s="75">
        <v>574485</v>
      </c>
      <c r="HE31" s="168">
        <v>601981</v>
      </c>
      <c r="HF31" s="168">
        <v>567796</v>
      </c>
      <c r="HG31" s="168">
        <v>627689</v>
      </c>
      <c r="HH31" s="168">
        <v>599080</v>
      </c>
      <c r="HI31" s="168">
        <v>621810</v>
      </c>
      <c r="HJ31" s="76"/>
      <c r="HK31" s="76"/>
      <c r="HL31" s="76"/>
      <c r="HM31" s="76"/>
      <c r="HN31" s="76"/>
      <c r="HO31" s="76">
        <f>+SUM(HC31:HN31)</f>
        <v>4226108</v>
      </c>
      <c r="HP31"/>
      <c r="HQ31"/>
      <c r="HR31"/>
      <c r="HS31"/>
      <c r="HT31"/>
      <c r="HU31"/>
      <c r="HV31"/>
      <c r="HW31"/>
      <c r="HX31"/>
      <c r="HY31"/>
      <c r="HZ31"/>
    </row>
    <row r="32" spans="2:234" ht="14.4" x14ac:dyDescent="0.3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f t="shared" ref="O32:O42" si="72">SUM(C32:N32)</f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3">
        <v>0</v>
      </c>
      <c r="V32" s="73">
        <v>0</v>
      </c>
      <c r="W32" s="73">
        <v>0</v>
      </c>
      <c r="X32" s="73">
        <v>0</v>
      </c>
      <c r="Y32" s="73">
        <v>0</v>
      </c>
      <c r="Z32" s="73">
        <v>0</v>
      </c>
      <c r="AA32" s="73">
        <v>0</v>
      </c>
      <c r="AB32" s="73">
        <f t="shared" ref="AB32:AB42" si="73">SUM(P32:AA32)</f>
        <v>0</v>
      </c>
      <c r="AC32" s="73">
        <v>0</v>
      </c>
      <c r="AD32" s="73">
        <v>15880</v>
      </c>
      <c r="AE32" s="73">
        <v>30300</v>
      </c>
      <c r="AF32" s="73">
        <v>36088</v>
      </c>
      <c r="AG32" s="73">
        <v>28854</v>
      </c>
      <c r="AH32" s="73">
        <v>26858</v>
      </c>
      <c r="AI32" s="73">
        <v>38848</v>
      </c>
      <c r="AJ32" s="73">
        <v>31802</v>
      </c>
      <c r="AK32" s="73">
        <v>27058</v>
      </c>
      <c r="AL32" s="73">
        <v>30878</v>
      </c>
      <c r="AM32" s="73">
        <v>27488</v>
      </c>
      <c r="AN32" s="73">
        <v>40850</v>
      </c>
      <c r="AO32" s="73">
        <f t="shared" ref="AO32:AO42" si="74">SUM(AC32:AN32)</f>
        <v>334904</v>
      </c>
      <c r="AP32" s="73">
        <v>38870</v>
      </c>
      <c r="AQ32" s="73">
        <v>39182</v>
      </c>
      <c r="AR32" s="73">
        <v>32182</v>
      </c>
      <c r="AS32" s="73">
        <v>38250</v>
      </c>
      <c r="AT32" s="73">
        <v>30692</v>
      </c>
      <c r="AU32" s="73">
        <v>30314</v>
      </c>
      <c r="AV32" s="73">
        <v>36832</v>
      </c>
      <c r="AW32" s="73">
        <v>35374</v>
      </c>
      <c r="AX32" s="73">
        <v>32318</v>
      </c>
      <c r="AY32" s="73">
        <v>32934</v>
      </c>
      <c r="AZ32" s="73">
        <v>29424</v>
      </c>
      <c r="BA32" s="73">
        <v>44144</v>
      </c>
      <c r="BB32" s="73">
        <f t="shared" ref="BB32:BB42" si="75">SUM(AP32:BA32)</f>
        <v>420516</v>
      </c>
      <c r="BC32" s="73">
        <v>40868</v>
      </c>
      <c r="BD32" s="73">
        <v>40868</v>
      </c>
      <c r="BE32" s="73">
        <v>43388</v>
      </c>
      <c r="BF32" s="73">
        <v>29968</v>
      </c>
      <c r="BG32" s="73">
        <v>32876</v>
      </c>
      <c r="BH32" s="73">
        <v>31660</v>
      </c>
      <c r="BI32" s="73">
        <v>41356</v>
      </c>
      <c r="BJ32" s="73">
        <v>37954</v>
      </c>
      <c r="BK32" s="73">
        <v>30508</v>
      </c>
      <c r="BL32" s="73">
        <v>34108</v>
      </c>
      <c r="BM32" s="73">
        <v>31048</v>
      </c>
      <c r="BN32" s="73">
        <v>47678</v>
      </c>
      <c r="BO32" s="73">
        <f t="shared" ref="BO32:BO42" si="76">SUM(BC32:BN32)</f>
        <v>442280</v>
      </c>
      <c r="BP32" s="73">
        <v>42910</v>
      </c>
      <c r="BQ32" s="73">
        <v>42010</v>
      </c>
      <c r="BR32" s="73">
        <v>35404</v>
      </c>
      <c r="BS32" s="73">
        <v>40778</v>
      </c>
      <c r="BT32" s="73">
        <v>33002</v>
      </c>
      <c r="BU32" s="73">
        <v>30666</v>
      </c>
      <c r="BV32" s="73">
        <v>45290</v>
      </c>
      <c r="BW32" s="73">
        <v>37182</v>
      </c>
      <c r="BX32" s="73">
        <v>30688</v>
      </c>
      <c r="BY32" s="73">
        <v>35888</v>
      </c>
      <c r="BZ32" s="73">
        <v>32222</v>
      </c>
      <c r="CA32" s="73">
        <v>56466</v>
      </c>
      <c r="CB32" s="73">
        <f t="shared" ref="CB32:CB42" si="77">SUM(BP32:CA32)</f>
        <v>462506</v>
      </c>
      <c r="CC32" s="73">
        <v>51998</v>
      </c>
      <c r="CD32" s="73">
        <v>50930</v>
      </c>
      <c r="CE32" s="73">
        <v>41914</v>
      </c>
      <c r="CF32" s="73">
        <v>47592</v>
      </c>
      <c r="CG32" s="73">
        <v>40926</v>
      </c>
      <c r="CH32" s="73">
        <v>37136</v>
      </c>
      <c r="CI32" s="73">
        <v>53656</v>
      </c>
      <c r="CJ32" s="73">
        <v>43690</v>
      </c>
      <c r="CK32" s="73">
        <v>37830</v>
      </c>
      <c r="CL32" s="73">
        <v>44316</v>
      </c>
      <c r="CM32" s="73">
        <v>36266</v>
      </c>
      <c r="CN32" s="73">
        <v>62482</v>
      </c>
      <c r="CO32" s="73">
        <f t="shared" ref="CO32:CO42" si="78">SUM(CC32:CN32)</f>
        <v>548736</v>
      </c>
      <c r="CP32" s="73">
        <v>53912</v>
      </c>
      <c r="CQ32" s="73">
        <v>52504</v>
      </c>
      <c r="CR32" s="73">
        <v>55262</v>
      </c>
      <c r="CS32" s="73">
        <v>37044</v>
      </c>
      <c r="CT32" s="73">
        <v>41046</v>
      </c>
      <c r="CU32" s="73">
        <v>38288</v>
      </c>
      <c r="CV32" s="73">
        <v>60650</v>
      </c>
      <c r="CW32" s="73">
        <v>46402</v>
      </c>
      <c r="CX32" s="73">
        <v>39040</v>
      </c>
      <c r="CY32" s="73">
        <v>43712</v>
      </c>
      <c r="CZ32" s="73">
        <v>43216</v>
      </c>
      <c r="DA32" s="73">
        <v>63626</v>
      </c>
      <c r="DB32" s="73">
        <f t="shared" ref="DB32:DB42" si="79">SUM(CP32:DA32)</f>
        <v>574702</v>
      </c>
      <c r="DC32" s="73">
        <v>58900</v>
      </c>
      <c r="DD32" s="73">
        <v>54712</v>
      </c>
      <c r="DE32" s="73">
        <v>25176</v>
      </c>
      <c r="DF32" s="73">
        <v>0</v>
      </c>
      <c r="DG32" s="73">
        <v>0</v>
      </c>
      <c r="DH32" s="73">
        <v>12607</v>
      </c>
      <c r="DI32" s="73">
        <v>55457</v>
      </c>
      <c r="DJ32" s="73">
        <v>49479</v>
      </c>
      <c r="DK32" s="73">
        <v>40014</v>
      </c>
      <c r="DL32" s="73">
        <v>41948</v>
      </c>
      <c r="DM32" s="73">
        <v>22045</v>
      </c>
      <c r="DN32" s="73">
        <v>62012</v>
      </c>
      <c r="DO32" s="73">
        <f t="shared" ref="DO32:DO48" si="80">+SUM(DC32:DN32)</f>
        <v>422350</v>
      </c>
      <c r="DP32" s="73">
        <v>66949</v>
      </c>
      <c r="DQ32" s="73">
        <v>63622</v>
      </c>
      <c r="DR32" s="73">
        <v>61981</v>
      </c>
      <c r="DS32" s="73">
        <v>49340</v>
      </c>
      <c r="DT32" s="73">
        <v>45646</v>
      </c>
      <c r="DU32" s="73">
        <v>41087</v>
      </c>
      <c r="DV32" s="73">
        <v>53659</v>
      </c>
      <c r="DW32" s="73">
        <v>54248</v>
      </c>
      <c r="DX32" s="73">
        <v>42862</v>
      </c>
      <c r="DY32" s="73">
        <v>47187</v>
      </c>
      <c r="DZ32" s="73">
        <v>44310</v>
      </c>
      <c r="EA32" s="73">
        <v>66303</v>
      </c>
      <c r="EB32" s="73">
        <f t="shared" ref="EB32:EB48" si="81">+SUM(DP32:EA32)</f>
        <v>637194</v>
      </c>
      <c r="EC32" s="73">
        <v>76185</v>
      </c>
      <c r="ED32" s="73">
        <v>68970</v>
      </c>
      <c r="EE32" s="73">
        <v>57296</v>
      </c>
      <c r="EF32" s="73">
        <v>59762</v>
      </c>
      <c r="EG32" s="73">
        <v>45562</v>
      </c>
      <c r="EH32" s="73">
        <v>42606</v>
      </c>
      <c r="EI32" s="73">
        <v>60287</v>
      </c>
      <c r="EJ32" s="73">
        <v>57525</v>
      </c>
      <c r="EK32" s="73">
        <v>46731</v>
      </c>
      <c r="EL32" s="73">
        <v>50420</v>
      </c>
      <c r="EM32" s="73">
        <v>46827</v>
      </c>
      <c r="EN32" s="73">
        <v>68585</v>
      </c>
      <c r="EO32" s="73"/>
      <c r="EP32" s="73">
        <v>78272</v>
      </c>
      <c r="EQ32" s="73">
        <v>83165</v>
      </c>
      <c r="ER32" s="73">
        <v>45989</v>
      </c>
      <c r="ES32" s="73">
        <v>12005</v>
      </c>
      <c r="ET32" s="73">
        <v>30220</v>
      </c>
      <c r="EU32" s="73">
        <v>46023</v>
      </c>
      <c r="EV32" s="73">
        <v>69040</v>
      </c>
      <c r="EW32" s="73">
        <v>61931</v>
      </c>
      <c r="EX32" s="73">
        <v>65840</v>
      </c>
      <c r="EY32" s="73">
        <v>72399</v>
      </c>
      <c r="EZ32" s="73">
        <v>70327</v>
      </c>
      <c r="FA32" s="73">
        <v>82358</v>
      </c>
      <c r="FB32" s="73"/>
      <c r="FC32" s="73">
        <v>88193</v>
      </c>
      <c r="FD32" s="73">
        <v>56857</v>
      </c>
      <c r="FE32" s="73">
        <v>83974</v>
      </c>
      <c r="FF32" s="73">
        <v>68852</v>
      </c>
      <c r="FG32" s="73">
        <v>78692</v>
      </c>
      <c r="FH32" s="73">
        <v>72652</v>
      </c>
      <c r="FI32" s="73">
        <v>91472</v>
      </c>
      <c r="FJ32" s="73">
        <v>99941</v>
      </c>
      <c r="FK32" s="73">
        <v>80557</v>
      </c>
      <c r="FL32" s="73">
        <v>92546</v>
      </c>
      <c r="FM32" s="73">
        <v>80403</v>
      </c>
      <c r="FN32" s="73">
        <v>104484</v>
      </c>
      <c r="FO32" s="73"/>
      <c r="FP32" s="73">
        <v>107580</v>
      </c>
      <c r="FQ32" s="73">
        <v>101255</v>
      </c>
      <c r="FR32" s="73">
        <v>83446</v>
      </c>
      <c r="FS32" s="73">
        <v>78459</v>
      </c>
      <c r="FT32" s="73">
        <v>75924</v>
      </c>
      <c r="FU32" s="73">
        <v>63810</v>
      </c>
      <c r="FV32" s="73">
        <v>83131</v>
      </c>
      <c r="FW32" s="73">
        <v>80983</v>
      </c>
      <c r="FX32" s="73">
        <v>63708</v>
      </c>
      <c r="FY32" s="73">
        <v>73926</v>
      </c>
      <c r="FZ32" s="73">
        <v>63671</v>
      </c>
      <c r="GA32" s="73">
        <v>81874</v>
      </c>
      <c r="GB32" s="73"/>
      <c r="GC32" s="73">
        <v>83629</v>
      </c>
      <c r="GD32" s="73">
        <v>86204</v>
      </c>
      <c r="GE32" s="109">
        <v>62210</v>
      </c>
      <c r="GF32" s="73">
        <v>67094</v>
      </c>
      <c r="GG32" s="73">
        <v>61234</v>
      </c>
      <c r="GH32" s="73">
        <v>58033</v>
      </c>
      <c r="GI32" s="73">
        <v>75705</v>
      </c>
      <c r="GJ32" s="73">
        <v>72890</v>
      </c>
      <c r="GK32" s="73">
        <v>59451</v>
      </c>
      <c r="GL32" s="73">
        <v>64922</v>
      </c>
      <c r="GM32" s="73">
        <v>59034</v>
      </c>
      <c r="GN32" s="73">
        <v>86555</v>
      </c>
      <c r="GO32" s="73"/>
      <c r="GP32" s="76">
        <v>95747</v>
      </c>
      <c r="GQ32" s="76">
        <v>95049</v>
      </c>
      <c r="GR32" s="76">
        <v>82449</v>
      </c>
      <c r="GS32" s="73">
        <v>57029</v>
      </c>
      <c r="GT32" s="73">
        <v>62519</v>
      </c>
      <c r="GU32" s="73">
        <v>60701</v>
      </c>
      <c r="GV32" s="73">
        <v>80143</v>
      </c>
      <c r="GW32" s="73">
        <v>78064</v>
      </c>
      <c r="GX32" s="73">
        <v>63917</v>
      </c>
      <c r="GY32" s="73">
        <v>69474</v>
      </c>
      <c r="GZ32" s="73">
        <v>66783</v>
      </c>
      <c r="HA32" s="73">
        <v>92816</v>
      </c>
      <c r="HB32" s="73"/>
      <c r="HC32" s="73">
        <v>100100</v>
      </c>
      <c r="HD32" s="76">
        <v>91508</v>
      </c>
      <c r="HE32" s="109">
        <v>78289</v>
      </c>
      <c r="HF32" s="109">
        <v>75836</v>
      </c>
      <c r="HG32" s="109">
        <v>70785</v>
      </c>
      <c r="HH32" s="109">
        <v>64146</v>
      </c>
      <c r="HI32" s="109">
        <v>88765</v>
      </c>
      <c r="HJ32" s="73"/>
      <c r="HK32" s="73"/>
      <c r="HL32" s="73"/>
      <c r="HM32" s="73"/>
      <c r="HN32" s="73"/>
      <c r="HO32" s="73"/>
      <c r="HP32"/>
      <c r="HQ32"/>
      <c r="HR32"/>
      <c r="HS32"/>
      <c r="HT32"/>
      <c r="HU32"/>
      <c r="HV32"/>
      <c r="HW32"/>
      <c r="HX32"/>
      <c r="HY32"/>
      <c r="HZ32"/>
    </row>
    <row r="33" spans="2:234" ht="14.4" x14ac:dyDescent="0.3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f t="shared" si="72"/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f t="shared" si="73"/>
        <v>0</v>
      </c>
      <c r="AC33" s="73">
        <v>0</v>
      </c>
      <c r="AD33" s="73">
        <v>131520</v>
      </c>
      <c r="AE33" s="73">
        <v>324126</v>
      </c>
      <c r="AF33" s="73">
        <v>292144</v>
      </c>
      <c r="AG33" s="73">
        <v>322724</v>
      </c>
      <c r="AH33" s="73">
        <v>304792</v>
      </c>
      <c r="AI33" s="73">
        <v>317770</v>
      </c>
      <c r="AJ33" s="73">
        <v>330358</v>
      </c>
      <c r="AK33" s="73">
        <v>328222</v>
      </c>
      <c r="AL33" s="73">
        <v>332748</v>
      </c>
      <c r="AM33" s="73">
        <v>333662</v>
      </c>
      <c r="AN33" s="73">
        <v>348160</v>
      </c>
      <c r="AO33" s="73">
        <f t="shared" si="74"/>
        <v>3366226</v>
      </c>
      <c r="AP33" s="73">
        <v>349132</v>
      </c>
      <c r="AQ33" s="73">
        <v>336006</v>
      </c>
      <c r="AR33" s="73">
        <v>343930</v>
      </c>
      <c r="AS33" s="73">
        <v>311904</v>
      </c>
      <c r="AT33" s="73">
        <v>323640</v>
      </c>
      <c r="AU33" s="73">
        <v>328618</v>
      </c>
      <c r="AV33" s="73">
        <v>345132</v>
      </c>
      <c r="AW33" s="73">
        <v>357876</v>
      </c>
      <c r="AX33" s="73">
        <v>342468</v>
      </c>
      <c r="AY33" s="73">
        <v>363666</v>
      </c>
      <c r="AZ33" s="73">
        <v>356112</v>
      </c>
      <c r="BA33" s="73">
        <v>355682</v>
      </c>
      <c r="BB33" s="73">
        <f t="shared" si="75"/>
        <v>4114166</v>
      </c>
      <c r="BC33" s="73">
        <v>354612</v>
      </c>
      <c r="BD33" s="73">
        <v>329042</v>
      </c>
      <c r="BE33" s="73">
        <v>339016</v>
      </c>
      <c r="BF33" s="73">
        <v>337736</v>
      </c>
      <c r="BG33" s="73">
        <v>343852</v>
      </c>
      <c r="BH33" s="73">
        <v>328180</v>
      </c>
      <c r="BI33" s="73">
        <v>343336</v>
      </c>
      <c r="BJ33" s="73">
        <v>366638</v>
      </c>
      <c r="BK33" s="73">
        <v>346208</v>
      </c>
      <c r="BL33" s="73">
        <v>363710</v>
      </c>
      <c r="BM33" s="73">
        <v>370216</v>
      </c>
      <c r="BN33" s="73">
        <v>399198</v>
      </c>
      <c r="BO33" s="73">
        <f t="shared" si="76"/>
        <v>4221744</v>
      </c>
      <c r="BP33" s="73">
        <v>405070</v>
      </c>
      <c r="BQ33" s="73">
        <v>353814</v>
      </c>
      <c r="BR33" s="73">
        <v>359184</v>
      </c>
      <c r="BS33" s="73">
        <v>331124</v>
      </c>
      <c r="BT33" s="73">
        <v>359008</v>
      </c>
      <c r="BU33" s="73">
        <v>337870</v>
      </c>
      <c r="BV33" s="73">
        <v>347000</v>
      </c>
      <c r="BW33" s="73">
        <v>368736</v>
      </c>
      <c r="BX33" s="73">
        <v>345918</v>
      </c>
      <c r="BY33" s="73">
        <v>373516</v>
      </c>
      <c r="BZ33" s="73">
        <v>371384</v>
      </c>
      <c r="CA33" s="73">
        <v>378832</v>
      </c>
      <c r="CB33" s="73">
        <f t="shared" si="77"/>
        <v>4331456</v>
      </c>
      <c r="CC33" s="73">
        <v>364404</v>
      </c>
      <c r="CD33" s="73">
        <v>366260</v>
      </c>
      <c r="CE33" s="73">
        <v>399244</v>
      </c>
      <c r="CF33" s="73">
        <v>389742</v>
      </c>
      <c r="CG33" s="73">
        <v>370076</v>
      </c>
      <c r="CH33" s="73">
        <v>353918</v>
      </c>
      <c r="CI33" s="73">
        <v>372948</v>
      </c>
      <c r="CJ33" s="73">
        <v>386554</v>
      </c>
      <c r="CK33" s="73">
        <v>385536</v>
      </c>
      <c r="CL33" s="73">
        <v>404414</v>
      </c>
      <c r="CM33" s="73">
        <v>392348</v>
      </c>
      <c r="CN33" s="73">
        <v>399398</v>
      </c>
      <c r="CO33" s="73">
        <f t="shared" si="78"/>
        <v>4584842</v>
      </c>
      <c r="CP33" s="73">
        <v>386828</v>
      </c>
      <c r="CQ33" s="73">
        <v>374450</v>
      </c>
      <c r="CR33" s="73">
        <v>387382</v>
      </c>
      <c r="CS33" s="73">
        <v>364552</v>
      </c>
      <c r="CT33" s="73">
        <v>370322</v>
      </c>
      <c r="CU33" s="73">
        <v>354472</v>
      </c>
      <c r="CV33" s="73">
        <v>381568</v>
      </c>
      <c r="CW33" s="73">
        <v>400430</v>
      </c>
      <c r="CX33" s="73">
        <v>385586</v>
      </c>
      <c r="CY33" s="73">
        <v>404654</v>
      </c>
      <c r="CZ33" s="73">
        <v>398498</v>
      </c>
      <c r="DA33" s="73">
        <v>442214</v>
      </c>
      <c r="DB33" s="73">
        <f t="shared" si="79"/>
        <v>4650956</v>
      </c>
      <c r="DC33" s="73">
        <v>416112</v>
      </c>
      <c r="DD33" s="73">
        <v>388272</v>
      </c>
      <c r="DE33" s="73">
        <v>195874</v>
      </c>
      <c r="DF33" s="73">
        <v>0</v>
      </c>
      <c r="DG33" s="73">
        <v>0</v>
      </c>
      <c r="DH33" s="73">
        <v>123287</v>
      </c>
      <c r="DI33" s="73">
        <v>403441</v>
      </c>
      <c r="DJ33" s="73">
        <v>420049</v>
      </c>
      <c r="DK33" s="73">
        <v>401161</v>
      </c>
      <c r="DL33" s="73">
        <v>412339</v>
      </c>
      <c r="DM33" s="73">
        <v>232242</v>
      </c>
      <c r="DN33" s="73">
        <v>425163</v>
      </c>
      <c r="DO33" s="73">
        <f t="shared" si="80"/>
        <v>3417940</v>
      </c>
      <c r="DP33" s="73">
        <v>431349</v>
      </c>
      <c r="DQ33" s="73">
        <v>402194</v>
      </c>
      <c r="DR33" s="73">
        <v>422460</v>
      </c>
      <c r="DS33" s="73">
        <v>413126</v>
      </c>
      <c r="DT33" s="73">
        <v>445232</v>
      </c>
      <c r="DU33" s="73">
        <v>415498</v>
      </c>
      <c r="DV33" s="73">
        <v>422955</v>
      </c>
      <c r="DW33" s="73">
        <v>442189</v>
      </c>
      <c r="DX33" s="73">
        <v>403498</v>
      </c>
      <c r="DY33" s="73">
        <v>425388</v>
      </c>
      <c r="DZ33" s="73">
        <v>429991</v>
      </c>
      <c r="EA33" s="73">
        <v>443764</v>
      </c>
      <c r="EB33" s="73">
        <f t="shared" si="81"/>
        <v>5097644</v>
      </c>
      <c r="EC33" s="73">
        <v>444846</v>
      </c>
      <c r="ED33" s="73">
        <v>401231</v>
      </c>
      <c r="EE33" s="73">
        <v>444486</v>
      </c>
      <c r="EF33" s="73">
        <v>368414</v>
      </c>
      <c r="EG33" s="73">
        <v>422832</v>
      </c>
      <c r="EH33" s="73">
        <v>410641</v>
      </c>
      <c r="EI33" s="73">
        <v>430109</v>
      </c>
      <c r="EJ33" s="73">
        <v>435161</v>
      </c>
      <c r="EK33" s="73">
        <v>421236</v>
      </c>
      <c r="EL33" s="73">
        <v>442032</v>
      </c>
      <c r="EM33" s="73">
        <v>436452</v>
      </c>
      <c r="EN33" s="73">
        <v>454951</v>
      </c>
      <c r="EO33" s="73"/>
      <c r="EP33" s="73">
        <v>440556</v>
      </c>
      <c r="EQ33" s="73">
        <v>438347</v>
      </c>
      <c r="ER33" s="73">
        <v>320496</v>
      </c>
      <c r="ES33" s="73">
        <v>185725</v>
      </c>
      <c r="ET33" s="73">
        <v>256328</v>
      </c>
      <c r="EU33" s="73">
        <v>323248</v>
      </c>
      <c r="EV33" s="73">
        <v>394991</v>
      </c>
      <c r="EW33" s="73">
        <v>424163</v>
      </c>
      <c r="EX33" s="73">
        <v>410134</v>
      </c>
      <c r="EY33" s="73">
        <v>456003</v>
      </c>
      <c r="EZ33" s="73">
        <v>457301</v>
      </c>
      <c r="FA33" s="73">
        <v>442280</v>
      </c>
      <c r="FB33" s="73"/>
      <c r="FC33" s="73">
        <v>493928</v>
      </c>
      <c r="FD33" s="73">
        <v>395392</v>
      </c>
      <c r="FE33" s="73">
        <v>434097</v>
      </c>
      <c r="FF33" s="73">
        <v>418553</v>
      </c>
      <c r="FG33" s="73">
        <v>462166</v>
      </c>
      <c r="FH33" s="73">
        <v>467893</v>
      </c>
      <c r="FI33" s="73">
        <v>474265</v>
      </c>
      <c r="FJ33" s="73">
        <v>475380</v>
      </c>
      <c r="FK33" s="73">
        <v>492926</v>
      </c>
      <c r="FL33" s="73">
        <v>512828</v>
      </c>
      <c r="FM33" s="73">
        <v>507625</v>
      </c>
      <c r="FN33" s="73">
        <v>533688</v>
      </c>
      <c r="FO33" s="73"/>
      <c r="FP33" s="73">
        <v>495436</v>
      </c>
      <c r="FQ33" s="73">
        <v>467333</v>
      </c>
      <c r="FR33" s="73">
        <v>475680</v>
      </c>
      <c r="FS33" s="73">
        <v>446095</v>
      </c>
      <c r="FT33" s="73">
        <v>497504</v>
      </c>
      <c r="FU33" s="73">
        <v>477831</v>
      </c>
      <c r="FV33" s="73">
        <v>504907</v>
      </c>
      <c r="FW33" s="73">
        <v>514929</v>
      </c>
      <c r="FX33" s="73">
        <v>521524</v>
      </c>
      <c r="FY33" s="73">
        <v>528521</v>
      </c>
      <c r="FZ33" s="73">
        <v>499082</v>
      </c>
      <c r="GA33" s="73">
        <v>481415</v>
      </c>
      <c r="GB33" s="73"/>
      <c r="GC33" s="73">
        <v>455470</v>
      </c>
      <c r="GD33" s="73">
        <v>437430</v>
      </c>
      <c r="GE33" s="109">
        <v>439144</v>
      </c>
      <c r="GF33" s="73">
        <v>431243</v>
      </c>
      <c r="GG33" s="73">
        <v>445857</v>
      </c>
      <c r="GH33" s="73">
        <v>455877</v>
      </c>
      <c r="GI33" s="73">
        <v>457588</v>
      </c>
      <c r="GJ33" s="73">
        <v>478998</v>
      </c>
      <c r="GK33" s="73">
        <v>469080</v>
      </c>
      <c r="GL33" s="73">
        <v>481868</v>
      </c>
      <c r="GM33" s="73">
        <v>483403</v>
      </c>
      <c r="GN33" s="73">
        <v>477996</v>
      </c>
      <c r="GO33" s="73"/>
      <c r="GP33" s="76">
        <v>466240</v>
      </c>
      <c r="GQ33" s="76">
        <v>438133</v>
      </c>
      <c r="GR33" s="76">
        <v>432742</v>
      </c>
      <c r="GS33" s="73">
        <v>441758</v>
      </c>
      <c r="GT33" s="73">
        <v>492636</v>
      </c>
      <c r="GU33" s="73">
        <v>462005</v>
      </c>
      <c r="GV33" s="73">
        <v>495159</v>
      </c>
      <c r="GW33" s="73">
        <v>503464</v>
      </c>
      <c r="GX33" s="73">
        <v>474741</v>
      </c>
      <c r="GY33" s="73">
        <v>524486</v>
      </c>
      <c r="GZ33" s="73">
        <v>559343</v>
      </c>
      <c r="HA33" s="73">
        <v>554952</v>
      </c>
      <c r="HB33" s="73"/>
      <c r="HC33" s="73">
        <v>533167</v>
      </c>
      <c r="HD33" s="76">
        <v>482977</v>
      </c>
      <c r="HE33" s="109">
        <v>523692</v>
      </c>
      <c r="HF33" s="109">
        <v>491960</v>
      </c>
      <c r="HG33" s="109">
        <v>556904</v>
      </c>
      <c r="HH33" s="109">
        <v>534934</v>
      </c>
      <c r="HI33" s="109">
        <v>533045</v>
      </c>
      <c r="HJ33" s="73"/>
      <c r="HK33" s="73"/>
      <c r="HL33" s="73"/>
      <c r="HM33" s="73"/>
      <c r="HN33" s="73"/>
      <c r="HO33" s="73"/>
      <c r="HP33"/>
      <c r="HQ33"/>
      <c r="HR33"/>
      <c r="HS33"/>
      <c r="HT33"/>
      <c r="HU33"/>
      <c r="HV33"/>
      <c r="HW33"/>
      <c r="HX33"/>
      <c r="HY33"/>
      <c r="HZ33"/>
    </row>
    <row r="34" spans="2:234" ht="14.4" x14ac:dyDescent="0.3">
      <c r="B34" s="46" t="s">
        <v>101</v>
      </c>
      <c r="C34" s="76">
        <v>0</v>
      </c>
      <c r="D34" s="76">
        <v>0</v>
      </c>
      <c r="E34" s="76">
        <v>129678</v>
      </c>
      <c r="F34" s="76">
        <v>261934</v>
      </c>
      <c r="G34" s="76">
        <v>277918</v>
      </c>
      <c r="H34" s="76">
        <v>275928</v>
      </c>
      <c r="I34" s="76">
        <v>300166</v>
      </c>
      <c r="J34" s="76">
        <v>291316</v>
      </c>
      <c r="K34" s="76">
        <v>272558</v>
      </c>
      <c r="L34" s="76">
        <v>298132</v>
      </c>
      <c r="M34" s="76">
        <v>292456</v>
      </c>
      <c r="N34" s="76">
        <v>328604</v>
      </c>
      <c r="O34" s="76">
        <f t="shared" si="72"/>
        <v>2728690</v>
      </c>
      <c r="P34" s="76">
        <f>SUM(P35:P36)</f>
        <v>307414</v>
      </c>
      <c r="Q34" s="76">
        <f t="shared" ref="Q34:AA34" si="82">SUM(Q35:Q36)</f>
        <v>288482</v>
      </c>
      <c r="R34" s="76">
        <f t="shared" si="82"/>
        <v>297206</v>
      </c>
      <c r="S34" s="76">
        <f t="shared" si="82"/>
        <v>289838</v>
      </c>
      <c r="T34" s="76">
        <f t="shared" si="82"/>
        <v>298930</v>
      </c>
      <c r="U34" s="76">
        <f t="shared" si="82"/>
        <v>309972</v>
      </c>
      <c r="V34" s="76">
        <f t="shared" si="82"/>
        <v>340974</v>
      </c>
      <c r="W34" s="76">
        <f t="shared" si="82"/>
        <v>336620</v>
      </c>
      <c r="X34" s="76">
        <f t="shared" si="82"/>
        <v>325214</v>
      </c>
      <c r="Y34" s="76">
        <f t="shared" si="82"/>
        <v>333538</v>
      </c>
      <c r="Z34" s="76">
        <f t="shared" si="82"/>
        <v>326570</v>
      </c>
      <c r="AA34" s="76">
        <f t="shared" si="82"/>
        <v>359306</v>
      </c>
      <c r="AB34" s="76">
        <f t="shared" si="73"/>
        <v>3814064</v>
      </c>
      <c r="AC34" s="76">
        <f>SUM(AC35:AC36)</f>
        <v>351928</v>
      </c>
      <c r="AD34" s="76">
        <f t="shared" ref="AD34:AN34" si="83">SUM(AD35:AD36)</f>
        <v>335146</v>
      </c>
      <c r="AE34" s="76">
        <f t="shared" si="83"/>
        <v>339852</v>
      </c>
      <c r="AF34" s="76">
        <f t="shared" si="83"/>
        <v>317772</v>
      </c>
      <c r="AG34" s="76">
        <f t="shared" si="83"/>
        <v>336402</v>
      </c>
      <c r="AH34" s="76">
        <f t="shared" si="83"/>
        <v>321310</v>
      </c>
      <c r="AI34" s="76">
        <f t="shared" si="83"/>
        <v>342346</v>
      </c>
      <c r="AJ34" s="76">
        <f t="shared" si="83"/>
        <v>351610</v>
      </c>
      <c r="AK34" s="76">
        <f t="shared" si="83"/>
        <v>341394</v>
      </c>
      <c r="AL34" s="76">
        <f t="shared" si="83"/>
        <v>354522</v>
      </c>
      <c r="AM34" s="76">
        <f t="shared" si="83"/>
        <v>346822</v>
      </c>
      <c r="AN34" s="76">
        <f t="shared" si="83"/>
        <v>380526</v>
      </c>
      <c r="AO34" s="76">
        <f t="shared" si="74"/>
        <v>4119630</v>
      </c>
      <c r="AP34" s="76">
        <f>SUM(AP35:AP36)</f>
        <v>374028</v>
      </c>
      <c r="AQ34" s="76">
        <f t="shared" ref="AQ34:BA34" si="84">SUM(AQ35:AQ36)</f>
        <v>363348</v>
      </c>
      <c r="AR34" s="76">
        <f t="shared" si="84"/>
        <v>363788</v>
      </c>
      <c r="AS34" s="76">
        <f t="shared" si="84"/>
        <v>333836</v>
      </c>
      <c r="AT34" s="76">
        <f t="shared" si="84"/>
        <v>342136</v>
      </c>
      <c r="AU34" s="76">
        <f t="shared" si="84"/>
        <v>341418</v>
      </c>
      <c r="AV34" s="76">
        <f t="shared" si="84"/>
        <v>371822</v>
      </c>
      <c r="AW34" s="76">
        <f t="shared" si="84"/>
        <v>378578</v>
      </c>
      <c r="AX34" s="76">
        <f t="shared" si="84"/>
        <v>364188</v>
      </c>
      <c r="AY34" s="76">
        <f t="shared" si="84"/>
        <v>378560</v>
      </c>
      <c r="AZ34" s="76">
        <f t="shared" si="84"/>
        <v>375380</v>
      </c>
      <c r="BA34" s="76">
        <f t="shared" si="84"/>
        <v>387100</v>
      </c>
      <c r="BB34" s="76">
        <f t="shared" si="75"/>
        <v>4374182</v>
      </c>
      <c r="BC34" s="76">
        <f>SUM(BC35:BC36)</f>
        <v>384914</v>
      </c>
      <c r="BD34" s="76">
        <f t="shared" ref="BD34:BN34" si="85">SUM(BD35:BD36)</f>
        <v>355258</v>
      </c>
      <c r="BE34" s="76">
        <f t="shared" si="85"/>
        <v>370168</v>
      </c>
      <c r="BF34" s="76">
        <f t="shared" si="85"/>
        <v>341656</v>
      </c>
      <c r="BG34" s="76">
        <f t="shared" si="85"/>
        <v>352768</v>
      </c>
      <c r="BH34" s="76">
        <f t="shared" si="85"/>
        <v>347164</v>
      </c>
      <c r="BI34" s="76">
        <f t="shared" si="85"/>
        <v>371694</v>
      </c>
      <c r="BJ34" s="76">
        <f t="shared" si="85"/>
        <v>391502</v>
      </c>
      <c r="BK34" s="76">
        <f t="shared" si="85"/>
        <v>368879</v>
      </c>
      <c r="BL34" s="76">
        <f t="shared" si="85"/>
        <v>396104</v>
      </c>
      <c r="BM34" s="76">
        <f t="shared" si="85"/>
        <v>392332</v>
      </c>
      <c r="BN34" s="76">
        <f t="shared" si="85"/>
        <v>437066</v>
      </c>
      <c r="BO34" s="76">
        <f t="shared" si="76"/>
        <v>4509505</v>
      </c>
      <c r="BP34" s="76">
        <f>SUM(BP35:BP36)</f>
        <v>437768</v>
      </c>
      <c r="BQ34" s="76">
        <f t="shared" ref="BQ34:CA34" si="86">SUM(BQ35:BQ36)</f>
        <v>385195</v>
      </c>
      <c r="BR34" s="76">
        <f t="shared" si="86"/>
        <v>376953</v>
      </c>
      <c r="BS34" s="76">
        <f t="shared" si="86"/>
        <v>354890</v>
      </c>
      <c r="BT34" s="76">
        <f t="shared" si="86"/>
        <v>369066</v>
      </c>
      <c r="BU34" s="76">
        <f t="shared" si="86"/>
        <v>354903</v>
      </c>
      <c r="BV34" s="76">
        <f t="shared" si="86"/>
        <v>372197</v>
      </c>
      <c r="BW34" s="76">
        <f t="shared" si="86"/>
        <v>391797</v>
      </c>
      <c r="BX34" s="76">
        <f t="shared" si="86"/>
        <v>362687</v>
      </c>
      <c r="BY34" s="76">
        <f t="shared" si="86"/>
        <v>387143</v>
      </c>
      <c r="BZ34" s="76">
        <f t="shared" si="86"/>
        <v>385317</v>
      </c>
      <c r="CA34" s="76">
        <f t="shared" si="86"/>
        <v>399760</v>
      </c>
      <c r="CB34" s="76">
        <f t="shared" si="77"/>
        <v>4577676</v>
      </c>
      <c r="CC34" s="76">
        <v>394135</v>
      </c>
      <c r="CD34" s="76">
        <v>368134</v>
      </c>
      <c r="CE34" s="76">
        <v>385726</v>
      </c>
      <c r="CF34" s="76">
        <v>375215</v>
      </c>
      <c r="CG34" s="76">
        <v>382938</v>
      </c>
      <c r="CH34" s="76">
        <v>367562</v>
      </c>
      <c r="CI34" s="76">
        <v>394882</v>
      </c>
      <c r="CJ34" s="76">
        <v>409291</v>
      </c>
      <c r="CK34" s="76">
        <v>389267</v>
      </c>
      <c r="CL34" s="76">
        <v>415284</v>
      </c>
      <c r="CM34" s="76">
        <v>395587</v>
      </c>
      <c r="CN34" s="76">
        <v>427304</v>
      </c>
      <c r="CO34" s="76">
        <f t="shared" si="78"/>
        <v>4705325</v>
      </c>
      <c r="CP34" s="76">
        <v>417929</v>
      </c>
      <c r="CQ34" s="76">
        <v>408425</v>
      </c>
      <c r="CR34" s="76">
        <v>412492</v>
      </c>
      <c r="CS34" s="76">
        <v>381421</v>
      </c>
      <c r="CT34" s="76">
        <v>389370</v>
      </c>
      <c r="CU34" s="76">
        <v>375240</v>
      </c>
      <c r="CV34" s="76">
        <v>417262</v>
      </c>
      <c r="CW34" s="76">
        <v>424490</v>
      </c>
      <c r="CX34" s="76">
        <v>403672</v>
      </c>
      <c r="CY34" s="76">
        <v>421949</v>
      </c>
      <c r="CZ34" s="76">
        <v>425516</v>
      </c>
      <c r="DA34" s="76">
        <v>473978</v>
      </c>
      <c r="DB34" s="76">
        <f t="shared" si="79"/>
        <v>4951744</v>
      </c>
      <c r="DC34" s="76">
        <f>SUM(DC35:DC36)</f>
        <v>461419</v>
      </c>
      <c r="DD34" s="76">
        <v>414912</v>
      </c>
      <c r="DE34" s="76">
        <f>SUM(DE35:DE36)</f>
        <v>201427</v>
      </c>
      <c r="DF34" s="76">
        <f>SUM(DF35:DF36)</f>
        <v>0</v>
      </c>
      <c r="DG34" s="76">
        <f>SUM(DG35:DG36)</f>
        <v>0</v>
      </c>
      <c r="DH34" s="76">
        <f>SUM(DH35:DH36)</f>
        <v>43628</v>
      </c>
      <c r="DI34" s="76">
        <f t="shared" ref="DI34:DN34" si="87">SUM(DI35:DI36)</f>
        <v>438573</v>
      </c>
      <c r="DJ34" s="76">
        <f t="shared" si="87"/>
        <v>449935</v>
      </c>
      <c r="DK34" s="76">
        <f t="shared" si="87"/>
        <v>422049</v>
      </c>
      <c r="DL34" s="76">
        <f t="shared" si="87"/>
        <v>435881</v>
      </c>
      <c r="DM34" s="76">
        <f t="shared" si="87"/>
        <v>431226</v>
      </c>
      <c r="DN34" s="76">
        <f t="shared" si="87"/>
        <v>469224</v>
      </c>
      <c r="DO34" s="76">
        <f t="shared" si="80"/>
        <v>3768274</v>
      </c>
      <c r="DP34" s="76">
        <f>SUM(DP35:DP36)</f>
        <v>471582</v>
      </c>
      <c r="DQ34" s="76">
        <f>SUM(DQ35:DQ36)</f>
        <v>444525</v>
      </c>
      <c r="DR34" s="76">
        <f t="shared" ref="DR34:EA34" si="88">SUM(DR35:DR36)</f>
        <v>461216</v>
      </c>
      <c r="DS34" s="76">
        <f t="shared" si="88"/>
        <v>437951</v>
      </c>
      <c r="DT34" s="76">
        <f t="shared" si="88"/>
        <v>473222</v>
      </c>
      <c r="DU34" s="76">
        <f t="shared" si="88"/>
        <v>431719</v>
      </c>
      <c r="DV34" s="76">
        <f t="shared" si="88"/>
        <v>460067</v>
      </c>
      <c r="DW34" s="76">
        <f t="shared" si="88"/>
        <v>471505</v>
      </c>
      <c r="DX34" s="76">
        <f t="shared" si="88"/>
        <v>428934</v>
      </c>
      <c r="DY34" s="76">
        <f t="shared" si="88"/>
        <v>447753</v>
      </c>
      <c r="DZ34" s="76">
        <f t="shared" si="88"/>
        <v>448400</v>
      </c>
      <c r="EA34" s="76">
        <f t="shared" si="88"/>
        <v>484865</v>
      </c>
      <c r="EB34" s="76">
        <f t="shared" si="81"/>
        <v>5461739</v>
      </c>
      <c r="EC34" s="76">
        <f>SUM(EC35:EC36)</f>
        <v>488427</v>
      </c>
      <c r="ED34" s="76">
        <f>SUM(ED35:ED36)</f>
        <v>441494</v>
      </c>
      <c r="EE34" s="76">
        <f t="shared" ref="EE34:EL34" si="89">SUM(EE35:EE36)</f>
        <v>471646</v>
      </c>
      <c r="EF34" s="76">
        <f t="shared" si="89"/>
        <v>405667</v>
      </c>
      <c r="EG34" s="76">
        <f t="shared" si="89"/>
        <v>443739</v>
      </c>
      <c r="EH34" s="76">
        <f t="shared" si="89"/>
        <v>436157</v>
      </c>
      <c r="EI34" s="76">
        <f t="shared" si="89"/>
        <v>464088</v>
      </c>
      <c r="EJ34" s="76">
        <f t="shared" si="89"/>
        <v>471817</v>
      </c>
      <c r="EK34" s="76">
        <f t="shared" si="89"/>
        <v>444730</v>
      </c>
      <c r="EL34" s="76">
        <f t="shared" si="89"/>
        <v>468621</v>
      </c>
      <c r="EM34" s="76">
        <v>460839</v>
      </c>
      <c r="EN34" s="76">
        <v>494644</v>
      </c>
      <c r="EO34" s="76">
        <f t="shared" ref="EO34:EO48" si="90">+SUM(EC34:EN34)</f>
        <v>5491869</v>
      </c>
      <c r="EP34" s="76">
        <v>486479</v>
      </c>
      <c r="EQ34" s="76">
        <v>478778</v>
      </c>
      <c r="ER34" s="76">
        <v>343625</v>
      </c>
      <c r="ES34" s="76">
        <v>175187</v>
      </c>
      <c r="ET34" s="76">
        <v>268658</v>
      </c>
      <c r="EU34" s="76">
        <v>350795</v>
      </c>
      <c r="EV34" s="76">
        <v>440593</v>
      </c>
      <c r="EW34" s="76">
        <v>461555</v>
      </c>
      <c r="EX34" s="76">
        <v>453647</v>
      </c>
      <c r="EY34" s="76">
        <v>505091</v>
      </c>
      <c r="EZ34" s="76">
        <v>499078</v>
      </c>
      <c r="FA34" s="76">
        <v>496805</v>
      </c>
      <c r="FB34" s="76">
        <f t="shared" ref="FB34:FB48" si="91">+SUM(EP34:FA34)</f>
        <v>4960291</v>
      </c>
      <c r="FC34" s="76">
        <f>FC35+FC36</f>
        <v>556341</v>
      </c>
      <c r="FD34" s="76">
        <v>431359</v>
      </c>
      <c r="FE34" s="76">
        <v>453708</v>
      </c>
      <c r="FF34" s="76">
        <v>464173</v>
      </c>
      <c r="FG34" s="76">
        <v>510973</v>
      </c>
      <c r="FH34" s="76">
        <v>516575</v>
      </c>
      <c r="FI34" s="76">
        <v>534262</v>
      </c>
      <c r="FJ34" s="76">
        <v>547941</v>
      </c>
      <c r="FK34" s="76">
        <v>542900</v>
      </c>
      <c r="FL34" s="76">
        <v>575013</v>
      </c>
      <c r="FM34" s="76">
        <v>554623</v>
      </c>
      <c r="FN34" s="76">
        <v>599671</v>
      </c>
      <c r="FO34" s="76">
        <f>+SUM(FC34:FN34)</f>
        <v>6287539</v>
      </c>
      <c r="FP34" s="76">
        <v>561659</v>
      </c>
      <c r="FQ34" s="76">
        <v>535305</v>
      </c>
      <c r="FR34" s="76">
        <v>522213</v>
      </c>
      <c r="FS34" s="76">
        <v>493926</v>
      </c>
      <c r="FT34" s="76">
        <v>537215</v>
      </c>
      <c r="FU34" s="76">
        <v>514835</v>
      </c>
      <c r="FV34" s="76">
        <v>554521</v>
      </c>
      <c r="FW34" s="76">
        <v>569897</v>
      </c>
      <c r="FX34" s="76">
        <v>554220</v>
      </c>
      <c r="FY34" s="76">
        <v>575164</v>
      </c>
      <c r="FZ34" s="76">
        <v>528742</v>
      </c>
      <c r="GA34" s="76">
        <v>534500</v>
      </c>
      <c r="GB34" s="76">
        <f>+SUM(FP34:GA34)</f>
        <v>6482197</v>
      </c>
      <c r="GC34" s="76">
        <v>503425</v>
      </c>
      <c r="GD34" s="76">
        <v>501008</v>
      </c>
      <c r="GE34" s="108">
        <v>258801</v>
      </c>
      <c r="GF34" s="76">
        <v>469551</v>
      </c>
      <c r="GG34" s="76">
        <v>484026</v>
      </c>
      <c r="GH34" s="76">
        <v>482337</v>
      </c>
      <c r="GI34" s="76">
        <v>506766</v>
      </c>
      <c r="GJ34" s="76">
        <v>524451</v>
      </c>
      <c r="GK34" s="76">
        <f>GK35+GK36</f>
        <v>504763</v>
      </c>
      <c r="GL34" s="76">
        <v>518556</v>
      </c>
      <c r="GM34" s="76">
        <v>519287</v>
      </c>
      <c r="GN34" s="76">
        <v>536139</v>
      </c>
      <c r="GO34" s="76">
        <f>+SUM(GC34:GN34)</f>
        <v>5809110</v>
      </c>
      <c r="GP34" s="75">
        <v>529332</v>
      </c>
      <c r="GQ34" s="75">
        <v>495096</v>
      </c>
      <c r="GR34" s="75">
        <v>483583</v>
      </c>
      <c r="GS34" s="76">
        <v>471077</v>
      </c>
      <c r="GT34" s="76">
        <v>526047</v>
      </c>
      <c r="GU34" s="76">
        <v>492926</v>
      </c>
      <c r="GV34" s="76">
        <f>+GV35+GV36</f>
        <v>540433</v>
      </c>
      <c r="GW34" s="76">
        <v>545987</v>
      </c>
      <c r="GX34" s="76">
        <v>505864</v>
      </c>
      <c r="GY34" s="76">
        <v>556214</v>
      </c>
      <c r="GZ34" s="76">
        <v>589075</v>
      </c>
      <c r="HA34" s="76">
        <v>608633</v>
      </c>
      <c r="HB34" s="76">
        <f>+SUM(GP34:HA34)</f>
        <v>6344267</v>
      </c>
      <c r="HC34" s="76">
        <f>+HC35+HC36</f>
        <v>591701</v>
      </c>
      <c r="HD34" s="75">
        <v>532812</v>
      </c>
      <c r="HE34" s="168">
        <v>558155</v>
      </c>
      <c r="HF34" s="168">
        <v>528183</v>
      </c>
      <c r="HG34" s="168">
        <v>584276</v>
      </c>
      <c r="HH34" s="168">
        <v>552332</v>
      </c>
      <c r="HI34" s="168">
        <v>582407</v>
      </c>
      <c r="HJ34" s="76"/>
      <c r="HK34" s="76"/>
      <c r="HL34" s="76"/>
      <c r="HM34" s="76"/>
      <c r="HN34" s="76"/>
      <c r="HO34" s="76">
        <f>+SUM(HC34:HN34)</f>
        <v>3929866</v>
      </c>
      <c r="HP34"/>
      <c r="HQ34"/>
      <c r="HR34"/>
      <c r="HS34"/>
      <c r="HT34"/>
      <c r="HU34"/>
      <c r="HV34"/>
      <c r="HW34"/>
      <c r="HX34"/>
      <c r="HY34"/>
      <c r="HZ34"/>
    </row>
    <row r="35" spans="2:234" ht="14.4" x14ac:dyDescent="0.3">
      <c r="B35" s="48" t="s">
        <v>65</v>
      </c>
      <c r="C35" s="73">
        <v>0</v>
      </c>
      <c r="D35" s="73">
        <v>0</v>
      </c>
      <c r="E35" s="73">
        <v>9656</v>
      </c>
      <c r="F35" s="73">
        <v>27314</v>
      </c>
      <c r="G35" s="73">
        <v>23248</v>
      </c>
      <c r="H35" s="73">
        <v>22194</v>
      </c>
      <c r="I35" s="73">
        <v>32738</v>
      </c>
      <c r="J35" s="73">
        <v>24554</v>
      </c>
      <c r="K35" s="73">
        <v>21554</v>
      </c>
      <c r="L35" s="73">
        <v>24870</v>
      </c>
      <c r="M35" s="73">
        <v>21902</v>
      </c>
      <c r="N35" s="73">
        <v>35332</v>
      </c>
      <c r="O35" s="73">
        <f t="shared" si="72"/>
        <v>243362</v>
      </c>
      <c r="P35" s="73">
        <v>31488</v>
      </c>
      <c r="Q35" s="73">
        <v>29390</v>
      </c>
      <c r="R35" s="73">
        <v>25638</v>
      </c>
      <c r="S35" s="73">
        <v>29204</v>
      </c>
      <c r="T35" s="73">
        <v>25510</v>
      </c>
      <c r="U35" s="73">
        <v>24128</v>
      </c>
      <c r="V35" s="73">
        <v>34514</v>
      </c>
      <c r="W35" s="73">
        <v>28196</v>
      </c>
      <c r="X35" s="73">
        <v>23430</v>
      </c>
      <c r="Y35" s="73">
        <v>27540</v>
      </c>
      <c r="Z35" s="73">
        <v>22432</v>
      </c>
      <c r="AA35" s="73">
        <v>36798</v>
      </c>
      <c r="AB35" s="73">
        <f t="shared" si="73"/>
        <v>338268</v>
      </c>
      <c r="AC35" s="73">
        <v>33750</v>
      </c>
      <c r="AD35" s="73">
        <v>32152</v>
      </c>
      <c r="AE35" s="73">
        <v>26768</v>
      </c>
      <c r="AF35" s="73">
        <v>32758</v>
      </c>
      <c r="AG35" s="73">
        <v>26022</v>
      </c>
      <c r="AH35" s="73">
        <v>24890</v>
      </c>
      <c r="AI35" s="73">
        <v>37228</v>
      </c>
      <c r="AJ35" s="73">
        <v>30500</v>
      </c>
      <c r="AK35" s="73">
        <v>26076</v>
      </c>
      <c r="AL35" s="73">
        <v>29324</v>
      </c>
      <c r="AM35" s="73">
        <v>25906</v>
      </c>
      <c r="AN35" s="73">
        <v>39280</v>
      </c>
      <c r="AO35" s="73">
        <f t="shared" si="74"/>
        <v>364654</v>
      </c>
      <c r="AP35" s="73">
        <v>36526</v>
      </c>
      <c r="AQ35" s="73">
        <v>36760</v>
      </c>
      <c r="AR35" s="73">
        <v>29618</v>
      </c>
      <c r="AS35" s="73">
        <v>35046</v>
      </c>
      <c r="AT35" s="73">
        <v>28142</v>
      </c>
      <c r="AU35" s="73">
        <v>27132</v>
      </c>
      <c r="AV35" s="73">
        <v>33866</v>
      </c>
      <c r="AW35" s="73">
        <v>32896</v>
      </c>
      <c r="AX35" s="73">
        <v>29978</v>
      </c>
      <c r="AY35" s="73">
        <v>30156</v>
      </c>
      <c r="AZ35" s="73">
        <v>26736</v>
      </c>
      <c r="BA35" s="73">
        <v>41942</v>
      </c>
      <c r="BB35" s="73">
        <f t="shared" si="75"/>
        <v>388798</v>
      </c>
      <c r="BC35" s="73">
        <v>37828</v>
      </c>
      <c r="BD35" s="73">
        <v>38106</v>
      </c>
      <c r="BE35" s="73">
        <v>41534</v>
      </c>
      <c r="BF35" s="73">
        <v>29498</v>
      </c>
      <c r="BG35" s="73">
        <v>32276</v>
      </c>
      <c r="BH35" s="73">
        <v>30231</v>
      </c>
      <c r="BI35" s="73">
        <v>39113</v>
      </c>
      <c r="BJ35" s="73">
        <v>38317</v>
      </c>
      <c r="BK35" s="73">
        <v>32366</v>
      </c>
      <c r="BL35" s="73">
        <v>35666</v>
      </c>
      <c r="BM35" s="73">
        <v>33222</v>
      </c>
      <c r="BN35" s="73">
        <v>44356</v>
      </c>
      <c r="BO35" s="73">
        <f t="shared" si="76"/>
        <v>432513</v>
      </c>
      <c r="BP35" s="73">
        <v>45480</v>
      </c>
      <c r="BQ35" s="73">
        <v>40475</v>
      </c>
      <c r="BR35" s="73">
        <v>33456</v>
      </c>
      <c r="BS35" s="73">
        <v>35713</v>
      </c>
      <c r="BT35" s="73">
        <v>29195</v>
      </c>
      <c r="BU35" s="73">
        <v>27045</v>
      </c>
      <c r="BV35" s="73">
        <v>39318</v>
      </c>
      <c r="BW35" s="73">
        <v>35772</v>
      </c>
      <c r="BX35" s="73">
        <v>27904</v>
      </c>
      <c r="BY35" s="73">
        <v>31539</v>
      </c>
      <c r="BZ35" s="73">
        <v>28297</v>
      </c>
      <c r="CA35" s="73">
        <v>44594</v>
      </c>
      <c r="CB35" s="73">
        <f t="shared" si="77"/>
        <v>418788</v>
      </c>
      <c r="CC35" s="73">
        <v>48934</v>
      </c>
      <c r="CD35" s="73">
        <v>43162</v>
      </c>
      <c r="CE35" s="73">
        <v>35635</v>
      </c>
      <c r="CF35" s="73">
        <v>39062</v>
      </c>
      <c r="CG35" s="73">
        <v>34864</v>
      </c>
      <c r="CH35" s="73">
        <v>31804</v>
      </c>
      <c r="CI35" s="73">
        <v>45248</v>
      </c>
      <c r="CJ35" s="73">
        <v>41336</v>
      </c>
      <c r="CK35" s="73">
        <v>33002</v>
      </c>
      <c r="CL35" s="73">
        <v>38137</v>
      </c>
      <c r="CM35" s="73">
        <v>31808</v>
      </c>
      <c r="CN35" s="73">
        <v>50241</v>
      </c>
      <c r="CO35" s="73">
        <f t="shared" si="78"/>
        <v>473233</v>
      </c>
      <c r="CP35" s="73">
        <v>52046</v>
      </c>
      <c r="CQ35" s="73">
        <v>47164</v>
      </c>
      <c r="CR35" s="73">
        <v>47816</v>
      </c>
      <c r="CS35" s="73">
        <v>32826</v>
      </c>
      <c r="CT35" s="73">
        <v>36210</v>
      </c>
      <c r="CU35" s="73">
        <v>33199</v>
      </c>
      <c r="CV35" s="73">
        <v>50957</v>
      </c>
      <c r="CW35" s="73">
        <v>44165</v>
      </c>
      <c r="CX35" s="73">
        <v>33874</v>
      </c>
      <c r="CY35" s="73">
        <v>36963</v>
      </c>
      <c r="CZ35" s="73">
        <v>37777</v>
      </c>
      <c r="DA35" s="73">
        <v>50022</v>
      </c>
      <c r="DB35" s="73">
        <f t="shared" si="79"/>
        <v>503019</v>
      </c>
      <c r="DC35" s="73">
        <v>54737</v>
      </c>
      <c r="DD35" s="73">
        <v>44734</v>
      </c>
      <c r="DE35" s="73">
        <v>20261</v>
      </c>
      <c r="DF35" s="73">
        <v>0</v>
      </c>
      <c r="DG35" s="73">
        <v>0</v>
      </c>
      <c r="DH35" s="73">
        <v>4412</v>
      </c>
      <c r="DI35" s="73">
        <v>49378</v>
      </c>
      <c r="DJ35" s="73">
        <v>44264</v>
      </c>
      <c r="DK35" s="73">
        <v>35984</v>
      </c>
      <c r="DL35" s="73">
        <v>36352</v>
      </c>
      <c r="DM35" s="73">
        <v>33734</v>
      </c>
      <c r="DN35" s="73">
        <v>54936</v>
      </c>
      <c r="DO35" s="73">
        <f t="shared" si="80"/>
        <v>378792</v>
      </c>
      <c r="DP35" s="73">
        <v>58462</v>
      </c>
      <c r="DQ35" s="73">
        <v>53811</v>
      </c>
      <c r="DR35" s="73">
        <v>51657</v>
      </c>
      <c r="DS35" s="73">
        <v>41914</v>
      </c>
      <c r="DT35" s="73">
        <v>39766</v>
      </c>
      <c r="DU35" s="73">
        <v>35811</v>
      </c>
      <c r="DV35" s="73">
        <v>48288</v>
      </c>
      <c r="DW35" s="73">
        <v>48148</v>
      </c>
      <c r="DX35" s="73">
        <v>37353</v>
      </c>
      <c r="DY35" s="73">
        <v>40689</v>
      </c>
      <c r="DZ35" s="73">
        <v>37954</v>
      </c>
      <c r="EA35" s="73">
        <v>57604</v>
      </c>
      <c r="EB35" s="73">
        <f t="shared" si="81"/>
        <v>551457</v>
      </c>
      <c r="EC35" s="73">
        <v>62023</v>
      </c>
      <c r="ED35" s="73">
        <v>52824</v>
      </c>
      <c r="EE35" s="73">
        <v>45335</v>
      </c>
      <c r="EF35" s="73">
        <v>49188</v>
      </c>
      <c r="EG35" s="73">
        <v>39773</v>
      </c>
      <c r="EH35" s="73">
        <v>37183</v>
      </c>
      <c r="EI35" s="73">
        <v>53656</v>
      </c>
      <c r="EJ35" s="73">
        <v>51135</v>
      </c>
      <c r="EK35" s="73">
        <v>41024</v>
      </c>
      <c r="EL35" s="73">
        <v>43450</v>
      </c>
      <c r="EM35" s="73">
        <v>40634</v>
      </c>
      <c r="EN35" s="73">
        <v>59519</v>
      </c>
      <c r="EO35" s="73"/>
      <c r="EP35" s="73">
        <v>64496</v>
      </c>
      <c r="EQ35" s="73">
        <v>64418</v>
      </c>
      <c r="ER35" s="73">
        <v>38304</v>
      </c>
      <c r="ES35" s="73">
        <v>10141</v>
      </c>
      <c r="ET35" s="73">
        <v>26060</v>
      </c>
      <c r="EU35" s="73">
        <v>41067</v>
      </c>
      <c r="EV35" s="73">
        <v>63217</v>
      </c>
      <c r="EW35" s="73">
        <v>56367</v>
      </c>
      <c r="EX35" s="73">
        <v>59822</v>
      </c>
      <c r="EY35" s="73">
        <v>65587</v>
      </c>
      <c r="EZ35" s="73">
        <v>62222</v>
      </c>
      <c r="FA35" s="73">
        <v>72934</v>
      </c>
      <c r="FB35" s="73"/>
      <c r="FC35" s="73">
        <v>78987</v>
      </c>
      <c r="FD35" s="73">
        <v>51224</v>
      </c>
      <c r="FE35" s="73">
        <v>69341</v>
      </c>
      <c r="FF35" s="73">
        <v>61314</v>
      </c>
      <c r="FG35" s="73">
        <v>69973</v>
      </c>
      <c r="FH35" s="73">
        <v>64753</v>
      </c>
      <c r="FI35" s="73">
        <v>82063</v>
      </c>
      <c r="FJ35" s="73">
        <v>89832</v>
      </c>
      <c r="FK35" s="73">
        <v>70895</v>
      </c>
      <c r="FL35" s="73">
        <v>81555</v>
      </c>
      <c r="FM35" s="73">
        <v>69073</v>
      </c>
      <c r="FN35" s="73">
        <v>91024</v>
      </c>
      <c r="FO35" s="73"/>
      <c r="FP35" s="73">
        <v>91284</v>
      </c>
      <c r="FQ35" s="73">
        <v>84654</v>
      </c>
      <c r="FR35" s="73">
        <v>69909</v>
      </c>
      <c r="FS35" s="73">
        <v>66888</v>
      </c>
      <c r="FT35" s="73">
        <v>65531</v>
      </c>
      <c r="FU35" s="73">
        <v>55140</v>
      </c>
      <c r="FV35" s="73">
        <v>73548</v>
      </c>
      <c r="FW35" s="73">
        <v>72102</v>
      </c>
      <c r="FX35" s="73">
        <v>56104</v>
      </c>
      <c r="FY35" s="73">
        <v>64708</v>
      </c>
      <c r="FZ35" s="73">
        <v>55247</v>
      </c>
      <c r="GA35" s="73">
        <v>70930</v>
      </c>
      <c r="GB35" s="73"/>
      <c r="GC35" s="73">
        <v>70333</v>
      </c>
      <c r="GD35" s="73">
        <v>74979</v>
      </c>
      <c r="GE35" s="109">
        <v>31469</v>
      </c>
      <c r="GF35" s="73">
        <v>56579</v>
      </c>
      <c r="GG35" s="73">
        <v>54661</v>
      </c>
      <c r="GH35" s="73">
        <v>51076</v>
      </c>
      <c r="GI35" s="73">
        <v>67678</v>
      </c>
      <c r="GJ35" s="73">
        <v>65562</v>
      </c>
      <c r="GK35" s="73">
        <v>52442</v>
      </c>
      <c r="GL35" s="73">
        <v>56984</v>
      </c>
      <c r="GM35" s="73">
        <v>51325</v>
      </c>
      <c r="GN35" s="73">
        <v>76435</v>
      </c>
      <c r="GO35" s="73"/>
      <c r="GP35" s="76">
        <v>79850</v>
      </c>
      <c r="GQ35" s="76">
        <v>77845</v>
      </c>
      <c r="GR35" s="76">
        <v>65510</v>
      </c>
      <c r="GS35" s="73">
        <v>48133</v>
      </c>
      <c r="GT35" s="73">
        <v>53575</v>
      </c>
      <c r="GU35" s="73">
        <v>51472</v>
      </c>
      <c r="GV35" s="73">
        <v>69156</v>
      </c>
      <c r="GW35" s="73">
        <v>66496</v>
      </c>
      <c r="GX35" s="73">
        <v>52939</v>
      </c>
      <c r="GY35" s="73">
        <v>56809</v>
      </c>
      <c r="GZ35" s="73">
        <v>54899</v>
      </c>
      <c r="HA35" s="73">
        <v>78360</v>
      </c>
      <c r="HB35" s="73"/>
      <c r="HC35" s="73">
        <v>83188</v>
      </c>
      <c r="HD35" s="76">
        <v>75100</v>
      </c>
      <c r="HE35" s="109">
        <v>63998</v>
      </c>
      <c r="HF35" s="109">
        <v>62497</v>
      </c>
      <c r="HG35" s="109">
        <v>59486</v>
      </c>
      <c r="HH35" s="109">
        <v>54541</v>
      </c>
      <c r="HI35" s="109">
        <v>76896</v>
      </c>
      <c r="HJ35" s="73"/>
      <c r="HK35" s="73"/>
      <c r="HL35" s="73"/>
      <c r="HM35" s="73"/>
      <c r="HN35" s="73"/>
      <c r="HO35" s="73"/>
      <c r="HP35"/>
      <c r="HQ35"/>
      <c r="HR35"/>
      <c r="HS35"/>
      <c r="HT35"/>
      <c r="HU35"/>
      <c r="HV35"/>
      <c r="HW35"/>
      <c r="HX35"/>
      <c r="HY35"/>
      <c r="HZ35"/>
    </row>
    <row r="36" spans="2:234" ht="14.4" x14ac:dyDescent="0.3">
      <c r="B36" s="48" t="s">
        <v>66</v>
      </c>
      <c r="C36" s="73">
        <v>0</v>
      </c>
      <c r="D36" s="73">
        <v>0</v>
      </c>
      <c r="E36" s="73">
        <v>120022</v>
      </c>
      <c r="F36" s="73">
        <v>234620</v>
      </c>
      <c r="G36" s="73">
        <v>254670</v>
      </c>
      <c r="H36" s="73">
        <v>253734</v>
      </c>
      <c r="I36" s="73">
        <v>267428</v>
      </c>
      <c r="J36" s="73">
        <v>266762</v>
      </c>
      <c r="K36" s="73">
        <v>251004</v>
      </c>
      <c r="L36" s="73">
        <v>273262</v>
      </c>
      <c r="M36" s="73">
        <v>270554</v>
      </c>
      <c r="N36" s="73">
        <v>293272</v>
      </c>
      <c r="O36" s="73">
        <f t="shared" si="72"/>
        <v>2485328</v>
      </c>
      <c r="P36" s="73">
        <v>275926</v>
      </c>
      <c r="Q36" s="73">
        <v>259092</v>
      </c>
      <c r="R36" s="73">
        <v>271568</v>
      </c>
      <c r="S36" s="73">
        <v>260634</v>
      </c>
      <c r="T36" s="73">
        <v>273420</v>
      </c>
      <c r="U36" s="73">
        <v>285844</v>
      </c>
      <c r="V36" s="73">
        <v>306460</v>
      </c>
      <c r="W36" s="73">
        <v>308424</v>
      </c>
      <c r="X36" s="73">
        <v>301784</v>
      </c>
      <c r="Y36" s="73">
        <v>305998</v>
      </c>
      <c r="Z36" s="73">
        <v>304138</v>
      </c>
      <c r="AA36" s="73">
        <v>322508</v>
      </c>
      <c r="AB36" s="73">
        <f t="shared" si="73"/>
        <v>3475796</v>
      </c>
      <c r="AC36" s="73">
        <v>318178</v>
      </c>
      <c r="AD36" s="73">
        <v>302994</v>
      </c>
      <c r="AE36" s="73">
        <v>313084</v>
      </c>
      <c r="AF36" s="73">
        <v>285014</v>
      </c>
      <c r="AG36" s="73">
        <v>310380</v>
      </c>
      <c r="AH36" s="73">
        <v>296420</v>
      </c>
      <c r="AI36" s="73">
        <v>305118</v>
      </c>
      <c r="AJ36" s="73">
        <v>321110</v>
      </c>
      <c r="AK36" s="73">
        <v>315318</v>
      </c>
      <c r="AL36" s="73">
        <v>325198</v>
      </c>
      <c r="AM36" s="73">
        <v>320916</v>
      </c>
      <c r="AN36" s="73">
        <v>341246</v>
      </c>
      <c r="AO36" s="73">
        <f t="shared" si="74"/>
        <v>3754976</v>
      </c>
      <c r="AP36" s="73">
        <v>337502</v>
      </c>
      <c r="AQ36" s="73">
        <v>326588</v>
      </c>
      <c r="AR36" s="73">
        <v>334170</v>
      </c>
      <c r="AS36" s="73">
        <v>298790</v>
      </c>
      <c r="AT36" s="73">
        <v>313994</v>
      </c>
      <c r="AU36" s="73">
        <v>314286</v>
      </c>
      <c r="AV36" s="73">
        <v>337956</v>
      </c>
      <c r="AW36" s="73">
        <v>345682</v>
      </c>
      <c r="AX36" s="73">
        <v>334210</v>
      </c>
      <c r="AY36" s="73">
        <v>348404</v>
      </c>
      <c r="AZ36" s="73">
        <v>348644</v>
      </c>
      <c r="BA36" s="73">
        <v>345158</v>
      </c>
      <c r="BB36" s="73">
        <f t="shared" si="75"/>
        <v>3985384</v>
      </c>
      <c r="BC36" s="73">
        <v>347086</v>
      </c>
      <c r="BD36" s="73">
        <v>317152</v>
      </c>
      <c r="BE36" s="73">
        <v>328634</v>
      </c>
      <c r="BF36" s="73">
        <v>312158</v>
      </c>
      <c r="BG36" s="73">
        <v>320492</v>
      </c>
      <c r="BH36" s="73">
        <v>316933</v>
      </c>
      <c r="BI36" s="73">
        <v>332581</v>
      </c>
      <c r="BJ36" s="73">
        <v>353185</v>
      </c>
      <c r="BK36" s="73">
        <v>336513</v>
      </c>
      <c r="BL36" s="73">
        <v>360438</v>
      </c>
      <c r="BM36" s="73">
        <v>359110</v>
      </c>
      <c r="BN36" s="73">
        <v>392710</v>
      </c>
      <c r="BO36" s="73">
        <f t="shared" si="76"/>
        <v>4076992</v>
      </c>
      <c r="BP36" s="73">
        <v>392288</v>
      </c>
      <c r="BQ36" s="73">
        <v>344720</v>
      </c>
      <c r="BR36" s="73">
        <v>343497</v>
      </c>
      <c r="BS36" s="73">
        <v>319177</v>
      </c>
      <c r="BT36" s="73">
        <v>339871</v>
      </c>
      <c r="BU36" s="73">
        <v>327858</v>
      </c>
      <c r="BV36" s="73">
        <v>332879</v>
      </c>
      <c r="BW36" s="73">
        <v>356025</v>
      </c>
      <c r="BX36" s="73">
        <v>334783</v>
      </c>
      <c r="BY36" s="73">
        <v>355604</v>
      </c>
      <c r="BZ36" s="73">
        <v>357020</v>
      </c>
      <c r="CA36" s="73">
        <v>355166</v>
      </c>
      <c r="CB36" s="73">
        <f t="shared" si="77"/>
        <v>4158888</v>
      </c>
      <c r="CC36" s="73">
        <v>345201</v>
      </c>
      <c r="CD36" s="73">
        <v>324972</v>
      </c>
      <c r="CE36" s="73">
        <v>350091</v>
      </c>
      <c r="CF36" s="73">
        <v>336153</v>
      </c>
      <c r="CG36" s="73">
        <v>348074</v>
      </c>
      <c r="CH36" s="73">
        <v>335758</v>
      </c>
      <c r="CI36" s="73">
        <v>349634</v>
      </c>
      <c r="CJ36" s="73">
        <v>367955</v>
      </c>
      <c r="CK36" s="73">
        <v>356265</v>
      </c>
      <c r="CL36" s="73">
        <v>377147</v>
      </c>
      <c r="CM36" s="73">
        <v>363779</v>
      </c>
      <c r="CN36" s="73">
        <v>377063</v>
      </c>
      <c r="CO36" s="73">
        <f t="shared" si="78"/>
        <v>4232092</v>
      </c>
      <c r="CP36" s="73">
        <v>365883</v>
      </c>
      <c r="CQ36" s="73">
        <v>361261</v>
      </c>
      <c r="CR36" s="73">
        <v>364676</v>
      </c>
      <c r="CS36" s="73">
        <v>348595</v>
      </c>
      <c r="CT36" s="73">
        <v>353160</v>
      </c>
      <c r="CU36" s="73">
        <v>342041</v>
      </c>
      <c r="CV36" s="73">
        <v>366305</v>
      </c>
      <c r="CW36" s="73">
        <v>380325</v>
      </c>
      <c r="CX36" s="73">
        <v>369798</v>
      </c>
      <c r="CY36" s="73">
        <v>384986</v>
      </c>
      <c r="CZ36" s="73">
        <v>387739</v>
      </c>
      <c r="DA36" s="73">
        <v>423956</v>
      </c>
      <c r="DB36" s="73">
        <f t="shared" si="79"/>
        <v>4448725</v>
      </c>
      <c r="DC36" s="73">
        <v>406682</v>
      </c>
      <c r="DD36" s="73">
        <v>370178</v>
      </c>
      <c r="DE36" s="73">
        <v>181166</v>
      </c>
      <c r="DF36" s="73">
        <v>0</v>
      </c>
      <c r="DG36" s="73">
        <v>0</v>
      </c>
      <c r="DH36" s="73">
        <v>39216</v>
      </c>
      <c r="DI36" s="73">
        <v>389195</v>
      </c>
      <c r="DJ36" s="73">
        <v>405671</v>
      </c>
      <c r="DK36" s="73">
        <v>386065</v>
      </c>
      <c r="DL36" s="73">
        <v>399529</v>
      </c>
      <c r="DM36" s="73">
        <v>397492</v>
      </c>
      <c r="DN36" s="73">
        <v>414288</v>
      </c>
      <c r="DO36" s="73">
        <f t="shared" si="80"/>
        <v>3389482</v>
      </c>
      <c r="DP36" s="73">
        <v>413120</v>
      </c>
      <c r="DQ36" s="73">
        <v>390714</v>
      </c>
      <c r="DR36" s="73">
        <v>409559</v>
      </c>
      <c r="DS36" s="73">
        <v>396037</v>
      </c>
      <c r="DT36" s="73">
        <v>433456</v>
      </c>
      <c r="DU36" s="73">
        <v>395908</v>
      </c>
      <c r="DV36" s="73">
        <v>411779</v>
      </c>
      <c r="DW36" s="73">
        <v>423357</v>
      </c>
      <c r="DX36" s="73">
        <v>391581</v>
      </c>
      <c r="DY36" s="73">
        <v>407064</v>
      </c>
      <c r="DZ36" s="73">
        <v>410446</v>
      </c>
      <c r="EA36" s="73">
        <v>427261</v>
      </c>
      <c r="EB36" s="73">
        <f t="shared" si="81"/>
        <v>4910282</v>
      </c>
      <c r="EC36" s="73">
        <v>426404</v>
      </c>
      <c r="ED36" s="73">
        <v>388670</v>
      </c>
      <c r="EE36" s="73">
        <v>426311</v>
      </c>
      <c r="EF36" s="73">
        <v>356479</v>
      </c>
      <c r="EG36" s="73">
        <v>403966</v>
      </c>
      <c r="EH36" s="73">
        <v>398974</v>
      </c>
      <c r="EI36" s="73">
        <v>410432</v>
      </c>
      <c r="EJ36" s="73">
        <v>420682</v>
      </c>
      <c r="EK36" s="73">
        <v>403706</v>
      </c>
      <c r="EL36" s="73">
        <v>425171</v>
      </c>
      <c r="EM36" s="73">
        <v>420205</v>
      </c>
      <c r="EN36" s="73">
        <v>435125</v>
      </c>
      <c r="EO36" s="73"/>
      <c r="EP36" s="73">
        <v>421983</v>
      </c>
      <c r="EQ36" s="73">
        <v>414360</v>
      </c>
      <c r="ER36" s="73">
        <v>305321</v>
      </c>
      <c r="ES36" s="73">
        <v>165046</v>
      </c>
      <c r="ET36" s="73">
        <v>242598</v>
      </c>
      <c r="EU36" s="73">
        <v>309728</v>
      </c>
      <c r="EV36" s="73">
        <v>377376</v>
      </c>
      <c r="EW36" s="73">
        <v>405188</v>
      </c>
      <c r="EX36" s="73">
        <v>393825</v>
      </c>
      <c r="EY36" s="73">
        <v>439504</v>
      </c>
      <c r="EZ36" s="73">
        <v>436856</v>
      </c>
      <c r="FA36" s="73">
        <v>423871</v>
      </c>
      <c r="FB36" s="73"/>
      <c r="FC36" s="73">
        <v>477354</v>
      </c>
      <c r="FD36" s="73">
        <v>380135</v>
      </c>
      <c r="FE36" s="73">
        <v>384367</v>
      </c>
      <c r="FF36" s="73">
        <v>402859</v>
      </c>
      <c r="FG36" s="73">
        <v>441000</v>
      </c>
      <c r="FH36" s="73">
        <v>451822</v>
      </c>
      <c r="FI36" s="73">
        <v>452199</v>
      </c>
      <c r="FJ36" s="73">
        <v>458109</v>
      </c>
      <c r="FK36" s="73">
        <v>472005</v>
      </c>
      <c r="FL36" s="73">
        <v>493458</v>
      </c>
      <c r="FM36" s="73">
        <v>485550</v>
      </c>
      <c r="FN36" s="73">
        <v>508647</v>
      </c>
      <c r="FO36" s="73"/>
      <c r="FP36" s="73">
        <v>470375</v>
      </c>
      <c r="FQ36" s="73">
        <v>450651</v>
      </c>
      <c r="FR36" s="73">
        <v>452304</v>
      </c>
      <c r="FS36" s="73">
        <v>427038</v>
      </c>
      <c r="FT36" s="73">
        <v>471684</v>
      </c>
      <c r="FU36" s="73">
        <v>459695</v>
      </c>
      <c r="FV36" s="73">
        <v>480973</v>
      </c>
      <c r="FW36" s="73">
        <v>497795</v>
      </c>
      <c r="FX36" s="73">
        <v>498116</v>
      </c>
      <c r="FY36" s="73">
        <v>510456</v>
      </c>
      <c r="FZ36" s="73">
        <v>473495</v>
      </c>
      <c r="GA36" s="73">
        <v>463570</v>
      </c>
      <c r="GB36" s="73"/>
      <c r="GC36" s="73">
        <v>433092</v>
      </c>
      <c r="GD36" s="73">
        <v>426029</v>
      </c>
      <c r="GE36" s="109">
        <v>227332</v>
      </c>
      <c r="GF36" s="73">
        <v>412972</v>
      </c>
      <c r="GG36" s="73">
        <v>429365</v>
      </c>
      <c r="GH36" s="73">
        <v>431261</v>
      </c>
      <c r="GI36" s="73">
        <v>439088</v>
      </c>
      <c r="GJ36" s="73">
        <v>458889</v>
      </c>
      <c r="GK36" s="73">
        <v>452321</v>
      </c>
      <c r="GL36" s="73">
        <v>461572</v>
      </c>
      <c r="GM36" s="73">
        <v>467962</v>
      </c>
      <c r="GN36" s="73">
        <v>459704</v>
      </c>
      <c r="GO36" s="73"/>
      <c r="GP36" s="76">
        <v>449482</v>
      </c>
      <c r="GQ36" s="76">
        <v>417251</v>
      </c>
      <c r="GR36" s="76">
        <v>418073</v>
      </c>
      <c r="GS36" s="73">
        <v>422944</v>
      </c>
      <c r="GT36" s="73">
        <v>472472</v>
      </c>
      <c r="GU36" s="73">
        <v>441454</v>
      </c>
      <c r="GV36" s="73">
        <v>471277</v>
      </c>
      <c r="GW36" s="73">
        <v>479491</v>
      </c>
      <c r="GX36" s="73">
        <v>452925</v>
      </c>
      <c r="GY36" s="73">
        <v>499405</v>
      </c>
      <c r="GZ36" s="73">
        <v>534176</v>
      </c>
      <c r="HA36" s="73">
        <v>530273</v>
      </c>
      <c r="HB36" s="73"/>
      <c r="HC36" s="73">
        <v>508513</v>
      </c>
      <c r="HD36" s="76">
        <v>457712</v>
      </c>
      <c r="HE36" s="109">
        <v>494157</v>
      </c>
      <c r="HF36" s="109">
        <v>465686</v>
      </c>
      <c r="HG36" s="109">
        <v>524790</v>
      </c>
      <c r="HH36" s="109">
        <v>497791</v>
      </c>
      <c r="HI36" s="109">
        <v>505511</v>
      </c>
      <c r="HJ36" s="73"/>
      <c r="HK36" s="73"/>
      <c r="HL36" s="73"/>
      <c r="HM36" s="73"/>
      <c r="HN36" s="73"/>
      <c r="HO36" s="73"/>
      <c r="HP36"/>
      <c r="HQ36"/>
      <c r="HR36"/>
      <c r="HS36"/>
      <c r="HT36"/>
      <c r="HU36"/>
      <c r="HV36"/>
      <c r="HW36"/>
      <c r="HX36"/>
      <c r="HY36"/>
      <c r="HZ36"/>
    </row>
    <row r="37" spans="2:234" ht="14.4" x14ac:dyDescent="0.3">
      <c r="B37" s="46" t="s">
        <v>102</v>
      </c>
      <c r="C37" s="76">
        <v>0</v>
      </c>
      <c r="D37" s="76">
        <v>0</v>
      </c>
      <c r="E37" s="76">
        <v>177492</v>
      </c>
      <c r="F37" s="76">
        <v>343610</v>
      </c>
      <c r="G37" s="76">
        <v>364334</v>
      </c>
      <c r="H37" s="76">
        <v>355584</v>
      </c>
      <c r="I37" s="76">
        <v>384718</v>
      </c>
      <c r="J37" s="76">
        <v>380114</v>
      </c>
      <c r="K37" s="76">
        <v>355678</v>
      </c>
      <c r="L37" s="76">
        <v>384424</v>
      </c>
      <c r="M37" s="76">
        <v>388016</v>
      </c>
      <c r="N37" s="76">
        <v>425376</v>
      </c>
      <c r="O37" s="76">
        <f t="shared" si="72"/>
        <v>3559346</v>
      </c>
      <c r="P37" s="76">
        <f>SUM(P38:P39)</f>
        <v>418430</v>
      </c>
      <c r="Q37" s="76">
        <f t="shared" ref="Q37:AA37" si="92">SUM(Q38:Q39)</f>
        <v>390534</v>
      </c>
      <c r="R37" s="76">
        <f t="shared" si="92"/>
        <v>400270</v>
      </c>
      <c r="S37" s="76">
        <f t="shared" si="92"/>
        <v>375906</v>
      </c>
      <c r="T37" s="76">
        <f t="shared" si="92"/>
        <v>394070</v>
      </c>
      <c r="U37" s="76">
        <f t="shared" si="92"/>
        <v>395894</v>
      </c>
      <c r="V37" s="76">
        <f t="shared" si="92"/>
        <v>431254</v>
      </c>
      <c r="W37" s="76">
        <f t="shared" si="92"/>
        <v>430700</v>
      </c>
      <c r="X37" s="76">
        <f t="shared" si="92"/>
        <v>417418</v>
      </c>
      <c r="Y37" s="76">
        <f t="shared" si="92"/>
        <v>431274</v>
      </c>
      <c r="Z37" s="76">
        <f t="shared" si="92"/>
        <v>421092</v>
      </c>
      <c r="AA37" s="76">
        <f t="shared" si="92"/>
        <v>462168</v>
      </c>
      <c r="AB37" s="76">
        <f t="shared" si="73"/>
        <v>4969010</v>
      </c>
      <c r="AC37" s="76">
        <f>SUM(AC38:AC39)</f>
        <v>471312</v>
      </c>
      <c r="AD37" s="76">
        <f t="shared" ref="AD37:AN37" si="93">SUM(AD38:AD39)</f>
        <v>431312</v>
      </c>
      <c r="AE37" s="76">
        <f t="shared" si="93"/>
        <v>440368</v>
      </c>
      <c r="AF37" s="76">
        <f t="shared" si="93"/>
        <v>413106</v>
      </c>
      <c r="AG37" s="76">
        <f t="shared" si="93"/>
        <v>423996</v>
      </c>
      <c r="AH37" s="76">
        <f t="shared" si="93"/>
        <v>414780</v>
      </c>
      <c r="AI37" s="76">
        <f t="shared" si="93"/>
        <v>440236</v>
      </c>
      <c r="AJ37" s="76">
        <f t="shared" si="93"/>
        <v>444462</v>
      </c>
      <c r="AK37" s="76">
        <f t="shared" si="93"/>
        <v>436400</v>
      </c>
      <c r="AL37" s="76">
        <f t="shared" si="93"/>
        <v>453096</v>
      </c>
      <c r="AM37" s="76">
        <f t="shared" si="93"/>
        <v>440670</v>
      </c>
      <c r="AN37" s="76">
        <f t="shared" si="93"/>
        <v>495330</v>
      </c>
      <c r="AO37" s="76">
        <f t="shared" si="74"/>
        <v>5305068</v>
      </c>
      <c r="AP37" s="76">
        <f>SUM(AP38:AP39)</f>
        <v>509570</v>
      </c>
      <c r="AQ37" s="76">
        <f t="shared" ref="AQ37:BA37" si="94">SUM(AQ38:AQ39)</f>
        <v>487590</v>
      </c>
      <c r="AR37" s="76">
        <f t="shared" si="94"/>
        <v>486356</v>
      </c>
      <c r="AS37" s="76">
        <f t="shared" si="94"/>
        <v>448068</v>
      </c>
      <c r="AT37" s="76">
        <f t="shared" si="94"/>
        <v>453802</v>
      </c>
      <c r="AU37" s="76">
        <f t="shared" si="94"/>
        <v>445350</v>
      </c>
      <c r="AV37" s="76">
        <f t="shared" si="94"/>
        <v>483242</v>
      </c>
      <c r="AW37" s="76">
        <f t="shared" si="94"/>
        <v>495090</v>
      </c>
      <c r="AX37" s="76">
        <f t="shared" si="94"/>
        <v>477442</v>
      </c>
      <c r="AY37" s="76">
        <f t="shared" si="94"/>
        <v>496124</v>
      </c>
      <c r="AZ37" s="76">
        <f t="shared" si="94"/>
        <v>481622</v>
      </c>
      <c r="BA37" s="76">
        <f t="shared" si="94"/>
        <v>505416</v>
      </c>
      <c r="BB37" s="76">
        <f t="shared" si="75"/>
        <v>5769672</v>
      </c>
      <c r="BC37" s="76">
        <f>SUM(BC38:BC39)</f>
        <v>515954</v>
      </c>
      <c r="BD37" s="76">
        <f t="shared" ref="BD37:BN37" si="95">SUM(BD38:BD39)</f>
        <v>470036</v>
      </c>
      <c r="BE37" s="76">
        <f t="shared" si="95"/>
        <v>487430</v>
      </c>
      <c r="BF37" s="76">
        <f t="shared" si="95"/>
        <v>455210</v>
      </c>
      <c r="BG37" s="76">
        <f t="shared" si="95"/>
        <v>466636</v>
      </c>
      <c r="BH37" s="76">
        <f t="shared" si="95"/>
        <v>452418</v>
      </c>
      <c r="BI37" s="76">
        <f t="shared" si="95"/>
        <v>478956</v>
      </c>
      <c r="BJ37" s="76">
        <f t="shared" si="95"/>
        <v>504624</v>
      </c>
      <c r="BK37" s="76">
        <f t="shared" si="95"/>
        <v>470326</v>
      </c>
      <c r="BL37" s="76">
        <f t="shared" si="95"/>
        <v>500084</v>
      </c>
      <c r="BM37" s="76">
        <f t="shared" si="95"/>
        <v>498950</v>
      </c>
      <c r="BN37" s="76">
        <f t="shared" si="95"/>
        <v>563256</v>
      </c>
      <c r="BO37" s="76">
        <f t="shared" si="76"/>
        <v>5863880</v>
      </c>
      <c r="BP37" s="76">
        <f>SUM(BP38:BP39)</f>
        <v>569104</v>
      </c>
      <c r="BQ37" s="76">
        <f t="shared" ref="BQ37:CA37" si="96">SUM(BQ38:BQ39)</f>
        <v>501808</v>
      </c>
      <c r="BR37" s="76">
        <f t="shared" si="96"/>
        <v>502962</v>
      </c>
      <c r="BS37" s="76">
        <f t="shared" si="96"/>
        <v>467074</v>
      </c>
      <c r="BT37" s="76">
        <f t="shared" si="96"/>
        <v>485078</v>
      </c>
      <c r="BU37" s="76">
        <f t="shared" si="96"/>
        <v>468000</v>
      </c>
      <c r="BV37" s="76">
        <f t="shared" si="96"/>
        <v>498422</v>
      </c>
      <c r="BW37" s="76">
        <f t="shared" si="96"/>
        <v>520658</v>
      </c>
      <c r="BX37" s="76">
        <f t="shared" si="96"/>
        <v>487420</v>
      </c>
      <c r="BY37" s="76">
        <f t="shared" si="96"/>
        <v>514650</v>
      </c>
      <c r="BZ37" s="76">
        <f t="shared" si="96"/>
        <v>506902</v>
      </c>
      <c r="CA37" s="76">
        <f t="shared" si="96"/>
        <v>544846</v>
      </c>
      <c r="CB37" s="76">
        <f t="shared" si="77"/>
        <v>6066924</v>
      </c>
      <c r="CC37" s="76">
        <v>542608</v>
      </c>
      <c r="CD37" s="76">
        <v>498334</v>
      </c>
      <c r="CE37" s="76">
        <v>510480</v>
      </c>
      <c r="CF37" s="76">
        <v>487068</v>
      </c>
      <c r="CG37" s="76">
        <v>497512</v>
      </c>
      <c r="CH37" s="76">
        <v>475096</v>
      </c>
      <c r="CI37" s="76">
        <v>519708</v>
      </c>
      <c r="CJ37" s="76">
        <v>528420</v>
      </c>
      <c r="CK37" s="76">
        <v>506490</v>
      </c>
      <c r="CL37" s="76">
        <v>539342</v>
      </c>
      <c r="CM37" s="76">
        <v>517932</v>
      </c>
      <c r="CN37" s="76">
        <v>572520</v>
      </c>
      <c r="CO37" s="76">
        <f t="shared" si="78"/>
        <v>6195510</v>
      </c>
      <c r="CP37" s="76">
        <v>572960</v>
      </c>
      <c r="CQ37" s="76">
        <v>549864</v>
      </c>
      <c r="CR37" s="76">
        <v>550990</v>
      </c>
      <c r="CS37" s="76">
        <v>509994</v>
      </c>
      <c r="CT37" s="76">
        <v>516030</v>
      </c>
      <c r="CU37" s="76">
        <v>497480</v>
      </c>
      <c r="CV37" s="76">
        <v>554052</v>
      </c>
      <c r="CW37" s="76">
        <v>546344</v>
      </c>
      <c r="CX37" s="76">
        <v>527262</v>
      </c>
      <c r="CY37" s="76">
        <v>546516</v>
      </c>
      <c r="CZ37" s="76">
        <v>545416</v>
      </c>
      <c r="DA37" s="76">
        <v>617416</v>
      </c>
      <c r="DB37" s="76">
        <f t="shared" si="79"/>
        <v>6534324</v>
      </c>
      <c r="DC37" s="76">
        <f>SUM(DC38:DC39)</f>
        <v>607994</v>
      </c>
      <c r="DD37" s="76">
        <v>551532</v>
      </c>
      <c r="DE37" s="76">
        <f>SUM(DE38:DE39)</f>
        <v>264100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97">SUM(DI38:DI39)</f>
        <v>0</v>
      </c>
      <c r="DJ37" s="76">
        <f t="shared" si="97"/>
        <v>0</v>
      </c>
      <c r="DK37" s="76">
        <f t="shared" si="97"/>
        <v>0</v>
      </c>
      <c r="DL37" s="76">
        <f t="shared" si="97"/>
        <v>0</v>
      </c>
      <c r="DM37" s="76">
        <f t="shared" si="97"/>
        <v>0</v>
      </c>
      <c r="DN37" s="76">
        <f t="shared" si="97"/>
        <v>0</v>
      </c>
      <c r="DO37" s="76">
        <f t="shared" si="80"/>
        <v>1423626</v>
      </c>
      <c r="DP37" s="76">
        <f>SUM(DP38:DP39)</f>
        <v>0</v>
      </c>
      <c r="DQ37" s="76">
        <f>SUM(DQ38:DQ39)</f>
        <v>0</v>
      </c>
      <c r="DR37" s="76">
        <f t="shared" ref="DR37:EA37" si="98">SUM(DR38:DR39)</f>
        <v>0</v>
      </c>
      <c r="DS37" s="76">
        <f t="shared" si="98"/>
        <v>19712</v>
      </c>
      <c r="DT37" s="76">
        <f t="shared" si="98"/>
        <v>262800</v>
      </c>
      <c r="DU37" s="76">
        <f t="shared" si="98"/>
        <v>242161</v>
      </c>
      <c r="DV37" s="76">
        <f t="shared" si="98"/>
        <v>257041</v>
      </c>
      <c r="DW37" s="76">
        <f t="shared" si="98"/>
        <v>263096</v>
      </c>
      <c r="DX37" s="76">
        <f t="shared" si="98"/>
        <v>240437</v>
      </c>
      <c r="DY37" s="76">
        <f t="shared" si="98"/>
        <v>250877</v>
      </c>
      <c r="DZ37" s="76">
        <f t="shared" si="98"/>
        <v>250654</v>
      </c>
      <c r="EA37" s="76">
        <f t="shared" si="98"/>
        <v>277102</v>
      </c>
      <c r="EB37" s="76">
        <f t="shared" si="81"/>
        <v>2063880</v>
      </c>
      <c r="EC37" s="76">
        <f>SUM(EC38:EC39)</f>
        <v>271656</v>
      </c>
      <c r="ED37" s="76">
        <f>SUM(ED38:ED39)</f>
        <v>250239</v>
      </c>
      <c r="EE37" s="76">
        <f t="shared" ref="EE37:EL37" si="99">SUM(EE38:EE39)</f>
        <v>271058</v>
      </c>
      <c r="EF37" s="76">
        <f t="shared" si="99"/>
        <v>419677</v>
      </c>
      <c r="EG37" s="76">
        <f t="shared" si="99"/>
        <v>494810</v>
      </c>
      <c r="EH37" s="76">
        <f t="shared" si="99"/>
        <v>484710</v>
      </c>
      <c r="EI37" s="76">
        <f t="shared" si="99"/>
        <v>517904</v>
      </c>
      <c r="EJ37" s="76">
        <f t="shared" si="99"/>
        <v>525275</v>
      </c>
      <c r="EK37" s="76">
        <f t="shared" si="99"/>
        <v>495755</v>
      </c>
      <c r="EL37" s="76">
        <f t="shared" si="99"/>
        <v>522223</v>
      </c>
      <c r="EM37" s="76">
        <v>513999</v>
      </c>
      <c r="EN37" s="76">
        <v>551433</v>
      </c>
      <c r="EO37" s="76">
        <f t="shared" si="90"/>
        <v>5318739</v>
      </c>
      <c r="EP37" s="76">
        <v>543856</v>
      </c>
      <c r="EQ37" s="76">
        <v>530672</v>
      </c>
      <c r="ER37" s="76">
        <v>380361</v>
      </c>
      <c r="ES37" s="76">
        <v>189675</v>
      </c>
      <c r="ET37" s="76">
        <v>288004</v>
      </c>
      <c r="EU37" s="76">
        <v>370873</v>
      </c>
      <c r="EV37" s="76">
        <v>475237</v>
      </c>
      <c r="EW37" s="76">
        <v>499160</v>
      </c>
      <c r="EX37" s="76">
        <v>495379</v>
      </c>
      <c r="EY37" s="76">
        <v>556663</v>
      </c>
      <c r="EZ37" s="76">
        <v>548107</v>
      </c>
      <c r="FA37" s="76">
        <v>551446</v>
      </c>
      <c r="FB37" s="76">
        <f t="shared" si="91"/>
        <v>5429433</v>
      </c>
      <c r="FC37" s="76">
        <f>FC38+FC39</f>
        <v>609022</v>
      </c>
      <c r="FD37" s="76">
        <v>477022</v>
      </c>
      <c r="FE37" s="76">
        <v>537090</v>
      </c>
      <c r="FF37" s="76">
        <v>521416</v>
      </c>
      <c r="FG37" s="76">
        <v>566917</v>
      </c>
      <c r="FH37" s="76">
        <v>569842</v>
      </c>
      <c r="FI37" s="76">
        <v>592807</v>
      </c>
      <c r="FJ37" s="76">
        <v>608518</v>
      </c>
      <c r="FK37" s="76">
        <v>606156</v>
      </c>
      <c r="FL37" s="76">
        <v>638309</v>
      </c>
      <c r="FM37" s="76">
        <v>613549</v>
      </c>
      <c r="FN37" s="76">
        <v>665215</v>
      </c>
      <c r="FO37" s="76">
        <f>+SUM(FC37:FN37)</f>
        <v>7005863</v>
      </c>
      <c r="FP37" s="76">
        <v>625922</v>
      </c>
      <c r="FQ37" s="76">
        <v>604998</v>
      </c>
      <c r="FR37" s="76">
        <v>591585</v>
      </c>
      <c r="FS37" s="76">
        <v>560570</v>
      </c>
      <c r="FT37" s="76">
        <v>599367</v>
      </c>
      <c r="FU37" s="76">
        <v>570692</v>
      </c>
      <c r="FV37" s="76">
        <v>614751</v>
      </c>
      <c r="FW37" s="76">
        <v>632683</v>
      </c>
      <c r="FX37" s="76">
        <v>614266</v>
      </c>
      <c r="FY37" s="76">
        <v>636331</v>
      </c>
      <c r="FZ37" s="76">
        <v>586580</v>
      </c>
      <c r="GA37" s="76">
        <v>595671</v>
      </c>
      <c r="GB37" s="76">
        <f>+SUM(FP37:GA37)</f>
        <v>7233416</v>
      </c>
      <c r="GC37" s="76">
        <v>568697</v>
      </c>
      <c r="GD37" s="76">
        <v>563552</v>
      </c>
      <c r="GE37" s="108">
        <v>291830</v>
      </c>
      <c r="GF37" s="76">
        <v>532168</v>
      </c>
      <c r="GG37" s="76">
        <v>544100</v>
      </c>
      <c r="GH37" s="76">
        <v>538028</v>
      </c>
      <c r="GI37" s="76">
        <v>566720</v>
      </c>
      <c r="GJ37" s="76">
        <v>581931</v>
      </c>
      <c r="GK37" s="76">
        <f>GK38+GK39</f>
        <v>560935</v>
      </c>
      <c r="GL37" s="76">
        <v>575018</v>
      </c>
      <c r="GM37" s="76">
        <v>575383</v>
      </c>
      <c r="GN37" s="76">
        <v>598113</v>
      </c>
      <c r="GO37" s="76">
        <f>+SUM(GC37:GN37)</f>
        <v>6496475</v>
      </c>
      <c r="GP37" s="75">
        <v>599948</v>
      </c>
      <c r="GQ37" s="75">
        <v>562049</v>
      </c>
      <c r="GR37" s="75">
        <v>547604</v>
      </c>
      <c r="GS37" s="76">
        <v>530744</v>
      </c>
      <c r="GT37" s="76">
        <v>586875</v>
      </c>
      <c r="GU37" s="76">
        <v>550401</v>
      </c>
      <c r="GV37" s="76">
        <f>+GV38+GV39</f>
        <v>605158</v>
      </c>
      <c r="GW37" s="76">
        <v>610319</v>
      </c>
      <c r="GX37" s="76">
        <v>566724</v>
      </c>
      <c r="GY37" s="76">
        <v>621211</v>
      </c>
      <c r="GZ37" s="76">
        <v>651759</v>
      </c>
      <c r="HA37" s="76">
        <v>680901</v>
      </c>
      <c r="HB37" s="76">
        <f>+SUM(GP37:HA37)</f>
        <v>7113693</v>
      </c>
      <c r="HC37" s="76">
        <f>+HC38+HC39</f>
        <v>662519</v>
      </c>
      <c r="HD37" s="75">
        <v>606580</v>
      </c>
      <c r="HE37" s="168">
        <v>636064</v>
      </c>
      <c r="HF37" s="168">
        <v>597008</v>
      </c>
      <c r="HG37" s="168">
        <v>647045</v>
      </c>
      <c r="HH37" s="168">
        <v>613904</v>
      </c>
      <c r="HI37" s="168">
        <v>644339</v>
      </c>
      <c r="HJ37" s="76"/>
      <c r="HK37" s="76"/>
      <c r="HL37" s="76"/>
      <c r="HM37" s="76"/>
      <c r="HN37" s="76"/>
      <c r="HO37" s="76">
        <f>+SUM(HC37:HN37)</f>
        <v>4407459</v>
      </c>
      <c r="HP37"/>
      <c r="HQ37"/>
      <c r="HR37"/>
      <c r="HS37"/>
      <c r="HT37"/>
      <c r="HU37"/>
      <c r="HV37"/>
      <c r="HW37"/>
      <c r="HX37"/>
      <c r="HY37"/>
      <c r="HZ37"/>
    </row>
    <row r="38" spans="2:234" ht="14.4" x14ac:dyDescent="0.3">
      <c r="B38" s="48" t="s">
        <v>65</v>
      </c>
      <c r="C38" s="73">
        <v>0</v>
      </c>
      <c r="D38" s="73">
        <v>0</v>
      </c>
      <c r="E38" s="73">
        <v>40138</v>
      </c>
      <c r="F38" s="73">
        <v>74184</v>
      </c>
      <c r="G38" s="73">
        <v>71280</v>
      </c>
      <c r="H38" s="73">
        <v>69274</v>
      </c>
      <c r="I38" s="73">
        <v>80202</v>
      </c>
      <c r="J38" s="73">
        <v>73386</v>
      </c>
      <c r="K38" s="73">
        <v>69182</v>
      </c>
      <c r="L38" s="73">
        <v>73910</v>
      </c>
      <c r="M38" s="73">
        <v>72550</v>
      </c>
      <c r="N38" s="73">
        <v>89950</v>
      </c>
      <c r="O38" s="73">
        <f t="shared" si="72"/>
        <v>714056</v>
      </c>
      <c r="P38" s="73">
        <v>101498</v>
      </c>
      <c r="Q38" s="73">
        <v>88268</v>
      </c>
      <c r="R38" s="73">
        <v>81822</v>
      </c>
      <c r="S38" s="73">
        <v>81070</v>
      </c>
      <c r="T38" s="73">
        <v>79686</v>
      </c>
      <c r="U38" s="73">
        <v>75936</v>
      </c>
      <c r="V38" s="73">
        <v>88328</v>
      </c>
      <c r="W38" s="73">
        <v>82684</v>
      </c>
      <c r="X38" s="73">
        <v>79064</v>
      </c>
      <c r="Y38" s="73">
        <v>82270</v>
      </c>
      <c r="Z38" s="73">
        <v>76322</v>
      </c>
      <c r="AA38" s="73">
        <v>97070</v>
      </c>
      <c r="AB38" s="73">
        <f t="shared" si="73"/>
        <v>1014018</v>
      </c>
      <c r="AC38" s="73">
        <v>110752</v>
      </c>
      <c r="AD38" s="73">
        <v>95592</v>
      </c>
      <c r="AE38" s="73">
        <v>88674</v>
      </c>
      <c r="AF38" s="73">
        <v>90154</v>
      </c>
      <c r="AG38" s="73">
        <v>82804</v>
      </c>
      <c r="AH38" s="73">
        <v>79376</v>
      </c>
      <c r="AI38" s="73">
        <v>92860</v>
      </c>
      <c r="AJ38" s="73">
        <v>85792</v>
      </c>
      <c r="AK38" s="73">
        <v>80892</v>
      </c>
      <c r="AL38" s="73">
        <v>86364</v>
      </c>
      <c r="AM38" s="73">
        <v>81596</v>
      </c>
      <c r="AN38" s="73">
        <v>104950</v>
      </c>
      <c r="AO38" s="73">
        <f t="shared" si="74"/>
        <v>1079806</v>
      </c>
      <c r="AP38" s="73">
        <v>122960</v>
      </c>
      <c r="AQ38" s="73">
        <v>109512</v>
      </c>
      <c r="AR38" s="73">
        <v>97942</v>
      </c>
      <c r="AS38" s="73">
        <v>98062</v>
      </c>
      <c r="AT38" s="73">
        <v>91530</v>
      </c>
      <c r="AU38" s="73">
        <v>88536</v>
      </c>
      <c r="AV38" s="73">
        <v>98426</v>
      </c>
      <c r="AW38" s="73">
        <v>96634</v>
      </c>
      <c r="AX38" s="73">
        <v>93354</v>
      </c>
      <c r="AY38" s="73">
        <v>96456</v>
      </c>
      <c r="AZ38" s="73">
        <v>90618</v>
      </c>
      <c r="BA38" s="73">
        <v>113486</v>
      </c>
      <c r="BB38" s="73">
        <f t="shared" si="75"/>
        <v>1197516</v>
      </c>
      <c r="BC38" s="73">
        <v>125998</v>
      </c>
      <c r="BD38" s="73">
        <v>112240</v>
      </c>
      <c r="BE38" s="73">
        <v>111464</v>
      </c>
      <c r="BF38" s="73">
        <v>91790</v>
      </c>
      <c r="BG38" s="73">
        <v>97592</v>
      </c>
      <c r="BH38" s="73">
        <v>93426</v>
      </c>
      <c r="BI38" s="73">
        <v>106488</v>
      </c>
      <c r="BJ38" s="73">
        <v>103120</v>
      </c>
      <c r="BK38" s="73">
        <v>95230</v>
      </c>
      <c r="BL38" s="73">
        <v>101744</v>
      </c>
      <c r="BM38" s="73">
        <v>97306</v>
      </c>
      <c r="BN38" s="73">
        <v>128560</v>
      </c>
      <c r="BO38" s="73">
        <f t="shared" si="76"/>
        <v>1264958</v>
      </c>
      <c r="BP38" s="73">
        <v>138324</v>
      </c>
      <c r="BQ38" s="73">
        <v>117694</v>
      </c>
      <c r="BR38" s="73">
        <v>110270</v>
      </c>
      <c r="BS38" s="73">
        <v>106618</v>
      </c>
      <c r="BT38" s="73">
        <v>101488</v>
      </c>
      <c r="BU38" s="73">
        <v>97124</v>
      </c>
      <c r="BV38" s="73">
        <v>117258</v>
      </c>
      <c r="BW38" s="73">
        <v>111922</v>
      </c>
      <c r="BX38" s="73">
        <v>103032</v>
      </c>
      <c r="BY38" s="73">
        <v>108238</v>
      </c>
      <c r="BZ38" s="73">
        <v>102724</v>
      </c>
      <c r="CA38" s="73">
        <v>138028</v>
      </c>
      <c r="CB38" s="73">
        <f t="shared" si="77"/>
        <v>1352720</v>
      </c>
      <c r="CC38" s="73">
        <v>163518</v>
      </c>
      <c r="CD38" s="73">
        <v>142598</v>
      </c>
      <c r="CE38" s="73">
        <v>129420</v>
      </c>
      <c r="CF38" s="73">
        <v>126344</v>
      </c>
      <c r="CG38" s="73">
        <v>122538</v>
      </c>
      <c r="CH38" s="73">
        <v>116226</v>
      </c>
      <c r="CI38" s="73">
        <v>138990</v>
      </c>
      <c r="CJ38" s="73">
        <v>128970</v>
      </c>
      <c r="CK38" s="73">
        <v>121322</v>
      </c>
      <c r="CL38" s="73">
        <v>130528</v>
      </c>
      <c r="CM38" s="73">
        <v>123382</v>
      </c>
      <c r="CN38" s="73">
        <v>164542</v>
      </c>
      <c r="CO38" s="73">
        <f t="shared" si="78"/>
        <v>1608378</v>
      </c>
      <c r="CP38" s="73">
        <v>176466</v>
      </c>
      <c r="CQ38" s="73">
        <v>156512</v>
      </c>
      <c r="CR38" s="73">
        <v>154336</v>
      </c>
      <c r="CS38" s="73">
        <v>126990</v>
      </c>
      <c r="CT38" s="73">
        <v>133672</v>
      </c>
      <c r="CU38" s="73">
        <v>126402</v>
      </c>
      <c r="CV38" s="73">
        <v>152636</v>
      </c>
      <c r="CW38" s="73">
        <v>136496</v>
      </c>
      <c r="CX38" s="73">
        <v>126306</v>
      </c>
      <c r="CY38" s="73">
        <v>132192</v>
      </c>
      <c r="CZ38" s="73">
        <v>127994</v>
      </c>
      <c r="DA38" s="73">
        <v>161158</v>
      </c>
      <c r="DB38" s="73">
        <f t="shared" si="79"/>
        <v>1711160</v>
      </c>
      <c r="DC38" s="73">
        <v>173470</v>
      </c>
      <c r="DD38" s="73">
        <v>150826</v>
      </c>
      <c r="DE38" s="73">
        <v>71598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0</v>
      </c>
      <c r="DL38" s="73">
        <v>0</v>
      </c>
      <c r="DM38" s="73">
        <v>0</v>
      </c>
      <c r="DN38" s="73">
        <v>0</v>
      </c>
      <c r="DO38" s="73">
        <f t="shared" si="80"/>
        <v>395894</v>
      </c>
      <c r="DP38" s="73">
        <v>0</v>
      </c>
      <c r="DQ38" s="73">
        <v>0</v>
      </c>
      <c r="DR38" s="73">
        <v>0</v>
      </c>
      <c r="DS38" s="73">
        <v>3139</v>
      </c>
      <c r="DT38" s="73">
        <v>39264</v>
      </c>
      <c r="DU38" s="73">
        <v>36118</v>
      </c>
      <c r="DV38" s="73">
        <v>43341</v>
      </c>
      <c r="DW38" s="73">
        <v>42211</v>
      </c>
      <c r="DX38" s="73">
        <v>36122</v>
      </c>
      <c r="DY38" s="73">
        <v>39091</v>
      </c>
      <c r="DZ38" s="73">
        <v>37093</v>
      </c>
      <c r="EA38" s="73">
        <v>53273</v>
      </c>
      <c r="EB38" s="73">
        <f t="shared" si="81"/>
        <v>329652</v>
      </c>
      <c r="EC38" s="73">
        <v>50409</v>
      </c>
      <c r="ED38" s="73">
        <v>46608</v>
      </c>
      <c r="EE38" s="73">
        <v>44295</v>
      </c>
      <c r="EF38" s="73">
        <v>81132</v>
      </c>
      <c r="EG38" s="73">
        <v>76576</v>
      </c>
      <c r="EH38" s="73">
        <v>71963</v>
      </c>
      <c r="EI38" s="73">
        <v>90771</v>
      </c>
      <c r="EJ38" s="73">
        <v>88433</v>
      </c>
      <c r="EK38" s="73">
        <v>73586</v>
      </c>
      <c r="EL38" s="73">
        <v>76079</v>
      </c>
      <c r="EM38" s="73">
        <v>72512</v>
      </c>
      <c r="EN38" s="73">
        <v>97318</v>
      </c>
      <c r="EO38" s="73"/>
      <c r="EP38" s="73">
        <v>106104</v>
      </c>
      <c r="EQ38" s="73">
        <v>101253</v>
      </c>
      <c r="ER38" s="73">
        <v>60949</v>
      </c>
      <c r="ES38" s="73">
        <v>18137</v>
      </c>
      <c r="ET38" s="73">
        <v>37681</v>
      </c>
      <c r="EU38" s="73">
        <v>55656</v>
      </c>
      <c r="EV38" s="73">
        <v>87532</v>
      </c>
      <c r="EW38" s="73">
        <v>83218</v>
      </c>
      <c r="EX38" s="73">
        <v>90459</v>
      </c>
      <c r="EY38" s="73">
        <v>103660</v>
      </c>
      <c r="EZ38" s="73">
        <v>99419</v>
      </c>
      <c r="FA38" s="73">
        <v>114605</v>
      </c>
      <c r="FB38" s="73"/>
      <c r="FC38" s="73">
        <v>118259</v>
      </c>
      <c r="FD38" s="73">
        <v>82213</v>
      </c>
      <c r="FE38" s="73">
        <v>118555</v>
      </c>
      <c r="FF38" s="73">
        <v>100040</v>
      </c>
      <c r="FG38" s="73">
        <v>108618</v>
      </c>
      <c r="FH38" s="73">
        <v>102156</v>
      </c>
      <c r="FI38" s="73">
        <v>124289</v>
      </c>
      <c r="FJ38" s="73">
        <v>132044</v>
      </c>
      <c r="FK38" s="73">
        <v>106004</v>
      </c>
      <c r="FL38" s="73">
        <v>118184</v>
      </c>
      <c r="FM38" s="73">
        <v>101724</v>
      </c>
      <c r="FN38" s="73">
        <v>129931</v>
      </c>
      <c r="FO38" s="73"/>
      <c r="FP38" s="73">
        <v>128098</v>
      </c>
      <c r="FQ38" s="73">
        <v>119186</v>
      </c>
      <c r="FR38" s="73">
        <v>102955</v>
      </c>
      <c r="FS38" s="73">
        <v>98991</v>
      </c>
      <c r="FT38" s="73">
        <v>95718</v>
      </c>
      <c r="FU38" s="73">
        <v>81086</v>
      </c>
      <c r="FV38" s="73">
        <v>101389</v>
      </c>
      <c r="FW38" s="73">
        <v>100734</v>
      </c>
      <c r="FX38" s="73">
        <v>83284</v>
      </c>
      <c r="FY38" s="73">
        <v>93524</v>
      </c>
      <c r="FZ38" s="73">
        <v>83317</v>
      </c>
      <c r="GA38" s="73">
        <v>103434</v>
      </c>
      <c r="GB38" s="73"/>
      <c r="GC38" s="73">
        <v>105906</v>
      </c>
      <c r="GD38" s="73">
        <v>107168</v>
      </c>
      <c r="GE38" s="109">
        <v>48224</v>
      </c>
      <c r="GF38" s="73">
        <v>90652</v>
      </c>
      <c r="GG38" s="73">
        <v>86372</v>
      </c>
      <c r="GH38" s="73">
        <v>77529</v>
      </c>
      <c r="GI38" s="73">
        <v>97421</v>
      </c>
      <c r="GJ38" s="73">
        <v>93526</v>
      </c>
      <c r="GK38" s="73">
        <v>78494</v>
      </c>
      <c r="GL38" s="73">
        <v>83253</v>
      </c>
      <c r="GM38" s="73">
        <v>77318</v>
      </c>
      <c r="GN38" s="73">
        <v>109356</v>
      </c>
      <c r="GO38" s="73"/>
      <c r="GP38" s="76">
        <v>118342</v>
      </c>
      <c r="GQ38" s="76">
        <v>112876</v>
      </c>
      <c r="GR38" s="76">
        <v>101854</v>
      </c>
      <c r="GS38" s="73">
        <v>76744</v>
      </c>
      <c r="GT38" s="73">
        <v>80958</v>
      </c>
      <c r="GU38" s="73">
        <v>78434</v>
      </c>
      <c r="GV38" s="73">
        <v>100769</v>
      </c>
      <c r="GW38" s="73">
        <v>98089</v>
      </c>
      <c r="GX38" s="73">
        <v>80834</v>
      </c>
      <c r="GY38" s="73">
        <v>86720</v>
      </c>
      <c r="GZ38" s="73">
        <v>83585</v>
      </c>
      <c r="HA38" s="73">
        <v>114715</v>
      </c>
      <c r="HB38" s="73"/>
      <c r="HC38" s="73">
        <v>122019</v>
      </c>
      <c r="HD38" s="76">
        <v>109898</v>
      </c>
      <c r="HE38" s="109">
        <v>102134</v>
      </c>
      <c r="HF38" s="109">
        <v>101257</v>
      </c>
      <c r="HG38" s="109">
        <v>95141</v>
      </c>
      <c r="HH38" s="109">
        <v>87707</v>
      </c>
      <c r="HI38" s="109">
        <v>112162</v>
      </c>
      <c r="HJ38" s="73"/>
      <c r="HK38" s="73"/>
      <c r="HL38" s="73"/>
      <c r="HM38" s="73"/>
      <c r="HN38" s="73"/>
      <c r="HO38" s="73"/>
      <c r="HP38"/>
      <c r="HQ38"/>
      <c r="HR38"/>
      <c r="HS38"/>
      <c r="HT38"/>
      <c r="HU38"/>
      <c r="HV38"/>
      <c r="HW38"/>
      <c r="HX38"/>
      <c r="HY38"/>
      <c r="HZ38"/>
    </row>
    <row r="39" spans="2:234" ht="14.4" x14ac:dyDescent="0.3">
      <c r="B39" s="48" t="s">
        <v>66</v>
      </c>
      <c r="C39" s="73">
        <v>0</v>
      </c>
      <c r="D39" s="73">
        <v>0</v>
      </c>
      <c r="E39" s="73">
        <v>137354</v>
      </c>
      <c r="F39" s="73">
        <v>269426</v>
      </c>
      <c r="G39" s="73">
        <v>293054</v>
      </c>
      <c r="H39" s="73">
        <v>286310</v>
      </c>
      <c r="I39" s="73">
        <v>304516</v>
      </c>
      <c r="J39" s="73">
        <v>306728</v>
      </c>
      <c r="K39" s="73">
        <v>286496</v>
      </c>
      <c r="L39" s="73">
        <v>310514</v>
      </c>
      <c r="M39" s="73">
        <v>315466</v>
      </c>
      <c r="N39" s="73">
        <v>335426</v>
      </c>
      <c r="O39" s="73">
        <f t="shared" si="72"/>
        <v>2845290</v>
      </c>
      <c r="P39" s="73">
        <v>316932</v>
      </c>
      <c r="Q39" s="73">
        <v>302266</v>
      </c>
      <c r="R39" s="73">
        <v>318448</v>
      </c>
      <c r="S39" s="73">
        <v>294836</v>
      </c>
      <c r="T39" s="73">
        <v>314384</v>
      </c>
      <c r="U39" s="73">
        <v>319958</v>
      </c>
      <c r="V39" s="73">
        <v>342926</v>
      </c>
      <c r="W39" s="73">
        <v>348016</v>
      </c>
      <c r="X39" s="73">
        <v>338354</v>
      </c>
      <c r="Y39" s="73">
        <v>349004</v>
      </c>
      <c r="Z39" s="73">
        <v>344770</v>
      </c>
      <c r="AA39" s="73">
        <v>365098</v>
      </c>
      <c r="AB39" s="73">
        <f t="shared" si="73"/>
        <v>3954992</v>
      </c>
      <c r="AC39" s="73">
        <v>360560</v>
      </c>
      <c r="AD39" s="73">
        <v>335720</v>
      </c>
      <c r="AE39" s="73">
        <v>351694</v>
      </c>
      <c r="AF39" s="73">
        <v>322952</v>
      </c>
      <c r="AG39" s="73">
        <v>341192</v>
      </c>
      <c r="AH39" s="73">
        <v>335404</v>
      </c>
      <c r="AI39" s="73">
        <v>347376</v>
      </c>
      <c r="AJ39" s="73">
        <v>358670</v>
      </c>
      <c r="AK39" s="73">
        <v>355508</v>
      </c>
      <c r="AL39" s="73">
        <v>366732</v>
      </c>
      <c r="AM39" s="73">
        <v>359074</v>
      </c>
      <c r="AN39" s="73">
        <v>390380</v>
      </c>
      <c r="AO39" s="73">
        <f t="shared" si="74"/>
        <v>4225262</v>
      </c>
      <c r="AP39" s="73">
        <v>386610</v>
      </c>
      <c r="AQ39" s="73">
        <v>378078</v>
      </c>
      <c r="AR39" s="73">
        <v>388414</v>
      </c>
      <c r="AS39" s="73">
        <v>350006</v>
      </c>
      <c r="AT39" s="73">
        <v>362272</v>
      </c>
      <c r="AU39" s="73">
        <v>356814</v>
      </c>
      <c r="AV39" s="73">
        <v>384816</v>
      </c>
      <c r="AW39" s="73">
        <v>398456</v>
      </c>
      <c r="AX39" s="73">
        <v>384088</v>
      </c>
      <c r="AY39" s="73">
        <v>399668</v>
      </c>
      <c r="AZ39" s="73">
        <v>391004</v>
      </c>
      <c r="BA39" s="73">
        <v>391930</v>
      </c>
      <c r="BB39" s="73">
        <f t="shared" si="75"/>
        <v>4572156</v>
      </c>
      <c r="BC39" s="73">
        <v>389956</v>
      </c>
      <c r="BD39" s="73">
        <v>357796</v>
      </c>
      <c r="BE39" s="73">
        <v>375966</v>
      </c>
      <c r="BF39" s="73">
        <v>363420</v>
      </c>
      <c r="BG39" s="73">
        <v>369044</v>
      </c>
      <c r="BH39" s="73">
        <v>358992</v>
      </c>
      <c r="BI39" s="73">
        <v>372468</v>
      </c>
      <c r="BJ39" s="73">
        <v>401504</v>
      </c>
      <c r="BK39" s="73">
        <v>375096</v>
      </c>
      <c r="BL39" s="73">
        <v>398340</v>
      </c>
      <c r="BM39" s="73">
        <v>401644</v>
      </c>
      <c r="BN39" s="73">
        <v>434696</v>
      </c>
      <c r="BO39" s="73">
        <f t="shared" si="76"/>
        <v>4598922</v>
      </c>
      <c r="BP39" s="73">
        <v>430780</v>
      </c>
      <c r="BQ39" s="73">
        <v>384114</v>
      </c>
      <c r="BR39" s="73">
        <v>392692</v>
      </c>
      <c r="BS39" s="73">
        <v>360456</v>
      </c>
      <c r="BT39" s="73">
        <v>383590</v>
      </c>
      <c r="BU39" s="73">
        <v>370876</v>
      </c>
      <c r="BV39" s="73">
        <v>381164</v>
      </c>
      <c r="BW39" s="73">
        <v>408736</v>
      </c>
      <c r="BX39" s="73">
        <v>384388</v>
      </c>
      <c r="BY39" s="73">
        <v>406412</v>
      </c>
      <c r="BZ39" s="73">
        <v>404178</v>
      </c>
      <c r="CA39" s="73">
        <v>406818</v>
      </c>
      <c r="CB39" s="73">
        <f t="shared" si="77"/>
        <v>4714204</v>
      </c>
      <c r="CC39" s="73">
        <v>379090</v>
      </c>
      <c r="CD39" s="73">
        <v>355736</v>
      </c>
      <c r="CE39" s="73">
        <v>381060</v>
      </c>
      <c r="CF39" s="73">
        <v>360724</v>
      </c>
      <c r="CG39" s="73">
        <v>374974</v>
      </c>
      <c r="CH39" s="73">
        <v>358870</v>
      </c>
      <c r="CI39" s="73">
        <v>380718</v>
      </c>
      <c r="CJ39" s="73">
        <v>399450</v>
      </c>
      <c r="CK39" s="73">
        <v>385168</v>
      </c>
      <c r="CL39" s="73">
        <v>408814</v>
      </c>
      <c r="CM39" s="73">
        <v>394550</v>
      </c>
      <c r="CN39" s="73">
        <v>407978</v>
      </c>
      <c r="CO39" s="73">
        <f t="shared" si="78"/>
        <v>4587132</v>
      </c>
      <c r="CP39" s="73">
        <v>396494</v>
      </c>
      <c r="CQ39" s="73">
        <v>393352</v>
      </c>
      <c r="CR39" s="73">
        <v>396654</v>
      </c>
      <c r="CS39" s="73">
        <v>383004</v>
      </c>
      <c r="CT39" s="73">
        <v>382358</v>
      </c>
      <c r="CU39" s="73">
        <v>371078</v>
      </c>
      <c r="CV39" s="73">
        <v>401416</v>
      </c>
      <c r="CW39" s="73">
        <v>409848</v>
      </c>
      <c r="CX39" s="73">
        <v>400956</v>
      </c>
      <c r="CY39" s="73">
        <v>414324</v>
      </c>
      <c r="CZ39" s="73">
        <v>417422</v>
      </c>
      <c r="DA39" s="73">
        <v>456258</v>
      </c>
      <c r="DB39" s="73">
        <f t="shared" si="79"/>
        <v>4823164</v>
      </c>
      <c r="DC39" s="73">
        <v>434524</v>
      </c>
      <c r="DD39" s="73">
        <v>400706</v>
      </c>
      <c r="DE39" s="73">
        <v>192502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0</v>
      </c>
      <c r="DL39" s="73">
        <v>0</v>
      </c>
      <c r="DM39" s="73">
        <v>0</v>
      </c>
      <c r="DN39" s="73">
        <v>0</v>
      </c>
      <c r="DO39" s="73">
        <f t="shared" si="80"/>
        <v>1027732</v>
      </c>
      <c r="DP39" s="73">
        <v>0</v>
      </c>
      <c r="DQ39" s="73">
        <v>0</v>
      </c>
      <c r="DR39" s="73">
        <v>0</v>
      </c>
      <c r="DS39" s="73">
        <v>16573</v>
      </c>
      <c r="DT39" s="73">
        <v>223536</v>
      </c>
      <c r="DU39" s="73">
        <v>206043</v>
      </c>
      <c r="DV39" s="73">
        <v>213700</v>
      </c>
      <c r="DW39" s="73">
        <v>220885</v>
      </c>
      <c r="DX39" s="73">
        <v>204315</v>
      </c>
      <c r="DY39" s="73">
        <v>211786</v>
      </c>
      <c r="DZ39" s="73">
        <v>213561</v>
      </c>
      <c r="EA39" s="73">
        <v>223829</v>
      </c>
      <c r="EB39" s="73">
        <f t="shared" si="81"/>
        <v>1734228</v>
      </c>
      <c r="EC39" s="73">
        <v>221247</v>
      </c>
      <c r="ED39" s="73">
        <v>203631</v>
      </c>
      <c r="EE39" s="73">
        <v>226763</v>
      </c>
      <c r="EF39" s="73">
        <v>338545</v>
      </c>
      <c r="EG39" s="73">
        <v>418234</v>
      </c>
      <c r="EH39" s="73">
        <v>412747</v>
      </c>
      <c r="EI39" s="73">
        <v>427133</v>
      </c>
      <c r="EJ39" s="73">
        <v>436842</v>
      </c>
      <c r="EK39" s="73">
        <v>422169</v>
      </c>
      <c r="EL39" s="73">
        <v>446144</v>
      </c>
      <c r="EM39" s="73">
        <v>441487</v>
      </c>
      <c r="EN39" s="73">
        <v>454115</v>
      </c>
      <c r="EO39" s="73"/>
      <c r="EP39" s="73">
        <v>437752</v>
      </c>
      <c r="EQ39" s="73">
        <v>429419</v>
      </c>
      <c r="ER39" s="73">
        <v>319412</v>
      </c>
      <c r="ES39" s="73">
        <v>171538</v>
      </c>
      <c r="ET39" s="73">
        <v>250323</v>
      </c>
      <c r="EU39" s="73">
        <v>315217</v>
      </c>
      <c r="EV39" s="73">
        <v>387705</v>
      </c>
      <c r="EW39" s="73">
        <v>415942</v>
      </c>
      <c r="EX39" s="73">
        <v>404920</v>
      </c>
      <c r="EY39" s="73">
        <v>453003</v>
      </c>
      <c r="EZ39" s="73">
        <v>448688</v>
      </c>
      <c r="FA39" s="73">
        <v>436841</v>
      </c>
      <c r="FB39" s="73"/>
      <c r="FC39" s="73">
        <v>490763</v>
      </c>
      <c r="FD39" s="73">
        <v>394809</v>
      </c>
      <c r="FE39" s="73">
        <v>418535</v>
      </c>
      <c r="FF39" s="73">
        <v>421376</v>
      </c>
      <c r="FG39" s="73">
        <v>458299</v>
      </c>
      <c r="FH39" s="73">
        <v>467686</v>
      </c>
      <c r="FI39" s="73">
        <v>468518</v>
      </c>
      <c r="FJ39" s="73">
        <v>476474</v>
      </c>
      <c r="FK39" s="73">
        <v>500152</v>
      </c>
      <c r="FL39" s="73">
        <v>520125</v>
      </c>
      <c r="FM39" s="73">
        <v>511825</v>
      </c>
      <c r="FN39" s="73">
        <v>535284</v>
      </c>
      <c r="FO39" s="73"/>
      <c r="FP39" s="73">
        <v>497824</v>
      </c>
      <c r="FQ39" s="73">
        <v>485812</v>
      </c>
      <c r="FR39" s="73">
        <v>488630</v>
      </c>
      <c r="FS39" s="73">
        <v>461579</v>
      </c>
      <c r="FT39" s="73">
        <v>503649</v>
      </c>
      <c r="FU39" s="73">
        <v>489606</v>
      </c>
      <c r="FV39" s="73">
        <v>513362</v>
      </c>
      <c r="FW39" s="73">
        <v>531949</v>
      </c>
      <c r="FX39" s="73">
        <v>530982</v>
      </c>
      <c r="FY39" s="73">
        <v>542807</v>
      </c>
      <c r="FZ39" s="73">
        <v>503263</v>
      </c>
      <c r="GA39" s="73">
        <v>492237</v>
      </c>
      <c r="GB39" s="73"/>
      <c r="GC39" s="73">
        <v>462791</v>
      </c>
      <c r="GD39" s="73">
        <v>456384</v>
      </c>
      <c r="GE39" s="109">
        <v>243606</v>
      </c>
      <c r="GF39" s="73">
        <v>441516</v>
      </c>
      <c r="GG39" s="73">
        <v>457728</v>
      </c>
      <c r="GH39" s="73">
        <v>460499</v>
      </c>
      <c r="GI39" s="73">
        <v>469299</v>
      </c>
      <c r="GJ39" s="73">
        <v>488405</v>
      </c>
      <c r="GK39" s="73">
        <v>482441</v>
      </c>
      <c r="GL39" s="73">
        <v>491765</v>
      </c>
      <c r="GM39" s="73">
        <v>498065</v>
      </c>
      <c r="GN39" s="73">
        <v>488757</v>
      </c>
      <c r="GO39" s="73"/>
      <c r="GP39" s="76">
        <v>481606</v>
      </c>
      <c r="GQ39" s="76">
        <v>449173</v>
      </c>
      <c r="GR39" s="76">
        <v>445750</v>
      </c>
      <c r="GS39" s="73">
        <v>454000</v>
      </c>
      <c r="GT39" s="73">
        <v>505917</v>
      </c>
      <c r="GU39" s="73">
        <v>471967</v>
      </c>
      <c r="GV39" s="73">
        <v>504389</v>
      </c>
      <c r="GW39" s="73">
        <v>512230</v>
      </c>
      <c r="GX39" s="73">
        <v>485890</v>
      </c>
      <c r="GY39" s="73">
        <v>534491</v>
      </c>
      <c r="GZ39" s="73">
        <v>568174</v>
      </c>
      <c r="HA39" s="73">
        <v>566186</v>
      </c>
      <c r="HB39" s="73"/>
      <c r="HC39" s="73">
        <v>540500</v>
      </c>
      <c r="HD39" s="76">
        <v>496682</v>
      </c>
      <c r="HE39" s="109">
        <v>533930</v>
      </c>
      <c r="HF39" s="109">
        <v>495751</v>
      </c>
      <c r="HG39" s="109">
        <v>551904</v>
      </c>
      <c r="HH39" s="109">
        <v>526197</v>
      </c>
      <c r="HI39" s="109">
        <v>532177</v>
      </c>
      <c r="HJ39" s="73"/>
      <c r="HK39" s="73"/>
      <c r="HL39" s="73"/>
      <c r="HM39" s="73"/>
      <c r="HN39" s="73"/>
      <c r="HO39" s="73"/>
      <c r="HP39"/>
      <c r="HQ39"/>
      <c r="HR39"/>
      <c r="HS39"/>
      <c r="HT39"/>
      <c r="HU39"/>
      <c r="HV39"/>
      <c r="HW39"/>
      <c r="HX39"/>
      <c r="HY39"/>
      <c r="HZ39"/>
    </row>
    <row r="40" spans="2:234" ht="14.4" x14ac:dyDescent="0.3">
      <c r="B40" s="46" t="s">
        <v>103</v>
      </c>
      <c r="C40" s="76">
        <v>0</v>
      </c>
      <c r="D40" s="76">
        <v>0</v>
      </c>
      <c r="E40" s="76">
        <v>162374</v>
      </c>
      <c r="F40" s="76">
        <v>335466</v>
      </c>
      <c r="G40" s="76">
        <v>341278</v>
      </c>
      <c r="H40" s="76">
        <v>331888</v>
      </c>
      <c r="I40" s="76">
        <v>351548</v>
      </c>
      <c r="J40" s="76">
        <v>361224</v>
      </c>
      <c r="K40" s="76">
        <v>348290</v>
      </c>
      <c r="L40" s="76">
        <v>376752</v>
      </c>
      <c r="M40" s="76">
        <v>362024</v>
      </c>
      <c r="N40" s="76">
        <v>390262</v>
      </c>
      <c r="O40" s="76">
        <f t="shared" si="72"/>
        <v>3361106</v>
      </c>
      <c r="P40" s="76">
        <f>SUM(P41:P42)</f>
        <v>370088</v>
      </c>
      <c r="Q40" s="76">
        <f t="shared" ref="Q40:AA40" si="100">SUM(Q41:Q42)</f>
        <v>355462</v>
      </c>
      <c r="R40" s="76">
        <f t="shared" si="100"/>
        <v>371686</v>
      </c>
      <c r="S40" s="76">
        <f t="shared" si="100"/>
        <v>353108</v>
      </c>
      <c r="T40" s="76">
        <f t="shared" si="100"/>
        <v>363104</v>
      </c>
      <c r="U40" s="76">
        <f t="shared" si="100"/>
        <v>363078</v>
      </c>
      <c r="V40" s="76">
        <f t="shared" si="100"/>
        <v>390050</v>
      </c>
      <c r="W40" s="76">
        <f t="shared" si="100"/>
        <v>380348</v>
      </c>
      <c r="X40" s="76">
        <f t="shared" si="100"/>
        <v>381012</v>
      </c>
      <c r="Y40" s="76">
        <f t="shared" si="100"/>
        <v>402690</v>
      </c>
      <c r="Z40" s="76">
        <f t="shared" si="100"/>
        <v>393084</v>
      </c>
      <c r="AA40" s="76">
        <f t="shared" si="100"/>
        <v>425038</v>
      </c>
      <c r="AB40" s="76">
        <f t="shared" si="73"/>
        <v>4548748</v>
      </c>
      <c r="AC40" s="76">
        <f>SUM(AC41:AC42)</f>
        <v>415970</v>
      </c>
      <c r="AD40" s="76">
        <f t="shared" ref="AD40:AN40" si="101">SUM(AD41:AD42)</f>
        <v>390648</v>
      </c>
      <c r="AE40" s="76">
        <f t="shared" si="101"/>
        <v>399804</v>
      </c>
      <c r="AF40" s="76">
        <f t="shared" si="101"/>
        <v>375280</v>
      </c>
      <c r="AG40" s="76">
        <f t="shared" si="101"/>
        <v>387182</v>
      </c>
      <c r="AH40" s="76">
        <f t="shared" si="101"/>
        <v>377944</v>
      </c>
      <c r="AI40" s="76">
        <f t="shared" si="101"/>
        <v>400492</v>
      </c>
      <c r="AJ40" s="76">
        <f t="shared" si="101"/>
        <v>421360</v>
      </c>
      <c r="AK40" s="76">
        <f t="shared" si="101"/>
        <v>406296</v>
      </c>
      <c r="AL40" s="76">
        <f t="shared" si="101"/>
        <v>421644</v>
      </c>
      <c r="AM40" s="76">
        <f t="shared" si="101"/>
        <v>414380</v>
      </c>
      <c r="AN40" s="76">
        <f t="shared" si="101"/>
        <v>450580</v>
      </c>
      <c r="AO40" s="76">
        <f t="shared" si="74"/>
        <v>4861580</v>
      </c>
      <c r="AP40" s="76">
        <f>SUM(AP41:AP42)</f>
        <v>437350</v>
      </c>
      <c r="AQ40" s="76">
        <f t="shared" ref="AQ40:BA40" si="102">SUM(AQ41:AQ42)</f>
        <v>415666</v>
      </c>
      <c r="AR40" s="76">
        <f t="shared" si="102"/>
        <v>433072</v>
      </c>
      <c r="AS40" s="76">
        <f t="shared" si="102"/>
        <v>400514</v>
      </c>
      <c r="AT40" s="76">
        <f t="shared" si="102"/>
        <v>409912</v>
      </c>
      <c r="AU40" s="76">
        <f t="shared" si="102"/>
        <v>407152</v>
      </c>
      <c r="AV40" s="76">
        <f t="shared" si="102"/>
        <v>439380</v>
      </c>
      <c r="AW40" s="76">
        <f t="shared" si="102"/>
        <v>455550</v>
      </c>
      <c r="AX40" s="76">
        <f t="shared" si="102"/>
        <v>429802</v>
      </c>
      <c r="AY40" s="76">
        <f t="shared" si="102"/>
        <v>437696</v>
      </c>
      <c r="AZ40" s="76">
        <f t="shared" si="102"/>
        <v>439998</v>
      </c>
      <c r="BA40" s="76">
        <f t="shared" si="102"/>
        <v>451552</v>
      </c>
      <c r="BB40" s="76">
        <f t="shared" si="75"/>
        <v>5157644</v>
      </c>
      <c r="BC40" s="76">
        <f>SUM(BC41:BC42)</f>
        <v>445070</v>
      </c>
      <c r="BD40" s="76">
        <f t="shared" ref="BD40:BN40" si="103">SUM(BD41:BD42)</f>
        <v>413154</v>
      </c>
      <c r="BE40" s="76">
        <f t="shared" si="103"/>
        <v>432498</v>
      </c>
      <c r="BF40" s="76">
        <f t="shared" si="103"/>
        <v>408674</v>
      </c>
      <c r="BG40" s="76">
        <f t="shared" si="103"/>
        <v>414576</v>
      </c>
      <c r="BH40" s="76">
        <f t="shared" si="103"/>
        <v>410090</v>
      </c>
      <c r="BI40" s="76">
        <f t="shared" si="103"/>
        <v>429376</v>
      </c>
      <c r="BJ40" s="76">
        <f t="shared" si="103"/>
        <v>445908</v>
      </c>
      <c r="BK40" s="76">
        <f t="shared" si="103"/>
        <v>423218</v>
      </c>
      <c r="BL40" s="76">
        <f t="shared" si="103"/>
        <v>453490</v>
      </c>
      <c r="BM40" s="76">
        <f t="shared" si="103"/>
        <v>446612</v>
      </c>
      <c r="BN40" s="76">
        <f t="shared" si="103"/>
        <v>485830</v>
      </c>
      <c r="BO40" s="76">
        <f t="shared" si="76"/>
        <v>5208496</v>
      </c>
      <c r="BP40" s="76">
        <f>SUM(BP41:BP42)</f>
        <v>482212</v>
      </c>
      <c r="BQ40" s="76">
        <f t="shared" ref="BQ40:CA40" si="104">SUM(BQ41:BQ42)</f>
        <v>449670</v>
      </c>
      <c r="BR40" s="76">
        <f t="shared" si="104"/>
        <v>448940</v>
      </c>
      <c r="BS40" s="76">
        <f t="shared" si="104"/>
        <v>430006</v>
      </c>
      <c r="BT40" s="76">
        <f t="shared" si="104"/>
        <v>452688</v>
      </c>
      <c r="BU40" s="76">
        <f t="shared" si="104"/>
        <v>428646</v>
      </c>
      <c r="BV40" s="76">
        <f t="shared" si="104"/>
        <v>459470</v>
      </c>
      <c r="BW40" s="76">
        <f t="shared" si="104"/>
        <v>477610</v>
      </c>
      <c r="BX40" s="76">
        <f t="shared" si="104"/>
        <v>448306</v>
      </c>
      <c r="BY40" s="76">
        <f t="shared" si="104"/>
        <v>479848</v>
      </c>
      <c r="BZ40" s="76">
        <f t="shared" si="104"/>
        <v>468980</v>
      </c>
      <c r="CA40" s="76">
        <f t="shared" si="104"/>
        <v>503788</v>
      </c>
      <c r="CB40" s="76">
        <f t="shared" si="77"/>
        <v>5530164</v>
      </c>
      <c r="CC40" s="76">
        <v>485348</v>
      </c>
      <c r="CD40" s="76">
        <v>457978</v>
      </c>
      <c r="CE40" s="76">
        <v>484574</v>
      </c>
      <c r="CF40" s="76">
        <v>459560</v>
      </c>
      <c r="CG40" s="76">
        <v>472904</v>
      </c>
      <c r="CH40" s="76">
        <v>463736</v>
      </c>
      <c r="CI40" s="76">
        <v>518136</v>
      </c>
      <c r="CJ40" s="76">
        <v>538312</v>
      </c>
      <c r="CK40" s="76">
        <v>517032</v>
      </c>
      <c r="CL40" s="76">
        <v>539100</v>
      </c>
      <c r="CM40" s="76">
        <v>522286</v>
      </c>
      <c r="CN40" s="76">
        <v>553454</v>
      </c>
      <c r="CO40" s="76">
        <f t="shared" si="78"/>
        <v>6012420</v>
      </c>
      <c r="CP40" s="76">
        <v>529358</v>
      </c>
      <c r="CQ40" s="76">
        <v>514168</v>
      </c>
      <c r="CR40" s="76">
        <v>517114</v>
      </c>
      <c r="CS40" s="76">
        <v>501776</v>
      </c>
      <c r="CT40" s="76">
        <v>503728</v>
      </c>
      <c r="CU40" s="76">
        <v>475280</v>
      </c>
      <c r="CV40" s="76">
        <v>522008</v>
      </c>
      <c r="CW40" s="76">
        <v>527030</v>
      </c>
      <c r="CX40" s="76">
        <v>512036</v>
      </c>
      <c r="CY40" s="76">
        <v>540216</v>
      </c>
      <c r="CZ40" s="76">
        <v>537294</v>
      </c>
      <c r="DA40" s="76">
        <v>599112</v>
      </c>
      <c r="DB40" s="76">
        <f t="shared" si="79"/>
        <v>6279120</v>
      </c>
      <c r="DC40" s="76">
        <f>SUM(DC41:DC42)</f>
        <v>560908</v>
      </c>
      <c r="DD40" s="76">
        <v>516010</v>
      </c>
      <c r="DE40" s="76">
        <f>SUM(DE41:DE42)</f>
        <v>261764</v>
      </c>
      <c r="DF40" s="76">
        <f>SUM(DF41:DF42)</f>
        <v>0</v>
      </c>
      <c r="DG40" s="76">
        <f>SUM(DG41:DG42)</f>
        <v>0</v>
      </c>
      <c r="DH40" s="76">
        <f>SUM(DH41:DH42)</f>
        <v>0</v>
      </c>
      <c r="DI40" s="76">
        <f t="shared" ref="DI40:DN40" si="105">SUM(DI41:DI42)</f>
        <v>0</v>
      </c>
      <c r="DJ40" s="76">
        <f t="shared" si="105"/>
        <v>0</v>
      </c>
      <c r="DK40" s="76">
        <f t="shared" si="105"/>
        <v>252715</v>
      </c>
      <c r="DL40" s="76">
        <f t="shared" si="105"/>
        <v>587421</v>
      </c>
      <c r="DM40" s="76">
        <f t="shared" si="105"/>
        <v>574394</v>
      </c>
      <c r="DN40" s="76">
        <f t="shared" si="105"/>
        <v>612942</v>
      </c>
      <c r="DO40" s="76">
        <f t="shared" si="80"/>
        <v>3366154</v>
      </c>
      <c r="DP40" s="76">
        <f>SUM(DP41:DP42)</f>
        <v>617623</v>
      </c>
      <c r="DQ40" s="76">
        <f>SUM(DQ41:DQ42)</f>
        <v>576288</v>
      </c>
      <c r="DR40" s="76">
        <f t="shared" ref="DR40:EA40" si="106">SUM(DR41:DR42)</f>
        <v>595573</v>
      </c>
      <c r="DS40" s="76">
        <f t="shared" si="106"/>
        <v>571568</v>
      </c>
      <c r="DT40" s="76">
        <f t="shared" si="106"/>
        <v>596198</v>
      </c>
      <c r="DU40" s="76">
        <f t="shared" si="106"/>
        <v>559255</v>
      </c>
      <c r="DV40" s="76">
        <f t="shared" si="106"/>
        <v>603316</v>
      </c>
      <c r="DW40" s="76">
        <f t="shared" si="106"/>
        <v>627094</v>
      </c>
      <c r="DX40" s="76">
        <f t="shared" si="106"/>
        <v>582787</v>
      </c>
      <c r="DY40" s="76">
        <f t="shared" si="106"/>
        <v>612842</v>
      </c>
      <c r="DZ40" s="76">
        <f t="shared" si="106"/>
        <v>610083</v>
      </c>
      <c r="EA40" s="76">
        <f t="shared" si="106"/>
        <v>651995</v>
      </c>
      <c r="EB40" s="76">
        <f t="shared" si="81"/>
        <v>7204622</v>
      </c>
      <c r="EC40" s="76">
        <f>SUM(EC41:EC42)</f>
        <v>651912</v>
      </c>
      <c r="ED40" s="76">
        <f>SUM(ED41:ED42)</f>
        <v>586874</v>
      </c>
      <c r="EE40" s="76">
        <f t="shared" ref="EE40:EL40" si="107">SUM(EE41:EE42)</f>
        <v>614605</v>
      </c>
      <c r="EF40" s="76">
        <f t="shared" si="107"/>
        <v>538100</v>
      </c>
      <c r="EG40" s="76">
        <f t="shared" si="107"/>
        <v>583453</v>
      </c>
      <c r="EH40" s="76">
        <f t="shared" si="107"/>
        <v>587343</v>
      </c>
      <c r="EI40" s="76">
        <f t="shared" si="107"/>
        <v>608791</v>
      </c>
      <c r="EJ40" s="76">
        <f t="shared" si="107"/>
        <v>621846</v>
      </c>
      <c r="EK40" s="76">
        <f t="shared" si="107"/>
        <v>597634</v>
      </c>
      <c r="EL40" s="76">
        <f t="shared" si="107"/>
        <v>633900</v>
      </c>
      <c r="EM40" s="76">
        <v>622321</v>
      </c>
      <c r="EN40" s="76">
        <v>650663</v>
      </c>
      <c r="EO40" s="76">
        <f t="shared" si="90"/>
        <v>7297442</v>
      </c>
      <c r="EP40" s="76">
        <v>626741</v>
      </c>
      <c r="EQ40" s="76">
        <v>608953</v>
      </c>
      <c r="ER40" s="76">
        <v>430249</v>
      </c>
      <c r="ES40" s="76">
        <v>215322</v>
      </c>
      <c r="ET40" s="76">
        <v>369648</v>
      </c>
      <c r="EU40" s="76">
        <v>497566</v>
      </c>
      <c r="EV40" s="76">
        <v>568477</v>
      </c>
      <c r="EW40" s="76">
        <v>590230</v>
      </c>
      <c r="EX40" s="76">
        <v>596555</v>
      </c>
      <c r="EY40" s="76">
        <v>677050</v>
      </c>
      <c r="EZ40" s="76">
        <v>662053</v>
      </c>
      <c r="FA40" s="76">
        <v>567902</v>
      </c>
      <c r="FB40" s="76">
        <f t="shared" si="91"/>
        <v>6410746</v>
      </c>
      <c r="FC40" s="76">
        <f>FC41+FC42</f>
        <v>665957</v>
      </c>
      <c r="FD40" s="76">
        <v>545613</v>
      </c>
      <c r="FE40" s="76">
        <v>598922</v>
      </c>
      <c r="FF40" s="76">
        <v>588519</v>
      </c>
      <c r="FG40" s="76">
        <v>655981</v>
      </c>
      <c r="FH40" s="76">
        <v>638320</v>
      </c>
      <c r="FI40" s="76">
        <v>682170</v>
      </c>
      <c r="FJ40" s="76">
        <v>708696</v>
      </c>
      <c r="FK40" s="76">
        <v>714513</v>
      </c>
      <c r="FL40" s="76">
        <v>759864</v>
      </c>
      <c r="FM40" s="76">
        <v>712947</v>
      </c>
      <c r="FN40" s="76">
        <v>756135</v>
      </c>
      <c r="FO40" s="76">
        <f>+SUM(FC40:FN40)</f>
        <v>8027637</v>
      </c>
      <c r="FP40" s="76">
        <v>692902</v>
      </c>
      <c r="FQ40" s="76">
        <v>660791</v>
      </c>
      <c r="FR40" s="76">
        <v>668360</v>
      </c>
      <c r="FS40" s="76">
        <v>610604</v>
      </c>
      <c r="FT40" s="76">
        <v>670308</v>
      </c>
      <c r="FU40" s="76">
        <v>627569</v>
      </c>
      <c r="FV40" s="76">
        <v>683904</v>
      </c>
      <c r="FW40" s="76">
        <v>730168</v>
      </c>
      <c r="FX40" s="76">
        <v>716961</v>
      </c>
      <c r="FY40" s="76">
        <v>753373</v>
      </c>
      <c r="FZ40" s="76">
        <v>694926</v>
      </c>
      <c r="GA40" s="76">
        <v>656373</v>
      </c>
      <c r="GB40" s="76">
        <f>+SUM(FP40:GA40)</f>
        <v>8166239</v>
      </c>
      <c r="GC40" s="76">
        <v>620147</v>
      </c>
      <c r="GD40" s="76">
        <v>647733</v>
      </c>
      <c r="GE40" s="108">
        <v>620368</v>
      </c>
      <c r="GF40" s="76">
        <v>594087</v>
      </c>
      <c r="GG40" s="76">
        <v>623959</v>
      </c>
      <c r="GH40" s="76">
        <v>613341</v>
      </c>
      <c r="GI40" s="76">
        <v>645183</v>
      </c>
      <c r="GJ40" s="76">
        <v>664688</v>
      </c>
      <c r="GK40" s="76">
        <f>GK41+GK42</f>
        <v>635390</v>
      </c>
      <c r="GL40" s="76">
        <v>659122</v>
      </c>
      <c r="GM40" s="76">
        <v>657068</v>
      </c>
      <c r="GN40" s="76">
        <v>684737</v>
      </c>
      <c r="GO40" s="76">
        <f>+SUM(GC40:GN40)</f>
        <v>7665823</v>
      </c>
      <c r="GP40" s="75">
        <v>676183</v>
      </c>
      <c r="GQ40" s="75">
        <v>630691</v>
      </c>
      <c r="GR40" s="75">
        <v>625314</v>
      </c>
      <c r="GS40" s="76">
        <v>604857</v>
      </c>
      <c r="GT40" s="76">
        <v>649853</v>
      </c>
      <c r="GU40" s="76">
        <v>622024</v>
      </c>
      <c r="GV40" s="76">
        <f>+GV41+GV42</f>
        <v>703271</v>
      </c>
      <c r="GW40" s="76">
        <v>695694</v>
      </c>
      <c r="GX40" s="76">
        <v>653414</v>
      </c>
      <c r="GY40" s="76">
        <v>703155</v>
      </c>
      <c r="GZ40" s="76">
        <v>719594</v>
      </c>
      <c r="HA40" s="76">
        <v>732234</v>
      </c>
      <c r="HB40" s="76">
        <f>+SUM(GP40:HA40)</f>
        <v>8016284</v>
      </c>
      <c r="HC40" s="76">
        <f>+HC41+HC42</f>
        <v>708446</v>
      </c>
      <c r="HD40" s="75">
        <v>645843</v>
      </c>
      <c r="HE40" s="168">
        <v>703312</v>
      </c>
      <c r="HF40" s="168">
        <v>681390</v>
      </c>
      <c r="HG40" s="168">
        <v>740288</v>
      </c>
      <c r="HH40" s="168">
        <v>693027</v>
      </c>
      <c r="HI40" s="168">
        <v>725483</v>
      </c>
      <c r="HJ40" s="76"/>
      <c r="HK40" s="76"/>
      <c r="HL40" s="76"/>
      <c r="HM40" s="76"/>
      <c r="HN40" s="76"/>
      <c r="HO40" s="76">
        <f>+SUM(HC40:HN40)</f>
        <v>4897789</v>
      </c>
      <c r="HP40"/>
      <c r="HQ40"/>
      <c r="HR40"/>
      <c r="HS40"/>
      <c r="HT40"/>
      <c r="HU40"/>
      <c r="HV40"/>
      <c r="HW40"/>
      <c r="HX40"/>
      <c r="HY40"/>
      <c r="HZ40"/>
    </row>
    <row r="41" spans="2:234" ht="14.4" x14ac:dyDescent="0.3">
      <c r="B41" s="48" t="s">
        <v>65</v>
      </c>
      <c r="C41" s="73">
        <v>0</v>
      </c>
      <c r="D41" s="73">
        <v>0</v>
      </c>
      <c r="E41" s="73">
        <v>20614</v>
      </c>
      <c r="F41" s="73">
        <v>47234</v>
      </c>
      <c r="G41" s="73">
        <v>44802</v>
      </c>
      <c r="H41" s="73">
        <v>42738</v>
      </c>
      <c r="I41" s="73">
        <v>50454</v>
      </c>
      <c r="J41" s="73">
        <v>44940</v>
      </c>
      <c r="K41" s="73">
        <v>42232</v>
      </c>
      <c r="L41" s="73">
        <v>45850</v>
      </c>
      <c r="M41" s="73">
        <v>42846</v>
      </c>
      <c r="N41" s="73">
        <v>54952</v>
      </c>
      <c r="O41" s="73">
        <f t="shared" si="72"/>
        <v>436662</v>
      </c>
      <c r="P41" s="73">
        <v>52440</v>
      </c>
      <c r="Q41" s="73">
        <v>46484</v>
      </c>
      <c r="R41" s="73">
        <v>45384</v>
      </c>
      <c r="S41" s="73">
        <v>46770</v>
      </c>
      <c r="T41" s="73">
        <v>45454</v>
      </c>
      <c r="U41" s="73">
        <v>44098</v>
      </c>
      <c r="V41" s="73">
        <v>54592</v>
      </c>
      <c r="W41" s="73">
        <v>47776</v>
      </c>
      <c r="X41" s="73">
        <v>43666</v>
      </c>
      <c r="Y41" s="73">
        <v>49628</v>
      </c>
      <c r="Z41" s="73">
        <v>44994</v>
      </c>
      <c r="AA41" s="73">
        <v>58082</v>
      </c>
      <c r="AB41" s="73">
        <f t="shared" si="73"/>
        <v>579368</v>
      </c>
      <c r="AC41" s="73">
        <v>55360</v>
      </c>
      <c r="AD41" s="73">
        <v>51938</v>
      </c>
      <c r="AE41" s="73">
        <v>50120</v>
      </c>
      <c r="AF41" s="73">
        <v>53244</v>
      </c>
      <c r="AG41" s="73">
        <v>49064</v>
      </c>
      <c r="AH41" s="73">
        <v>48750</v>
      </c>
      <c r="AI41" s="73">
        <v>60216</v>
      </c>
      <c r="AJ41" s="73">
        <v>54984</v>
      </c>
      <c r="AK41" s="73">
        <v>50362</v>
      </c>
      <c r="AL41" s="73">
        <v>54458</v>
      </c>
      <c r="AM41" s="73">
        <v>50176</v>
      </c>
      <c r="AN41" s="73">
        <v>65194</v>
      </c>
      <c r="AO41" s="73">
        <f t="shared" si="74"/>
        <v>643866</v>
      </c>
      <c r="AP41" s="73">
        <v>63168</v>
      </c>
      <c r="AQ41" s="73">
        <v>60464</v>
      </c>
      <c r="AR41" s="73">
        <v>57050</v>
      </c>
      <c r="AS41" s="73">
        <v>58664</v>
      </c>
      <c r="AT41" s="73">
        <v>55312</v>
      </c>
      <c r="AU41" s="73">
        <v>53422</v>
      </c>
      <c r="AV41" s="73">
        <v>60978</v>
      </c>
      <c r="AW41" s="73">
        <v>59908</v>
      </c>
      <c r="AX41" s="73">
        <v>55022</v>
      </c>
      <c r="AY41" s="73">
        <v>56582</v>
      </c>
      <c r="AZ41" s="73">
        <v>53214</v>
      </c>
      <c r="BA41" s="73">
        <v>67278</v>
      </c>
      <c r="BB41" s="73">
        <f t="shared" si="75"/>
        <v>701062</v>
      </c>
      <c r="BC41" s="73">
        <v>63384</v>
      </c>
      <c r="BD41" s="73">
        <v>60604</v>
      </c>
      <c r="BE41" s="73">
        <v>63124</v>
      </c>
      <c r="BF41" s="73">
        <v>55610</v>
      </c>
      <c r="BG41" s="73">
        <v>58516</v>
      </c>
      <c r="BH41" s="73">
        <v>56552</v>
      </c>
      <c r="BI41" s="73">
        <v>67786</v>
      </c>
      <c r="BJ41" s="73">
        <v>64790</v>
      </c>
      <c r="BK41" s="73">
        <v>57264</v>
      </c>
      <c r="BL41" s="73">
        <v>62286</v>
      </c>
      <c r="BM41" s="73">
        <v>59432</v>
      </c>
      <c r="BN41" s="73">
        <v>75922</v>
      </c>
      <c r="BO41" s="73">
        <f t="shared" si="76"/>
        <v>745270</v>
      </c>
      <c r="BP41" s="73">
        <v>71346</v>
      </c>
      <c r="BQ41" s="73">
        <v>67260</v>
      </c>
      <c r="BR41" s="73">
        <v>66972</v>
      </c>
      <c r="BS41" s="73">
        <v>70482</v>
      </c>
      <c r="BT41" s="73">
        <v>67002</v>
      </c>
      <c r="BU41" s="73">
        <v>64326</v>
      </c>
      <c r="BV41" s="73">
        <v>79416</v>
      </c>
      <c r="BW41" s="73">
        <v>75772</v>
      </c>
      <c r="BX41" s="73">
        <v>69334</v>
      </c>
      <c r="BY41" s="73">
        <v>74458</v>
      </c>
      <c r="BZ41" s="73">
        <v>71488</v>
      </c>
      <c r="CA41" s="73">
        <v>94418</v>
      </c>
      <c r="CB41" s="73">
        <f t="shared" si="77"/>
        <v>872274</v>
      </c>
      <c r="CC41" s="73">
        <v>90538</v>
      </c>
      <c r="CD41" s="73">
        <v>88004</v>
      </c>
      <c r="CE41" s="73">
        <v>84876</v>
      </c>
      <c r="CF41" s="73">
        <v>88118</v>
      </c>
      <c r="CG41" s="73">
        <v>86106</v>
      </c>
      <c r="CH41" s="73">
        <v>83578</v>
      </c>
      <c r="CI41" s="73">
        <v>103180</v>
      </c>
      <c r="CJ41" s="73">
        <v>96926</v>
      </c>
      <c r="CK41" s="73">
        <v>86612</v>
      </c>
      <c r="CL41" s="73">
        <v>92402</v>
      </c>
      <c r="CM41" s="73">
        <v>84936</v>
      </c>
      <c r="CN41" s="73">
        <v>112646</v>
      </c>
      <c r="CO41" s="73">
        <f t="shared" si="78"/>
        <v>1097922</v>
      </c>
      <c r="CP41" s="73">
        <v>106060</v>
      </c>
      <c r="CQ41" s="73">
        <v>102456</v>
      </c>
      <c r="CR41" s="73">
        <v>104850</v>
      </c>
      <c r="CS41" s="73">
        <v>95288</v>
      </c>
      <c r="CT41" s="73">
        <v>99538</v>
      </c>
      <c r="CU41" s="73">
        <v>93606</v>
      </c>
      <c r="CV41" s="73">
        <v>117312</v>
      </c>
      <c r="CW41" s="73">
        <v>105152</v>
      </c>
      <c r="CX41" s="73">
        <v>94012</v>
      </c>
      <c r="CY41" s="73">
        <v>98780</v>
      </c>
      <c r="CZ41" s="73">
        <v>97670</v>
      </c>
      <c r="DA41" s="73">
        <v>122524</v>
      </c>
      <c r="DB41" s="73">
        <f t="shared" si="79"/>
        <v>1237248</v>
      </c>
      <c r="DC41" s="73">
        <v>118664</v>
      </c>
      <c r="DD41" s="73">
        <v>105904</v>
      </c>
      <c r="DE41" s="73">
        <v>53302</v>
      </c>
      <c r="DF41" s="73">
        <v>0</v>
      </c>
      <c r="DG41" s="73">
        <v>0</v>
      </c>
      <c r="DH41" s="73">
        <v>0</v>
      </c>
      <c r="DI41" s="73">
        <v>0</v>
      </c>
      <c r="DJ41" s="73">
        <v>0</v>
      </c>
      <c r="DK41" s="73">
        <v>45969</v>
      </c>
      <c r="DL41" s="73">
        <v>104312</v>
      </c>
      <c r="DM41" s="73">
        <v>101206</v>
      </c>
      <c r="DN41" s="73">
        <v>128827</v>
      </c>
      <c r="DO41" s="73">
        <f t="shared" si="80"/>
        <v>658184</v>
      </c>
      <c r="DP41" s="73">
        <v>134053</v>
      </c>
      <c r="DQ41" s="73">
        <v>119726</v>
      </c>
      <c r="DR41" s="73">
        <v>122146</v>
      </c>
      <c r="DS41" s="73">
        <v>114182</v>
      </c>
      <c r="DT41" s="73">
        <v>112931</v>
      </c>
      <c r="DU41" s="73">
        <v>105450</v>
      </c>
      <c r="DV41" s="73">
        <v>121864</v>
      </c>
      <c r="DW41" s="73">
        <v>127836</v>
      </c>
      <c r="DX41" s="73">
        <v>112608</v>
      </c>
      <c r="DY41" s="73">
        <v>117494</v>
      </c>
      <c r="DZ41" s="73">
        <v>111943</v>
      </c>
      <c r="EA41" s="73">
        <v>139108</v>
      </c>
      <c r="EB41" s="73">
        <f t="shared" si="81"/>
        <v>1439341</v>
      </c>
      <c r="EC41" s="73">
        <v>139478</v>
      </c>
      <c r="ED41" s="73">
        <v>125345</v>
      </c>
      <c r="EE41" s="73">
        <v>125878</v>
      </c>
      <c r="EF41" s="73">
        <v>124552</v>
      </c>
      <c r="EG41" s="73">
        <v>119094</v>
      </c>
      <c r="EH41" s="73">
        <v>114569</v>
      </c>
      <c r="EI41" s="73">
        <v>133430</v>
      </c>
      <c r="EJ41" s="73">
        <v>135040</v>
      </c>
      <c r="EK41" s="73">
        <v>118824</v>
      </c>
      <c r="EL41" s="73">
        <v>128044</v>
      </c>
      <c r="EM41" s="73">
        <v>123198</v>
      </c>
      <c r="EN41" s="73">
        <v>145494</v>
      </c>
      <c r="EO41" s="73"/>
      <c r="EP41" s="73">
        <v>147494</v>
      </c>
      <c r="EQ41" s="73">
        <v>146530</v>
      </c>
      <c r="ER41" s="73">
        <v>91560</v>
      </c>
      <c r="ES41" s="73">
        <v>37200</v>
      </c>
      <c r="ET41" s="73">
        <v>81618</v>
      </c>
      <c r="EU41" s="73">
        <v>123366</v>
      </c>
      <c r="EV41" s="73">
        <v>155926</v>
      </c>
      <c r="EW41" s="73">
        <v>144490</v>
      </c>
      <c r="EX41" s="73">
        <v>139769</v>
      </c>
      <c r="EY41" s="73">
        <v>165963</v>
      </c>
      <c r="EZ41" s="73">
        <v>160180</v>
      </c>
      <c r="FA41" s="73">
        <v>144335</v>
      </c>
      <c r="FB41" s="73"/>
      <c r="FC41" s="73">
        <v>173167</v>
      </c>
      <c r="FD41" s="73">
        <v>137994</v>
      </c>
      <c r="FE41" s="73">
        <v>171142</v>
      </c>
      <c r="FF41" s="73">
        <v>155360</v>
      </c>
      <c r="FG41" s="73">
        <v>173969</v>
      </c>
      <c r="FH41" s="73">
        <v>167283</v>
      </c>
      <c r="FI41" s="73">
        <v>198358</v>
      </c>
      <c r="FJ41" s="73">
        <v>213489</v>
      </c>
      <c r="FK41" s="73">
        <v>189107</v>
      </c>
      <c r="FL41" s="73">
        <v>205844</v>
      </c>
      <c r="FM41" s="73">
        <v>179615</v>
      </c>
      <c r="FN41" s="73">
        <v>214452</v>
      </c>
      <c r="FO41" s="73"/>
      <c r="FP41" s="73">
        <v>202358</v>
      </c>
      <c r="FQ41" s="73">
        <v>193339</v>
      </c>
      <c r="FR41" s="73">
        <v>188302</v>
      </c>
      <c r="FS41" s="73">
        <v>173219</v>
      </c>
      <c r="FT41" s="73">
        <v>183416</v>
      </c>
      <c r="FU41" s="73">
        <v>163741</v>
      </c>
      <c r="FV41" s="73">
        <v>186844</v>
      </c>
      <c r="FW41" s="73">
        <v>193145</v>
      </c>
      <c r="FX41" s="73">
        <v>173661</v>
      </c>
      <c r="FY41" s="73">
        <v>191283</v>
      </c>
      <c r="FZ41" s="73">
        <v>174880</v>
      </c>
      <c r="GA41" s="73">
        <v>178812</v>
      </c>
      <c r="GB41" s="73"/>
      <c r="GC41" s="73">
        <v>168274</v>
      </c>
      <c r="GD41" s="73">
        <v>186347</v>
      </c>
      <c r="GE41" s="109">
        <v>172808</v>
      </c>
      <c r="GF41" s="73">
        <v>180411</v>
      </c>
      <c r="GG41" s="73">
        <v>183195</v>
      </c>
      <c r="GH41" s="73">
        <v>174441</v>
      </c>
      <c r="GI41" s="73">
        <v>194142</v>
      </c>
      <c r="GJ41" s="73">
        <v>191776</v>
      </c>
      <c r="GK41" s="73">
        <v>172837</v>
      </c>
      <c r="GL41" s="73">
        <v>180725</v>
      </c>
      <c r="GM41" s="73">
        <v>170554</v>
      </c>
      <c r="GN41" s="73">
        <v>205012</v>
      </c>
      <c r="GO41" s="73"/>
      <c r="GP41" s="76">
        <v>207238</v>
      </c>
      <c r="GQ41" s="76">
        <v>196903</v>
      </c>
      <c r="GR41" s="76">
        <v>190345</v>
      </c>
      <c r="GS41" s="73">
        <v>172653</v>
      </c>
      <c r="GT41" s="73">
        <v>178430</v>
      </c>
      <c r="GU41" s="73">
        <v>174204</v>
      </c>
      <c r="GV41" s="73">
        <v>200942</v>
      </c>
      <c r="GW41" s="73">
        <v>194994</v>
      </c>
      <c r="GX41" s="73">
        <v>171015</v>
      </c>
      <c r="GY41" s="73">
        <v>175963</v>
      </c>
      <c r="GZ41" s="73">
        <v>174353</v>
      </c>
      <c r="HA41" s="73">
        <v>209532</v>
      </c>
      <c r="HB41" s="73"/>
      <c r="HC41" s="73">
        <v>206492</v>
      </c>
      <c r="HD41" s="76">
        <v>185287</v>
      </c>
      <c r="HE41" s="109">
        <v>189514</v>
      </c>
      <c r="HF41" s="109">
        <v>186101</v>
      </c>
      <c r="HG41" s="109">
        <v>190873</v>
      </c>
      <c r="HH41" s="109">
        <v>178523</v>
      </c>
      <c r="HI41" s="109">
        <v>201410</v>
      </c>
      <c r="HJ41" s="73"/>
      <c r="HK41" s="73"/>
      <c r="HL41" s="73"/>
      <c r="HM41" s="73"/>
      <c r="HN41" s="73"/>
      <c r="HO41" s="73"/>
      <c r="HP41"/>
      <c r="HQ41"/>
      <c r="HR41"/>
      <c r="HS41"/>
      <c r="HT41"/>
      <c r="HU41"/>
      <c r="HV41"/>
      <c r="HW41"/>
      <c r="HX41"/>
      <c r="HY41"/>
      <c r="HZ41"/>
    </row>
    <row r="42" spans="2:234" ht="14.4" x14ac:dyDescent="0.3">
      <c r="B42" s="48" t="s">
        <v>66</v>
      </c>
      <c r="C42" s="73">
        <v>0</v>
      </c>
      <c r="D42" s="73">
        <v>0</v>
      </c>
      <c r="E42" s="73">
        <v>141760</v>
      </c>
      <c r="F42" s="73">
        <v>288232</v>
      </c>
      <c r="G42" s="73">
        <v>296476</v>
      </c>
      <c r="H42" s="73">
        <v>289150</v>
      </c>
      <c r="I42" s="73">
        <v>301094</v>
      </c>
      <c r="J42" s="73">
        <v>316284</v>
      </c>
      <c r="K42" s="73">
        <v>306058</v>
      </c>
      <c r="L42" s="73">
        <v>330902</v>
      </c>
      <c r="M42" s="73">
        <v>319178</v>
      </c>
      <c r="N42" s="73">
        <v>335310</v>
      </c>
      <c r="O42" s="73">
        <f t="shared" si="72"/>
        <v>2924444</v>
      </c>
      <c r="P42" s="73">
        <v>317648</v>
      </c>
      <c r="Q42" s="73">
        <v>308978</v>
      </c>
      <c r="R42" s="73">
        <v>326302</v>
      </c>
      <c r="S42" s="73">
        <v>306338</v>
      </c>
      <c r="T42" s="73">
        <v>317650</v>
      </c>
      <c r="U42" s="73">
        <v>318980</v>
      </c>
      <c r="V42" s="73">
        <v>335458</v>
      </c>
      <c r="W42" s="73">
        <v>332572</v>
      </c>
      <c r="X42" s="73">
        <v>337346</v>
      </c>
      <c r="Y42" s="73">
        <v>353062</v>
      </c>
      <c r="Z42" s="73">
        <v>348090</v>
      </c>
      <c r="AA42" s="73">
        <v>366956</v>
      </c>
      <c r="AB42" s="73">
        <f t="shared" si="73"/>
        <v>3969380</v>
      </c>
      <c r="AC42" s="73">
        <v>360610</v>
      </c>
      <c r="AD42" s="73">
        <v>338710</v>
      </c>
      <c r="AE42" s="73">
        <v>349684</v>
      </c>
      <c r="AF42" s="73">
        <v>322036</v>
      </c>
      <c r="AG42" s="73">
        <v>338118</v>
      </c>
      <c r="AH42" s="73">
        <v>329194</v>
      </c>
      <c r="AI42" s="73">
        <v>340276</v>
      </c>
      <c r="AJ42" s="73">
        <v>366376</v>
      </c>
      <c r="AK42" s="73">
        <v>355934</v>
      </c>
      <c r="AL42" s="73">
        <v>367186</v>
      </c>
      <c r="AM42" s="73">
        <v>364204</v>
      </c>
      <c r="AN42" s="73">
        <v>385386</v>
      </c>
      <c r="AO42" s="73">
        <f t="shared" si="74"/>
        <v>4217714</v>
      </c>
      <c r="AP42" s="73">
        <v>374182</v>
      </c>
      <c r="AQ42" s="73">
        <v>355202</v>
      </c>
      <c r="AR42" s="73">
        <v>376022</v>
      </c>
      <c r="AS42" s="73">
        <v>341850</v>
      </c>
      <c r="AT42" s="73">
        <v>354600</v>
      </c>
      <c r="AU42" s="73">
        <v>353730</v>
      </c>
      <c r="AV42" s="73">
        <v>378402</v>
      </c>
      <c r="AW42" s="73">
        <v>395642</v>
      </c>
      <c r="AX42" s="73">
        <v>374780</v>
      </c>
      <c r="AY42" s="73">
        <v>381114</v>
      </c>
      <c r="AZ42" s="73">
        <v>386784</v>
      </c>
      <c r="BA42" s="73">
        <v>384274</v>
      </c>
      <c r="BB42" s="73">
        <f t="shared" si="75"/>
        <v>4456582</v>
      </c>
      <c r="BC42" s="73">
        <v>381686</v>
      </c>
      <c r="BD42" s="73">
        <v>352550</v>
      </c>
      <c r="BE42" s="73">
        <v>369374</v>
      </c>
      <c r="BF42" s="73">
        <v>353064</v>
      </c>
      <c r="BG42" s="73">
        <v>356060</v>
      </c>
      <c r="BH42" s="73">
        <v>353538</v>
      </c>
      <c r="BI42" s="73">
        <v>361590</v>
      </c>
      <c r="BJ42" s="73">
        <v>381118</v>
      </c>
      <c r="BK42" s="73">
        <v>365954</v>
      </c>
      <c r="BL42" s="73">
        <v>391204</v>
      </c>
      <c r="BM42" s="73">
        <v>387180</v>
      </c>
      <c r="BN42" s="73">
        <v>409908</v>
      </c>
      <c r="BO42" s="73">
        <f t="shared" si="76"/>
        <v>4463226</v>
      </c>
      <c r="BP42" s="73">
        <v>410866</v>
      </c>
      <c r="BQ42" s="73">
        <v>382410</v>
      </c>
      <c r="BR42" s="73">
        <v>381968</v>
      </c>
      <c r="BS42" s="73">
        <v>359524</v>
      </c>
      <c r="BT42" s="73">
        <v>385686</v>
      </c>
      <c r="BU42" s="73">
        <v>364320</v>
      </c>
      <c r="BV42" s="73">
        <v>380054</v>
      </c>
      <c r="BW42" s="73">
        <v>401838</v>
      </c>
      <c r="BX42" s="73">
        <v>378972</v>
      </c>
      <c r="BY42" s="73">
        <v>405390</v>
      </c>
      <c r="BZ42" s="73">
        <v>397492</v>
      </c>
      <c r="CA42" s="73">
        <v>409370</v>
      </c>
      <c r="CB42" s="73">
        <f t="shared" si="77"/>
        <v>4657890</v>
      </c>
      <c r="CC42" s="73">
        <v>394810</v>
      </c>
      <c r="CD42" s="73">
        <v>369974</v>
      </c>
      <c r="CE42" s="73">
        <v>399698</v>
      </c>
      <c r="CF42" s="73">
        <v>371442</v>
      </c>
      <c r="CG42" s="73">
        <v>386798</v>
      </c>
      <c r="CH42" s="73">
        <v>380158</v>
      </c>
      <c r="CI42" s="73">
        <v>414956</v>
      </c>
      <c r="CJ42" s="73">
        <v>441386</v>
      </c>
      <c r="CK42" s="73">
        <v>430420</v>
      </c>
      <c r="CL42" s="73">
        <v>446698</v>
      </c>
      <c r="CM42" s="73">
        <v>437350</v>
      </c>
      <c r="CN42" s="73">
        <v>440808</v>
      </c>
      <c r="CO42" s="73">
        <f t="shared" si="78"/>
        <v>4914498</v>
      </c>
      <c r="CP42" s="73">
        <v>423298</v>
      </c>
      <c r="CQ42" s="73">
        <v>411712</v>
      </c>
      <c r="CR42" s="73">
        <v>412264</v>
      </c>
      <c r="CS42" s="73">
        <v>406488</v>
      </c>
      <c r="CT42" s="73">
        <v>404190</v>
      </c>
      <c r="CU42" s="73">
        <v>381674</v>
      </c>
      <c r="CV42" s="73">
        <v>404696</v>
      </c>
      <c r="CW42" s="73">
        <v>421878</v>
      </c>
      <c r="CX42" s="73">
        <v>418024</v>
      </c>
      <c r="CY42" s="73">
        <v>441436</v>
      </c>
      <c r="CZ42" s="73">
        <v>439624</v>
      </c>
      <c r="DA42" s="73">
        <v>476588</v>
      </c>
      <c r="DB42" s="73">
        <f t="shared" si="79"/>
        <v>5041872</v>
      </c>
      <c r="DC42" s="73">
        <v>442244</v>
      </c>
      <c r="DD42" s="73">
        <v>410106</v>
      </c>
      <c r="DE42" s="73">
        <v>208462</v>
      </c>
      <c r="DF42" s="73">
        <v>0</v>
      </c>
      <c r="DG42" s="73">
        <v>0</v>
      </c>
      <c r="DH42" s="73">
        <v>0</v>
      </c>
      <c r="DI42" s="73">
        <v>0</v>
      </c>
      <c r="DJ42" s="73">
        <v>0</v>
      </c>
      <c r="DK42" s="73">
        <v>206746</v>
      </c>
      <c r="DL42" s="73">
        <v>483109</v>
      </c>
      <c r="DM42" s="73">
        <v>473188</v>
      </c>
      <c r="DN42" s="73">
        <v>484115</v>
      </c>
      <c r="DO42" s="73">
        <f t="shared" si="80"/>
        <v>2707970</v>
      </c>
      <c r="DP42" s="73">
        <v>483570</v>
      </c>
      <c r="DQ42" s="73">
        <v>456562</v>
      </c>
      <c r="DR42" s="73">
        <v>473427</v>
      </c>
      <c r="DS42" s="73">
        <v>457386</v>
      </c>
      <c r="DT42" s="73">
        <v>483267</v>
      </c>
      <c r="DU42" s="73">
        <v>453805</v>
      </c>
      <c r="DV42" s="73">
        <v>481452</v>
      </c>
      <c r="DW42" s="73">
        <v>499258</v>
      </c>
      <c r="DX42" s="73">
        <v>470179</v>
      </c>
      <c r="DY42" s="73">
        <v>495348</v>
      </c>
      <c r="DZ42" s="73">
        <v>498140</v>
      </c>
      <c r="EA42" s="73">
        <v>512887</v>
      </c>
      <c r="EB42" s="73">
        <f t="shared" si="81"/>
        <v>5765281</v>
      </c>
      <c r="EC42" s="73">
        <v>512434</v>
      </c>
      <c r="ED42" s="73">
        <v>461529</v>
      </c>
      <c r="EE42" s="73">
        <v>488727</v>
      </c>
      <c r="EF42" s="73">
        <v>413548</v>
      </c>
      <c r="EG42" s="73">
        <v>464359</v>
      </c>
      <c r="EH42" s="73">
        <v>472774</v>
      </c>
      <c r="EI42" s="73">
        <v>475361</v>
      </c>
      <c r="EJ42" s="73">
        <v>486806</v>
      </c>
      <c r="EK42" s="73">
        <v>478810</v>
      </c>
      <c r="EL42" s="73">
        <v>505856</v>
      </c>
      <c r="EM42" s="73">
        <v>499123</v>
      </c>
      <c r="EN42" s="73">
        <v>505169</v>
      </c>
      <c r="EO42" s="73"/>
      <c r="EP42" s="73">
        <v>479247</v>
      </c>
      <c r="EQ42" s="73">
        <v>462423</v>
      </c>
      <c r="ER42" s="73">
        <v>338689</v>
      </c>
      <c r="ES42" s="73">
        <v>178122</v>
      </c>
      <c r="ET42" s="73">
        <v>288030</v>
      </c>
      <c r="EU42" s="73">
        <v>374200</v>
      </c>
      <c r="EV42" s="73">
        <v>412551</v>
      </c>
      <c r="EW42" s="73">
        <v>445740</v>
      </c>
      <c r="EX42" s="73">
        <v>456786</v>
      </c>
      <c r="EY42" s="73">
        <v>511087</v>
      </c>
      <c r="EZ42" s="73">
        <v>501873</v>
      </c>
      <c r="FA42" s="73">
        <v>423567</v>
      </c>
      <c r="FB42" s="73"/>
      <c r="FC42" s="73">
        <v>492790</v>
      </c>
      <c r="FD42" s="73">
        <v>407619</v>
      </c>
      <c r="FE42" s="73">
        <v>427780</v>
      </c>
      <c r="FF42" s="73">
        <v>433159</v>
      </c>
      <c r="FG42" s="73">
        <v>482012</v>
      </c>
      <c r="FH42" s="73">
        <v>471037</v>
      </c>
      <c r="FI42" s="73">
        <v>483812</v>
      </c>
      <c r="FJ42" s="73">
        <v>495207</v>
      </c>
      <c r="FK42" s="73">
        <v>525406</v>
      </c>
      <c r="FL42" s="73">
        <v>554020</v>
      </c>
      <c r="FM42" s="73">
        <v>533332</v>
      </c>
      <c r="FN42" s="73">
        <v>541683</v>
      </c>
      <c r="FO42" s="73"/>
      <c r="FP42" s="73">
        <v>490544</v>
      </c>
      <c r="FQ42" s="73">
        <v>467452</v>
      </c>
      <c r="FR42" s="73">
        <v>480058</v>
      </c>
      <c r="FS42" s="73">
        <v>437385</v>
      </c>
      <c r="FT42" s="73">
        <v>486892</v>
      </c>
      <c r="FU42" s="73">
        <v>463828</v>
      </c>
      <c r="FV42" s="73">
        <v>497060</v>
      </c>
      <c r="FW42" s="73">
        <v>537023</v>
      </c>
      <c r="FX42" s="73">
        <v>543300</v>
      </c>
      <c r="FY42" s="73">
        <v>562090</v>
      </c>
      <c r="FZ42" s="73">
        <v>520046</v>
      </c>
      <c r="GA42" s="73">
        <v>477561</v>
      </c>
      <c r="GB42" s="73"/>
      <c r="GC42" s="73">
        <v>451873</v>
      </c>
      <c r="GD42" s="73">
        <v>461386</v>
      </c>
      <c r="GE42" s="109">
        <v>447560</v>
      </c>
      <c r="GF42" s="73">
        <v>413676</v>
      </c>
      <c r="GG42" s="73">
        <v>440764</v>
      </c>
      <c r="GH42" s="73">
        <v>438900</v>
      </c>
      <c r="GI42" s="73">
        <v>451041</v>
      </c>
      <c r="GJ42" s="73">
        <v>472912</v>
      </c>
      <c r="GK42" s="73">
        <v>462553</v>
      </c>
      <c r="GL42" s="73">
        <v>478397</v>
      </c>
      <c r="GM42" s="73">
        <v>486514</v>
      </c>
      <c r="GN42" s="73">
        <v>479725</v>
      </c>
      <c r="GO42" s="73"/>
      <c r="GP42" s="76">
        <v>468945</v>
      </c>
      <c r="GQ42" s="76">
        <v>433788</v>
      </c>
      <c r="GR42" s="76">
        <v>434969</v>
      </c>
      <c r="GS42" s="73">
        <v>432204</v>
      </c>
      <c r="GT42" s="73">
        <v>471423</v>
      </c>
      <c r="GU42" s="73">
        <v>447820</v>
      </c>
      <c r="GV42" s="73">
        <v>502329</v>
      </c>
      <c r="GW42" s="73">
        <v>500700</v>
      </c>
      <c r="GX42" s="73">
        <v>482399</v>
      </c>
      <c r="GY42" s="73">
        <v>527192</v>
      </c>
      <c r="GZ42" s="73">
        <v>545241</v>
      </c>
      <c r="HA42" s="73">
        <v>522702</v>
      </c>
      <c r="HB42" s="73"/>
      <c r="HC42" s="73">
        <v>501954</v>
      </c>
      <c r="HD42" s="76">
        <v>460556</v>
      </c>
      <c r="HE42" s="109">
        <v>513798</v>
      </c>
      <c r="HF42" s="109">
        <v>495289</v>
      </c>
      <c r="HG42" s="109">
        <v>549415</v>
      </c>
      <c r="HH42" s="109">
        <v>514504</v>
      </c>
      <c r="HI42" s="109">
        <v>524073</v>
      </c>
      <c r="HJ42" s="73"/>
      <c r="HK42" s="73"/>
      <c r="HL42" s="73"/>
      <c r="HM42" s="73"/>
      <c r="HN42" s="73"/>
      <c r="HO42" s="73"/>
      <c r="HP42"/>
      <c r="HQ42"/>
      <c r="HR42"/>
      <c r="HS42"/>
      <c r="HT42"/>
      <c r="HU42"/>
      <c r="HV42"/>
      <c r="HW42"/>
      <c r="HX42"/>
      <c r="HY42"/>
      <c r="HZ42"/>
    </row>
    <row r="43" spans="2:234" ht="14.4" x14ac:dyDescent="0.3">
      <c r="B43" s="46" t="s">
        <v>177</v>
      </c>
      <c r="C43" s="76">
        <v>0</v>
      </c>
      <c r="D43" s="76">
        <v>0</v>
      </c>
      <c r="E43" s="76">
        <v>0</v>
      </c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76">
        <v>0</v>
      </c>
      <c r="AO43" s="76">
        <v>0</v>
      </c>
      <c r="AP43" s="76">
        <v>0</v>
      </c>
      <c r="AQ43" s="76">
        <v>0</v>
      </c>
      <c r="AR43" s="76">
        <v>0</v>
      </c>
      <c r="AS43" s="76">
        <v>0</v>
      </c>
      <c r="AT43" s="76">
        <v>0</v>
      </c>
      <c r="AU43" s="76">
        <v>0</v>
      </c>
      <c r="AV43" s="76">
        <v>0</v>
      </c>
      <c r="AW43" s="76">
        <v>0</v>
      </c>
      <c r="AX43" s="76">
        <v>0</v>
      </c>
      <c r="AY43" s="76">
        <v>0</v>
      </c>
      <c r="AZ43" s="76">
        <v>0</v>
      </c>
      <c r="BA43" s="76">
        <v>0</v>
      </c>
      <c r="BB43" s="76">
        <v>0</v>
      </c>
      <c r="BC43" s="76">
        <v>0</v>
      </c>
      <c r="BD43" s="76">
        <v>0</v>
      </c>
      <c r="BE43" s="76">
        <v>0</v>
      </c>
      <c r="BF43" s="76">
        <v>0</v>
      </c>
      <c r="BG43" s="76">
        <v>0</v>
      </c>
      <c r="BH43" s="76">
        <v>0</v>
      </c>
      <c r="BI43" s="76">
        <v>0</v>
      </c>
      <c r="BJ43" s="76">
        <v>0</v>
      </c>
      <c r="BK43" s="76">
        <v>0</v>
      </c>
      <c r="BL43" s="76">
        <v>0</v>
      </c>
      <c r="BM43" s="76">
        <v>0</v>
      </c>
      <c r="BN43" s="76">
        <v>0</v>
      </c>
      <c r="BO43" s="76">
        <v>0</v>
      </c>
      <c r="BP43" s="76">
        <v>0</v>
      </c>
      <c r="BQ43" s="76">
        <v>0</v>
      </c>
      <c r="BR43" s="76">
        <v>0</v>
      </c>
      <c r="BS43" s="76">
        <v>0</v>
      </c>
      <c r="BT43" s="76">
        <v>0</v>
      </c>
      <c r="BU43" s="76">
        <v>0</v>
      </c>
      <c r="BV43" s="76">
        <v>0</v>
      </c>
      <c r="BW43" s="76">
        <v>0</v>
      </c>
      <c r="BX43" s="76">
        <v>0</v>
      </c>
      <c r="BY43" s="76">
        <v>0</v>
      </c>
      <c r="BZ43" s="76">
        <v>0</v>
      </c>
      <c r="CA43" s="76">
        <v>0</v>
      </c>
      <c r="CB43" s="76">
        <v>0</v>
      </c>
      <c r="CC43" s="76">
        <v>0</v>
      </c>
      <c r="CD43" s="76">
        <v>0</v>
      </c>
      <c r="CE43" s="76">
        <v>0</v>
      </c>
      <c r="CF43" s="76">
        <v>0</v>
      </c>
      <c r="CG43" s="76">
        <v>0</v>
      </c>
      <c r="CH43" s="76">
        <v>0</v>
      </c>
      <c r="CI43" s="76">
        <v>0</v>
      </c>
      <c r="CJ43" s="76">
        <v>0</v>
      </c>
      <c r="CK43" s="76">
        <v>0</v>
      </c>
      <c r="CL43" s="76">
        <v>0</v>
      </c>
      <c r="CM43" s="76">
        <v>0</v>
      </c>
      <c r="CN43" s="76">
        <v>0</v>
      </c>
      <c r="CO43" s="76">
        <v>0</v>
      </c>
      <c r="CP43" s="76">
        <v>0</v>
      </c>
      <c r="CQ43" s="76">
        <v>0</v>
      </c>
      <c r="CR43" s="76">
        <v>0</v>
      </c>
      <c r="CS43" s="76">
        <v>0</v>
      </c>
      <c r="CT43" s="76">
        <v>0</v>
      </c>
      <c r="CU43" s="76">
        <v>0</v>
      </c>
      <c r="CV43" s="76">
        <v>0</v>
      </c>
      <c r="CW43" s="76">
        <v>0</v>
      </c>
      <c r="CX43" s="76">
        <v>0</v>
      </c>
      <c r="CY43" s="76">
        <v>0</v>
      </c>
      <c r="CZ43" s="76">
        <v>0</v>
      </c>
      <c r="DA43" s="76">
        <v>0</v>
      </c>
      <c r="DB43" s="76">
        <v>0</v>
      </c>
      <c r="DC43" s="76">
        <v>0</v>
      </c>
      <c r="DD43" s="76">
        <v>0</v>
      </c>
      <c r="DE43" s="76">
        <v>0</v>
      </c>
      <c r="DF43" s="76">
        <v>0</v>
      </c>
      <c r="DG43" s="76">
        <v>0</v>
      </c>
      <c r="DH43" s="76">
        <v>0</v>
      </c>
      <c r="DI43" s="76">
        <v>0</v>
      </c>
      <c r="DJ43" s="76">
        <v>0</v>
      </c>
      <c r="DK43" s="76">
        <v>0</v>
      </c>
      <c r="DL43" s="76">
        <v>0</v>
      </c>
      <c r="DM43" s="76">
        <v>0</v>
      </c>
      <c r="DN43" s="76">
        <v>0</v>
      </c>
      <c r="DO43" s="76">
        <v>0</v>
      </c>
      <c r="DP43" s="76">
        <v>0</v>
      </c>
      <c r="DQ43" s="76">
        <v>0</v>
      </c>
      <c r="DR43" s="76">
        <v>0</v>
      </c>
      <c r="DS43" s="76">
        <v>0</v>
      </c>
      <c r="DT43" s="76">
        <v>0</v>
      </c>
      <c r="DU43" s="76">
        <v>0</v>
      </c>
      <c r="DV43" s="76">
        <v>0</v>
      </c>
      <c r="DW43" s="76">
        <v>0</v>
      </c>
      <c r="DX43" s="76">
        <v>0</v>
      </c>
      <c r="DY43" s="76">
        <v>0</v>
      </c>
      <c r="DZ43" s="76">
        <v>0</v>
      </c>
      <c r="EA43" s="76">
        <v>0</v>
      </c>
      <c r="EB43" s="76">
        <v>0</v>
      </c>
      <c r="EC43" s="76">
        <v>0</v>
      </c>
      <c r="ED43" s="76">
        <v>0</v>
      </c>
      <c r="EE43" s="76">
        <v>0</v>
      </c>
      <c r="EF43" s="76">
        <v>0</v>
      </c>
      <c r="EG43" s="76">
        <v>0</v>
      </c>
      <c r="EH43" s="76">
        <v>0</v>
      </c>
      <c r="EI43" s="76">
        <v>0</v>
      </c>
      <c r="EJ43" s="76">
        <v>0</v>
      </c>
      <c r="EK43" s="76">
        <v>0</v>
      </c>
      <c r="EL43" s="76">
        <v>0</v>
      </c>
      <c r="EM43" s="76">
        <v>0</v>
      </c>
      <c r="EN43" s="76">
        <v>0</v>
      </c>
      <c r="EO43" s="76">
        <v>0</v>
      </c>
      <c r="EP43" s="76">
        <v>0</v>
      </c>
      <c r="EQ43" s="76">
        <v>0</v>
      </c>
      <c r="ER43" s="76">
        <v>0</v>
      </c>
      <c r="ES43" s="76">
        <v>0</v>
      </c>
      <c r="ET43" s="76">
        <v>0</v>
      </c>
      <c r="EU43" s="76">
        <v>0</v>
      </c>
      <c r="EV43" s="76">
        <v>0</v>
      </c>
      <c r="EW43" s="76">
        <v>0</v>
      </c>
      <c r="EX43" s="76">
        <v>0</v>
      </c>
      <c r="EY43" s="76">
        <v>0</v>
      </c>
      <c r="EZ43" s="76">
        <v>0</v>
      </c>
      <c r="FA43" s="76">
        <v>0</v>
      </c>
      <c r="FB43" s="76">
        <v>0</v>
      </c>
      <c r="FC43" s="76">
        <v>0</v>
      </c>
      <c r="FD43" s="76">
        <v>0</v>
      </c>
      <c r="FE43" s="76">
        <v>0</v>
      </c>
      <c r="FF43" s="76">
        <v>0</v>
      </c>
      <c r="FG43" s="76">
        <v>0</v>
      </c>
      <c r="FH43" s="76">
        <v>0</v>
      </c>
      <c r="FI43" s="76">
        <v>0</v>
      </c>
      <c r="FJ43" s="76">
        <v>0</v>
      </c>
      <c r="FK43" s="76">
        <v>0</v>
      </c>
      <c r="FL43" s="76">
        <v>0</v>
      </c>
      <c r="FM43" s="76">
        <v>0</v>
      </c>
      <c r="FN43" s="76">
        <v>0</v>
      </c>
      <c r="FO43" s="76">
        <v>0</v>
      </c>
      <c r="FP43" s="76">
        <v>0</v>
      </c>
      <c r="FQ43" s="76">
        <v>0</v>
      </c>
      <c r="FR43" s="76">
        <v>0</v>
      </c>
      <c r="FS43" s="76">
        <v>0</v>
      </c>
      <c r="FT43" s="76">
        <v>0</v>
      </c>
      <c r="FU43" s="76">
        <v>0</v>
      </c>
      <c r="FV43" s="76">
        <v>0</v>
      </c>
      <c r="FW43" s="76">
        <v>0</v>
      </c>
      <c r="FX43" s="76">
        <v>0</v>
      </c>
      <c r="FY43" s="76">
        <v>0</v>
      </c>
      <c r="FZ43" s="76">
        <v>0</v>
      </c>
      <c r="GA43" s="76">
        <v>0</v>
      </c>
      <c r="GB43" s="76">
        <v>0</v>
      </c>
      <c r="GC43" s="76">
        <v>0</v>
      </c>
      <c r="GD43" s="76">
        <v>0</v>
      </c>
      <c r="GE43" s="76">
        <v>0</v>
      </c>
      <c r="GF43" s="76">
        <v>0</v>
      </c>
      <c r="GG43" s="76">
        <v>0</v>
      </c>
      <c r="GH43" s="76">
        <v>0</v>
      </c>
      <c r="GI43" s="76">
        <v>0</v>
      </c>
      <c r="GJ43" s="76">
        <v>0</v>
      </c>
      <c r="GK43" s="76">
        <v>0</v>
      </c>
      <c r="GL43" s="76">
        <v>0</v>
      </c>
      <c r="GM43" s="76">
        <v>0</v>
      </c>
      <c r="GN43" s="76">
        <v>0</v>
      </c>
      <c r="GO43" s="76">
        <v>0</v>
      </c>
      <c r="GP43" s="76">
        <v>0</v>
      </c>
      <c r="GQ43" s="76">
        <v>0</v>
      </c>
      <c r="GR43" s="76">
        <v>0</v>
      </c>
      <c r="GS43" s="76">
        <v>0</v>
      </c>
      <c r="GT43" s="76">
        <v>0</v>
      </c>
      <c r="GU43" s="76">
        <v>0</v>
      </c>
      <c r="GV43" s="76">
        <v>0</v>
      </c>
      <c r="GW43" s="76">
        <v>0</v>
      </c>
      <c r="GX43" s="76">
        <v>0</v>
      </c>
      <c r="GY43" s="76">
        <v>0</v>
      </c>
      <c r="GZ43" s="76">
        <v>0</v>
      </c>
      <c r="HA43" s="76">
        <v>0</v>
      </c>
      <c r="HB43" s="76">
        <v>0</v>
      </c>
      <c r="HC43" s="76">
        <v>0</v>
      </c>
      <c r="HD43" s="76">
        <v>0</v>
      </c>
      <c r="HE43" s="168">
        <v>288841</v>
      </c>
      <c r="HF43" s="168">
        <v>324062</v>
      </c>
      <c r="HG43" s="168">
        <v>353144</v>
      </c>
      <c r="HH43" s="168">
        <v>348670</v>
      </c>
      <c r="HI43" s="168">
        <v>377052</v>
      </c>
      <c r="HJ43" s="76"/>
      <c r="HK43" s="76"/>
      <c r="HL43" s="76"/>
      <c r="HM43" s="76"/>
      <c r="HN43" s="76"/>
      <c r="HO43" s="76">
        <f>+SUM(HC43:HN43)</f>
        <v>1691769</v>
      </c>
      <c r="HP43"/>
      <c r="HQ43"/>
      <c r="HR43"/>
      <c r="HS43"/>
      <c r="HT43"/>
      <c r="HU43"/>
      <c r="HV43"/>
      <c r="HW43"/>
      <c r="HX43"/>
      <c r="HY43"/>
      <c r="HZ43"/>
    </row>
    <row r="44" spans="2:234" ht="14.4" x14ac:dyDescent="0.3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3">
        <v>0</v>
      </c>
      <c r="V44" s="73">
        <v>0</v>
      </c>
      <c r="W44" s="73">
        <v>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0</v>
      </c>
      <c r="BE44" s="73">
        <v>0</v>
      </c>
      <c r="BF44" s="73">
        <v>0</v>
      </c>
      <c r="BG44" s="73">
        <v>0</v>
      </c>
      <c r="BH44" s="73">
        <v>0</v>
      </c>
      <c r="BI44" s="73">
        <v>0</v>
      </c>
      <c r="BJ44" s="73">
        <v>0</v>
      </c>
      <c r="BK44" s="73">
        <v>0</v>
      </c>
      <c r="BL44" s="73">
        <v>0</v>
      </c>
      <c r="BM44" s="73">
        <v>0</v>
      </c>
      <c r="BN44" s="73">
        <v>0</v>
      </c>
      <c r="BO44" s="73">
        <v>0</v>
      </c>
      <c r="BP44" s="73">
        <v>0</v>
      </c>
      <c r="BQ44" s="73">
        <v>0</v>
      </c>
      <c r="BR44" s="73">
        <v>0</v>
      </c>
      <c r="BS44" s="73">
        <v>0</v>
      </c>
      <c r="BT44" s="73">
        <v>0</v>
      </c>
      <c r="BU44" s="73">
        <v>0</v>
      </c>
      <c r="BV44" s="73">
        <v>0</v>
      </c>
      <c r="BW44" s="73">
        <v>0</v>
      </c>
      <c r="BX44" s="73">
        <v>0</v>
      </c>
      <c r="BY44" s="73">
        <v>0</v>
      </c>
      <c r="BZ44" s="73">
        <v>0</v>
      </c>
      <c r="CA44" s="73">
        <v>0</v>
      </c>
      <c r="CB44" s="73">
        <v>0</v>
      </c>
      <c r="CC44" s="73">
        <v>0</v>
      </c>
      <c r="CD44" s="73">
        <v>0</v>
      </c>
      <c r="CE44" s="73">
        <v>0</v>
      </c>
      <c r="CF44" s="73">
        <v>0</v>
      </c>
      <c r="CG44" s="73">
        <v>0</v>
      </c>
      <c r="CH44" s="73">
        <v>0</v>
      </c>
      <c r="CI44" s="73">
        <v>0</v>
      </c>
      <c r="CJ44" s="73">
        <v>0</v>
      </c>
      <c r="CK44" s="73">
        <v>0</v>
      </c>
      <c r="CL44" s="73">
        <v>0</v>
      </c>
      <c r="CM44" s="73">
        <v>0</v>
      </c>
      <c r="CN44" s="73">
        <v>0</v>
      </c>
      <c r="CO44" s="73">
        <v>0</v>
      </c>
      <c r="CP44" s="73">
        <v>0</v>
      </c>
      <c r="CQ44" s="73">
        <v>0</v>
      </c>
      <c r="CR44" s="73">
        <v>0</v>
      </c>
      <c r="CS44" s="73">
        <v>0</v>
      </c>
      <c r="CT44" s="73">
        <v>0</v>
      </c>
      <c r="CU44" s="73">
        <v>0</v>
      </c>
      <c r="CV44" s="73">
        <v>0</v>
      </c>
      <c r="CW44" s="73">
        <v>0</v>
      </c>
      <c r="CX44" s="73">
        <v>0</v>
      </c>
      <c r="CY44" s="73">
        <v>0</v>
      </c>
      <c r="CZ44" s="73">
        <v>0</v>
      </c>
      <c r="DA44" s="73">
        <v>0</v>
      </c>
      <c r="DB44" s="73">
        <v>0</v>
      </c>
      <c r="DC44" s="73">
        <v>0</v>
      </c>
      <c r="DD44" s="73">
        <v>0</v>
      </c>
      <c r="DE44" s="73">
        <v>0</v>
      </c>
      <c r="DF44" s="73">
        <v>0</v>
      </c>
      <c r="DG44" s="73">
        <v>0</v>
      </c>
      <c r="DH44" s="73">
        <v>0</v>
      </c>
      <c r="DI44" s="73">
        <v>0</v>
      </c>
      <c r="DJ44" s="73">
        <v>0</v>
      </c>
      <c r="DK44" s="73">
        <v>0</v>
      </c>
      <c r="DL44" s="73">
        <v>0</v>
      </c>
      <c r="DM44" s="73">
        <v>0</v>
      </c>
      <c r="DN44" s="73">
        <v>0</v>
      </c>
      <c r="DO44" s="73">
        <v>0</v>
      </c>
      <c r="DP44" s="73">
        <v>0</v>
      </c>
      <c r="DQ44" s="73">
        <v>0</v>
      </c>
      <c r="DR44" s="73">
        <v>0</v>
      </c>
      <c r="DS44" s="73">
        <v>0</v>
      </c>
      <c r="DT44" s="73">
        <v>0</v>
      </c>
      <c r="DU44" s="73">
        <v>0</v>
      </c>
      <c r="DV44" s="73">
        <v>0</v>
      </c>
      <c r="DW44" s="73">
        <v>0</v>
      </c>
      <c r="DX44" s="73">
        <v>0</v>
      </c>
      <c r="DY44" s="73">
        <v>0</v>
      </c>
      <c r="DZ44" s="73">
        <v>0</v>
      </c>
      <c r="EA44" s="73">
        <v>0</v>
      </c>
      <c r="EB44" s="73">
        <v>0</v>
      </c>
      <c r="EC44" s="73">
        <v>0</v>
      </c>
      <c r="ED44" s="73">
        <v>0</v>
      </c>
      <c r="EE44" s="73">
        <v>0</v>
      </c>
      <c r="EF44" s="73">
        <v>0</v>
      </c>
      <c r="EG44" s="73">
        <v>0</v>
      </c>
      <c r="EH44" s="73">
        <v>0</v>
      </c>
      <c r="EI44" s="73">
        <v>0</v>
      </c>
      <c r="EJ44" s="73">
        <v>0</v>
      </c>
      <c r="EK44" s="73">
        <v>0</v>
      </c>
      <c r="EL44" s="73">
        <v>0</v>
      </c>
      <c r="EM44" s="73">
        <v>0</v>
      </c>
      <c r="EN44" s="73">
        <v>0</v>
      </c>
      <c r="EO44" s="73">
        <v>0</v>
      </c>
      <c r="EP44" s="73">
        <v>0</v>
      </c>
      <c r="EQ44" s="73">
        <v>0</v>
      </c>
      <c r="ER44" s="73">
        <v>0</v>
      </c>
      <c r="ES44" s="73">
        <v>0</v>
      </c>
      <c r="ET44" s="73">
        <v>0</v>
      </c>
      <c r="EU44" s="73">
        <v>0</v>
      </c>
      <c r="EV44" s="73">
        <v>0</v>
      </c>
      <c r="EW44" s="73">
        <v>0</v>
      </c>
      <c r="EX44" s="73">
        <v>0</v>
      </c>
      <c r="EY44" s="73">
        <v>0</v>
      </c>
      <c r="EZ44" s="73">
        <v>0</v>
      </c>
      <c r="FA44" s="73">
        <v>0</v>
      </c>
      <c r="FB44" s="73">
        <v>0</v>
      </c>
      <c r="FC44" s="73">
        <v>0</v>
      </c>
      <c r="FD44" s="73">
        <v>0</v>
      </c>
      <c r="FE44" s="73">
        <v>0</v>
      </c>
      <c r="FF44" s="73">
        <v>0</v>
      </c>
      <c r="FG44" s="73">
        <v>0</v>
      </c>
      <c r="FH44" s="73">
        <v>0</v>
      </c>
      <c r="FI44" s="73">
        <v>0</v>
      </c>
      <c r="FJ44" s="73">
        <v>0</v>
      </c>
      <c r="FK44" s="73">
        <v>0</v>
      </c>
      <c r="FL44" s="73">
        <v>0</v>
      </c>
      <c r="FM44" s="73">
        <v>0</v>
      </c>
      <c r="FN44" s="73">
        <v>0</v>
      </c>
      <c r="FO44" s="73">
        <v>0</v>
      </c>
      <c r="FP44" s="73">
        <v>0</v>
      </c>
      <c r="FQ44" s="73">
        <v>0</v>
      </c>
      <c r="FR44" s="73">
        <v>0</v>
      </c>
      <c r="FS44" s="73">
        <v>0</v>
      </c>
      <c r="FT44" s="73">
        <v>0</v>
      </c>
      <c r="FU44" s="73">
        <v>0</v>
      </c>
      <c r="FV44" s="73">
        <v>0</v>
      </c>
      <c r="FW44" s="73">
        <v>0</v>
      </c>
      <c r="FX44" s="73">
        <v>0</v>
      </c>
      <c r="FY44" s="73">
        <v>0</v>
      </c>
      <c r="FZ44" s="73">
        <v>0</v>
      </c>
      <c r="GA44" s="73">
        <v>0</v>
      </c>
      <c r="GB44" s="73">
        <v>0</v>
      </c>
      <c r="GC44" s="73">
        <v>0</v>
      </c>
      <c r="GD44" s="73">
        <v>0</v>
      </c>
      <c r="GE44" s="73">
        <v>0</v>
      </c>
      <c r="GF44" s="73">
        <v>0</v>
      </c>
      <c r="GG44" s="73">
        <v>0</v>
      </c>
      <c r="GH44" s="73">
        <v>0</v>
      </c>
      <c r="GI44" s="73">
        <v>0</v>
      </c>
      <c r="GJ44" s="73">
        <v>0</v>
      </c>
      <c r="GK44" s="73">
        <v>0</v>
      </c>
      <c r="GL44" s="73">
        <v>0</v>
      </c>
      <c r="GM44" s="73">
        <v>0</v>
      </c>
      <c r="GN44" s="73">
        <v>0</v>
      </c>
      <c r="GO44" s="73">
        <v>0</v>
      </c>
      <c r="GP44" s="73">
        <v>0</v>
      </c>
      <c r="GQ44" s="73">
        <v>0</v>
      </c>
      <c r="GR44" s="73">
        <v>0</v>
      </c>
      <c r="GS44" s="73">
        <v>0</v>
      </c>
      <c r="GT44" s="73">
        <v>0</v>
      </c>
      <c r="GU44" s="73">
        <v>0</v>
      </c>
      <c r="GV44" s="73">
        <v>0</v>
      </c>
      <c r="GW44" s="73">
        <v>0</v>
      </c>
      <c r="GX44" s="73">
        <v>0</v>
      </c>
      <c r="GY44" s="73">
        <v>0</v>
      </c>
      <c r="GZ44" s="73">
        <v>0</v>
      </c>
      <c r="HA44" s="73">
        <v>0</v>
      </c>
      <c r="HB44" s="73">
        <v>0</v>
      </c>
      <c r="HC44" s="73">
        <v>0</v>
      </c>
      <c r="HD44" s="73">
        <v>0</v>
      </c>
      <c r="HE44" s="109">
        <v>35583</v>
      </c>
      <c r="HF44" s="109">
        <v>44776</v>
      </c>
      <c r="HG44" s="109">
        <v>44875</v>
      </c>
      <c r="HH44" s="109">
        <v>41118</v>
      </c>
      <c r="HI44" s="109">
        <v>58668</v>
      </c>
      <c r="HJ44" s="73"/>
      <c r="HK44" s="73"/>
      <c r="HL44" s="73"/>
      <c r="HM44" s="73"/>
      <c r="HN44" s="73"/>
      <c r="HO44" s="73"/>
      <c r="HP44"/>
      <c r="HQ44"/>
      <c r="HR44"/>
      <c r="HS44"/>
      <c r="HT44"/>
      <c r="HU44"/>
      <c r="HV44"/>
      <c r="HW44"/>
      <c r="HX44"/>
      <c r="HY44"/>
      <c r="HZ44"/>
    </row>
    <row r="45" spans="2:234" ht="14.4" x14ac:dyDescent="0.3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  <c r="BE45" s="73">
        <v>0</v>
      </c>
      <c r="BF45" s="73">
        <v>0</v>
      </c>
      <c r="BG45" s="73">
        <v>0</v>
      </c>
      <c r="BH45" s="73">
        <v>0</v>
      </c>
      <c r="BI45" s="73">
        <v>0</v>
      </c>
      <c r="BJ45" s="73">
        <v>0</v>
      </c>
      <c r="BK45" s="73">
        <v>0</v>
      </c>
      <c r="BL45" s="73">
        <v>0</v>
      </c>
      <c r="BM45" s="73">
        <v>0</v>
      </c>
      <c r="BN45" s="73">
        <v>0</v>
      </c>
      <c r="BO45" s="73">
        <v>0</v>
      </c>
      <c r="BP45" s="73">
        <v>0</v>
      </c>
      <c r="BQ45" s="73">
        <v>0</v>
      </c>
      <c r="BR45" s="73">
        <v>0</v>
      </c>
      <c r="BS45" s="73">
        <v>0</v>
      </c>
      <c r="BT45" s="73">
        <v>0</v>
      </c>
      <c r="BU45" s="73">
        <v>0</v>
      </c>
      <c r="BV45" s="73">
        <v>0</v>
      </c>
      <c r="BW45" s="73">
        <v>0</v>
      </c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>
        <v>0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>
        <v>0</v>
      </c>
      <c r="CO45" s="73">
        <v>0</v>
      </c>
      <c r="CP45" s="73">
        <v>0</v>
      </c>
      <c r="CQ45" s="73">
        <v>0</v>
      </c>
      <c r="CR45" s="73">
        <v>0</v>
      </c>
      <c r="CS45" s="73">
        <v>0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>
        <v>0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73">
        <v>0</v>
      </c>
      <c r="DH45" s="73">
        <v>0</v>
      </c>
      <c r="DI45" s="73">
        <v>0</v>
      </c>
      <c r="DJ45" s="73">
        <v>0</v>
      </c>
      <c r="DK45" s="73">
        <v>0</v>
      </c>
      <c r="DL45" s="73">
        <v>0</v>
      </c>
      <c r="DM45" s="73">
        <v>0</v>
      </c>
      <c r="DN45" s="73">
        <v>0</v>
      </c>
      <c r="DO45" s="73">
        <v>0</v>
      </c>
      <c r="DP45" s="73">
        <v>0</v>
      </c>
      <c r="DQ45" s="73">
        <v>0</v>
      </c>
      <c r="DR45" s="73">
        <v>0</v>
      </c>
      <c r="DS45" s="73">
        <v>0</v>
      </c>
      <c r="DT45" s="73">
        <v>0</v>
      </c>
      <c r="DU45" s="73">
        <v>0</v>
      </c>
      <c r="DV45" s="73">
        <v>0</v>
      </c>
      <c r="DW45" s="73">
        <v>0</v>
      </c>
      <c r="DX45" s="73">
        <v>0</v>
      </c>
      <c r="DY45" s="73">
        <v>0</v>
      </c>
      <c r="DZ45" s="73">
        <v>0</v>
      </c>
      <c r="EA45" s="73">
        <v>0</v>
      </c>
      <c r="EB45" s="73">
        <v>0</v>
      </c>
      <c r="EC45" s="73">
        <v>0</v>
      </c>
      <c r="ED45" s="73">
        <v>0</v>
      </c>
      <c r="EE45" s="73">
        <v>0</v>
      </c>
      <c r="EF45" s="73">
        <v>0</v>
      </c>
      <c r="EG45" s="73">
        <v>0</v>
      </c>
      <c r="EH45" s="73">
        <v>0</v>
      </c>
      <c r="EI45" s="73">
        <v>0</v>
      </c>
      <c r="EJ45" s="73">
        <v>0</v>
      </c>
      <c r="EK45" s="73">
        <v>0</v>
      </c>
      <c r="EL45" s="73">
        <v>0</v>
      </c>
      <c r="EM45" s="73">
        <v>0</v>
      </c>
      <c r="EN45" s="73">
        <v>0</v>
      </c>
      <c r="EO45" s="73">
        <v>0</v>
      </c>
      <c r="EP45" s="73">
        <v>0</v>
      </c>
      <c r="EQ45" s="73">
        <v>0</v>
      </c>
      <c r="ER45" s="73">
        <v>0</v>
      </c>
      <c r="ES45" s="73">
        <v>0</v>
      </c>
      <c r="ET45" s="73">
        <v>0</v>
      </c>
      <c r="EU45" s="73">
        <v>0</v>
      </c>
      <c r="EV45" s="73">
        <v>0</v>
      </c>
      <c r="EW45" s="73">
        <v>0</v>
      </c>
      <c r="EX45" s="73">
        <v>0</v>
      </c>
      <c r="EY45" s="73">
        <v>0</v>
      </c>
      <c r="EZ45" s="73">
        <v>0</v>
      </c>
      <c r="FA45" s="73">
        <v>0</v>
      </c>
      <c r="FB45" s="73">
        <v>0</v>
      </c>
      <c r="FC45" s="73">
        <v>0</v>
      </c>
      <c r="FD45" s="73">
        <v>0</v>
      </c>
      <c r="FE45" s="73">
        <v>0</v>
      </c>
      <c r="FF45" s="73">
        <v>0</v>
      </c>
      <c r="FG45" s="73">
        <v>0</v>
      </c>
      <c r="FH45" s="73">
        <v>0</v>
      </c>
      <c r="FI45" s="73">
        <v>0</v>
      </c>
      <c r="FJ45" s="73">
        <v>0</v>
      </c>
      <c r="FK45" s="73">
        <v>0</v>
      </c>
      <c r="FL45" s="73">
        <v>0</v>
      </c>
      <c r="FM45" s="73">
        <v>0</v>
      </c>
      <c r="FN45" s="73">
        <v>0</v>
      </c>
      <c r="FO45" s="73">
        <v>0</v>
      </c>
      <c r="FP45" s="73">
        <v>0</v>
      </c>
      <c r="FQ45" s="73">
        <v>0</v>
      </c>
      <c r="FR45" s="73">
        <v>0</v>
      </c>
      <c r="FS45" s="73">
        <v>0</v>
      </c>
      <c r="FT45" s="73">
        <v>0</v>
      </c>
      <c r="FU45" s="73">
        <v>0</v>
      </c>
      <c r="FV45" s="73">
        <v>0</v>
      </c>
      <c r="FW45" s="73">
        <v>0</v>
      </c>
      <c r="FX45" s="73">
        <v>0</v>
      </c>
      <c r="FY45" s="73">
        <v>0</v>
      </c>
      <c r="FZ45" s="73">
        <v>0</v>
      </c>
      <c r="GA45" s="73">
        <v>0</v>
      </c>
      <c r="GB45" s="73">
        <v>0</v>
      </c>
      <c r="GC45" s="73">
        <v>0</v>
      </c>
      <c r="GD45" s="73">
        <v>0</v>
      </c>
      <c r="GE45" s="73">
        <v>0</v>
      </c>
      <c r="GF45" s="73">
        <v>0</v>
      </c>
      <c r="GG45" s="73">
        <v>0</v>
      </c>
      <c r="GH45" s="73">
        <v>0</v>
      </c>
      <c r="GI45" s="73">
        <v>0</v>
      </c>
      <c r="GJ45" s="73">
        <v>0</v>
      </c>
      <c r="GK45" s="73">
        <v>0</v>
      </c>
      <c r="GL45" s="73">
        <v>0</v>
      </c>
      <c r="GM45" s="73">
        <v>0</v>
      </c>
      <c r="GN45" s="73">
        <v>0</v>
      </c>
      <c r="GO45" s="73">
        <v>0</v>
      </c>
      <c r="GP45" s="73">
        <v>0</v>
      </c>
      <c r="GQ45" s="73">
        <v>0</v>
      </c>
      <c r="GR45" s="73">
        <v>0</v>
      </c>
      <c r="GS45" s="73">
        <v>0</v>
      </c>
      <c r="GT45" s="73">
        <v>0</v>
      </c>
      <c r="GU45" s="73">
        <v>0</v>
      </c>
      <c r="GV45" s="73">
        <v>0</v>
      </c>
      <c r="GW45" s="73">
        <v>0</v>
      </c>
      <c r="GX45" s="73">
        <v>0</v>
      </c>
      <c r="GY45" s="73">
        <v>0</v>
      </c>
      <c r="GZ45" s="73">
        <v>0</v>
      </c>
      <c r="HA45" s="73">
        <v>0</v>
      </c>
      <c r="HB45" s="73">
        <v>0</v>
      </c>
      <c r="HC45" s="73">
        <v>0</v>
      </c>
      <c r="HD45" s="73">
        <v>0</v>
      </c>
      <c r="HE45" s="109">
        <v>253258</v>
      </c>
      <c r="HF45" s="109">
        <v>279286</v>
      </c>
      <c r="HG45" s="109">
        <v>308269</v>
      </c>
      <c r="HH45" s="109">
        <v>307552</v>
      </c>
      <c r="HI45" s="109">
        <v>318384</v>
      </c>
      <c r="HJ45" s="73"/>
      <c r="HK45" s="73"/>
      <c r="HL45" s="73"/>
      <c r="HM45" s="73"/>
      <c r="HN45" s="73"/>
      <c r="HO45" s="73"/>
      <c r="HP45"/>
      <c r="HQ45"/>
      <c r="HR45"/>
      <c r="HS45"/>
      <c r="HT45"/>
      <c r="HU45"/>
      <c r="HV45"/>
      <c r="HW45"/>
      <c r="HX45"/>
      <c r="HY45"/>
      <c r="HZ45"/>
    </row>
    <row r="46" spans="2:234" ht="14.4" x14ac:dyDescent="0.3">
      <c r="B46" s="51" t="s">
        <v>70</v>
      </c>
      <c r="C46" s="52">
        <f t="shared" ref="C46:BN46" si="108">SUM(C47:C48)</f>
        <v>0</v>
      </c>
      <c r="D46" s="52">
        <f t="shared" si="108"/>
        <v>0</v>
      </c>
      <c r="E46" s="52">
        <f t="shared" si="108"/>
        <v>469544</v>
      </c>
      <c r="F46" s="52">
        <f t="shared" si="108"/>
        <v>941010</v>
      </c>
      <c r="G46" s="52">
        <f t="shared" si="108"/>
        <v>983530</v>
      </c>
      <c r="H46" s="52">
        <f t="shared" si="108"/>
        <v>963400</v>
      </c>
      <c r="I46" s="52">
        <f t="shared" si="108"/>
        <v>1036432</v>
      </c>
      <c r="J46" s="52">
        <f t="shared" si="108"/>
        <v>1032654</v>
      </c>
      <c r="K46" s="52">
        <f t="shared" si="108"/>
        <v>976526</v>
      </c>
      <c r="L46" s="52">
        <f t="shared" si="108"/>
        <v>1059308</v>
      </c>
      <c r="M46" s="52">
        <f t="shared" si="108"/>
        <v>1042496</v>
      </c>
      <c r="N46" s="52">
        <f t="shared" si="108"/>
        <v>1144242</v>
      </c>
      <c r="O46" s="52">
        <f t="shared" si="108"/>
        <v>9649142</v>
      </c>
      <c r="P46" s="52">
        <f t="shared" si="108"/>
        <v>1095932</v>
      </c>
      <c r="Q46" s="52">
        <f t="shared" si="108"/>
        <v>1034478</v>
      </c>
      <c r="R46" s="52">
        <f t="shared" si="108"/>
        <v>1069162</v>
      </c>
      <c r="S46" s="52">
        <f t="shared" si="108"/>
        <v>1018852</v>
      </c>
      <c r="T46" s="52">
        <f t="shared" si="108"/>
        <v>1056104</v>
      </c>
      <c r="U46" s="52">
        <f t="shared" si="108"/>
        <v>1068944</v>
      </c>
      <c r="V46" s="52">
        <f t="shared" si="108"/>
        <v>1162278</v>
      </c>
      <c r="W46" s="52">
        <f t="shared" si="108"/>
        <v>1147668</v>
      </c>
      <c r="X46" s="52">
        <f t="shared" si="108"/>
        <v>1123644</v>
      </c>
      <c r="Y46" s="52">
        <f t="shared" si="108"/>
        <v>1167502</v>
      </c>
      <c r="Z46" s="52">
        <f t="shared" si="108"/>
        <v>1140746</v>
      </c>
      <c r="AA46" s="52">
        <f t="shared" si="108"/>
        <v>1246512</v>
      </c>
      <c r="AB46" s="52">
        <f t="shared" si="108"/>
        <v>13331822</v>
      </c>
      <c r="AC46" s="52">
        <f t="shared" si="108"/>
        <v>1239210</v>
      </c>
      <c r="AD46" s="52">
        <f t="shared" si="108"/>
        <v>1304506</v>
      </c>
      <c r="AE46" s="52">
        <f t="shared" si="108"/>
        <v>1534450</v>
      </c>
      <c r="AF46" s="52">
        <f t="shared" si="108"/>
        <v>1434390</v>
      </c>
      <c r="AG46" s="52">
        <f t="shared" si="108"/>
        <v>1499158</v>
      </c>
      <c r="AH46" s="52">
        <f t="shared" si="108"/>
        <v>1445684</v>
      </c>
      <c r="AI46" s="52">
        <f t="shared" si="108"/>
        <v>1539692</v>
      </c>
      <c r="AJ46" s="52">
        <f t="shared" si="108"/>
        <v>1579592</v>
      </c>
      <c r="AK46" s="52">
        <f t="shared" si="108"/>
        <v>1539370</v>
      </c>
      <c r="AL46" s="52">
        <f t="shared" si="108"/>
        <v>1592888</v>
      </c>
      <c r="AM46" s="52">
        <f t="shared" si="108"/>
        <v>1563022</v>
      </c>
      <c r="AN46" s="52">
        <f t="shared" si="108"/>
        <v>1715446</v>
      </c>
      <c r="AO46" s="52">
        <f t="shared" si="108"/>
        <v>17987408</v>
      </c>
      <c r="AP46" s="52">
        <f t="shared" si="108"/>
        <v>1708950</v>
      </c>
      <c r="AQ46" s="52">
        <f t="shared" si="108"/>
        <v>1641792</v>
      </c>
      <c r="AR46" s="52">
        <f t="shared" si="108"/>
        <v>1659328</v>
      </c>
      <c r="AS46" s="52">
        <f t="shared" si="108"/>
        <v>1532572</v>
      </c>
      <c r="AT46" s="52">
        <f t="shared" si="108"/>
        <v>1560182</v>
      </c>
      <c r="AU46" s="52">
        <f t="shared" si="108"/>
        <v>1552852</v>
      </c>
      <c r="AV46" s="52">
        <f t="shared" si="108"/>
        <v>1676408</v>
      </c>
      <c r="AW46" s="52">
        <f t="shared" si="108"/>
        <v>1722468</v>
      </c>
      <c r="AX46" s="52">
        <f t="shared" si="108"/>
        <v>1646218</v>
      </c>
      <c r="AY46" s="52">
        <f t="shared" si="108"/>
        <v>1708980</v>
      </c>
      <c r="AZ46" s="52">
        <f t="shared" si="108"/>
        <v>1682536</v>
      </c>
      <c r="BA46" s="52">
        <f t="shared" si="108"/>
        <v>1743894</v>
      </c>
      <c r="BB46" s="52">
        <f t="shared" si="108"/>
        <v>19836180</v>
      </c>
      <c r="BC46" s="52">
        <f t="shared" si="108"/>
        <v>1741418</v>
      </c>
      <c r="BD46" s="52">
        <f t="shared" si="108"/>
        <v>1608358</v>
      </c>
      <c r="BE46" s="52">
        <f t="shared" si="108"/>
        <v>1672500</v>
      </c>
      <c r="BF46" s="52">
        <f t="shared" si="108"/>
        <v>1573244</v>
      </c>
      <c r="BG46" s="52">
        <f t="shared" si="108"/>
        <v>1610708</v>
      </c>
      <c r="BH46" s="52">
        <f t="shared" si="108"/>
        <v>1569512</v>
      </c>
      <c r="BI46" s="52">
        <f t="shared" si="108"/>
        <v>1664718</v>
      </c>
      <c r="BJ46" s="52">
        <f t="shared" si="108"/>
        <v>1746626</v>
      </c>
      <c r="BK46" s="52">
        <f t="shared" si="108"/>
        <v>1639139</v>
      </c>
      <c r="BL46" s="52">
        <f t="shared" si="108"/>
        <v>1747496</v>
      </c>
      <c r="BM46" s="52">
        <f t="shared" si="108"/>
        <v>1739158</v>
      </c>
      <c r="BN46" s="52">
        <f t="shared" si="108"/>
        <v>1933028</v>
      </c>
      <c r="BO46" s="52">
        <f t="shared" ref="BO46:CW46" si="109">SUM(BO47:BO48)</f>
        <v>20245905</v>
      </c>
      <c r="BP46" s="52">
        <f t="shared" si="109"/>
        <v>1937064</v>
      </c>
      <c r="BQ46" s="52">
        <f t="shared" si="109"/>
        <v>1732497</v>
      </c>
      <c r="BR46" s="52">
        <f t="shared" si="109"/>
        <v>1723443</v>
      </c>
      <c r="BS46" s="52">
        <f t="shared" si="109"/>
        <v>1623872</v>
      </c>
      <c r="BT46" s="52">
        <f t="shared" si="109"/>
        <v>1698842</v>
      </c>
      <c r="BU46" s="52">
        <f t="shared" si="109"/>
        <v>1620085</v>
      </c>
      <c r="BV46" s="52">
        <f t="shared" si="109"/>
        <v>1722379</v>
      </c>
      <c r="BW46" s="52">
        <f t="shared" si="109"/>
        <v>1795983</v>
      </c>
      <c r="BX46" s="52">
        <f t="shared" si="109"/>
        <v>1675019</v>
      </c>
      <c r="BY46" s="52">
        <f t="shared" si="109"/>
        <v>1791045</v>
      </c>
      <c r="BZ46" s="52">
        <f t="shared" si="109"/>
        <v>1764805</v>
      </c>
      <c r="CA46" s="52">
        <f t="shared" si="109"/>
        <v>1883692</v>
      </c>
      <c r="CB46" s="52">
        <f t="shared" si="109"/>
        <v>20968726</v>
      </c>
      <c r="CC46" s="52">
        <f t="shared" si="109"/>
        <v>1838493</v>
      </c>
      <c r="CD46" s="52">
        <f t="shared" si="109"/>
        <v>1741636</v>
      </c>
      <c r="CE46" s="52">
        <f t="shared" si="109"/>
        <v>1821938</v>
      </c>
      <c r="CF46" s="52">
        <f t="shared" si="109"/>
        <v>1759177</v>
      </c>
      <c r="CG46" s="52">
        <f t="shared" si="109"/>
        <v>1764356</v>
      </c>
      <c r="CH46" s="52">
        <f t="shared" si="109"/>
        <v>1697448</v>
      </c>
      <c r="CI46" s="52">
        <f t="shared" si="109"/>
        <v>1859330</v>
      </c>
      <c r="CJ46" s="52">
        <f t="shared" si="109"/>
        <v>1906267</v>
      </c>
      <c r="CK46" s="52">
        <f t="shared" si="109"/>
        <v>1836155</v>
      </c>
      <c r="CL46" s="52">
        <f t="shared" si="109"/>
        <v>1942456</v>
      </c>
      <c r="CM46" s="52">
        <f t="shared" si="109"/>
        <v>1864419</v>
      </c>
      <c r="CN46" s="52">
        <f t="shared" si="109"/>
        <v>2015158</v>
      </c>
      <c r="CO46" s="52">
        <f t="shared" si="109"/>
        <v>22046833</v>
      </c>
      <c r="CP46" s="52">
        <f t="shared" si="109"/>
        <v>1960987</v>
      </c>
      <c r="CQ46" s="52">
        <f t="shared" si="109"/>
        <v>1899411</v>
      </c>
      <c r="CR46" s="52">
        <f t="shared" si="109"/>
        <v>1923240</v>
      </c>
      <c r="CS46" s="52">
        <f t="shared" si="109"/>
        <v>1794787</v>
      </c>
      <c r="CT46" s="52">
        <f t="shared" si="109"/>
        <v>1820496</v>
      </c>
      <c r="CU46" s="52">
        <f t="shared" si="109"/>
        <v>1740760</v>
      </c>
      <c r="CV46" s="52">
        <f t="shared" si="109"/>
        <v>1935540</v>
      </c>
      <c r="CW46" s="52">
        <f t="shared" si="109"/>
        <v>1944696</v>
      </c>
      <c r="CX46" s="52">
        <f>SUM(CX47:CX48)</f>
        <v>1867596</v>
      </c>
      <c r="CY46" s="52">
        <f>SUM(CY47:CY48)</f>
        <v>1957047</v>
      </c>
      <c r="CZ46" s="52">
        <v>1949940</v>
      </c>
      <c r="DA46" s="52">
        <f>SUM(DA47:DA48)</f>
        <v>2196346</v>
      </c>
      <c r="DB46" s="52">
        <f>SUM(DB47:DB48)</f>
        <v>22990846</v>
      </c>
      <c r="DC46" s="52">
        <f>SUM(DC47:DC48)</f>
        <v>2105333</v>
      </c>
      <c r="DD46" s="52">
        <v>1925438</v>
      </c>
      <c r="DE46" s="52">
        <f t="shared" ref="DE46:DN46" si="110">SUM(DE47:DE48)</f>
        <v>948341</v>
      </c>
      <c r="DF46" s="52">
        <f t="shared" si="110"/>
        <v>0</v>
      </c>
      <c r="DG46" s="52">
        <f t="shared" si="110"/>
        <v>0</v>
      </c>
      <c r="DH46" s="52">
        <f t="shared" si="110"/>
        <v>179522</v>
      </c>
      <c r="DI46" s="52">
        <f t="shared" si="110"/>
        <v>897471</v>
      </c>
      <c r="DJ46" s="52">
        <f t="shared" si="110"/>
        <v>919463</v>
      </c>
      <c r="DK46" s="52">
        <f t="shared" si="110"/>
        <v>1115939</v>
      </c>
      <c r="DL46" s="52">
        <f t="shared" si="110"/>
        <v>1477589</v>
      </c>
      <c r="DM46" s="52">
        <f t="shared" si="110"/>
        <v>1259907</v>
      </c>
      <c r="DN46" s="52">
        <f t="shared" si="110"/>
        <v>1569341</v>
      </c>
      <c r="DO46" s="52">
        <f t="shared" si="80"/>
        <v>12398344</v>
      </c>
      <c r="DP46" s="52">
        <f>SUM(DP47:DP48)</f>
        <v>1587503</v>
      </c>
      <c r="DQ46" s="52">
        <f>SUM(DQ47:DQ48)</f>
        <v>1486629</v>
      </c>
      <c r="DR46" s="52">
        <f>SUM(DR47:DR48)</f>
        <v>1541230</v>
      </c>
      <c r="DS46" s="52">
        <f t="shared" ref="DS46:EA46" si="111">SUM(DS47:DS48)</f>
        <v>1491697</v>
      </c>
      <c r="DT46" s="52">
        <f t="shared" si="111"/>
        <v>1823098</v>
      </c>
      <c r="DU46" s="52">
        <f t="shared" si="111"/>
        <v>1689720</v>
      </c>
      <c r="DV46" s="52">
        <f t="shared" si="111"/>
        <v>1797038</v>
      </c>
      <c r="DW46" s="52">
        <f t="shared" si="111"/>
        <v>1858132</v>
      </c>
      <c r="DX46" s="52">
        <f t="shared" si="111"/>
        <v>1698518</v>
      </c>
      <c r="DY46" s="52">
        <f t="shared" si="111"/>
        <v>1784047</v>
      </c>
      <c r="DZ46" s="52">
        <f t="shared" si="111"/>
        <v>1783438</v>
      </c>
      <c r="EA46" s="52">
        <f t="shared" si="111"/>
        <v>1924029</v>
      </c>
      <c r="EB46" s="52">
        <f t="shared" si="81"/>
        <v>20465079</v>
      </c>
      <c r="EC46" s="52">
        <f>SUM(EC47:EC48)</f>
        <v>1933026</v>
      </c>
      <c r="ED46" s="52">
        <f>SUM(ED47:ED48)</f>
        <v>1748808</v>
      </c>
      <c r="EE46" s="52">
        <f>SUM(EE47:EE48)</f>
        <v>1859091</v>
      </c>
      <c r="EF46" s="52">
        <f t="shared" ref="EF46:EN46" si="112">SUM(EF47:EF48)</f>
        <v>1791620</v>
      </c>
      <c r="EG46" s="52">
        <f t="shared" si="112"/>
        <v>1990396</v>
      </c>
      <c r="EH46" s="52">
        <f t="shared" si="112"/>
        <v>1961457</v>
      </c>
      <c r="EI46" s="52">
        <f t="shared" si="112"/>
        <v>2081179</v>
      </c>
      <c r="EJ46" s="52">
        <f t="shared" si="112"/>
        <v>2111624</v>
      </c>
      <c r="EK46" s="52">
        <f t="shared" si="112"/>
        <v>2006086</v>
      </c>
      <c r="EL46" s="52">
        <f>SUM(EL47:EL48)</f>
        <v>2117196</v>
      </c>
      <c r="EM46" s="52">
        <f t="shared" si="112"/>
        <v>2080438</v>
      </c>
      <c r="EN46" s="52">
        <f t="shared" si="112"/>
        <v>2220276</v>
      </c>
      <c r="EO46" s="52">
        <f t="shared" si="90"/>
        <v>23901197</v>
      </c>
      <c r="EP46" s="52">
        <f t="shared" ref="EP46:FA46" si="113">SUM(EP47:EP48)</f>
        <v>2175904</v>
      </c>
      <c r="EQ46" s="52">
        <f t="shared" si="113"/>
        <v>2139915</v>
      </c>
      <c r="ER46" s="52">
        <f t="shared" si="113"/>
        <v>1520720</v>
      </c>
      <c r="ES46" s="52">
        <f t="shared" si="113"/>
        <v>777914</v>
      </c>
      <c r="ET46" s="52">
        <f t="shared" si="113"/>
        <v>1212858</v>
      </c>
      <c r="EU46" s="52">
        <f t="shared" si="113"/>
        <v>1588505</v>
      </c>
      <c r="EV46" s="52">
        <f t="shared" si="113"/>
        <v>1948338</v>
      </c>
      <c r="EW46" s="52">
        <f t="shared" si="113"/>
        <v>2037039</v>
      </c>
      <c r="EX46" s="52">
        <f t="shared" si="113"/>
        <v>2021555</v>
      </c>
      <c r="EY46" s="52">
        <f t="shared" si="113"/>
        <v>2267206</v>
      </c>
      <c r="EZ46" s="52">
        <f t="shared" si="113"/>
        <v>2236866</v>
      </c>
      <c r="FA46" s="52">
        <f t="shared" si="113"/>
        <v>2140791</v>
      </c>
      <c r="FB46" s="52">
        <f t="shared" si="91"/>
        <v>22067611</v>
      </c>
      <c r="FC46" s="52">
        <f>SUM(FC47:FC48)</f>
        <v>2413441</v>
      </c>
      <c r="FD46" s="52">
        <v>1906243</v>
      </c>
      <c r="FE46" s="52">
        <v>2107791</v>
      </c>
      <c r="FF46" s="52">
        <v>2061513</v>
      </c>
      <c r="FG46" s="52">
        <v>2274729</v>
      </c>
      <c r="FH46" s="52">
        <v>2265282</v>
      </c>
      <c r="FI46" s="52">
        <v>2374976</v>
      </c>
      <c r="FJ46" s="52">
        <v>2440476</v>
      </c>
      <c r="FK46" s="52">
        <v>2437052</v>
      </c>
      <c r="FL46" s="52">
        <v>2578560</v>
      </c>
      <c r="FM46" s="52">
        <v>2469147</v>
      </c>
      <c r="FN46" s="52">
        <v>2659193</v>
      </c>
      <c r="FO46" s="52">
        <f>+SUM(FC46:FN46)</f>
        <v>27988403</v>
      </c>
      <c r="FP46" s="52">
        <v>2483499</v>
      </c>
      <c r="FQ46" s="52">
        <v>2369682</v>
      </c>
      <c r="FR46" s="52">
        <v>2341284</v>
      </c>
      <c r="FS46" s="52">
        <v>2189654</v>
      </c>
      <c r="FT46" s="52">
        <v>2380318</v>
      </c>
      <c r="FU46" s="52">
        <v>2254737</v>
      </c>
      <c r="FV46" s="52">
        <v>2441214</v>
      </c>
      <c r="FW46" s="52">
        <v>2528660</v>
      </c>
      <c r="FX46" s="52">
        <v>2470679</v>
      </c>
      <c r="FY46" s="52">
        <v>2567315</v>
      </c>
      <c r="FZ46" s="52">
        <v>2373001</v>
      </c>
      <c r="GA46" s="52">
        <v>2349833</v>
      </c>
      <c r="GB46" s="52">
        <f>+SUM(FP46:GA46)</f>
        <v>28749876</v>
      </c>
      <c r="GC46" s="52">
        <v>2231368</v>
      </c>
      <c r="GD46" s="52">
        <v>2235927</v>
      </c>
      <c r="GE46" s="110">
        <v>1672353</v>
      </c>
      <c r="GF46" s="52">
        <v>2094143</v>
      </c>
      <c r="GG46" s="52">
        <v>2159176</v>
      </c>
      <c r="GH46" s="52">
        <v>2147616</v>
      </c>
      <c r="GI46" s="52">
        <v>2251962</v>
      </c>
      <c r="GJ46" s="52">
        <v>2322958</v>
      </c>
      <c r="GK46" s="52">
        <f>GK47+GK48</f>
        <v>2229619</v>
      </c>
      <c r="GL46" s="52">
        <v>2299486</v>
      </c>
      <c r="GM46" s="52">
        <v>2294175</v>
      </c>
      <c r="GN46" s="52">
        <v>2383540</v>
      </c>
      <c r="GO46" s="52">
        <f>+SUM(GC46:GN46)</f>
        <v>26322323</v>
      </c>
      <c r="GP46" s="75">
        <v>2367450</v>
      </c>
      <c r="GQ46" s="75">
        <v>2221018</v>
      </c>
      <c r="GR46" s="75">
        <v>2171692</v>
      </c>
      <c r="GS46" s="52">
        <v>2105465</v>
      </c>
      <c r="GT46" s="52">
        <v>2317930</v>
      </c>
      <c r="GU46" s="52">
        <v>2188057</v>
      </c>
      <c r="GV46" s="75">
        <f>+GV47+GV48</f>
        <v>2424164</v>
      </c>
      <c r="GW46" s="52">
        <v>2433528</v>
      </c>
      <c r="GX46" s="52">
        <v>2264660</v>
      </c>
      <c r="GY46" s="52">
        <v>2474540</v>
      </c>
      <c r="GZ46" s="52">
        <v>2586554</v>
      </c>
      <c r="HA46" s="52">
        <v>2669536</v>
      </c>
      <c r="HB46" s="52">
        <f>+SUM(GP46:HA46)</f>
        <v>28224594</v>
      </c>
      <c r="HC46" s="52">
        <f>+HC47+HC48</f>
        <v>2595933</v>
      </c>
      <c r="HD46" s="75">
        <v>2359720</v>
      </c>
      <c r="HE46" s="110">
        <v>2788353</v>
      </c>
      <c r="HF46" s="110">
        <v>2698439</v>
      </c>
      <c r="HG46" s="110">
        <v>2952442</v>
      </c>
      <c r="HH46" s="110">
        <v>2807013</v>
      </c>
      <c r="HI46" s="110">
        <v>2951091</v>
      </c>
      <c r="HJ46" s="52"/>
      <c r="HK46" s="52"/>
      <c r="HL46" s="52"/>
      <c r="HM46" s="52"/>
      <c r="HN46" s="52"/>
      <c r="HO46" s="52">
        <f>+SUM(HC46:HN46)</f>
        <v>19152991</v>
      </c>
      <c r="HP46"/>
      <c r="HQ46"/>
      <c r="HR46"/>
      <c r="HS46"/>
      <c r="HT46"/>
      <c r="HU46"/>
      <c r="HV46"/>
      <c r="HW46"/>
      <c r="HX46"/>
      <c r="HY46"/>
      <c r="HZ46"/>
    </row>
    <row r="47" spans="2:234" x14ac:dyDescent="0.25">
      <c r="B47" s="48" t="s">
        <v>65</v>
      </c>
      <c r="C47" s="111">
        <f t="shared" ref="C47:BN47" si="114">IF($B47="","",C32+C35+C38+C41)</f>
        <v>0</v>
      </c>
      <c r="D47" s="111">
        <f t="shared" si="114"/>
        <v>0</v>
      </c>
      <c r="E47" s="111">
        <f t="shared" si="114"/>
        <v>70408</v>
      </c>
      <c r="F47" s="111">
        <f t="shared" si="114"/>
        <v>148732</v>
      </c>
      <c r="G47" s="111">
        <f t="shared" si="114"/>
        <v>139330</v>
      </c>
      <c r="H47" s="111">
        <f t="shared" si="114"/>
        <v>134206</v>
      </c>
      <c r="I47" s="111">
        <f t="shared" si="114"/>
        <v>163394</v>
      </c>
      <c r="J47" s="111">
        <f t="shared" si="114"/>
        <v>142880</v>
      </c>
      <c r="K47" s="111">
        <f t="shared" si="114"/>
        <v>132968</v>
      </c>
      <c r="L47" s="111">
        <f t="shared" si="114"/>
        <v>144630</v>
      </c>
      <c r="M47" s="111">
        <f t="shared" si="114"/>
        <v>137298</v>
      </c>
      <c r="N47" s="111">
        <f t="shared" si="114"/>
        <v>180234</v>
      </c>
      <c r="O47" s="111">
        <f t="shared" si="114"/>
        <v>1394080</v>
      </c>
      <c r="P47" s="111">
        <f t="shared" si="114"/>
        <v>185426</v>
      </c>
      <c r="Q47" s="111">
        <f t="shared" si="114"/>
        <v>164142</v>
      </c>
      <c r="R47" s="111">
        <f t="shared" si="114"/>
        <v>152844</v>
      </c>
      <c r="S47" s="111">
        <f t="shared" si="114"/>
        <v>157044</v>
      </c>
      <c r="T47" s="111">
        <f t="shared" si="114"/>
        <v>150650</v>
      </c>
      <c r="U47" s="111">
        <f t="shared" si="114"/>
        <v>144162</v>
      </c>
      <c r="V47" s="111">
        <f t="shared" si="114"/>
        <v>177434</v>
      </c>
      <c r="W47" s="111">
        <f t="shared" si="114"/>
        <v>158656</v>
      </c>
      <c r="X47" s="111">
        <f t="shared" si="114"/>
        <v>146160</v>
      </c>
      <c r="Y47" s="111">
        <f t="shared" si="114"/>
        <v>159438</v>
      </c>
      <c r="Z47" s="111">
        <f t="shared" si="114"/>
        <v>143748</v>
      </c>
      <c r="AA47" s="111">
        <f t="shared" si="114"/>
        <v>191950</v>
      </c>
      <c r="AB47" s="111">
        <f t="shared" si="114"/>
        <v>1931654</v>
      </c>
      <c r="AC47" s="111">
        <f t="shared" si="114"/>
        <v>199862</v>
      </c>
      <c r="AD47" s="111">
        <f t="shared" si="114"/>
        <v>195562</v>
      </c>
      <c r="AE47" s="111">
        <f t="shared" si="114"/>
        <v>195862</v>
      </c>
      <c r="AF47" s="111">
        <f t="shared" si="114"/>
        <v>212244</v>
      </c>
      <c r="AG47" s="111">
        <f t="shared" si="114"/>
        <v>186744</v>
      </c>
      <c r="AH47" s="111">
        <f t="shared" si="114"/>
        <v>179874</v>
      </c>
      <c r="AI47" s="111">
        <f t="shared" si="114"/>
        <v>229152</v>
      </c>
      <c r="AJ47" s="111">
        <f t="shared" si="114"/>
        <v>203078</v>
      </c>
      <c r="AK47" s="111">
        <f t="shared" si="114"/>
        <v>184388</v>
      </c>
      <c r="AL47" s="111">
        <f t="shared" si="114"/>
        <v>201024</v>
      </c>
      <c r="AM47" s="111">
        <f t="shared" si="114"/>
        <v>185166</v>
      </c>
      <c r="AN47" s="111">
        <f t="shared" si="114"/>
        <v>250274</v>
      </c>
      <c r="AO47" s="111">
        <f t="shared" si="114"/>
        <v>2423230</v>
      </c>
      <c r="AP47" s="111">
        <f t="shared" si="114"/>
        <v>261524</v>
      </c>
      <c r="AQ47" s="111">
        <f t="shared" si="114"/>
        <v>245918</v>
      </c>
      <c r="AR47" s="111">
        <f t="shared" si="114"/>
        <v>216792</v>
      </c>
      <c r="AS47" s="111">
        <f t="shared" si="114"/>
        <v>230022</v>
      </c>
      <c r="AT47" s="111">
        <f t="shared" si="114"/>
        <v>205676</v>
      </c>
      <c r="AU47" s="111">
        <f t="shared" si="114"/>
        <v>199404</v>
      </c>
      <c r="AV47" s="111">
        <f t="shared" si="114"/>
        <v>230102</v>
      </c>
      <c r="AW47" s="111">
        <f t="shared" si="114"/>
        <v>224812</v>
      </c>
      <c r="AX47" s="111">
        <f t="shared" si="114"/>
        <v>210672</v>
      </c>
      <c r="AY47" s="111">
        <f t="shared" si="114"/>
        <v>216128</v>
      </c>
      <c r="AZ47" s="111">
        <f t="shared" si="114"/>
        <v>199992</v>
      </c>
      <c r="BA47" s="111">
        <f t="shared" si="114"/>
        <v>266850</v>
      </c>
      <c r="BB47" s="111">
        <f t="shared" si="114"/>
        <v>2707892</v>
      </c>
      <c r="BC47" s="111">
        <f t="shared" si="114"/>
        <v>268078</v>
      </c>
      <c r="BD47" s="111">
        <f t="shared" si="114"/>
        <v>251818</v>
      </c>
      <c r="BE47" s="111">
        <f t="shared" si="114"/>
        <v>259510</v>
      </c>
      <c r="BF47" s="111">
        <f t="shared" si="114"/>
        <v>206866</v>
      </c>
      <c r="BG47" s="111">
        <f t="shared" si="114"/>
        <v>221260</v>
      </c>
      <c r="BH47" s="111">
        <f t="shared" si="114"/>
        <v>211869</v>
      </c>
      <c r="BI47" s="111">
        <f t="shared" si="114"/>
        <v>254743</v>
      </c>
      <c r="BJ47" s="111">
        <f t="shared" si="114"/>
        <v>244181</v>
      </c>
      <c r="BK47" s="111">
        <f t="shared" si="114"/>
        <v>215368</v>
      </c>
      <c r="BL47" s="111">
        <f t="shared" si="114"/>
        <v>233804</v>
      </c>
      <c r="BM47" s="111">
        <f t="shared" si="114"/>
        <v>221008</v>
      </c>
      <c r="BN47" s="111">
        <f t="shared" si="114"/>
        <v>296516</v>
      </c>
      <c r="BO47" s="111">
        <f t="shared" ref="BO47:CW47" si="115">IF($B47="","",BO32+BO35+BO38+BO41)</f>
        <v>2885021</v>
      </c>
      <c r="BP47" s="111">
        <f t="shared" si="115"/>
        <v>298060</v>
      </c>
      <c r="BQ47" s="111">
        <f t="shared" si="115"/>
        <v>267439</v>
      </c>
      <c r="BR47" s="111">
        <f t="shared" si="115"/>
        <v>246102</v>
      </c>
      <c r="BS47" s="111">
        <f t="shared" si="115"/>
        <v>253591</v>
      </c>
      <c r="BT47" s="111">
        <f t="shared" si="115"/>
        <v>230687</v>
      </c>
      <c r="BU47" s="111">
        <f t="shared" si="115"/>
        <v>219161</v>
      </c>
      <c r="BV47" s="111">
        <f t="shared" si="115"/>
        <v>281282</v>
      </c>
      <c r="BW47" s="111">
        <f t="shared" si="115"/>
        <v>260648</v>
      </c>
      <c r="BX47" s="111">
        <f t="shared" si="115"/>
        <v>230958</v>
      </c>
      <c r="BY47" s="111">
        <f t="shared" si="115"/>
        <v>250123</v>
      </c>
      <c r="BZ47" s="111">
        <f t="shared" si="115"/>
        <v>234731</v>
      </c>
      <c r="CA47" s="111">
        <f t="shared" si="115"/>
        <v>333506</v>
      </c>
      <c r="CB47" s="111">
        <f t="shared" si="115"/>
        <v>3106288</v>
      </c>
      <c r="CC47" s="111">
        <f t="shared" si="115"/>
        <v>354988</v>
      </c>
      <c r="CD47" s="111">
        <f t="shared" si="115"/>
        <v>324694</v>
      </c>
      <c r="CE47" s="111">
        <f t="shared" si="115"/>
        <v>291845</v>
      </c>
      <c r="CF47" s="111">
        <f t="shared" si="115"/>
        <v>301116</v>
      </c>
      <c r="CG47" s="111">
        <f t="shared" si="115"/>
        <v>284434</v>
      </c>
      <c r="CH47" s="111">
        <f t="shared" si="115"/>
        <v>268744</v>
      </c>
      <c r="CI47" s="111">
        <f t="shared" si="115"/>
        <v>341074</v>
      </c>
      <c r="CJ47" s="111">
        <f t="shared" si="115"/>
        <v>310922</v>
      </c>
      <c r="CK47" s="111">
        <f t="shared" si="115"/>
        <v>278766</v>
      </c>
      <c r="CL47" s="111">
        <f t="shared" si="115"/>
        <v>305383</v>
      </c>
      <c r="CM47" s="111">
        <f t="shared" si="115"/>
        <v>276392</v>
      </c>
      <c r="CN47" s="111">
        <f t="shared" si="115"/>
        <v>389911</v>
      </c>
      <c r="CO47" s="111">
        <f t="shared" si="115"/>
        <v>3728269</v>
      </c>
      <c r="CP47" s="111">
        <f t="shared" si="115"/>
        <v>388484</v>
      </c>
      <c r="CQ47" s="111">
        <f t="shared" si="115"/>
        <v>358636</v>
      </c>
      <c r="CR47" s="111">
        <f t="shared" si="115"/>
        <v>362264</v>
      </c>
      <c r="CS47" s="111">
        <f t="shared" si="115"/>
        <v>292148</v>
      </c>
      <c r="CT47" s="111">
        <f t="shared" si="115"/>
        <v>310466</v>
      </c>
      <c r="CU47" s="111">
        <f t="shared" si="115"/>
        <v>291495</v>
      </c>
      <c r="CV47" s="111">
        <f t="shared" si="115"/>
        <v>381555</v>
      </c>
      <c r="CW47" s="111">
        <f t="shared" si="115"/>
        <v>332215</v>
      </c>
      <c r="CX47" s="111">
        <f>IF($B47="","",CX32+CX35+CX38+CX41)</f>
        <v>293232</v>
      </c>
      <c r="CY47" s="111">
        <f>IF($B47="","",CY32+CY35+CY38+CY41)</f>
        <v>311647</v>
      </c>
      <c r="CZ47" s="111">
        <v>306657</v>
      </c>
      <c r="DA47" s="111">
        <f t="shared" ref="DA47:DC48" si="116">IF($B47="","",DA32+DA35+DA38+DA41)</f>
        <v>397330</v>
      </c>
      <c r="DB47" s="111">
        <f t="shared" si="116"/>
        <v>4026129</v>
      </c>
      <c r="DC47" s="111">
        <f t="shared" si="116"/>
        <v>405771</v>
      </c>
      <c r="DD47" s="111">
        <v>356176</v>
      </c>
      <c r="DE47" s="111">
        <f t="shared" ref="DE47:DN47" si="117">IF($B47="","",DE32+DE35+DE38+DE41)</f>
        <v>170337</v>
      </c>
      <c r="DF47" s="111">
        <f t="shared" si="117"/>
        <v>0</v>
      </c>
      <c r="DG47" s="111">
        <f t="shared" si="117"/>
        <v>0</v>
      </c>
      <c r="DH47" s="111">
        <f t="shared" si="117"/>
        <v>17019</v>
      </c>
      <c r="DI47" s="111">
        <f t="shared" si="117"/>
        <v>104835</v>
      </c>
      <c r="DJ47" s="111">
        <f t="shared" si="117"/>
        <v>93743</v>
      </c>
      <c r="DK47" s="111">
        <f t="shared" si="117"/>
        <v>121967</v>
      </c>
      <c r="DL47" s="111">
        <f t="shared" si="117"/>
        <v>182612</v>
      </c>
      <c r="DM47" s="111">
        <f t="shared" si="117"/>
        <v>156985</v>
      </c>
      <c r="DN47" s="111">
        <f t="shared" si="117"/>
        <v>245775</v>
      </c>
      <c r="DO47" s="111">
        <f t="shared" si="80"/>
        <v>1855220</v>
      </c>
      <c r="DP47" s="111">
        <f t="shared" ref="DP47:EA47" si="118">IF($B47="","",DP32+DP35+DP38+DP41)</f>
        <v>259464</v>
      </c>
      <c r="DQ47" s="111">
        <f t="shared" si="118"/>
        <v>237159</v>
      </c>
      <c r="DR47" s="111">
        <f t="shared" si="118"/>
        <v>235784</v>
      </c>
      <c r="DS47" s="111">
        <f t="shared" si="118"/>
        <v>208575</v>
      </c>
      <c r="DT47" s="111">
        <f t="shared" si="118"/>
        <v>237607</v>
      </c>
      <c r="DU47" s="111">
        <f t="shared" si="118"/>
        <v>218466</v>
      </c>
      <c r="DV47" s="111">
        <f t="shared" si="118"/>
        <v>267152</v>
      </c>
      <c r="DW47" s="111">
        <f t="shared" si="118"/>
        <v>272443</v>
      </c>
      <c r="DX47" s="111">
        <f t="shared" si="118"/>
        <v>228945</v>
      </c>
      <c r="DY47" s="111">
        <f t="shared" si="118"/>
        <v>244461</v>
      </c>
      <c r="DZ47" s="111">
        <f t="shared" si="118"/>
        <v>231300</v>
      </c>
      <c r="EA47" s="111">
        <f t="shared" si="118"/>
        <v>316288</v>
      </c>
      <c r="EB47" s="111">
        <f t="shared" si="81"/>
        <v>2957644</v>
      </c>
      <c r="EC47" s="111">
        <f t="shared" ref="EC47:EN47" si="119">IF($B47="","",EC32+EC35+EC38+EC41)</f>
        <v>328095</v>
      </c>
      <c r="ED47" s="111">
        <f t="shared" si="119"/>
        <v>293747</v>
      </c>
      <c r="EE47" s="111">
        <f t="shared" si="119"/>
        <v>272804</v>
      </c>
      <c r="EF47" s="111">
        <f t="shared" si="119"/>
        <v>314634</v>
      </c>
      <c r="EG47" s="111">
        <f t="shared" si="119"/>
        <v>281005</v>
      </c>
      <c r="EH47" s="111">
        <f t="shared" si="119"/>
        <v>266321</v>
      </c>
      <c r="EI47" s="111">
        <f t="shared" si="119"/>
        <v>338144</v>
      </c>
      <c r="EJ47" s="111">
        <f t="shared" si="119"/>
        <v>332133</v>
      </c>
      <c r="EK47" s="111">
        <f t="shared" si="119"/>
        <v>280165</v>
      </c>
      <c r="EL47" s="111">
        <f>IF($B47="","",EL32+EL35+EL38+EL41)</f>
        <v>297993</v>
      </c>
      <c r="EM47" s="111">
        <f t="shared" si="119"/>
        <v>283171</v>
      </c>
      <c r="EN47" s="111">
        <f t="shared" si="119"/>
        <v>370916</v>
      </c>
      <c r="EO47" s="111">
        <f t="shared" si="90"/>
        <v>3659128</v>
      </c>
      <c r="EP47" s="111">
        <f t="shared" ref="EP47:FA47" si="120">IF($B47="","",EP32+EP35+EP38+EP41)</f>
        <v>396366</v>
      </c>
      <c r="EQ47" s="111">
        <f t="shared" si="120"/>
        <v>395366</v>
      </c>
      <c r="ER47" s="111">
        <f t="shared" si="120"/>
        <v>236802</v>
      </c>
      <c r="ES47" s="111">
        <f t="shared" si="120"/>
        <v>77483</v>
      </c>
      <c r="ET47" s="111">
        <f t="shared" si="120"/>
        <v>175579</v>
      </c>
      <c r="EU47" s="111">
        <f t="shared" si="120"/>
        <v>266112</v>
      </c>
      <c r="EV47" s="111">
        <f t="shared" si="120"/>
        <v>375715</v>
      </c>
      <c r="EW47" s="111">
        <f t="shared" si="120"/>
        <v>346006</v>
      </c>
      <c r="EX47" s="111">
        <f t="shared" si="120"/>
        <v>355890</v>
      </c>
      <c r="EY47" s="111">
        <f t="shared" si="120"/>
        <v>407609</v>
      </c>
      <c r="EZ47" s="111">
        <f t="shared" si="120"/>
        <v>392148</v>
      </c>
      <c r="FA47" s="111">
        <f t="shared" si="120"/>
        <v>414232</v>
      </c>
      <c r="FB47" s="111">
        <f t="shared" si="91"/>
        <v>3839308</v>
      </c>
      <c r="FC47" s="111">
        <f>IF($B47="","",FC32+FC35+FC38+FC41)</f>
        <v>458606</v>
      </c>
      <c r="FD47" s="111">
        <v>328288</v>
      </c>
      <c r="FE47" s="111">
        <v>443012</v>
      </c>
      <c r="FF47" s="111">
        <v>385566</v>
      </c>
      <c r="FG47" s="111">
        <v>431252</v>
      </c>
      <c r="FH47" s="111">
        <v>406844</v>
      </c>
      <c r="FI47" s="111">
        <v>496182</v>
      </c>
      <c r="FJ47" s="111">
        <v>535306</v>
      </c>
      <c r="FK47" s="111">
        <v>446563</v>
      </c>
      <c r="FL47" s="111">
        <v>498129</v>
      </c>
      <c r="FM47" s="111">
        <v>430815</v>
      </c>
      <c r="FN47" s="111">
        <v>539891</v>
      </c>
      <c r="FO47" s="111">
        <f>+SUM(FC47:FN47)</f>
        <v>5400454</v>
      </c>
      <c r="FP47" s="111">
        <v>529320</v>
      </c>
      <c r="FQ47" s="111">
        <v>498434</v>
      </c>
      <c r="FR47" s="111">
        <v>444612</v>
      </c>
      <c r="FS47" s="111">
        <v>417557</v>
      </c>
      <c r="FT47" s="111">
        <v>420589</v>
      </c>
      <c r="FU47" s="111">
        <v>363777</v>
      </c>
      <c r="FV47" s="111">
        <v>444912</v>
      </c>
      <c r="FW47" s="111">
        <v>446964</v>
      </c>
      <c r="FX47" s="111">
        <v>376757</v>
      </c>
      <c r="FY47" s="111">
        <v>423441</v>
      </c>
      <c r="FZ47" s="111">
        <v>377115</v>
      </c>
      <c r="GA47" s="111">
        <v>435050</v>
      </c>
      <c r="GB47" s="111">
        <f>+SUM(FP47:GA47)</f>
        <v>5178528</v>
      </c>
      <c r="GC47" s="111">
        <v>428142</v>
      </c>
      <c r="GD47" s="111">
        <v>454698</v>
      </c>
      <c r="GE47" s="112">
        <v>314711</v>
      </c>
      <c r="GF47" s="111">
        <v>394736</v>
      </c>
      <c r="GG47" s="111">
        <v>385462</v>
      </c>
      <c r="GH47" s="111">
        <v>361079</v>
      </c>
      <c r="GI47" s="111">
        <v>434946</v>
      </c>
      <c r="GJ47" s="111">
        <v>423754</v>
      </c>
      <c r="GK47" s="111">
        <f>GK32+GK35+GK38+GK41</f>
        <v>363224</v>
      </c>
      <c r="GL47" s="111">
        <v>385884</v>
      </c>
      <c r="GM47" s="111">
        <v>358231</v>
      </c>
      <c r="GN47" s="111">
        <v>477358</v>
      </c>
      <c r="GO47" s="111">
        <f>+SUM(GC47:GN47)</f>
        <v>4782225</v>
      </c>
      <c r="GP47" s="76">
        <v>501177</v>
      </c>
      <c r="GQ47" s="76">
        <v>482673</v>
      </c>
      <c r="GR47" s="76">
        <v>440158</v>
      </c>
      <c r="GS47" s="111">
        <v>354559</v>
      </c>
      <c r="GT47" s="111">
        <v>375482</v>
      </c>
      <c r="GU47" s="111">
        <v>364811</v>
      </c>
      <c r="GV47" s="111">
        <v>451010</v>
      </c>
      <c r="GW47" s="111">
        <v>437643</v>
      </c>
      <c r="GX47" s="111">
        <v>368705</v>
      </c>
      <c r="GY47" s="111">
        <v>388966</v>
      </c>
      <c r="GZ47" s="111">
        <v>379620</v>
      </c>
      <c r="HA47" s="111">
        <v>495423</v>
      </c>
      <c r="HB47" s="111">
        <f>+SUM(GP47:HA47)</f>
        <v>5040227</v>
      </c>
      <c r="HC47" s="111">
        <f>+HC32+HC35+HC38+HC41</f>
        <v>511799</v>
      </c>
      <c r="HD47" s="76">
        <v>461793</v>
      </c>
      <c r="HE47" s="112">
        <v>469518</v>
      </c>
      <c r="HF47" s="112">
        <v>470467</v>
      </c>
      <c r="HG47" s="112">
        <v>461160</v>
      </c>
      <c r="HH47" s="112">
        <v>426035</v>
      </c>
      <c r="HI47" s="112">
        <v>537901</v>
      </c>
      <c r="HJ47" s="111"/>
      <c r="HK47" s="111"/>
      <c r="HL47" s="111"/>
      <c r="HM47" s="111"/>
      <c r="HN47" s="111"/>
      <c r="HO47" s="111">
        <f>+SUM(HC47:HN47)</f>
        <v>3338673</v>
      </c>
    </row>
    <row r="48" spans="2:234" x14ac:dyDescent="0.25">
      <c r="B48" s="48" t="s">
        <v>66</v>
      </c>
      <c r="C48" s="111">
        <f t="shared" ref="C48:BN48" si="121">IF($B48="","",C33+C36+C39+C42)</f>
        <v>0</v>
      </c>
      <c r="D48" s="111">
        <f t="shared" si="121"/>
        <v>0</v>
      </c>
      <c r="E48" s="111">
        <f t="shared" si="121"/>
        <v>399136</v>
      </c>
      <c r="F48" s="111">
        <f t="shared" si="121"/>
        <v>792278</v>
      </c>
      <c r="G48" s="111">
        <f t="shared" si="121"/>
        <v>844200</v>
      </c>
      <c r="H48" s="111">
        <f t="shared" si="121"/>
        <v>829194</v>
      </c>
      <c r="I48" s="111">
        <f t="shared" si="121"/>
        <v>873038</v>
      </c>
      <c r="J48" s="111">
        <f t="shared" si="121"/>
        <v>889774</v>
      </c>
      <c r="K48" s="111">
        <f t="shared" si="121"/>
        <v>843558</v>
      </c>
      <c r="L48" s="111">
        <f t="shared" si="121"/>
        <v>914678</v>
      </c>
      <c r="M48" s="111">
        <f t="shared" si="121"/>
        <v>905198</v>
      </c>
      <c r="N48" s="111">
        <f t="shared" si="121"/>
        <v>964008</v>
      </c>
      <c r="O48" s="111">
        <f t="shared" si="121"/>
        <v>8255062</v>
      </c>
      <c r="P48" s="111">
        <f t="shared" si="121"/>
        <v>910506</v>
      </c>
      <c r="Q48" s="111">
        <f t="shared" si="121"/>
        <v>870336</v>
      </c>
      <c r="R48" s="111">
        <f t="shared" si="121"/>
        <v>916318</v>
      </c>
      <c r="S48" s="111">
        <f t="shared" si="121"/>
        <v>861808</v>
      </c>
      <c r="T48" s="111">
        <f t="shared" si="121"/>
        <v>905454</v>
      </c>
      <c r="U48" s="111">
        <f t="shared" si="121"/>
        <v>924782</v>
      </c>
      <c r="V48" s="111">
        <f t="shared" si="121"/>
        <v>984844</v>
      </c>
      <c r="W48" s="111">
        <f t="shared" si="121"/>
        <v>989012</v>
      </c>
      <c r="X48" s="111">
        <f t="shared" si="121"/>
        <v>977484</v>
      </c>
      <c r="Y48" s="111">
        <f t="shared" si="121"/>
        <v>1008064</v>
      </c>
      <c r="Z48" s="111">
        <f t="shared" si="121"/>
        <v>996998</v>
      </c>
      <c r="AA48" s="111">
        <f t="shared" si="121"/>
        <v>1054562</v>
      </c>
      <c r="AB48" s="111">
        <f t="shared" si="121"/>
        <v>11400168</v>
      </c>
      <c r="AC48" s="111">
        <f t="shared" si="121"/>
        <v>1039348</v>
      </c>
      <c r="AD48" s="111">
        <f t="shared" si="121"/>
        <v>1108944</v>
      </c>
      <c r="AE48" s="111">
        <f t="shared" si="121"/>
        <v>1338588</v>
      </c>
      <c r="AF48" s="111">
        <f t="shared" si="121"/>
        <v>1222146</v>
      </c>
      <c r="AG48" s="111">
        <f t="shared" si="121"/>
        <v>1312414</v>
      </c>
      <c r="AH48" s="111">
        <f t="shared" si="121"/>
        <v>1265810</v>
      </c>
      <c r="AI48" s="111">
        <f t="shared" si="121"/>
        <v>1310540</v>
      </c>
      <c r="AJ48" s="111">
        <f t="shared" si="121"/>
        <v>1376514</v>
      </c>
      <c r="AK48" s="111">
        <f t="shared" si="121"/>
        <v>1354982</v>
      </c>
      <c r="AL48" s="111">
        <f t="shared" si="121"/>
        <v>1391864</v>
      </c>
      <c r="AM48" s="111">
        <f t="shared" si="121"/>
        <v>1377856</v>
      </c>
      <c r="AN48" s="111">
        <f t="shared" si="121"/>
        <v>1465172</v>
      </c>
      <c r="AO48" s="111">
        <f t="shared" si="121"/>
        <v>15564178</v>
      </c>
      <c r="AP48" s="111">
        <f t="shared" si="121"/>
        <v>1447426</v>
      </c>
      <c r="AQ48" s="111">
        <f t="shared" si="121"/>
        <v>1395874</v>
      </c>
      <c r="AR48" s="111">
        <f t="shared" si="121"/>
        <v>1442536</v>
      </c>
      <c r="AS48" s="111">
        <f t="shared" si="121"/>
        <v>1302550</v>
      </c>
      <c r="AT48" s="111">
        <f t="shared" si="121"/>
        <v>1354506</v>
      </c>
      <c r="AU48" s="111">
        <f t="shared" si="121"/>
        <v>1353448</v>
      </c>
      <c r="AV48" s="111">
        <f t="shared" si="121"/>
        <v>1446306</v>
      </c>
      <c r="AW48" s="111">
        <f t="shared" si="121"/>
        <v>1497656</v>
      </c>
      <c r="AX48" s="111">
        <f t="shared" si="121"/>
        <v>1435546</v>
      </c>
      <c r="AY48" s="111">
        <f t="shared" si="121"/>
        <v>1492852</v>
      </c>
      <c r="AZ48" s="111">
        <f t="shared" si="121"/>
        <v>1482544</v>
      </c>
      <c r="BA48" s="111">
        <f t="shared" si="121"/>
        <v>1477044</v>
      </c>
      <c r="BB48" s="111">
        <f t="shared" si="121"/>
        <v>17128288</v>
      </c>
      <c r="BC48" s="111">
        <f t="shared" si="121"/>
        <v>1473340</v>
      </c>
      <c r="BD48" s="111">
        <f t="shared" si="121"/>
        <v>1356540</v>
      </c>
      <c r="BE48" s="111">
        <f t="shared" si="121"/>
        <v>1412990</v>
      </c>
      <c r="BF48" s="111">
        <f t="shared" si="121"/>
        <v>1366378</v>
      </c>
      <c r="BG48" s="111">
        <f t="shared" si="121"/>
        <v>1389448</v>
      </c>
      <c r="BH48" s="111">
        <f t="shared" si="121"/>
        <v>1357643</v>
      </c>
      <c r="BI48" s="111">
        <f t="shared" si="121"/>
        <v>1409975</v>
      </c>
      <c r="BJ48" s="111">
        <f t="shared" si="121"/>
        <v>1502445</v>
      </c>
      <c r="BK48" s="111">
        <f t="shared" si="121"/>
        <v>1423771</v>
      </c>
      <c r="BL48" s="111">
        <f t="shared" si="121"/>
        <v>1513692</v>
      </c>
      <c r="BM48" s="111">
        <f t="shared" si="121"/>
        <v>1518150</v>
      </c>
      <c r="BN48" s="111">
        <f t="shared" si="121"/>
        <v>1636512</v>
      </c>
      <c r="BO48" s="111">
        <f t="shared" ref="BO48:CW48" si="122">IF($B48="","",BO33+BO36+BO39+BO42)</f>
        <v>17360884</v>
      </c>
      <c r="BP48" s="111">
        <f t="shared" si="122"/>
        <v>1639004</v>
      </c>
      <c r="BQ48" s="111">
        <f t="shared" si="122"/>
        <v>1465058</v>
      </c>
      <c r="BR48" s="111">
        <f t="shared" si="122"/>
        <v>1477341</v>
      </c>
      <c r="BS48" s="111">
        <f t="shared" si="122"/>
        <v>1370281</v>
      </c>
      <c r="BT48" s="111">
        <f t="shared" si="122"/>
        <v>1468155</v>
      </c>
      <c r="BU48" s="111">
        <f t="shared" si="122"/>
        <v>1400924</v>
      </c>
      <c r="BV48" s="111">
        <f t="shared" si="122"/>
        <v>1441097</v>
      </c>
      <c r="BW48" s="111">
        <f t="shared" si="122"/>
        <v>1535335</v>
      </c>
      <c r="BX48" s="111">
        <f t="shared" si="122"/>
        <v>1444061</v>
      </c>
      <c r="BY48" s="111">
        <f t="shared" si="122"/>
        <v>1540922</v>
      </c>
      <c r="BZ48" s="111">
        <f t="shared" si="122"/>
        <v>1530074</v>
      </c>
      <c r="CA48" s="111">
        <f t="shared" si="122"/>
        <v>1550186</v>
      </c>
      <c r="CB48" s="111">
        <f t="shared" si="122"/>
        <v>17862438</v>
      </c>
      <c r="CC48" s="111">
        <f t="shared" si="122"/>
        <v>1483505</v>
      </c>
      <c r="CD48" s="111">
        <f t="shared" si="122"/>
        <v>1416942</v>
      </c>
      <c r="CE48" s="111">
        <f t="shared" si="122"/>
        <v>1530093</v>
      </c>
      <c r="CF48" s="111">
        <f t="shared" si="122"/>
        <v>1458061</v>
      </c>
      <c r="CG48" s="111">
        <f t="shared" si="122"/>
        <v>1479922</v>
      </c>
      <c r="CH48" s="111">
        <f t="shared" si="122"/>
        <v>1428704</v>
      </c>
      <c r="CI48" s="111">
        <f t="shared" si="122"/>
        <v>1518256</v>
      </c>
      <c r="CJ48" s="111">
        <f t="shared" si="122"/>
        <v>1595345</v>
      </c>
      <c r="CK48" s="111">
        <f t="shared" si="122"/>
        <v>1557389</v>
      </c>
      <c r="CL48" s="111">
        <f t="shared" si="122"/>
        <v>1637073</v>
      </c>
      <c r="CM48" s="111">
        <f t="shared" si="122"/>
        <v>1588027</v>
      </c>
      <c r="CN48" s="111">
        <f t="shared" si="122"/>
        <v>1625247</v>
      </c>
      <c r="CO48" s="111">
        <f t="shared" si="122"/>
        <v>18318564</v>
      </c>
      <c r="CP48" s="111">
        <f t="shared" si="122"/>
        <v>1572503</v>
      </c>
      <c r="CQ48" s="111">
        <f t="shared" si="122"/>
        <v>1540775</v>
      </c>
      <c r="CR48" s="111">
        <f t="shared" si="122"/>
        <v>1560976</v>
      </c>
      <c r="CS48" s="111">
        <f t="shared" si="122"/>
        <v>1502639</v>
      </c>
      <c r="CT48" s="111">
        <f t="shared" si="122"/>
        <v>1510030</v>
      </c>
      <c r="CU48" s="111">
        <f t="shared" si="122"/>
        <v>1449265</v>
      </c>
      <c r="CV48" s="111">
        <f t="shared" si="122"/>
        <v>1553985</v>
      </c>
      <c r="CW48" s="111">
        <f t="shared" si="122"/>
        <v>1612481</v>
      </c>
      <c r="CX48" s="111">
        <f>IF($B48="","",CX33+CX36+CX39+CX42)</f>
        <v>1574364</v>
      </c>
      <c r="CY48" s="111">
        <f>IF($B48="","",CY33+CY36+CY39+CY42)</f>
        <v>1645400</v>
      </c>
      <c r="CZ48" s="111">
        <v>1643283</v>
      </c>
      <c r="DA48" s="111">
        <f t="shared" si="116"/>
        <v>1799016</v>
      </c>
      <c r="DB48" s="111">
        <f t="shared" si="116"/>
        <v>18964717</v>
      </c>
      <c r="DC48" s="111">
        <f t="shared" si="116"/>
        <v>1699562</v>
      </c>
      <c r="DD48" s="111">
        <v>1569262</v>
      </c>
      <c r="DE48" s="111">
        <f t="shared" ref="DE48:DN48" si="123">IF($B48="","",DE33+DE36+DE39+DE42)</f>
        <v>778004</v>
      </c>
      <c r="DF48" s="111">
        <f t="shared" si="123"/>
        <v>0</v>
      </c>
      <c r="DG48" s="111">
        <f t="shared" si="123"/>
        <v>0</v>
      </c>
      <c r="DH48" s="111">
        <f t="shared" si="123"/>
        <v>162503</v>
      </c>
      <c r="DI48" s="111">
        <f t="shared" si="123"/>
        <v>792636</v>
      </c>
      <c r="DJ48" s="111">
        <f t="shared" si="123"/>
        <v>825720</v>
      </c>
      <c r="DK48" s="111">
        <f t="shared" si="123"/>
        <v>993972</v>
      </c>
      <c r="DL48" s="111">
        <f t="shared" si="123"/>
        <v>1294977</v>
      </c>
      <c r="DM48" s="111">
        <f t="shared" si="123"/>
        <v>1102922</v>
      </c>
      <c r="DN48" s="111">
        <f t="shared" si="123"/>
        <v>1323566</v>
      </c>
      <c r="DO48" s="111">
        <f t="shared" si="80"/>
        <v>10543124</v>
      </c>
      <c r="DP48" s="111">
        <f>IF($B48="","",DP33+DP36+DP39+DP42)</f>
        <v>1328039</v>
      </c>
      <c r="DQ48" s="111">
        <f>IF($B48="","",DQ33+DQ36+DQ39+DQ42)</f>
        <v>1249470</v>
      </c>
      <c r="DR48" s="111">
        <f t="shared" ref="DR48:DZ48" si="124">IF($B48="","",DR33+DR36+DR39+DR42)</f>
        <v>1305446</v>
      </c>
      <c r="DS48" s="111">
        <f t="shared" si="124"/>
        <v>1283122</v>
      </c>
      <c r="DT48" s="111">
        <f t="shared" si="124"/>
        <v>1585491</v>
      </c>
      <c r="DU48" s="111">
        <f t="shared" si="124"/>
        <v>1471254</v>
      </c>
      <c r="DV48" s="111">
        <f t="shared" si="124"/>
        <v>1529886</v>
      </c>
      <c r="DW48" s="111">
        <f t="shared" si="124"/>
        <v>1585689</v>
      </c>
      <c r="DX48" s="111">
        <f t="shared" si="124"/>
        <v>1469573</v>
      </c>
      <c r="DY48" s="111">
        <f t="shared" si="124"/>
        <v>1539586</v>
      </c>
      <c r="DZ48" s="111">
        <f t="shared" si="124"/>
        <v>1552138</v>
      </c>
      <c r="EA48" s="111">
        <f>IF($B48="","",EA33+EA36+EA39+EA42)</f>
        <v>1607741</v>
      </c>
      <c r="EB48" s="111">
        <f t="shared" si="81"/>
        <v>17507435</v>
      </c>
      <c r="EC48" s="111">
        <f t="shared" ref="EC48:EN48" si="125">IF($B48="","",EC33+EC36+EC39+EC42)</f>
        <v>1604931</v>
      </c>
      <c r="ED48" s="111">
        <f t="shared" si="125"/>
        <v>1455061</v>
      </c>
      <c r="EE48" s="111">
        <f t="shared" si="125"/>
        <v>1586287</v>
      </c>
      <c r="EF48" s="111">
        <f t="shared" si="125"/>
        <v>1476986</v>
      </c>
      <c r="EG48" s="111">
        <f t="shared" si="125"/>
        <v>1709391</v>
      </c>
      <c r="EH48" s="111">
        <f t="shared" si="125"/>
        <v>1695136</v>
      </c>
      <c r="EI48" s="111">
        <f t="shared" si="125"/>
        <v>1743035</v>
      </c>
      <c r="EJ48" s="111">
        <f t="shared" si="125"/>
        <v>1779491</v>
      </c>
      <c r="EK48" s="111">
        <f t="shared" si="125"/>
        <v>1725921</v>
      </c>
      <c r="EL48" s="111">
        <f>IF($B48="","",EL33+EL36+EL39+EL42)</f>
        <v>1819203</v>
      </c>
      <c r="EM48" s="111">
        <f t="shared" si="125"/>
        <v>1797267</v>
      </c>
      <c r="EN48" s="111">
        <f t="shared" si="125"/>
        <v>1849360</v>
      </c>
      <c r="EO48" s="111">
        <f t="shared" si="90"/>
        <v>20242069</v>
      </c>
      <c r="EP48" s="111">
        <f t="shared" ref="EP48:FA48" si="126">IF($B48="","",EP33+EP36+EP39+EP42)</f>
        <v>1779538</v>
      </c>
      <c r="EQ48" s="111">
        <f t="shared" si="126"/>
        <v>1744549</v>
      </c>
      <c r="ER48" s="111">
        <f t="shared" si="126"/>
        <v>1283918</v>
      </c>
      <c r="ES48" s="111">
        <f t="shared" si="126"/>
        <v>700431</v>
      </c>
      <c r="ET48" s="111">
        <f t="shared" si="126"/>
        <v>1037279</v>
      </c>
      <c r="EU48" s="111">
        <f t="shared" si="126"/>
        <v>1322393</v>
      </c>
      <c r="EV48" s="111">
        <f t="shared" si="126"/>
        <v>1572623</v>
      </c>
      <c r="EW48" s="111">
        <f t="shared" si="126"/>
        <v>1691033</v>
      </c>
      <c r="EX48" s="111">
        <f t="shared" si="126"/>
        <v>1665665</v>
      </c>
      <c r="EY48" s="111">
        <f t="shared" si="126"/>
        <v>1859597</v>
      </c>
      <c r="EZ48" s="111">
        <f t="shared" si="126"/>
        <v>1844718</v>
      </c>
      <c r="FA48" s="111">
        <f t="shared" si="126"/>
        <v>1726559</v>
      </c>
      <c r="FB48" s="111">
        <f t="shared" si="91"/>
        <v>18228303</v>
      </c>
      <c r="FC48" s="111">
        <f>IF($B48="","",FC33+FC36+FC39+FC42)</f>
        <v>1954835</v>
      </c>
      <c r="FD48" s="111">
        <v>1577955</v>
      </c>
      <c r="FE48" s="111">
        <v>1664779</v>
      </c>
      <c r="FF48" s="111">
        <v>1675947</v>
      </c>
      <c r="FG48" s="111">
        <v>1843477</v>
      </c>
      <c r="FH48" s="111">
        <v>1858438</v>
      </c>
      <c r="FI48" s="111">
        <v>1878794</v>
      </c>
      <c r="FJ48" s="111">
        <v>1905170</v>
      </c>
      <c r="FK48" s="111">
        <v>1990489</v>
      </c>
      <c r="FL48" s="111">
        <v>2080431</v>
      </c>
      <c r="FM48" s="111">
        <v>2038332</v>
      </c>
      <c r="FN48" s="111">
        <v>2119302</v>
      </c>
      <c r="FO48" s="111">
        <f>+SUM(FC48:FN48)</f>
        <v>22587949</v>
      </c>
      <c r="FP48" s="111">
        <v>1954179</v>
      </c>
      <c r="FQ48" s="111">
        <v>1871248</v>
      </c>
      <c r="FR48" s="111">
        <v>1896672</v>
      </c>
      <c r="FS48" s="111">
        <v>1772097</v>
      </c>
      <c r="FT48" s="111">
        <v>1959729</v>
      </c>
      <c r="FU48" s="111">
        <v>1890960</v>
      </c>
      <c r="FV48" s="111">
        <v>1996302</v>
      </c>
      <c r="FW48" s="111">
        <v>2081696</v>
      </c>
      <c r="FX48" s="111">
        <v>2093922</v>
      </c>
      <c r="FY48" s="111">
        <v>2143874</v>
      </c>
      <c r="FZ48" s="111">
        <v>1995886</v>
      </c>
      <c r="GA48" s="111">
        <v>1914783</v>
      </c>
      <c r="GB48" s="111">
        <f>+SUM(FP48:GA48)</f>
        <v>23571348</v>
      </c>
      <c r="GC48" s="111">
        <v>1803226</v>
      </c>
      <c r="GD48" s="111">
        <v>1781229</v>
      </c>
      <c r="GE48" s="112">
        <v>1357642</v>
      </c>
      <c r="GF48" s="111">
        <v>1699407</v>
      </c>
      <c r="GG48" s="111">
        <v>1773714</v>
      </c>
      <c r="GH48" s="111">
        <v>1786537</v>
      </c>
      <c r="GI48" s="111">
        <v>1817016</v>
      </c>
      <c r="GJ48" s="111">
        <v>1899204</v>
      </c>
      <c r="GK48" s="111">
        <f>GK33+GK36+GK39+GK42</f>
        <v>1866395</v>
      </c>
      <c r="GL48" s="111">
        <v>1913602</v>
      </c>
      <c r="GM48" s="111">
        <v>1935944</v>
      </c>
      <c r="GN48" s="111">
        <v>1906182</v>
      </c>
      <c r="GO48" s="111">
        <f>+SUM(GC48:GN48)</f>
        <v>21540098</v>
      </c>
      <c r="GP48" s="76">
        <v>1866273</v>
      </c>
      <c r="GQ48" s="76">
        <v>1738345</v>
      </c>
      <c r="GR48" s="76">
        <v>1731534</v>
      </c>
      <c r="GS48" s="111">
        <v>1750906</v>
      </c>
      <c r="GT48" s="111">
        <v>1942448</v>
      </c>
      <c r="GU48" s="111">
        <v>1823246</v>
      </c>
      <c r="GV48" s="111">
        <v>1973154</v>
      </c>
      <c r="GW48" s="111">
        <v>1995885</v>
      </c>
      <c r="GX48" s="111">
        <v>1895955</v>
      </c>
      <c r="GY48" s="111">
        <v>2085574</v>
      </c>
      <c r="GZ48" s="111">
        <v>2206934</v>
      </c>
      <c r="HA48" s="111">
        <v>2174113</v>
      </c>
      <c r="HB48" s="111">
        <f>+SUM(GP48:HA48)</f>
        <v>23184367</v>
      </c>
      <c r="HC48" s="111">
        <f>+HC33+HC36+HC39+HC42</f>
        <v>2084134</v>
      </c>
      <c r="HD48" s="76">
        <v>1897927</v>
      </c>
      <c r="HE48" s="112">
        <v>2318835</v>
      </c>
      <c r="HF48" s="112">
        <v>2227972</v>
      </c>
      <c r="HG48" s="112">
        <v>2491282</v>
      </c>
      <c r="HH48" s="112">
        <v>2380978</v>
      </c>
      <c r="HI48" s="112">
        <v>2413190</v>
      </c>
      <c r="HJ48" s="111"/>
      <c r="HK48" s="111"/>
      <c r="HL48" s="111"/>
      <c r="HM48" s="111"/>
      <c r="HN48" s="111"/>
      <c r="HO48" s="111">
        <f>+SUM(HC48:HN48)</f>
        <v>15814318</v>
      </c>
    </row>
    <row r="51" spans="1:223" x14ac:dyDescent="0.25">
      <c r="B51" s="5" t="s">
        <v>72</v>
      </c>
    </row>
    <row r="52" spans="1:223" ht="15" customHeight="1" x14ac:dyDescent="0.25">
      <c r="B52" s="12" t="s">
        <v>73</v>
      </c>
      <c r="C52" s="182">
        <v>2009</v>
      </c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4"/>
      <c r="O52" s="177" t="s">
        <v>91</v>
      </c>
      <c r="P52" s="182">
        <v>2010</v>
      </c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4"/>
      <c r="AB52" s="177" t="s">
        <v>80</v>
      </c>
      <c r="AC52" s="182">
        <v>2011</v>
      </c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4"/>
      <c r="AO52" s="177" t="s">
        <v>81</v>
      </c>
      <c r="AP52" s="182">
        <v>2012</v>
      </c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4"/>
      <c r="BB52" s="177" t="s">
        <v>82</v>
      </c>
      <c r="BC52" s="182">
        <v>2013</v>
      </c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4"/>
      <c r="BO52" s="177" t="s">
        <v>40</v>
      </c>
      <c r="BP52" s="182">
        <v>2014</v>
      </c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4"/>
      <c r="CB52" s="177" t="s">
        <v>41</v>
      </c>
      <c r="CC52" s="182">
        <v>2015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4"/>
      <c r="CO52" s="177" t="s">
        <v>42</v>
      </c>
      <c r="CP52" s="182">
        <v>2016</v>
      </c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4"/>
      <c r="DB52" s="177" t="s">
        <v>43</v>
      </c>
      <c r="DC52" s="174">
        <v>2017</v>
      </c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6"/>
      <c r="DO52" s="172" t="s">
        <v>44</v>
      </c>
      <c r="DP52" s="174">
        <v>2018</v>
      </c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6"/>
      <c r="EB52" s="172" t="s">
        <v>45</v>
      </c>
      <c r="EC52" s="174">
        <v>2019</v>
      </c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6"/>
      <c r="EO52" s="172" t="s">
        <v>46</v>
      </c>
      <c r="EP52" s="68">
        <v>2020</v>
      </c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70"/>
      <c r="FB52" s="172" t="s">
        <v>47</v>
      </c>
      <c r="FC52" s="68">
        <v>2021</v>
      </c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70"/>
      <c r="FO52" s="172" t="s">
        <v>48</v>
      </c>
      <c r="FP52" s="174">
        <v>2022</v>
      </c>
      <c r="FQ52" s="175"/>
      <c r="FR52" s="175"/>
      <c r="FS52" s="175"/>
      <c r="FT52" s="175"/>
      <c r="FU52" s="175"/>
      <c r="FV52" s="175"/>
      <c r="FW52" s="175"/>
      <c r="FX52" s="175"/>
      <c r="FY52" s="175"/>
      <c r="FZ52" s="175"/>
      <c r="GA52" s="176"/>
      <c r="GB52" s="172" t="s">
        <v>49</v>
      </c>
      <c r="GC52" s="174">
        <v>2023</v>
      </c>
      <c r="GD52" s="175"/>
      <c r="GE52" s="175"/>
      <c r="GF52" s="175"/>
      <c r="GG52" s="175"/>
      <c r="GH52" s="175"/>
      <c r="GI52" s="175"/>
      <c r="GJ52" s="175"/>
      <c r="GK52" s="175"/>
      <c r="GL52" s="175"/>
      <c r="GM52" s="175"/>
      <c r="GN52" s="176"/>
      <c r="GO52" s="172" t="s">
        <v>50</v>
      </c>
      <c r="GP52" s="174">
        <v>2024</v>
      </c>
      <c r="GQ52" s="175"/>
      <c r="GR52" s="175"/>
      <c r="GS52" s="175"/>
      <c r="GT52" s="175"/>
      <c r="GU52" s="175"/>
      <c r="GV52" s="175"/>
      <c r="GW52" s="175"/>
      <c r="GX52" s="175"/>
      <c r="GY52" s="175"/>
      <c r="GZ52" s="175"/>
      <c r="HA52" s="176"/>
      <c r="HB52" s="172" t="s">
        <v>51</v>
      </c>
      <c r="HC52" s="174">
        <v>2025</v>
      </c>
      <c r="HD52" s="175"/>
      <c r="HE52" s="175"/>
      <c r="HF52" s="175"/>
      <c r="HG52" s="175"/>
      <c r="HH52" s="175"/>
      <c r="HI52" s="175"/>
      <c r="HJ52" s="175"/>
      <c r="HK52" s="175"/>
      <c r="HL52" s="175"/>
      <c r="HM52" s="175"/>
      <c r="HN52" s="176"/>
      <c r="HO52" s="172" t="s">
        <v>176</v>
      </c>
    </row>
    <row r="53" spans="1:223" x14ac:dyDescent="0.25">
      <c r="B53" s="13" t="s">
        <v>74</v>
      </c>
      <c r="C53" s="155" t="s">
        <v>52</v>
      </c>
      <c r="D53" s="155" t="s">
        <v>53</v>
      </c>
      <c r="E53" s="155" t="s">
        <v>54</v>
      </c>
      <c r="F53" s="155" t="s">
        <v>55</v>
      </c>
      <c r="G53" s="155" t="s">
        <v>56</v>
      </c>
      <c r="H53" s="155" t="s">
        <v>57</v>
      </c>
      <c r="I53" s="155" t="s">
        <v>58</v>
      </c>
      <c r="J53" s="155" t="s">
        <v>59</v>
      </c>
      <c r="K53" s="155" t="s">
        <v>60</v>
      </c>
      <c r="L53" s="155" t="s">
        <v>61</v>
      </c>
      <c r="M53" s="155" t="s">
        <v>62</v>
      </c>
      <c r="N53" s="155" t="s">
        <v>63</v>
      </c>
      <c r="O53" s="178"/>
      <c r="P53" s="155" t="s">
        <v>52</v>
      </c>
      <c r="Q53" s="155" t="s">
        <v>53</v>
      </c>
      <c r="R53" s="155" t="s">
        <v>54</v>
      </c>
      <c r="S53" s="155" t="s">
        <v>55</v>
      </c>
      <c r="T53" s="155" t="s">
        <v>56</v>
      </c>
      <c r="U53" s="155" t="s">
        <v>57</v>
      </c>
      <c r="V53" s="155" t="s">
        <v>58</v>
      </c>
      <c r="W53" s="155" t="s">
        <v>59</v>
      </c>
      <c r="X53" s="155" t="s">
        <v>60</v>
      </c>
      <c r="Y53" s="155" t="s">
        <v>61</v>
      </c>
      <c r="Z53" s="155" t="s">
        <v>62</v>
      </c>
      <c r="AA53" s="155" t="s">
        <v>63</v>
      </c>
      <c r="AB53" s="178"/>
      <c r="AC53" s="155" t="s">
        <v>52</v>
      </c>
      <c r="AD53" s="155" t="s">
        <v>53</v>
      </c>
      <c r="AE53" s="155" t="s">
        <v>54</v>
      </c>
      <c r="AF53" s="155" t="s">
        <v>55</v>
      </c>
      <c r="AG53" s="155" t="s">
        <v>56</v>
      </c>
      <c r="AH53" s="155" t="s">
        <v>57</v>
      </c>
      <c r="AI53" s="155" t="s">
        <v>58</v>
      </c>
      <c r="AJ53" s="155" t="s">
        <v>59</v>
      </c>
      <c r="AK53" s="155" t="s">
        <v>60</v>
      </c>
      <c r="AL53" s="155" t="s">
        <v>61</v>
      </c>
      <c r="AM53" s="155" t="s">
        <v>62</v>
      </c>
      <c r="AN53" s="155" t="s">
        <v>63</v>
      </c>
      <c r="AO53" s="178"/>
      <c r="AP53" s="155" t="s">
        <v>52</v>
      </c>
      <c r="AQ53" s="155" t="s">
        <v>53</v>
      </c>
      <c r="AR53" s="155" t="s">
        <v>54</v>
      </c>
      <c r="AS53" s="155" t="s">
        <v>55</v>
      </c>
      <c r="AT53" s="155" t="s">
        <v>56</v>
      </c>
      <c r="AU53" s="155" t="s">
        <v>57</v>
      </c>
      <c r="AV53" s="155" t="s">
        <v>58</v>
      </c>
      <c r="AW53" s="155" t="s">
        <v>59</v>
      </c>
      <c r="AX53" s="155" t="s">
        <v>60</v>
      </c>
      <c r="AY53" s="155" t="s">
        <v>61</v>
      </c>
      <c r="AZ53" s="155" t="s">
        <v>62</v>
      </c>
      <c r="BA53" s="155" t="s">
        <v>63</v>
      </c>
      <c r="BB53" s="178"/>
      <c r="BC53" s="155" t="s">
        <v>52</v>
      </c>
      <c r="BD53" s="155" t="s">
        <v>53</v>
      </c>
      <c r="BE53" s="155" t="s">
        <v>54</v>
      </c>
      <c r="BF53" s="155" t="s">
        <v>55</v>
      </c>
      <c r="BG53" s="155" t="s">
        <v>56</v>
      </c>
      <c r="BH53" s="155" t="s">
        <v>57</v>
      </c>
      <c r="BI53" s="155" t="s">
        <v>58</v>
      </c>
      <c r="BJ53" s="155" t="s">
        <v>59</v>
      </c>
      <c r="BK53" s="155" t="s">
        <v>60</v>
      </c>
      <c r="BL53" s="155" t="s">
        <v>61</v>
      </c>
      <c r="BM53" s="155" t="s">
        <v>62</v>
      </c>
      <c r="BN53" s="155" t="s">
        <v>63</v>
      </c>
      <c r="BO53" s="178"/>
      <c r="BP53" s="155" t="s">
        <v>52</v>
      </c>
      <c r="BQ53" s="155" t="s">
        <v>53</v>
      </c>
      <c r="BR53" s="155" t="s">
        <v>54</v>
      </c>
      <c r="BS53" s="155" t="s">
        <v>55</v>
      </c>
      <c r="BT53" s="155" t="s">
        <v>56</v>
      </c>
      <c r="BU53" s="155" t="s">
        <v>57</v>
      </c>
      <c r="BV53" s="155" t="s">
        <v>58</v>
      </c>
      <c r="BW53" s="155" t="s">
        <v>59</v>
      </c>
      <c r="BX53" s="155" t="s">
        <v>60</v>
      </c>
      <c r="BY53" s="155" t="s">
        <v>61</v>
      </c>
      <c r="BZ53" s="155" t="s">
        <v>62</v>
      </c>
      <c r="CA53" s="155" t="s">
        <v>63</v>
      </c>
      <c r="CB53" s="178"/>
      <c r="CC53" s="155" t="s">
        <v>52</v>
      </c>
      <c r="CD53" s="155" t="s">
        <v>53</v>
      </c>
      <c r="CE53" s="155" t="s">
        <v>54</v>
      </c>
      <c r="CF53" s="155" t="s">
        <v>55</v>
      </c>
      <c r="CG53" s="155" t="s">
        <v>56</v>
      </c>
      <c r="CH53" s="155" t="s">
        <v>57</v>
      </c>
      <c r="CI53" s="155" t="s">
        <v>58</v>
      </c>
      <c r="CJ53" s="155" t="s">
        <v>59</v>
      </c>
      <c r="CK53" s="155" t="s">
        <v>60</v>
      </c>
      <c r="CL53" s="155" t="s">
        <v>61</v>
      </c>
      <c r="CM53" s="155" t="s">
        <v>62</v>
      </c>
      <c r="CN53" s="155" t="s">
        <v>63</v>
      </c>
      <c r="CO53" s="178"/>
      <c r="CP53" s="155" t="s">
        <v>52</v>
      </c>
      <c r="CQ53" s="155" t="s">
        <v>53</v>
      </c>
      <c r="CR53" s="155" t="s">
        <v>54</v>
      </c>
      <c r="CS53" s="155" t="s">
        <v>55</v>
      </c>
      <c r="CT53" s="155" t="s">
        <v>56</v>
      </c>
      <c r="CU53" s="155" t="s">
        <v>57</v>
      </c>
      <c r="CV53" s="155" t="s">
        <v>58</v>
      </c>
      <c r="CW53" s="155" t="s">
        <v>59</v>
      </c>
      <c r="CX53" s="155" t="s">
        <v>60</v>
      </c>
      <c r="CY53" s="155" t="s">
        <v>61</v>
      </c>
      <c r="CZ53" s="155" t="s">
        <v>62</v>
      </c>
      <c r="DA53" s="155" t="s">
        <v>63</v>
      </c>
      <c r="DB53" s="178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3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3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3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3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3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3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3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3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3"/>
    </row>
    <row r="54" spans="1:223" s="28" customFormat="1" x14ac:dyDescent="0.25">
      <c r="A54" s="8"/>
      <c r="B54" s="51" t="s">
        <v>75</v>
      </c>
      <c r="C54" s="52">
        <v>0</v>
      </c>
      <c r="D54" s="52">
        <v>0</v>
      </c>
      <c r="E54" s="52">
        <f>+SUM(E55:E56)</f>
        <v>1785434.9</v>
      </c>
      <c r="F54" s="52">
        <f t="shared" ref="F54:BV54" si="127">+SUM(F55:F56)</f>
        <v>3587691.0999999996</v>
      </c>
      <c r="G54" s="52">
        <f t="shared" si="127"/>
        <v>3732884.3</v>
      </c>
      <c r="H54" s="52">
        <f t="shared" si="127"/>
        <v>3655894.5</v>
      </c>
      <c r="I54" s="52">
        <f t="shared" si="127"/>
        <v>3960464.7</v>
      </c>
      <c r="J54" s="52">
        <f t="shared" si="127"/>
        <v>3924309.4</v>
      </c>
      <c r="K54" s="52">
        <f t="shared" si="127"/>
        <v>3702102.7</v>
      </c>
      <c r="L54" s="52">
        <f t="shared" si="127"/>
        <v>4027177.1999999997</v>
      </c>
      <c r="M54" s="52">
        <f t="shared" si="127"/>
        <v>4363000.5</v>
      </c>
      <c r="N54" s="52">
        <f t="shared" si="127"/>
        <v>4802579.9000000004</v>
      </c>
      <c r="O54" s="52">
        <f t="shared" si="127"/>
        <v>37541539.200000003</v>
      </c>
      <c r="P54" s="52">
        <f t="shared" si="127"/>
        <v>4604422.3</v>
      </c>
      <c r="Q54" s="52">
        <f t="shared" si="127"/>
        <v>4352440.8</v>
      </c>
      <c r="R54" s="52">
        <f t="shared" si="127"/>
        <v>4486415.3</v>
      </c>
      <c r="S54" s="52">
        <f t="shared" si="127"/>
        <v>4280357</v>
      </c>
      <c r="T54" s="52">
        <f t="shared" si="127"/>
        <v>5180362.7</v>
      </c>
      <c r="U54" s="52">
        <f t="shared" si="127"/>
        <v>5253726.2</v>
      </c>
      <c r="V54" s="52">
        <f t="shared" si="127"/>
        <v>5725555.6999999993</v>
      </c>
      <c r="W54" s="52">
        <f t="shared" si="127"/>
        <v>5653051</v>
      </c>
      <c r="X54" s="52">
        <f t="shared" si="127"/>
        <v>5541250.6000000006</v>
      </c>
      <c r="Y54" s="52">
        <f t="shared" si="127"/>
        <v>5756414.9000000004</v>
      </c>
      <c r="Z54" s="52">
        <f t="shared" si="127"/>
        <v>5622033.1000000006</v>
      </c>
      <c r="AA54" s="52">
        <f t="shared" si="127"/>
        <v>6149106.9000000004</v>
      </c>
      <c r="AB54" s="52">
        <f>+SUM(AB55:AB56)</f>
        <v>58000714.20000001</v>
      </c>
      <c r="AC54" s="52">
        <f t="shared" si="127"/>
        <v>6123523.2000000002</v>
      </c>
      <c r="AD54" s="52">
        <f t="shared" si="127"/>
        <v>6473240.0999999996</v>
      </c>
      <c r="AE54" s="52">
        <f t="shared" si="127"/>
        <v>7545173.5999999996</v>
      </c>
      <c r="AF54" s="52">
        <f t="shared" si="127"/>
        <v>8014684.0999999996</v>
      </c>
      <c r="AG54" s="52">
        <f t="shared" si="127"/>
        <v>7361612.9000000004</v>
      </c>
      <c r="AH54" s="52">
        <f t="shared" si="127"/>
        <v>7087360</v>
      </c>
      <c r="AI54" s="52">
        <f t="shared" si="127"/>
        <v>7559289.6999999993</v>
      </c>
      <c r="AJ54" s="52">
        <f t="shared" si="127"/>
        <v>7758100.9000000004</v>
      </c>
      <c r="AK54" s="52">
        <f t="shared" si="127"/>
        <v>7551727.4500000002</v>
      </c>
      <c r="AL54" s="52">
        <f t="shared" si="127"/>
        <v>7808083.8999999985</v>
      </c>
      <c r="AM54" s="52">
        <f t="shared" si="127"/>
        <v>7672787.3500000024</v>
      </c>
      <c r="AN54" s="52">
        <f t="shared" si="127"/>
        <v>8424534.3000000007</v>
      </c>
      <c r="AO54" s="52">
        <f t="shared" si="127"/>
        <v>83256594.299999997</v>
      </c>
      <c r="AP54" s="52">
        <f t="shared" si="127"/>
        <v>8402941.1999999993</v>
      </c>
      <c r="AQ54" s="52">
        <f t="shared" si="127"/>
        <v>8079587.5</v>
      </c>
      <c r="AR54" s="52">
        <f t="shared" si="127"/>
        <v>8149588.7000000002</v>
      </c>
      <c r="AS54" s="52">
        <f t="shared" si="127"/>
        <v>7511741.6999999993</v>
      </c>
      <c r="AT54" s="52">
        <f t="shared" si="127"/>
        <v>7640110.8000000007</v>
      </c>
      <c r="AU54" s="52">
        <f t="shared" si="127"/>
        <v>7610181.4000000004</v>
      </c>
      <c r="AV54" s="52">
        <f t="shared" si="127"/>
        <v>8227851.9999999991</v>
      </c>
      <c r="AW54" s="52">
        <f t="shared" si="127"/>
        <v>8473133.4000000004</v>
      </c>
      <c r="AX54" s="52">
        <f t="shared" si="127"/>
        <v>8094991.0000000009</v>
      </c>
      <c r="AY54" s="52">
        <f t="shared" si="127"/>
        <v>8409005.3999999985</v>
      </c>
      <c r="AZ54" s="52">
        <f t="shared" si="127"/>
        <v>8284402.7000000002</v>
      </c>
      <c r="BA54" s="52">
        <f t="shared" si="127"/>
        <v>8571915.8000000007</v>
      </c>
      <c r="BB54" s="52">
        <f>+SUM(BB55:BB56)</f>
        <v>89052510.399999991</v>
      </c>
      <c r="BC54" s="52">
        <f t="shared" si="127"/>
        <v>8569515.3999999985</v>
      </c>
      <c r="BD54" s="52">
        <f t="shared" si="127"/>
        <v>7911013.2999999989</v>
      </c>
      <c r="BE54" s="52">
        <f t="shared" si="127"/>
        <v>8223214.8000000007</v>
      </c>
      <c r="BF54" s="52">
        <f t="shared" si="127"/>
        <v>7722282.2999999989</v>
      </c>
      <c r="BG54" s="52">
        <f t="shared" si="127"/>
        <v>7910428.7000000011</v>
      </c>
      <c r="BH54" s="52">
        <f t="shared" si="127"/>
        <v>7998231</v>
      </c>
      <c r="BI54" s="52">
        <f t="shared" si="127"/>
        <v>8596936.0999999959</v>
      </c>
      <c r="BJ54" s="52">
        <f t="shared" si="127"/>
        <v>9032024.4000000004</v>
      </c>
      <c r="BK54" s="52">
        <f t="shared" si="127"/>
        <v>8467304.1999999974</v>
      </c>
      <c r="BL54" s="52">
        <f t="shared" si="127"/>
        <v>9037045.9000000022</v>
      </c>
      <c r="BM54" s="52">
        <f t="shared" si="127"/>
        <v>8993788.6999999993</v>
      </c>
      <c r="BN54" s="52">
        <f t="shared" si="127"/>
        <v>9995891.8999999985</v>
      </c>
      <c r="BO54" s="52">
        <f t="shared" si="127"/>
        <v>93888161.299999982</v>
      </c>
      <c r="BP54" s="52">
        <f t="shared" si="127"/>
        <v>10032318</v>
      </c>
      <c r="BQ54" s="52">
        <f t="shared" si="127"/>
        <v>8993392.6999999993</v>
      </c>
      <c r="BR54" s="52">
        <f t="shared" si="127"/>
        <v>8987890.5000000019</v>
      </c>
      <c r="BS54" s="52">
        <f t="shared" si="127"/>
        <v>8467168.6999999993</v>
      </c>
      <c r="BT54" s="52">
        <f t="shared" si="127"/>
        <v>8855004.3000000007</v>
      </c>
      <c r="BU54" s="52">
        <f t="shared" si="127"/>
        <v>8446105.0000000019</v>
      </c>
      <c r="BV54" s="52">
        <f t="shared" si="127"/>
        <v>8973296.6999999955</v>
      </c>
      <c r="BW54" s="52">
        <f t="shared" ref="BW54:DA54" si="128">+SUM(BW55:BW56)</f>
        <v>9363782.1000000052</v>
      </c>
      <c r="BX54" s="52">
        <f t="shared" si="128"/>
        <v>8719022.4000000004</v>
      </c>
      <c r="BY54" s="52">
        <f t="shared" si="128"/>
        <v>9331440.7000000011</v>
      </c>
      <c r="BZ54" s="52">
        <f t="shared" si="128"/>
        <v>9206679.2000000011</v>
      </c>
      <c r="CA54" s="52">
        <f t="shared" si="128"/>
        <v>9801021</v>
      </c>
      <c r="CB54" s="52">
        <f>+SUM(CB55:CB56)</f>
        <v>99144803.299999997</v>
      </c>
      <c r="CC54" s="52">
        <f t="shared" si="128"/>
        <v>9622010.8999999985</v>
      </c>
      <c r="CD54" s="52">
        <f t="shared" si="128"/>
        <v>9152369.7999999989</v>
      </c>
      <c r="CE54" s="52">
        <f t="shared" si="128"/>
        <v>9665675.9000000022</v>
      </c>
      <c r="CF54" s="52">
        <f>+SUM(CF55:CF56)</f>
        <v>9338597.7999999989</v>
      </c>
      <c r="CG54" s="52">
        <f t="shared" si="128"/>
        <v>9370608.1000000015</v>
      </c>
      <c r="CH54" s="52">
        <f t="shared" si="128"/>
        <v>9018433.6999999993</v>
      </c>
      <c r="CI54" s="52">
        <f t="shared" si="128"/>
        <v>9875251.0999999978</v>
      </c>
      <c r="CJ54" s="52">
        <f t="shared" si="128"/>
        <v>10134669.6</v>
      </c>
      <c r="CK54" s="52">
        <f t="shared" si="128"/>
        <v>9748723.4000000022</v>
      </c>
      <c r="CL54" s="52">
        <f t="shared" si="128"/>
        <v>10321953.599999998</v>
      </c>
      <c r="CM54" s="52">
        <f t="shared" si="128"/>
        <v>9897478.0999999959</v>
      </c>
      <c r="CN54" s="52">
        <f t="shared" si="128"/>
        <v>10708680.299999997</v>
      </c>
      <c r="CO54" s="52">
        <f>+SUM(CO55:CO56)</f>
        <v>107232441.39999999</v>
      </c>
      <c r="CP54" s="52">
        <f t="shared" si="128"/>
        <v>11266153.299999999</v>
      </c>
      <c r="CQ54" s="52">
        <f t="shared" si="128"/>
        <v>11324077.199999999</v>
      </c>
      <c r="CR54" s="52">
        <f t="shared" si="128"/>
        <v>11629118.4</v>
      </c>
      <c r="CS54" s="52">
        <f t="shared" si="128"/>
        <v>10787528.700000001</v>
      </c>
      <c r="CT54" s="52">
        <f t="shared" si="128"/>
        <v>10976180.300000001</v>
      </c>
      <c r="CU54" s="52">
        <f t="shared" si="128"/>
        <v>10518794.400000002</v>
      </c>
      <c r="CV54" s="52">
        <f t="shared" si="128"/>
        <v>11674049.700000001</v>
      </c>
      <c r="CW54" s="52">
        <f t="shared" si="128"/>
        <v>11815161.200000001</v>
      </c>
      <c r="CX54" s="52">
        <f t="shared" si="128"/>
        <v>11292059.499999998</v>
      </c>
      <c r="CY54" s="52">
        <f t="shared" si="128"/>
        <v>14575421.800000001</v>
      </c>
      <c r="CZ54" s="52">
        <f t="shared" si="128"/>
        <v>14788903.099999994</v>
      </c>
      <c r="DA54" s="52">
        <f t="shared" si="128"/>
        <v>16427510.500000002</v>
      </c>
      <c r="DB54" s="52">
        <f>+SUM(DB55:DB56)</f>
        <v>147074958.10000002</v>
      </c>
      <c r="DC54" s="52">
        <f>+SUM(DC55:DC56)</f>
        <v>16091163.4</v>
      </c>
      <c r="DD54" s="52">
        <f>+SUM(DD55:DD56)</f>
        <v>14516333.699999999</v>
      </c>
      <c r="DE54" s="52">
        <f t="shared" ref="DE54:DN54" si="129">+SUM(DE55:DE56)</f>
        <v>7208953.5999999978</v>
      </c>
      <c r="DF54" s="52">
        <f t="shared" si="129"/>
        <v>0</v>
      </c>
      <c r="DG54" s="52">
        <f t="shared" si="129"/>
        <v>0</v>
      </c>
      <c r="DH54" s="52">
        <f t="shared" si="129"/>
        <v>1400891</v>
      </c>
      <c r="DI54" s="52">
        <f t="shared" si="129"/>
        <v>6970836.9999999981</v>
      </c>
      <c r="DJ54" s="52">
        <f t="shared" si="129"/>
        <v>7140998.3999999966</v>
      </c>
      <c r="DK54" s="52">
        <f t="shared" si="129"/>
        <v>8692937.8000000026</v>
      </c>
      <c r="DL54" s="52">
        <f t="shared" si="129"/>
        <v>11527475.9</v>
      </c>
      <c r="DM54" s="52">
        <f t="shared" si="129"/>
        <v>11403139.099999998</v>
      </c>
      <c r="DN54" s="52">
        <f t="shared" si="129"/>
        <v>12248667.299999997</v>
      </c>
      <c r="DO54" s="52">
        <f>+SUM(DC54:DN54)</f>
        <v>97201397.200000003</v>
      </c>
      <c r="DP54" s="52">
        <f>+SUM(DP55:DP56)</f>
        <v>12398649.599999996</v>
      </c>
      <c r="DQ54" s="52">
        <f>+SUM(DQ55:DQ56)</f>
        <v>11604757.599999998</v>
      </c>
      <c r="DR54" s="52">
        <f t="shared" ref="DR54:EA54" si="130">+SUM(DR55:DR56)</f>
        <v>12021212.199999996</v>
      </c>
      <c r="DS54" s="52">
        <f t="shared" si="130"/>
        <v>11721326.1</v>
      </c>
      <c r="DT54" s="52">
        <f t="shared" si="130"/>
        <v>16249516.199999996</v>
      </c>
      <c r="DU54" s="52">
        <f t="shared" si="130"/>
        <v>15023822.499999996</v>
      </c>
      <c r="DV54" s="52">
        <f t="shared" si="130"/>
        <v>15975600.9</v>
      </c>
      <c r="DW54" s="52">
        <f t="shared" si="130"/>
        <v>16504208.899999997</v>
      </c>
      <c r="DX54" s="52">
        <f t="shared" si="130"/>
        <v>15083978.899999995</v>
      </c>
      <c r="DY54" s="52">
        <f t="shared" si="130"/>
        <v>15821382.199999994</v>
      </c>
      <c r="DZ54" s="52">
        <f t="shared" si="130"/>
        <v>15811072.299999993</v>
      </c>
      <c r="EA54" s="52">
        <f t="shared" si="130"/>
        <v>17129617.5</v>
      </c>
      <c r="EB54" s="52">
        <f>+SUM(DP54:EA54)</f>
        <v>175345144.89999995</v>
      </c>
      <c r="EC54" s="52">
        <f>+SUM(EC55:EC56)</f>
        <v>17157371.699999996</v>
      </c>
      <c r="ED54" s="52">
        <f>+SUM(ED55:ED56)</f>
        <v>15554632.299999993</v>
      </c>
      <c r="EE54" s="52">
        <f t="shared" ref="EE54:FA54" si="131">+SUM(EE55:EE56)</f>
        <v>16560178.499999996</v>
      </c>
      <c r="EF54" s="52">
        <f t="shared" si="131"/>
        <v>14667852.79999999</v>
      </c>
      <c r="EG54" s="52">
        <f t="shared" si="131"/>
        <v>15994427.399999997</v>
      </c>
      <c r="EH54" s="52">
        <f t="shared" si="131"/>
        <v>15764058.000000004</v>
      </c>
      <c r="EI54" s="52">
        <f t="shared" si="131"/>
        <v>16736047.199999992</v>
      </c>
      <c r="EJ54" s="52">
        <f t="shared" si="131"/>
        <v>16976289.599999998</v>
      </c>
      <c r="EK54" s="52">
        <f t="shared" si="131"/>
        <v>16124427.700000005</v>
      </c>
      <c r="EL54" s="52">
        <f t="shared" si="131"/>
        <v>17059475.300000004</v>
      </c>
      <c r="EM54" s="52">
        <f t="shared" si="131"/>
        <v>16752870.499999998</v>
      </c>
      <c r="EN54" s="52">
        <f t="shared" si="131"/>
        <v>17868777.800000004</v>
      </c>
      <c r="EO54" s="52">
        <f>+SUM(EC54:EN54)</f>
        <v>197216408.79999998</v>
      </c>
      <c r="EP54" s="52">
        <f t="shared" si="131"/>
        <v>17533681.800000001</v>
      </c>
      <c r="EQ54" s="52">
        <f t="shared" si="131"/>
        <v>17629633.399999991</v>
      </c>
      <c r="ER54" s="52">
        <f t="shared" si="131"/>
        <v>12558184.700000001</v>
      </c>
      <c r="ES54" s="52">
        <f t="shared" si="131"/>
        <v>6464897.7000000002</v>
      </c>
      <c r="ET54" s="52">
        <f t="shared" si="131"/>
        <v>2334743.5</v>
      </c>
      <c r="EU54" s="52">
        <f t="shared" si="131"/>
        <v>0</v>
      </c>
      <c r="EV54" s="52">
        <f t="shared" si="131"/>
        <v>16197413.6</v>
      </c>
      <c r="EW54" s="52">
        <f t="shared" si="131"/>
        <v>16909503.800000004</v>
      </c>
      <c r="EX54" s="52">
        <f t="shared" si="131"/>
        <v>16781395.400000002</v>
      </c>
      <c r="EY54" s="52">
        <f t="shared" si="131"/>
        <v>18800806.799999997</v>
      </c>
      <c r="EZ54" s="52">
        <f t="shared" si="131"/>
        <v>18560926.300000001</v>
      </c>
      <c r="FA54" s="52">
        <f t="shared" si="131"/>
        <v>17754874.899999999</v>
      </c>
      <c r="FB54" s="52">
        <f>+SUM(EP54:FA54)</f>
        <v>161526061.90000001</v>
      </c>
      <c r="FC54" s="52">
        <f>+SUM(FC55:FC56)</f>
        <v>20012055.800000001</v>
      </c>
      <c r="FD54" s="115">
        <f>SUM(FD55:FD56)</f>
        <v>16644567.899999999</v>
      </c>
      <c r="FE54" s="115">
        <f>SUM(FE55:FE56)</f>
        <v>18428411.800000001</v>
      </c>
      <c r="FF54" s="115">
        <f>SUM(FF55:FF56)</f>
        <v>18024883.699999999</v>
      </c>
      <c r="FG54" s="115">
        <f t="shared" ref="FG54:FN54" si="132">SUM(FG55:FG56)</f>
        <v>19873129</v>
      </c>
      <c r="FH54" s="115">
        <v>19774611</v>
      </c>
      <c r="FI54" s="115">
        <f t="shared" si="132"/>
        <v>20734671.199999999</v>
      </c>
      <c r="FJ54" s="115">
        <f t="shared" si="132"/>
        <v>21303776.5</v>
      </c>
      <c r="FK54" s="115">
        <f t="shared" si="132"/>
        <v>21233319.899999999</v>
      </c>
      <c r="FL54" s="115">
        <f t="shared" si="132"/>
        <v>22479191.300000001</v>
      </c>
      <c r="FM54" s="115">
        <f t="shared" si="132"/>
        <v>21532337.700000003</v>
      </c>
      <c r="FN54" s="115">
        <f t="shared" si="132"/>
        <v>23187340.300000004</v>
      </c>
      <c r="FO54" s="52">
        <f>+SUM(FC54:FN54)</f>
        <v>243228296.10000002</v>
      </c>
      <c r="FP54" s="52">
        <f>+SUM(FP55:FP56)</f>
        <v>21941816.100000001</v>
      </c>
      <c r="FQ54" s="115">
        <f>SUM(FQ55:FQ56)</f>
        <v>23468644.499999996</v>
      </c>
      <c r="FR54" s="115">
        <f>SUM(FR55:FR56)</f>
        <v>23156202.100000001</v>
      </c>
      <c r="FS54" s="115">
        <f>SUM(FS55:FS56)</f>
        <v>21631030.899999999</v>
      </c>
      <c r="FT54" s="115">
        <f>SUM(FT55:FT56)</f>
        <v>23506542.300000001</v>
      </c>
      <c r="FU54" s="115">
        <f>SUM(FU55:FU56)</f>
        <v>22264510.599999998</v>
      </c>
      <c r="FV54" s="115">
        <f t="shared" ref="FV54:GA54" si="133">SUM(FV55:FV56)</f>
        <v>24118730.399999999</v>
      </c>
      <c r="FW54" s="115">
        <f t="shared" si="133"/>
        <v>24984039.600000001</v>
      </c>
      <c r="FX54" s="115">
        <f t="shared" si="133"/>
        <v>24404299.399999995</v>
      </c>
      <c r="FY54" s="115">
        <f t="shared" si="133"/>
        <v>25353585.399999999</v>
      </c>
      <c r="FZ54" s="115">
        <f t="shared" si="133"/>
        <v>23430065.300000001</v>
      </c>
      <c r="GA54" s="115">
        <f t="shared" si="133"/>
        <v>23206963.399999999</v>
      </c>
      <c r="GB54" s="52">
        <f>+SUM(FP54:GA54)</f>
        <v>281466430</v>
      </c>
      <c r="GC54" s="52">
        <f>+SUM(GC55:GC56)</f>
        <v>22134122.500000004</v>
      </c>
      <c r="GD54" s="115">
        <f>SUM(GD55:GD56)</f>
        <v>23024500</v>
      </c>
      <c r="GE54" s="115">
        <f>SUM(GE55:GE56)</f>
        <v>17238428.200000003</v>
      </c>
      <c r="GF54" s="164">
        <v>21629501.700000003</v>
      </c>
      <c r="GG54" s="164">
        <v>22284357.599999998</v>
      </c>
      <c r="GH54" s="115">
        <f t="shared" ref="GH54:GM54" si="134">SUM(GH55:GH56)</f>
        <v>22147097.199999996</v>
      </c>
      <c r="GI54" s="115">
        <f t="shared" si="134"/>
        <v>23231290.999999996</v>
      </c>
      <c r="GJ54" s="115">
        <f t="shared" si="134"/>
        <v>23980705.600000001</v>
      </c>
      <c r="GK54" s="115">
        <f t="shared" si="134"/>
        <v>23000579.399999999</v>
      </c>
      <c r="GL54" s="115">
        <f t="shared" si="134"/>
        <v>23719171.100000001</v>
      </c>
      <c r="GM54" s="115">
        <f t="shared" si="134"/>
        <v>23670843.5</v>
      </c>
      <c r="GN54" s="115">
        <v>24592084.799999997</v>
      </c>
      <c r="GO54" s="52">
        <f>+SUM(GC54:GN54)</f>
        <v>270652682.59999996</v>
      </c>
      <c r="GP54" s="123">
        <v>24472957.199999999</v>
      </c>
      <c r="GQ54" s="115">
        <v>23363496.400000002</v>
      </c>
      <c r="GR54" s="115">
        <v>22863192</v>
      </c>
      <c r="GS54" s="115">
        <v>22128657.800000001</v>
      </c>
      <c r="GT54" s="115">
        <v>24370779.799999997</v>
      </c>
      <c r="GU54" s="115">
        <v>23005422.500000004</v>
      </c>
      <c r="GV54" s="115">
        <v>25507846.5</v>
      </c>
      <c r="GW54" s="115">
        <v>25592978</v>
      </c>
      <c r="GX54" s="115">
        <v>23790390.700000003</v>
      </c>
      <c r="GY54" s="115">
        <v>26009186.100000001</v>
      </c>
      <c r="GZ54" s="115">
        <v>27189024.100000001</v>
      </c>
      <c r="HA54" s="115">
        <v>28058390.600000001</v>
      </c>
      <c r="HB54" s="52">
        <f>+SUM(GP54:HA54)</f>
        <v>296352321.69999999</v>
      </c>
      <c r="HC54" s="123">
        <v>27378918.299999997</v>
      </c>
      <c r="HD54" s="115">
        <v>25426691.500000004</v>
      </c>
      <c r="HE54" s="115">
        <v>29456802.700000003</v>
      </c>
      <c r="HF54" s="115">
        <v>28422746.800000001</v>
      </c>
      <c r="HG54" s="115">
        <v>31107482.899999999</v>
      </c>
      <c r="HH54" s="115">
        <v>29550626</v>
      </c>
      <c r="HI54" s="115">
        <v>31075756.399999984</v>
      </c>
      <c r="HJ54" s="115"/>
      <c r="HK54" s="115"/>
      <c r="HL54" s="115"/>
      <c r="HM54" s="115"/>
      <c r="HN54" s="115"/>
      <c r="HO54" s="52">
        <f>+SUM(HC54:HN54)</f>
        <v>202419024.59999996</v>
      </c>
    </row>
    <row r="55" spans="1:223" ht="14.4" x14ac:dyDescent="0.3">
      <c r="B55" s="48" t="s">
        <v>76</v>
      </c>
      <c r="C55" s="111">
        <v>0</v>
      </c>
      <c r="D55" s="111">
        <v>0</v>
      </c>
      <c r="E55" s="111">
        <v>279779.40000000002</v>
      </c>
      <c r="F55" s="111">
        <v>597079.80000000005</v>
      </c>
      <c r="G55" s="111">
        <v>548590.19999999995</v>
      </c>
      <c r="H55" s="111">
        <v>527797.80000000005</v>
      </c>
      <c r="I55" s="111">
        <v>661468.19999999995</v>
      </c>
      <c r="J55" s="111">
        <v>563991.6</v>
      </c>
      <c r="K55" s="111">
        <v>409047.4</v>
      </c>
      <c r="L55" s="111">
        <v>344166.40000000002</v>
      </c>
      <c r="M55" s="111">
        <v>565901.4</v>
      </c>
      <c r="N55" s="111">
        <v>760459.1</v>
      </c>
      <c r="O55" s="111">
        <f>SUM(D55:N55)</f>
        <v>5258281.3</v>
      </c>
      <c r="P55" s="111">
        <v>786599.4</v>
      </c>
      <c r="Q55" s="111">
        <v>692766</v>
      </c>
      <c r="R55" s="111">
        <v>633294.1</v>
      </c>
      <c r="S55" s="111">
        <v>658463.69999999995</v>
      </c>
      <c r="T55" s="111">
        <v>674792.29999999993</v>
      </c>
      <c r="U55" s="111">
        <v>641554.59999999986</v>
      </c>
      <c r="V55" s="111">
        <v>809083.5</v>
      </c>
      <c r="W55" s="111">
        <v>714551.79999999993</v>
      </c>
      <c r="X55" s="111">
        <v>653357.1</v>
      </c>
      <c r="Y55" s="111">
        <v>722353.5</v>
      </c>
      <c r="Z55" s="111">
        <v>642084.29999999993</v>
      </c>
      <c r="AA55" s="111">
        <v>879062.2</v>
      </c>
      <c r="AB55" s="111">
        <f>SUM(Q55:AA55)</f>
        <v>7721363.0999999996</v>
      </c>
      <c r="AC55" s="111">
        <v>924034.3</v>
      </c>
      <c r="AD55" s="111">
        <v>910598.09999999986</v>
      </c>
      <c r="AE55" s="111">
        <v>891810.2</v>
      </c>
      <c r="AF55" s="111">
        <v>978726.00000000012</v>
      </c>
      <c r="AG55" s="111">
        <v>847784.39999999979</v>
      </c>
      <c r="AH55" s="111">
        <v>814533.60000000009</v>
      </c>
      <c r="AI55" s="111">
        <v>1061603.2</v>
      </c>
      <c r="AJ55" s="111">
        <v>929719.1</v>
      </c>
      <c r="AK55" s="111">
        <v>861228.65000000014</v>
      </c>
      <c r="AL55" s="111">
        <v>918849.20000000007</v>
      </c>
      <c r="AM55" s="111">
        <v>871867.2999999997</v>
      </c>
      <c r="AN55" s="111">
        <v>1192471.3</v>
      </c>
      <c r="AO55" s="111">
        <f>SUM(AD55:AN55)</f>
        <v>10279191.050000001</v>
      </c>
      <c r="AP55" s="111">
        <v>1253213.8</v>
      </c>
      <c r="AQ55" s="111">
        <v>1180546.3</v>
      </c>
      <c r="AR55" s="111">
        <v>1022845.2</v>
      </c>
      <c r="AS55" s="111">
        <v>1089120.3999999999</v>
      </c>
      <c r="AT55" s="111">
        <v>959366.49999999988</v>
      </c>
      <c r="AU55" s="111">
        <v>930252.5</v>
      </c>
      <c r="AV55" s="111">
        <v>1086484.5</v>
      </c>
      <c r="AW55" s="111">
        <v>1058579.5</v>
      </c>
      <c r="AX55" s="111">
        <v>989268.50000000012</v>
      </c>
      <c r="AY55" s="111">
        <v>1015611.6</v>
      </c>
      <c r="AZ55" s="111">
        <v>934241.09999999986</v>
      </c>
      <c r="BA55" s="111">
        <v>1263182</v>
      </c>
      <c r="BB55" s="111">
        <f>SUM(AQ55:BA55)</f>
        <v>11529498.1</v>
      </c>
      <c r="BC55" s="111">
        <v>1278241.3999999999</v>
      </c>
      <c r="BD55" s="111">
        <v>1200171.9000000004</v>
      </c>
      <c r="BE55" s="111">
        <v>1234905.2999999998</v>
      </c>
      <c r="BF55" s="111">
        <v>965343.99999999988</v>
      </c>
      <c r="BG55" s="111">
        <v>1038080.2</v>
      </c>
      <c r="BH55" s="111">
        <v>1019875.2999999999</v>
      </c>
      <c r="BI55" s="111">
        <v>1251879.8999999999</v>
      </c>
      <c r="BJ55" s="111">
        <v>1195471.7</v>
      </c>
      <c r="BK55" s="111">
        <v>1038708.2999999997</v>
      </c>
      <c r="BL55" s="111">
        <v>1131138.7999999998</v>
      </c>
      <c r="BM55" s="111">
        <v>1062983.6000000001</v>
      </c>
      <c r="BN55" s="111">
        <v>1442217.7999999998</v>
      </c>
      <c r="BO55" s="111">
        <f>SUM(BD55:BN55)</f>
        <v>12580776.799999997</v>
      </c>
      <c r="BP55" s="111">
        <v>1458699.2</v>
      </c>
      <c r="BQ55" s="111">
        <v>1311291.1000000001</v>
      </c>
      <c r="BR55" s="111">
        <v>1191038.7</v>
      </c>
      <c r="BS55" s="111">
        <v>1237504.5999999999</v>
      </c>
      <c r="BT55" s="111">
        <v>1106382.2999999998</v>
      </c>
      <c r="BU55" s="111">
        <v>1048364.9999999998</v>
      </c>
      <c r="BV55" s="111">
        <v>1372121.2000000002</v>
      </c>
      <c r="BW55" s="111">
        <v>1259296.2000000002</v>
      </c>
      <c r="BX55" s="111">
        <v>1104571.3000000003</v>
      </c>
      <c r="BY55" s="111">
        <v>1205159.4999999998</v>
      </c>
      <c r="BZ55" s="111">
        <v>1129294.2</v>
      </c>
      <c r="CA55" s="111">
        <v>1640256</v>
      </c>
      <c r="CB55" s="111">
        <f>SUM(BQ55:CA55)</f>
        <v>13605280.1</v>
      </c>
      <c r="CC55" s="111">
        <v>1723212.1000000006</v>
      </c>
      <c r="CD55" s="111">
        <v>1577370.5</v>
      </c>
      <c r="CE55" s="111">
        <v>1395443.8000000003</v>
      </c>
      <c r="CF55" s="111">
        <v>1453555.0000000002</v>
      </c>
      <c r="CG55" s="111">
        <v>1356369.7000000002</v>
      </c>
      <c r="CH55" s="111">
        <v>1281276.8999999999</v>
      </c>
      <c r="CI55" s="111">
        <v>1663087.3</v>
      </c>
      <c r="CJ55" s="111">
        <v>1504269.9000000001</v>
      </c>
      <c r="CK55" s="111">
        <v>1328815.7000000002</v>
      </c>
      <c r="CL55" s="111">
        <v>1465811.0999999996</v>
      </c>
      <c r="CM55" s="111">
        <v>1312636.6000000001</v>
      </c>
      <c r="CN55" s="111">
        <v>1902394.7</v>
      </c>
      <c r="CO55" s="111">
        <f>SUM(CD55:CN55)</f>
        <v>16241031.199999999</v>
      </c>
      <c r="CP55" s="111">
        <v>2005664</v>
      </c>
      <c r="CQ55" s="111">
        <v>1901214.7000000002</v>
      </c>
      <c r="CR55" s="111">
        <v>1941421.1</v>
      </c>
      <c r="CS55" s="111">
        <v>1503241.0999999999</v>
      </c>
      <c r="CT55" s="111">
        <v>1612124.2000000002</v>
      </c>
      <c r="CU55" s="111">
        <v>1505430.7999999998</v>
      </c>
      <c r="CV55" s="111">
        <v>2035393.0999999996</v>
      </c>
      <c r="CW55" s="111">
        <v>1789837.7</v>
      </c>
      <c r="CX55" s="111">
        <v>1526454.9000000004</v>
      </c>
      <c r="CY55" s="111">
        <v>2139320.8000000003</v>
      </c>
      <c r="CZ55" s="111">
        <v>2172340.3999999994</v>
      </c>
      <c r="DA55" s="111">
        <v>2714865.2000000016</v>
      </c>
      <c r="DB55" s="111">
        <f>SUM(CP55:DA55)</f>
        <v>22847308.000000004</v>
      </c>
      <c r="DC55" s="111">
        <v>3016927.0000000005</v>
      </c>
      <c r="DD55" s="111">
        <v>2548104.7000000002</v>
      </c>
      <c r="DE55" s="111">
        <v>1241382.1999999997</v>
      </c>
      <c r="DF55" s="111">
        <v>0</v>
      </c>
      <c r="DG55" s="111">
        <v>0</v>
      </c>
      <c r="DH55" s="111">
        <v>133567.69999999998</v>
      </c>
      <c r="DI55" s="111">
        <v>818320.89999999991</v>
      </c>
      <c r="DJ55" s="111">
        <v>731716.90000000014</v>
      </c>
      <c r="DK55" s="111">
        <v>960939.39999999979</v>
      </c>
      <c r="DL55" s="111">
        <v>1445795.5999999999</v>
      </c>
      <c r="DM55" s="111">
        <v>1380604.4999999998</v>
      </c>
      <c r="DN55" s="111">
        <v>1943522.5</v>
      </c>
      <c r="DO55" s="111">
        <f>+SUM(DC55:DN55)</f>
        <v>14220881.4</v>
      </c>
      <c r="DP55" s="111">
        <v>2051478.5</v>
      </c>
      <c r="DQ55" s="111">
        <v>1874766.5</v>
      </c>
      <c r="DR55" s="111">
        <v>1864452.2</v>
      </c>
      <c r="DS55" s="111">
        <v>1669687.9</v>
      </c>
      <c r="DT55" s="111">
        <v>2160981.9000000004</v>
      </c>
      <c r="DU55" s="111">
        <v>1983077.4999999995</v>
      </c>
      <c r="DV55" s="111">
        <v>2422344.5999999996</v>
      </c>
      <c r="DW55" s="111">
        <v>2456513.4</v>
      </c>
      <c r="DX55" s="111">
        <v>2065333.4</v>
      </c>
      <c r="DY55" s="111">
        <v>2209754.6999999997</v>
      </c>
      <c r="DZ55" s="111">
        <v>2092104.4</v>
      </c>
      <c r="EA55" s="111">
        <v>2886548.9</v>
      </c>
      <c r="EB55" s="111">
        <f>+SUM(DP55:EA55)</f>
        <v>25737043.899999995</v>
      </c>
      <c r="EC55" s="111">
        <v>2956538.9</v>
      </c>
      <c r="ED55" s="111">
        <v>2656950.3999999994</v>
      </c>
      <c r="EE55" s="111">
        <v>2470918.7999999998</v>
      </c>
      <c r="EF55" s="111">
        <v>2583643.1999999993</v>
      </c>
      <c r="EG55" s="111">
        <v>2230990.6999999997</v>
      </c>
      <c r="EH55" s="111">
        <v>2112232.2999999998</v>
      </c>
      <c r="EI55" s="111">
        <v>2695670.7999999993</v>
      </c>
      <c r="EJ55" s="111">
        <v>2650962.7999999993</v>
      </c>
      <c r="EK55" s="111">
        <v>2235934.5999999992</v>
      </c>
      <c r="EL55" s="111">
        <v>2389481.6999999988</v>
      </c>
      <c r="EM55" s="111">
        <v>2275499</v>
      </c>
      <c r="EN55" s="111">
        <v>2984937.4</v>
      </c>
      <c r="EO55" s="111"/>
      <c r="EP55" s="111">
        <v>3201077.9000000004</v>
      </c>
      <c r="EQ55" s="111">
        <v>3260912</v>
      </c>
      <c r="ER55" s="111">
        <v>1957496.3</v>
      </c>
      <c r="ES55" s="111">
        <v>651359.4</v>
      </c>
      <c r="ET55" s="111">
        <v>302710.7</v>
      </c>
      <c r="EU55" s="111">
        <v>0</v>
      </c>
      <c r="EV55" s="111">
        <v>3151648.1</v>
      </c>
      <c r="EW55" s="111">
        <v>2899617.5</v>
      </c>
      <c r="EX55" s="111">
        <v>2980063.1</v>
      </c>
      <c r="EY55" s="111">
        <v>3400587.9</v>
      </c>
      <c r="EZ55" s="111">
        <v>3274092.3</v>
      </c>
      <c r="FA55" s="111">
        <v>3446634.5</v>
      </c>
      <c r="FB55" s="56">
        <f>+SUM(EP55:FA55)</f>
        <v>28526199.699999999</v>
      </c>
      <c r="FC55" s="111">
        <v>3819717.7</v>
      </c>
      <c r="FD55" s="116">
        <v>2883531.1999999997</v>
      </c>
      <c r="FE55" s="111">
        <v>3886664.5</v>
      </c>
      <c r="FF55" s="111">
        <v>3367116.7999999993</v>
      </c>
      <c r="FG55" s="111">
        <v>3777661.9</v>
      </c>
      <c r="FH55" s="111">
        <v>3557566.8</v>
      </c>
      <c r="FI55" s="111">
        <v>4314474.8999999994</v>
      </c>
      <c r="FJ55" s="111">
        <v>4657707</v>
      </c>
      <c r="FK55" s="111">
        <v>3918672.9</v>
      </c>
      <c r="FL55" s="111">
        <v>4375471.7</v>
      </c>
      <c r="FM55" s="111">
        <v>3783425.1</v>
      </c>
      <c r="FN55" s="111">
        <v>4747282.5</v>
      </c>
      <c r="FO55" s="56">
        <f>+SUM(FC55:FN55)</f>
        <v>47089293</v>
      </c>
      <c r="FP55" s="111">
        <v>4723173.0999999996</v>
      </c>
      <c r="FQ55" s="116">
        <v>4981590.8</v>
      </c>
      <c r="FR55" s="111">
        <v>4441143.2000000011</v>
      </c>
      <c r="FS55" s="111">
        <v>4158770.6000000006</v>
      </c>
      <c r="FT55" s="111">
        <v>4184401.5</v>
      </c>
      <c r="FU55" s="111">
        <v>3613914.7</v>
      </c>
      <c r="FV55" s="111">
        <v>4424001.4000000004</v>
      </c>
      <c r="FW55" s="111">
        <v>4442226.5</v>
      </c>
      <c r="FX55" s="111">
        <v>3742510.3</v>
      </c>
      <c r="FY55" s="111">
        <v>4202601.8</v>
      </c>
      <c r="FZ55" s="111">
        <v>3742227.3</v>
      </c>
      <c r="GA55" s="111">
        <v>4323130.4000000004</v>
      </c>
      <c r="GB55" s="56">
        <f>+SUM(FP55:GA55)</f>
        <v>50979691.599999987</v>
      </c>
      <c r="GC55" s="111">
        <v>4271107.3</v>
      </c>
      <c r="GD55" s="116">
        <v>4708259.5</v>
      </c>
      <c r="GE55" s="43">
        <v>3253216.0000000009</v>
      </c>
      <c r="GF55" s="111">
        <v>4085733.0999999996</v>
      </c>
      <c r="GG55" s="111">
        <v>3986332.7</v>
      </c>
      <c r="GH55" s="111">
        <v>3732940.4</v>
      </c>
      <c r="GI55" s="111">
        <v>4500818.6999999993</v>
      </c>
      <c r="GJ55" s="111">
        <v>4386992.8</v>
      </c>
      <c r="GK55" s="111">
        <v>3748862.7</v>
      </c>
      <c r="GL55" s="111">
        <v>3978887.8</v>
      </c>
      <c r="GM55" s="111">
        <v>3694024.7999999989</v>
      </c>
      <c r="GN55" s="111">
        <v>4934782.5999999996</v>
      </c>
      <c r="GO55" s="56">
        <f>+SUM(GC55:GN55)</f>
        <v>49281958.399999999</v>
      </c>
      <c r="GP55" s="111">
        <v>5192152.7</v>
      </c>
      <c r="GQ55" s="116">
        <v>5091847</v>
      </c>
      <c r="GR55" s="116">
        <v>4643163</v>
      </c>
      <c r="GS55" s="111">
        <v>3731326.1</v>
      </c>
      <c r="GT55" s="111">
        <v>3953821.3999999994</v>
      </c>
      <c r="GU55" s="111">
        <v>3844866.2</v>
      </c>
      <c r="GV55" s="111">
        <v>4763886.5</v>
      </c>
      <c r="GW55" s="111">
        <v>4608845.2</v>
      </c>
      <c r="GX55" s="111">
        <v>3869430.5999999996</v>
      </c>
      <c r="GY55" s="111">
        <v>4083735.5</v>
      </c>
      <c r="GZ55" s="111">
        <v>3979906.3999999994</v>
      </c>
      <c r="HA55" s="111">
        <v>5205138.5</v>
      </c>
      <c r="HB55" s="111">
        <f>+SUM(GP55:HA55)</f>
        <v>52968119.100000001</v>
      </c>
      <c r="HC55" s="111">
        <v>5398637.2999999989</v>
      </c>
      <c r="HD55" s="116">
        <v>4977163.099999967</v>
      </c>
      <c r="HE55" s="116">
        <v>4969968.4000000004</v>
      </c>
      <c r="HF55" s="116">
        <v>4943751.8</v>
      </c>
      <c r="HG55" s="111">
        <v>4836207.7000000011</v>
      </c>
      <c r="HH55" s="111">
        <v>4466339.9000000004</v>
      </c>
      <c r="HI55" s="111">
        <v>5661291.899999978</v>
      </c>
      <c r="HJ55" s="111"/>
      <c r="HK55" s="111"/>
      <c r="HL55" s="111"/>
      <c r="HM55" s="111"/>
      <c r="HN55" s="111"/>
      <c r="HO55" s="111">
        <f>+SUM(HC55:HN55)</f>
        <v>35253360.099999942</v>
      </c>
    </row>
    <row r="56" spans="1:223" ht="14.4" x14ac:dyDescent="0.3">
      <c r="B56" s="48" t="s">
        <v>77</v>
      </c>
      <c r="C56" s="111">
        <v>0</v>
      </c>
      <c r="D56" s="111">
        <v>0</v>
      </c>
      <c r="E56" s="111">
        <v>1505655.5</v>
      </c>
      <c r="F56" s="111">
        <v>2990611.3</v>
      </c>
      <c r="G56" s="111">
        <v>3184294.1</v>
      </c>
      <c r="H56" s="111">
        <v>3128096.7</v>
      </c>
      <c r="I56" s="111">
        <v>3298996.5</v>
      </c>
      <c r="J56" s="111">
        <v>3360317.8</v>
      </c>
      <c r="K56" s="111">
        <v>3293055.3000000003</v>
      </c>
      <c r="L56" s="111">
        <v>3683010.8</v>
      </c>
      <c r="M56" s="111">
        <v>3797099.1</v>
      </c>
      <c r="N56" s="111">
        <v>4042120.8000000003</v>
      </c>
      <c r="O56" s="111">
        <f>SUM(D56:N56)</f>
        <v>32283257.900000006</v>
      </c>
      <c r="P56" s="111">
        <v>3817822.9</v>
      </c>
      <c r="Q56" s="111">
        <v>3659674.8</v>
      </c>
      <c r="R56" s="111">
        <v>3853121.1999999997</v>
      </c>
      <c r="S56" s="111">
        <v>3621893.3</v>
      </c>
      <c r="T56" s="111">
        <v>4505570.4000000004</v>
      </c>
      <c r="U56" s="111">
        <v>4612171.6000000006</v>
      </c>
      <c r="V56" s="111">
        <v>4916472.1999999993</v>
      </c>
      <c r="W56" s="111">
        <v>4938499.2</v>
      </c>
      <c r="X56" s="111">
        <v>4887893.5000000009</v>
      </c>
      <c r="Y56" s="111">
        <v>5034061.4000000004</v>
      </c>
      <c r="Z56" s="111">
        <v>4979948.8000000007</v>
      </c>
      <c r="AA56" s="111">
        <v>5270044.7</v>
      </c>
      <c r="AB56" s="111">
        <f>SUM(Q56:AA56)</f>
        <v>50279351.100000009</v>
      </c>
      <c r="AC56" s="111">
        <v>5199488.9000000004</v>
      </c>
      <c r="AD56" s="111">
        <v>5562642</v>
      </c>
      <c r="AE56" s="111">
        <v>6653363.3999999994</v>
      </c>
      <c r="AF56" s="111">
        <v>7035958.0999999996</v>
      </c>
      <c r="AG56" s="111">
        <v>6513828.5000000009</v>
      </c>
      <c r="AH56" s="111">
        <v>6272826.4000000004</v>
      </c>
      <c r="AI56" s="111">
        <v>6497686.4999999991</v>
      </c>
      <c r="AJ56" s="111">
        <v>6828381.8000000007</v>
      </c>
      <c r="AK56" s="111">
        <v>6690498.7999999998</v>
      </c>
      <c r="AL56" s="111">
        <v>6889234.6999999983</v>
      </c>
      <c r="AM56" s="111">
        <v>6800920.0500000026</v>
      </c>
      <c r="AN56" s="111">
        <v>7232063.0000000009</v>
      </c>
      <c r="AO56" s="111">
        <f>SUM(AD56:AN56)</f>
        <v>72977403.25</v>
      </c>
      <c r="AP56" s="111">
        <v>7149727.3999999994</v>
      </c>
      <c r="AQ56" s="111">
        <v>6899041.2000000002</v>
      </c>
      <c r="AR56" s="111">
        <v>7126743.5</v>
      </c>
      <c r="AS56" s="111">
        <v>6422621.2999999998</v>
      </c>
      <c r="AT56" s="111">
        <v>6680744.3000000007</v>
      </c>
      <c r="AU56" s="111">
        <v>6679928.9000000004</v>
      </c>
      <c r="AV56" s="111">
        <v>7141367.4999999991</v>
      </c>
      <c r="AW56" s="111">
        <v>7414553.9000000004</v>
      </c>
      <c r="AX56" s="111">
        <v>7105722.5000000009</v>
      </c>
      <c r="AY56" s="111">
        <v>7393393.7999999989</v>
      </c>
      <c r="AZ56" s="111">
        <v>7350161.6000000006</v>
      </c>
      <c r="BA56" s="111">
        <v>7308733.7999999998</v>
      </c>
      <c r="BB56" s="111">
        <f>SUM(AQ56:BA56)</f>
        <v>77523012.299999997</v>
      </c>
      <c r="BC56" s="111">
        <v>7291273.9999999991</v>
      </c>
      <c r="BD56" s="111">
        <v>6710841.3999999985</v>
      </c>
      <c r="BE56" s="111">
        <v>6988309.5000000009</v>
      </c>
      <c r="BF56" s="111">
        <v>6756938.2999999989</v>
      </c>
      <c r="BG56" s="111">
        <v>6872348.5000000009</v>
      </c>
      <c r="BH56" s="111">
        <v>6978355.7000000002</v>
      </c>
      <c r="BI56" s="111">
        <v>7345056.1999999965</v>
      </c>
      <c r="BJ56" s="111">
        <v>7836552.7000000002</v>
      </c>
      <c r="BK56" s="111">
        <v>7428595.8999999985</v>
      </c>
      <c r="BL56" s="111">
        <v>7905907.1000000015</v>
      </c>
      <c r="BM56" s="111">
        <v>7930805.0999999987</v>
      </c>
      <c r="BN56" s="111">
        <v>8553674.0999999978</v>
      </c>
      <c r="BO56" s="111">
        <f>SUM(BD56:BN56)</f>
        <v>81307384.499999985</v>
      </c>
      <c r="BP56" s="111">
        <v>8573618.8000000007</v>
      </c>
      <c r="BQ56" s="111">
        <v>7682101.5999999987</v>
      </c>
      <c r="BR56" s="111">
        <v>7796851.8000000026</v>
      </c>
      <c r="BS56" s="111">
        <v>7229664.0999999996</v>
      </c>
      <c r="BT56" s="111">
        <v>7748622.0000000019</v>
      </c>
      <c r="BU56" s="111">
        <v>7397740.0000000028</v>
      </c>
      <c r="BV56" s="111">
        <v>7601175.4999999963</v>
      </c>
      <c r="BW56" s="111">
        <v>8104485.9000000041</v>
      </c>
      <c r="BX56" s="111">
        <v>7614451.1000000006</v>
      </c>
      <c r="BY56" s="111">
        <v>8126281.2000000011</v>
      </c>
      <c r="BZ56" s="111">
        <v>8077385.0000000019</v>
      </c>
      <c r="CA56" s="111">
        <v>8160764.9999999991</v>
      </c>
      <c r="CB56" s="111">
        <f>SUM(BQ56:CA56)</f>
        <v>85539523.200000003</v>
      </c>
      <c r="CC56" s="111">
        <v>7898798.799999998</v>
      </c>
      <c r="CD56" s="111">
        <v>7574999.2999999989</v>
      </c>
      <c r="CE56" s="111">
        <v>8270232.1000000015</v>
      </c>
      <c r="CF56" s="111">
        <v>7885042.799999998</v>
      </c>
      <c r="CG56" s="111">
        <v>8014238.4000000004</v>
      </c>
      <c r="CH56" s="111">
        <v>7737156.7999999989</v>
      </c>
      <c r="CI56" s="111">
        <v>8212163.799999998</v>
      </c>
      <c r="CJ56" s="111">
        <v>8630399.6999999993</v>
      </c>
      <c r="CK56" s="111">
        <v>8419907.700000003</v>
      </c>
      <c r="CL56" s="111">
        <v>8856142.4999999981</v>
      </c>
      <c r="CM56" s="111">
        <v>8584841.4999999963</v>
      </c>
      <c r="CN56" s="111">
        <v>8806285.5999999978</v>
      </c>
      <c r="CO56" s="111">
        <f>SUM(CD56:CN56)</f>
        <v>90991410.199999988</v>
      </c>
      <c r="CP56" s="111">
        <v>9260489.2999999989</v>
      </c>
      <c r="CQ56" s="111">
        <v>9422862.5</v>
      </c>
      <c r="CR56" s="111">
        <v>9687697.3000000007</v>
      </c>
      <c r="CS56" s="111">
        <v>9284287.6000000015</v>
      </c>
      <c r="CT56" s="111">
        <v>9364056.0999999996</v>
      </c>
      <c r="CU56" s="111">
        <v>9013363.6000000015</v>
      </c>
      <c r="CV56" s="111">
        <v>9638656.6000000015</v>
      </c>
      <c r="CW56" s="111">
        <v>10025323.500000002</v>
      </c>
      <c r="CX56" s="111">
        <v>9765604.5999999978</v>
      </c>
      <c r="CY56" s="111">
        <v>12436101</v>
      </c>
      <c r="CZ56" s="111">
        <v>12616562.699999996</v>
      </c>
      <c r="DA56" s="111">
        <v>13712645.300000001</v>
      </c>
      <c r="DB56" s="111">
        <f>SUM(CP56:DA56)</f>
        <v>124227650.10000001</v>
      </c>
      <c r="DC56" s="111">
        <v>13074236.4</v>
      </c>
      <c r="DD56" s="111">
        <v>11968228.999999998</v>
      </c>
      <c r="DE56" s="111">
        <v>5967571.3999999985</v>
      </c>
      <c r="DF56" s="111">
        <v>0</v>
      </c>
      <c r="DG56" s="111">
        <v>0</v>
      </c>
      <c r="DH56" s="111">
        <v>1267323.3</v>
      </c>
      <c r="DI56" s="111">
        <v>6152516.0999999987</v>
      </c>
      <c r="DJ56" s="111">
        <v>6409281.4999999963</v>
      </c>
      <c r="DK56" s="111">
        <v>7731998.4000000022</v>
      </c>
      <c r="DL56" s="111">
        <v>10081680.300000001</v>
      </c>
      <c r="DM56" s="111">
        <v>10022534.599999998</v>
      </c>
      <c r="DN56" s="111">
        <v>10305144.799999997</v>
      </c>
      <c r="DO56" s="111">
        <f>+SUM(DC56:DN56)</f>
        <v>82980515.799999982</v>
      </c>
      <c r="DP56" s="111">
        <v>10347171.099999996</v>
      </c>
      <c r="DQ56" s="111">
        <v>9729991.0999999978</v>
      </c>
      <c r="DR56" s="111">
        <v>10156759.999999996</v>
      </c>
      <c r="DS56" s="111">
        <v>10051638.199999999</v>
      </c>
      <c r="DT56" s="111">
        <v>14088534.299999995</v>
      </c>
      <c r="DU56" s="111">
        <v>13040744.999999996</v>
      </c>
      <c r="DV56" s="111">
        <v>13553256.300000001</v>
      </c>
      <c r="DW56" s="111">
        <v>14047695.499999996</v>
      </c>
      <c r="DX56" s="111">
        <v>13018645.499999994</v>
      </c>
      <c r="DY56" s="111">
        <v>13611627.499999994</v>
      </c>
      <c r="DZ56" s="111">
        <v>13718967.899999993</v>
      </c>
      <c r="EA56" s="111">
        <v>14243068.6</v>
      </c>
      <c r="EB56" s="111">
        <f>+SUM(DP56:EA56)</f>
        <v>149608100.99999997</v>
      </c>
      <c r="EC56" s="111">
        <v>14200832.799999995</v>
      </c>
      <c r="ED56" s="111">
        <v>12897681.899999995</v>
      </c>
      <c r="EE56" s="111">
        <v>14089259.699999996</v>
      </c>
      <c r="EF56" s="111">
        <v>12084209.59999999</v>
      </c>
      <c r="EG56" s="111">
        <v>13763436.699999997</v>
      </c>
      <c r="EH56" s="111">
        <v>13651825.700000003</v>
      </c>
      <c r="EI56" s="111">
        <v>14040376.399999993</v>
      </c>
      <c r="EJ56" s="111">
        <v>14325326.799999997</v>
      </c>
      <c r="EK56" s="111">
        <v>13888493.100000005</v>
      </c>
      <c r="EL56" s="111">
        <v>14669993.600000005</v>
      </c>
      <c r="EM56" s="111">
        <v>14477371.499999998</v>
      </c>
      <c r="EN56" s="111">
        <v>14883840.400000004</v>
      </c>
      <c r="EO56" s="111"/>
      <c r="EP56" s="111">
        <v>14332603.9</v>
      </c>
      <c r="EQ56" s="111">
        <v>14368721.399999993</v>
      </c>
      <c r="ER56" s="111">
        <v>10600688.4</v>
      </c>
      <c r="ES56" s="111">
        <v>5813538.2999999998</v>
      </c>
      <c r="ET56" s="111">
        <v>2032032.8</v>
      </c>
      <c r="EU56" s="111">
        <v>0</v>
      </c>
      <c r="EV56" s="111">
        <v>13045765.5</v>
      </c>
      <c r="EW56" s="111">
        <v>14009886.300000006</v>
      </c>
      <c r="EX56" s="111">
        <v>13801332.300000001</v>
      </c>
      <c r="EY56" s="111">
        <v>15400218.899999999</v>
      </c>
      <c r="EZ56" s="111">
        <v>15286834</v>
      </c>
      <c r="FA56" s="111">
        <v>14308240.4</v>
      </c>
      <c r="FB56" s="56">
        <f>+SUM(EP56:FA56)</f>
        <v>132999862.19999999</v>
      </c>
      <c r="FC56" s="111">
        <v>16192338.100000001</v>
      </c>
      <c r="FD56" s="116">
        <v>13761036.699999999</v>
      </c>
      <c r="FE56" s="111">
        <v>14541747.300000001</v>
      </c>
      <c r="FF56" s="111">
        <v>14657766.9</v>
      </c>
      <c r="FG56" s="111">
        <v>16095467.1</v>
      </c>
      <c r="FH56" s="111">
        <v>16217044.199999999</v>
      </c>
      <c r="FI56" s="111">
        <v>16420196.299999999</v>
      </c>
      <c r="FJ56" s="111">
        <v>16646069.5</v>
      </c>
      <c r="FK56" s="111">
        <v>17314647</v>
      </c>
      <c r="FL56" s="111">
        <v>18103719.600000001</v>
      </c>
      <c r="FM56" s="111">
        <v>17748912.600000001</v>
      </c>
      <c r="FN56" s="111">
        <v>18440057.800000004</v>
      </c>
      <c r="FO56" s="56">
        <f>+SUM(FC56:FN56)</f>
        <v>196139003.09999999</v>
      </c>
      <c r="FP56" s="111">
        <v>17218643</v>
      </c>
      <c r="FQ56" s="116">
        <v>18487053.699999996</v>
      </c>
      <c r="FR56" s="111">
        <v>18715058.899999999</v>
      </c>
      <c r="FS56" s="111">
        <v>17472260.299999997</v>
      </c>
      <c r="FT56" s="111">
        <v>19322140.800000001</v>
      </c>
      <c r="FU56" s="111">
        <v>18650595.899999999</v>
      </c>
      <c r="FV56" s="111">
        <v>19694728.999999996</v>
      </c>
      <c r="FW56" s="111">
        <v>20541813.100000001</v>
      </c>
      <c r="FX56" s="111">
        <v>20661789.099999994</v>
      </c>
      <c r="FY56" s="111">
        <v>21150983.599999998</v>
      </c>
      <c r="FZ56" s="111">
        <v>19687838</v>
      </c>
      <c r="GA56" s="111">
        <v>18883833</v>
      </c>
      <c r="GB56" s="56">
        <f>+SUM(FP56:GA56)</f>
        <v>230486738.39999998</v>
      </c>
      <c r="GC56" s="111">
        <v>17863015.200000003</v>
      </c>
      <c r="GD56" s="116">
        <v>18316240.5</v>
      </c>
      <c r="GE56" s="43">
        <v>13985212.200000001</v>
      </c>
      <c r="GF56" s="111">
        <v>17543768.600000001</v>
      </c>
      <c r="GG56" s="111">
        <v>18298024.899999999</v>
      </c>
      <c r="GH56" s="111">
        <v>18414156.799999997</v>
      </c>
      <c r="GI56" s="111">
        <v>18730472.299999997</v>
      </c>
      <c r="GJ56" s="111">
        <v>19593712.800000001</v>
      </c>
      <c r="GK56" s="111">
        <v>19251716.699999999</v>
      </c>
      <c r="GL56" s="111">
        <v>19740283.300000001</v>
      </c>
      <c r="GM56" s="111">
        <v>19976818.699999999</v>
      </c>
      <c r="GN56" s="111">
        <v>19657302.199999999</v>
      </c>
      <c r="GO56" s="56">
        <f>+SUM(GC56:GN56)</f>
        <v>221370724.19999999</v>
      </c>
      <c r="GP56" s="111">
        <v>19280804.5</v>
      </c>
      <c r="GQ56" s="116">
        <v>18271649.400000002</v>
      </c>
      <c r="GR56" s="116">
        <v>18220029</v>
      </c>
      <c r="GS56" s="111">
        <v>18397331.699999999</v>
      </c>
      <c r="GT56" s="111">
        <v>20416958.399999999</v>
      </c>
      <c r="GU56" s="111">
        <v>19160556.300000004</v>
      </c>
      <c r="GV56" s="111">
        <v>20743960</v>
      </c>
      <c r="GW56" s="111">
        <v>20984132.800000001</v>
      </c>
      <c r="GX56" s="111">
        <v>19920960.100000001</v>
      </c>
      <c r="GY56" s="111">
        <v>21925450.600000001</v>
      </c>
      <c r="GZ56" s="111">
        <v>23209117.700000003</v>
      </c>
      <c r="HA56" s="111">
        <v>22853252.100000001</v>
      </c>
      <c r="HB56" s="111">
        <f>+SUM(GP56:HA56)</f>
        <v>243384202.59999999</v>
      </c>
      <c r="HC56" s="111">
        <v>21980281</v>
      </c>
      <c r="HD56" s="116">
        <v>20449528.400000036</v>
      </c>
      <c r="HE56" s="116">
        <v>24486834.300000001</v>
      </c>
      <c r="HF56" s="116">
        <v>23478995</v>
      </c>
      <c r="HG56" s="111">
        <v>26271275.199999996</v>
      </c>
      <c r="HH56" s="111">
        <v>25084286.100000001</v>
      </c>
      <c r="HI56" s="111">
        <v>25414464.500000004</v>
      </c>
      <c r="HJ56" s="111"/>
      <c r="HK56" s="111"/>
      <c r="HL56" s="111"/>
      <c r="HM56" s="111"/>
      <c r="HN56" s="111"/>
      <c r="HO56" s="111">
        <f>+SUM(HC56:HN56)</f>
        <v>167165664.50000003</v>
      </c>
    </row>
    <row r="58" spans="1:223" x14ac:dyDescent="0.25">
      <c r="B58" s="5"/>
    </row>
    <row r="59" spans="1:223" x14ac:dyDescent="0.25">
      <c r="CC59" s="26"/>
      <c r="CD59" s="26"/>
      <c r="CE59" s="26"/>
      <c r="CF59" s="26"/>
      <c r="CG59" s="26"/>
      <c r="CH59" s="26"/>
      <c r="CI59" s="26"/>
      <c r="CJ59" s="26"/>
    </row>
    <row r="60" spans="1:223" x14ac:dyDescent="0.25">
      <c r="DP60" s="29"/>
      <c r="EC60" s="29"/>
    </row>
    <row r="61" spans="1:223" x14ac:dyDescent="0.25">
      <c r="DP61" s="29"/>
      <c r="EC61" s="29"/>
    </row>
    <row r="63" spans="1:223" x14ac:dyDescent="0.25"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HC63" s="24"/>
      <c r="HD63" s="24"/>
      <c r="HE63" s="24"/>
      <c r="HF63" s="24"/>
      <c r="HG63" s="24"/>
    </row>
    <row r="64" spans="1:223" x14ac:dyDescent="0.25"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HC64" s="24"/>
      <c r="HD64" s="24"/>
      <c r="HE64" s="24"/>
      <c r="HF64" s="24"/>
      <c r="HG64" s="24"/>
    </row>
    <row r="65" spans="159:215" x14ac:dyDescent="0.25"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HC65" s="24"/>
      <c r="HD65" s="24"/>
      <c r="HE65" s="24"/>
      <c r="HF65" s="24"/>
      <c r="HG65" s="24"/>
    </row>
  </sheetData>
  <mergeCells count="100">
    <mergeCell ref="HC6:HN6"/>
    <mergeCell ref="HO6:HO7"/>
    <mergeCell ref="HC29:HN29"/>
    <mergeCell ref="HO29:HO30"/>
    <mergeCell ref="HC52:HN52"/>
    <mergeCell ref="HO52:HO53"/>
    <mergeCell ref="GC6:GN6"/>
    <mergeCell ref="GO6:GO7"/>
    <mergeCell ref="GC29:GN29"/>
    <mergeCell ref="GO29:GO30"/>
    <mergeCell ref="GC52:GN52"/>
    <mergeCell ref="GO52:GO53"/>
    <mergeCell ref="GB6:GB7"/>
    <mergeCell ref="GB29:GB30"/>
    <mergeCell ref="GB52:GB53"/>
    <mergeCell ref="FP6:GA6"/>
    <mergeCell ref="FP29:GA29"/>
    <mergeCell ref="FP52:GA52"/>
    <mergeCell ref="FB6:FB7"/>
    <mergeCell ref="FB29:FB30"/>
    <mergeCell ref="FB52:FB53"/>
    <mergeCell ref="DP6:EA6"/>
    <mergeCell ref="EB6:EB7"/>
    <mergeCell ref="DP29:EA29"/>
    <mergeCell ref="EB29:EB30"/>
    <mergeCell ref="DP52:EA52"/>
    <mergeCell ref="EB52:EB53"/>
    <mergeCell ref="EC6:EN6"/>
    <mergeCell ref="EO6:EO7"/>
    <mergeCell ref="EC29:EN29"/>
    <mergeCell ref="EO29:EO30"/>
    <mergeCell ref="EC52:EN52"/>
    <mergeCell ref="EO52:EO53"/>
    <mergeCell ref="A1:B1"/>
    <mergeCell ref="DC6:DN6"/>
    <mergeCell ref="DO6:DO7"/>
    <mergeCell ref="DC29:DN29"/>
    <mergeCell ref="DO29:DO30"/>
    <mergeCell ref="CP6:DA6"/>
    <mergeCell ref="CP29:DA29"/>
    <mergeCell ref="BB6:BB7"/>
    <mergeCell ref="BB29:BB30"/>
    <mergeCell ref="A2:B2"/>
    <mergeCell ref="AP6:BA6"/>
    <mergeCell ref="DC52:DN52"/>
    <mergeCell ref="DO52:DO53"/>
    <mergeCell ref="DB6:DB7"/>
    <mergeCell ref="DB29:DB30"/>
    <mergeCell ref="DB52:DB53"/>
    <mergeCell ref="CP52:DA52"/>
    <mergeCell ref="CB6:CB7"/>
    <mergeCell ref="CB29:CB30"/>
    <mergeCell ref="CB52:CB53"/>
    <mergeCell ref="CO6:CO7"/>
    <mergeCell ref="CO29:CO30"/>
    <mergeCell ref="CO52:CO53"/>
    <mergeCell ref="CC6:CN6"/>
    <mergeCell ref="BB52:BB53"/>
    <mergeCell ref="BO6:BO7"/>
    <mergeCell ref="BO29:BO30"/>
    <mergeCell ref="BO52:BO53"/>
    <mergeCell ref="BC6:BN6"/>
    <mergeCell ref="BP52:CA52"/>
    <mergeCell ref="CC52:CN52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BC52:BN52"/>
    <mergeCell ref="P6:AA6"/>
    <mergeCell ref="AC6:AN6"/>
    <mergeCell ref="FO6:FO7"/>
    <mergeCell ref="FO29:FO30"/>
    <mergeCell ref="FO52:FO53"/>
    <mergeCell ref="C52:N52"/>
    <mergeCell ref="P52:AA52"/>
    <mergeCell ref="AC52:AN52"/>
    <mergeCell ref="AP52:BA52"/>
    <mergeCell ref="O6:O7"/>
    <mergeCell ref="O29:O30"/>
    <mergeCell ref="O52:O53"/>
    <mergeCell ref="AB6:AB7"/>
    <mergeCell ref="AB29:AB30"/>
    <mergeCell ref="AB52:AB53"/>
    <mergeCell ref="AO6:AO7"/>
    <mergeCell ref="AO29:AO30"/>
    <mergeCell ref="AO52:AO53"/>
    <mergeCell ref="GP6:HA6"/>
    <mergeCell ref="HB6:HB7"/>
    <mergeCell ref="GP29:HA29"/>
    <mergeCell ref="HB29:HB30"/>
    <mergeCell ref="GP52:HA52"/>
    <mergeCell ref="HB52:HB53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O54"/>
  <sheetViews>
    <sheetView showGridLines="0" zoomScale="60" zoomScaleNormal="60" workbookViewId="0">
      <pane xSplit="2" ySplit="3" topLeftCell="KC4" activePane="bottomRight" state="frozen"/>
      <selection pane="topRight" activeCell="EP48" sqref="EP48:FA48"/>
      <selection pane="bottomLeft" activeCell="EP48" sqref="EP48:FA48"/>
      <selection pane="bottomRight" activeCell="KI44" sqref="KI4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39" width="12.88671875" style="2" customWidth="1"/>
    <col min="240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50" width="11.44140625" style="2"/>
    <col min="251" max="251" width="13" style="2" customWidth="1"/>
    <col min="252" max="252" width="15.33203125" style="2" customWidth="1"/>
    <col min="253" max="253" width="12.44140625" style="2" customWidth="1"/>
    <col min="254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276" width="11.44140625" style="2"/>
    <col min="277" max="278" width="14.33203125" style="2" bestFit="1" customWidth="1"/>
    <col min="279" max="279" width="14.5546875" style="2" bestFit="1" customWidth="1"/>
    <col min="280" max="280" width="14.33203125" style="2" bestFit="1" customWidth="1"/>
    <col min="281" max="281" width="14.5546875" style="2" bestFit="1" customWidth="1"/>
    <col min="282" max="283" width="11.44140625" style="2"/>
    <col min="284" max="284" width="13.88671875" style="2" bestFit="1" customWidth="1"/>
    <col min="285" max="286" width="11.44140625" style="2"/>
    <col min="287" max="287" width="13.33203125" style="2" customWidth="1"/>
    <col min="288" max="288" width="15.44140625" style="2" customWidth="1"/>
    <col min="289" max="289" width="11.44140625" style="2"/>
    <col min="290" max="291" width="14.33203125" style="2" bestFit="1" customWidth="1"/>
    <col min="292" max="292" width="14.5546875" style="2" bestFit="1" customWidth="1"/>
    <col min="293" max="293" width="14.33203125" style="2" bestFit="1" customWidth="1"/>
    <col min="294" max="294" width="14.5546875" style="2" bestFit="1" customWidth="1"/>
    <col min="295" max="295" width="15" style="2" customWidth="1"/>
    <col min="296" max="296" width="11.44140625" style="2"/>
    <col min="297" max="297" width="13.88671875" style="2" bestFit="1" customWidth="1"/>
    <col min="298" max="299" width="11.44140625" style="2"/>
    <col min="300" max="300" width="13.33203125" style="2" customWidth="1"/>
    <col min="301" max="301" width="15.44140625" style="2" customWidth="1"/>
    <col min="302" max="16384" width="11.44140625" style="2"/>
  </cols>
  <sheetData>
    <row r="1" spans="1:301" x14ac:dyDescent="0.25">
      <c r="A1" s="179" t="s">
        <v>0</v>
      </c>
      <c r="B1" s="179"/>
    </row>
    <row r="2" spans="1:301" ht="30" customHeight="1" x14ac:dyDescent="0.25">
      <c r="A2" s="180" t="s">
        <v>104</v>
      </c>
      <c r="B2" s="181"/>
    </row>
    <row r="3" spans="1:301" x14ac:dyDescent="0.25">
      <c r="A3" s="39" t="s">
        <v>105</v>
      </c>
    </row>
    <row r="4" spans="1:301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301" x14ac:dyDescent="0.25">
      <c r="B5" s="5" t="s">
        <v>38</v>
      </c>
    </row>
    <row r="6" spans="1:301" ht="15" customHeight="1" x14ac:dyDescent="0.25">
      <c r="B6" s="177" t="s">
        <v>39</v>
      </c>
      <c r="C6" s="174">
        <v>2003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106</v>
      </c>
      <c r="P6" s="174">
        <v>2004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107</v>
      </c>
      <c r="AC6" s="174">
        <v>2005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108</v>
      </c>
      <c r="AP6" s="174">
        <v>2006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109</v>
      </c>
      <c r="BC6" s="174">
        <v>2007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110</v>
      </c>
      <c r="BP6" s="174">
        <v>2008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111</v>
      </c>
      <c r="CC6" s="174">
        <v>2009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91</v>
      </c>
      <c r="CP6" s="174">
        <v>2010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80</v>
      </c>
      <c r="DC6" s="174">
        <v>2011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81</v>
      </c>
      <c r="DP6" s="174">
        <v>2012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82</v>
      </c>
      <c r="EC6" s="174">
        <v>2013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40</v>
      </c>
      <c r="EP6" s="174">
        <v>2014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41</v>
      </c>
      <c r="FC6" s="174">
        <v>2015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42</v>
      </c>
      <c r="FP6" s="174">
        <v>2016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43</v>
      </c>
      <c r="GC6" s="174">
        <v>2017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44</v>
      </c>
      <c r="GP6" s="174">
        <v>2018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45</v>
      </c>
      <c r="HC6" s="174">
        <v>2019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2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2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2" t="s">
        <v>48</v>
      </c>
      <c r="IP6" s="174">
        <v>2022</v>
      </c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6"/>
      <c r="JB6" s="172" t="s">
        <v>49</v>
      </c>
      <c r="JC6" s="174">
        <v>2023</v>
      </c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6"/>
      <c r="JO6" s="172" t="s">
        <v>50</v>
      </c>
      <c r="JP6" s="174">
        <v>2024</v>
      </c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6"/>
      <c r="KB6" s="172" t="s">
        <v>51</v>
      </c>
      <c r="KC6" s="174">
        <v>2025</v>
      </c>
      <c r="KD6" s="175"/>
      <c r="KE6" s="175"/>
      <c r="KF6" s="175"/>
      <c r="KG6" s="175"/>
      <c r="KH6" s="175"/>
      <c r="KI6" s="175"/>
      <c r="KJ6" s="175"/>
      <c r="KK6" s="175"/>
      <c r="KL6" s="175"/>
      <c r="KM6" s="175"/>
      <c r="KN6" s="176"/>
      <c r="KO6" s="172" t="s">
        <v>176</v>
      </c>
    </row>
    <row r="7" spans="1:301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3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3"/>
      <c r="KC7" s="45" t="s">
        <v>52</v>
      </c>
      <c r="KD7" s="45" t="s">
        <v>53</v>
      </c>
      <c r="KE7" s="45" t="s">
        <v>54</v>
      </c>
      <c r="KF7" s="45" t="s">
        <v>55</v>
      </c>
      <c r="KG7" s="45" t="s">
        <v>56</v>
      </c>
      <c r="KH7" s="45" t="s">
        <v>57</v>
      </c>
      <c r="KI7" s="45" t="s">
        <v>58</v>
      </c>
      <c r="KJ7" s="45" t="s">
        <v>59</v>
      </c>
      <c r="KK7" s="45" t="s">
        <v>60</v>
      </c>
      <c r="KL7" s="45" t="s">
        <v>61</v>
      </c>
      <c r="KM7" s="45" t="s">
        <v>62</v>
      </c>
      <c r="KN7" s="45" t="s">
        <v>63</v>
      </c>
      <c r="KO7" s="173"/>
    </row>
    <row r="8" spans="1:301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>
        <v>401468</v>
      </c>
      <c r="KB8" s="76">
        <f>SUM(JP8:KA8)</f>
        <v>4360748</v>
      </c>
      <c r="KC8" s="75">
        <v>405127</v>
      </c>
      <c r="KD8" s="75">
        <v>361993</v>
      </c>
      <c r="KE8" s="75">
        <v>365868</v>
      </c>
      <c r="KF8" s="75">
        <v>358483</v>
      </c>
      <c r="KG8" s="75">
        <v>361203</v>
      </c>
      <c r="KH8" s="75">
        <v>344876</v>
      </c>
      <c r="KI8" s="75">
        <v>388787</v>
      </c>
      <c r="KJ8" s="72"/>
      <c r="KK8" s="72"/>
      <c r="KL8" s="72"/>
      <c r="KM8" s="72"/>
      <c r="KN8" s="72"/>
      <c r="KO8" s="76">
        <f>SUM(KC8:KN8)</f>
        <v>2586337</v>
      </c>
    </row>
    <row r="9" spans="1:301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>
        <v>211672</v>
      </c>
      <c r="KB9" s="73"/>
      <c r="KC9" s="76">
        <v>220388</v>
      </c>
      <c r="KD9" s="76">
        <v>194419</v>
      </c>
      <c r="KE9" s="76">
        <v>182963</v>
      </c>
      <c r="KF9" s="76">
        <v>183917</v>
      </c>
      <c r="KG9" s="76">
        <v>172905</v>
      </c>
      <c r="KH9" s="76">
        <v>163367</v>
      </c>
      <c r="KI9" s="76">
        <v>202541</v>
      </c>
      <c r="KJ9" s="73"/>
      <c r="KK9" s="73"/>
      <c r="KL9" s="73"/>
      <c r="KM9" s="73"/>
      <c r="KN9" s="73"/>
      <c r="KO9" s="73"/>
    </row>
    <row r="10" spans="1:301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>
        <v>189796</v>
      </c>
      <c r="KB10" s="73"/>
      <c r="KC10" s="76">
        <v>184739</v>
      </c>
      <c r="KD10" s="76">
        <v>167574</v>
      </c>
      <c r="KE10" s="76">
        <v>182905</v>
      </c>
      <c r="KF10" s="76">
        <v>174566</v>
      </c>
      <c r="KG10" s="76">
        <v>188298</v>
      </c>
      <c r="KH10" s="76">
        <v>181509</v>
      </c>
      <c r="KI10" s="76">
        <v>186246</v>
      </c>
      <c r="KJ10" s="73"/>
      <c r="KK10" s="73"/>
      <c r="KL10" s="73"/>
      <c r="KM10" s="73"/>
      <c r="KN10" s="73"/>
      <c r="KO10" s="73"/>
    </row>
    <row r="11" spans="1:301" x14ac:dyDescent="0.25">
      <c r="B11" s="46" t="s">
        <v>113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>
        <v>204070</v>
      </c>
      <c r="KB11" s="76">
        <f>SUM(JP11:KA11)</f>
        <v>2228707</v>
      </c>
      <c r="KC11" s="75">
        <v>205439</v>
      </c>
      <c r="KD11" s="75">
        <v>151211</v>
      </c>
      <c r="KE11" s="75">
        <v>205637</v>
      </c>
      <c r="KF11" s="75">
        <v>192063</v>
      </c>
      <c r="KG11" s="75">
        <v>209693</v>
      </c>
      <c r="KH11" s="75">
        <v>205178</v>
      </c>
      <c r="KI11" s="75">
        <v>203315</v>
      </c>
      <c r="KJ11" s="72"/>
      <c r="KK11" s="72"/>
      <c r="KL11" s="72"/>
      <c r="KM11" s="72"/>
      <c r="KN11" s="72"/>
      <c r="KO11" s="76">
        <f>SUM(KC11:KN11)</f>
        <v>1372536</v>
      </c>
    </row>
    <row r="12" spans="1:301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>
        <v>2485</v>
      </c>
      <c r="KB12" s="73"/>
      <c r="KC12" s="76">
        <v>3118</v>
      </c>
      <c r="KD12" s="76">
        <v>1975</v>
      </c>
      <c r="KE12" s="76">
        <v>2467</v>
      </c>
      <c r="KF12" s="76">
        <v>2403</v>
      </c>
      <c r="KG12" s="76">
        <v>3319</v>
      </c>
      <c r="KH12" s="76">
        <v>4442</v>
      </c>
      <c r="KI12" s="76">
        <v>3080</v>
      </c>
      <c r="KJ12" s="73"/>
      <c r="KK12" s="73"/>
      <c r="KL12" s="73"/>
      <c r="KM12" s="73"/>
      <c r="KN12" s="73"/>
      <c r="KO12" s="73"/>
    </row>
    <row r="13" spans="1:301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>
        <v>201585</v>
      </c>
      <c r="KB13" s="73"/>
      <c r="KC13" s="76">
        <v>202321</v>
      </c>
      <c r="KD13" s="76">
        <v>149236</v>
      </c>
      <c r="KE13" s="76">
        <v>203170</v>
      </c>
      <c r="KF13" s="76">
        <v>189660</v>
      </c>
      <c r="KG13" s="76">
        <v>206374</v>
      </c>
      <c r="KH13" s="76">
        <v>200736</v>
      </c>
      <c r="KI13" s="76">
        <v>200235</v>
      </c>
      <c r="KJ13" s="73"/>
      <c r="KK13" s="73"/>
      <c r="KL13" s="73"/>
      <c r="KM13" s="73"/>
      <c r="KN13" s="73"/>
      <c r="KO13" s="73"/>
    </row>
    <row r="14" spans="1:301" x14ac:dyDescent="0.25">
      <c r="B14" s="46" t="s">
        <v>114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>
        <v>478586</v>
      </c>
      <c r="KB14" s="76">
        <f>SUM(JP14:KA14)</f>
        <v>5262836</v>
      </c>
      <c r="KC14" s="75">
        <v>500683</v>
      </c>
      <c r="KD14" s="75">
        <v>361899</v>
      </c>
      <c r="KE14" s="75">
        <v>440031</v>
      </c>
      <c r="KF14" s="75">
        <v>440029</v>
      </c>
      <c r="KG14" s="75">
        <v>435403</v>
      </c>
      <c r="KH14" s="75">
        <v>392120</v>
      </c>
      <c r="KI14" s="75">
        <v>469213</v>
      </c>
      <c r="KJ14" s="72"/>
      <c r="KK14" s="72"/>
      <c r="KL14" s="72"/>
      <c r="KM14" s="72"/>
      <c r="KN14" s="72"/>
      <c r="KO14" s="76">
        <f>SUM(KC14:KN14)</f>
        <v>3039378</v>
      </c>
    </row>
    <row r="15" spans="1:301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>
        <v>429484</v>
      </c>
      <c r="KB15" s="73"/>
      <c r="KC15" s="76">
        <v>448775</v>
      </c>
      <c r="KD15" s="76">
        <v>323163</v>
      </c>
      <c r="KE15" s="76">
        <v>391612</v>
      </c>
      <c r="KF15" s="76">
        <v>395376</v>
      </c>
      <c r="KG15" s="76">
        <v>388669</v>
      </c>
      <c r="KH15" s="76">
        <v>347660</v>
      </c>
      <c r="KI15" s="76">
        <v>418916</v>
      </c>
      <c r="KJ15" s="73"/>
      <c r="KK15" s="73"/>
      <c r="KL15" s="73"/>
      <c r="KM15" s="73"/>
      <c r="KN15" s="73"/>
      <c r="KO15" s="73"/>
    </row>
    <row r="16" spans="1:301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>
        <v>49102</v>
      </c>
      <c r="KB16" s="73"/>
      <c r="KC16" s="76">
        <v>51908</v>
      </c>
      <c r="KD16" s="76">
        <v>38736</v>
      </c>
      <c r="KE16" s="76">
        <v>48419</v>
      </c>
      <c r="KF16" s="76">
        <v>44653</v>
      </c>
      <c r="KG16" s="76">
        <v>46734</v>
      </c>
      <c r="KH16" s="76">
        <v>44460</v>
      </c>
      <c r="KI16" s="76">
        <v>50297</v>
      </c>
      <c r="KJ16" s="73"/>
      <c r="KK16" s="73"/>
      <c r="KL16" s="73"/>
      <c r="KM16" s="73"/>
      <c r="KN16" s="73"/>
      <c r="KO16" s="73"/>
    </row>
    <row r="17" spans="2:301" x14ac:dyDescent="0.25">
      <c r="B17" s="51" t="s">
        <v>70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>
        <v>1084124</v>
      </c>
      <c r="KB17" s="52">
        <f>SUM(JP17:KA17)</f>
        <v>11852291</v>
      </c>
      <c r="KC17" s="75">
        <v>1111249</v>
      </c>
      <c r="KD17" s="75">
        <v>875103</v>
      </c>
      <c r="KE17" s="75">
        <v>1011536</v>
      </c>
      <c r="KF17" s="75">
        <v>990575</v>
      </c>
      <c r="KG17" s="75">
        <v>1006299</v>
      </c>
      <c r="KH17" s="75">
        <v>942174</v>
      </c>
      <c r="KI17" s="75">
        <v>1061315</v>
      </c>
      <c r="KJ17" s="52"/>
      <c r="KK17" s="52"/>
      <c r="KL17" s="52"/>
      <c r="KM17" s="52"/>
      <c r="KN17" s="52"/>
      <c r="KO17" s="52">
        <f>SUM(KC17:KN17)</f>
        <v>6998251</v>
      </c>
    </row>
    <row r="18" spans="2:301" x14ac:dyDescent="0.25">
      <c r="B18" s="48" t="s">
        <v>65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>
        <v>643641</v>
      </c>
      <c r="KB18" s="56">
        <f>SUM(JP18:KA18)</f>
        <v>7013729</v>
      </c>
      <c r="KC18" s="76">
        <v>672281</v>
      </c>
      <c r="KD18" s="76">
        <v>519557</v>
      </c>
      <c r="KE18" s="76">
        <v>577042</v>
      </c>
      <c r="KF18" s="76">
        <v>581696</v>
      </c>
      <c r="KG18" s="76">
        <v>564893</v>
      </c>
      <c r="KH18" s="76">
        <v>515469</v>
      </c>
      <c r="KI18" s="76">
        <v>624537</v>
      </c>
      <c r="KJ18" s="56"/>
      <c r="KK18" s="56"/>
      <c r="KL18" s="56"/>
      <c r="KM18" s="56"/>
      <c r="KN18" s="56"/>
      <c r="KO18" s="56">
        <f>SUM(KC18:KN18)</f>
        <v>4055475</v>
      </c>
    </row>
    <row r="19" spans="2:301" x14ac:dyDescent="0.25">
      <c r="B19" s="48" t="s">
        <v>66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>
        <v>440483</v>
      </c>
      <c r="KB19" s="56">
        <f>SUM(JP19:KA19)</f>
        <v>4838562</v>
      </c>
      <c r="KC19" s="76">
        <v>438968</v>
      </c>
      <c r="KD19" s="76">
        <v>355546</v>
      </c>
      <c r="KE19" s="76">
        <v>434494</v>
      </c>
      <c r="KF19" s="76">
        <v>408879</v>
      </c>
      <c r="KG19" s="76">
        <v>441406</v>
      </c>
      <c r="KH19" s="76">
        <v>426705</v>
      </c>
      <c r="KI19" s="76">
        <v>436778</v>
      </c>
      <c r="KJ19" s="56"/>
      <c r="KK19" s="56"/>
      <c r="KL19" s="56"/>
      <c r="KM19" s="56"/>
      <c r="KN19" s="56"/>
      <c r="KO19" s="56">
        <f>SUM(KC19:KN19)</f>
        <v>2942776</v>
      </c>
    </row>
    <row r="20" spans="2:301" ht="14.25" customHeight="1" x14ac:dyDescent="0.25"/>
    <row r="21" spans="2:301" ht="14.25" customHeight="1" x14ac:dyDescent="0.25">
      <c r="GA21" s="27"/>
    </row>
    <row r="22" spans="2:301" ht="14.25" customHeight="1" x14ac:dyDescent="0.25"/>
    <row r="23" spans="2:301" ht="14.25" customHeight="1" x14ac:dyDescent="0.25">
      <c r="B23" s="5" t="s">
        <v>71</v>
      </c>
    </row>
    <row r="24" spans="2:301" ht="14.25" customHeight="1" x14ac:dyDescent="0.25">
      <c r="B24" s="177" t="s">
        <v>39</v>
      </c>
      <c r="C24" s="174">
        <v>2003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6"/>
      <c r="O24" s="172" t="s">
        <v>106</v>
      </c>
      <c r="P24" s="174">
        <v>2004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6"/>
      <c r="AB24" s="172" t="s">
        <v>107</v>
      </c>
      <c r="AC24" s="174">
        <v>2005</v>
      </c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2" t="s">
        <v>108</v>
      </c>
      <c r="AP24" s="174">
        <v>2006</v>
      </c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6"/>
      <c r="BB24" s="172" t="s">
        <v>109</v>
      </c>
      <c r="BC24" s="174">
        <v>2007</v>
      </c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6"/>
      <c r="BO24" s="172" t="s">
        <v>110</v>
      </c>
      <c r="BP24" s="174">
        <v>2008</v>
      </c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6"/>
      <c r="CB24" s="172" t="s">
        <v>111</v>
      </c>
      <c r="CC24" s="174">
        <v>2009</v>
      </c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6"/>
      <c r="CO24" s="172" t="s">
        <v>91</v>
      </c>
      <c r="CP24" s="174">
        <v>2010</v>
      </c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6"/>
      <c r="DB24" s="172" t="s">
        <v>80</v>
      </c>
      <c r="DC24" s="174">
        <v>2011</v>
      </c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6"/>
      <c r="DO24" s="172" t="s">
        <v>81</v>
      </c>
      <c r="DP24" s="174">
        <v>2012</v>
      </c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6"/>
      <c r="EB24" s="172" t="s">
        <v>82</v>
      </c>
      <c r="EC24" s="174">
        <v>2013</v>
      </c>
      <c r="ED24" s="175"/>
      <c r="EE24" s="175"/>
      <c r="EF24" s="175"/>
      <c r="EG24" s="175"/>
      <c r="EH24" s="175"/>
      <c r="EI24" s="175"/>
      <c r="EJ24" s="175"/>
      <c r="EK24" s="175"/>
      <c r="EL24" s="175"/>
      <c r="EM24" s="175"/>
      <c r="EN24" s="176"/>
      <c r="EO24" s="172" t="s">
        <v>40</v>
      </c>
      <c r="EP24" s="174">
        <v>2014</v>
      </c>
      <c r="EQ24" s="175"/>
      <c r="ER24" s="175"/>
      <c r="ES24" s="175"/>
      <c r="ET24" s="175"/>
      <c r="EU24" s="175"/>
      <c r="EV24" s="175"/>
      <c r="EW24" s="175"/>
      <c r="EX24" s="175"/>
      <c r="EY24" s="175"/>
      <c r="EZ24" s="175"/>
      <c r="FA24" s="176"/>
      <c r="FB24" s="172" t="s">
        <v>41</v>
      </c>
      <c r="FC24" s="174">
        <v>2015</v>
      </c>
      <c r="FD24" s="175"/>
      <c r="FE24" s="175"/>
      <c r="FF24" s="175"/>
      <c r="FG24" s="175"/>
      <c r="FH24" s="175"/>
      <c r="FI24" s="175"/>
      <c r="FJ24" s="175"/>
      <c r="FK24" s="175"/>
      <c r="FL24" s="175"/>
      <c r="FM24" s="175"/>
      <c r="FN24" s="176"/>
      <c r="FO24" s="172" t="s">
        <v>42</v>
      </c>
      <c r="FP24" s="174">
        <v>2016</v>
      </c>
      <c r="FQ24" s="175"/>
      <c r="FR24" s="175"/>
      <c r="FS24" s="175"/>
      <c r="FT24" s="175"/>
      <c r="FU24" s="175"/>
      <c r="FV24" s="175"/>
      <c r="FW24" s="175"/>
      <c r="FX24" s="175"/>
      <c r="FY24" s="175"/>
      <c r="FZ24" s="175"/>
      <c r="GA24" s="176"/>
      <c r="GB24" s="172" t="s">
        <v>43</v>
      </c>
      <c r="GC24" s="174">
        <v>2017</v>
      </c>
      <c r="GD24" s="175"/>
      <c r="GE24" s="175"/>
      <c r="GF24" s="175"/>
      <c r="GG24" s="175"/>
      <c r="GH24" s="175"/>
      <c r="GI24" s="175"/>
      <c r="GJ24" s="175"/>
      <c r="GK24" s="175"/>
      <c r="GL24" s="175"/>
      <c r="GM24" s="175"/>
      <c r="GN24" s="176"/>
      <c r="GO24" s="172" t="s">
        <v>44</v>
      </c>
      <c r="GP24" s="174">
        <v>2018</v>
      </c>
      <c r="GQ24" s="175"/>
      <c r="GR24" s="175"/>
      <c r="GS24" s="175"/>
      <c r="GT24" s="175"/>
      <c r="GU24" s="175"/>
      <c r="GV24" s="175"/>
      <c r="GW24" s="175"/>
      <c r="GX24" s="175"/>
      <c r="GY24" s="175"/>
      <c r="GZ24" s="175"/>
      <c r="HA24" s="176"/>
      <c r="HB24" s="172" t="s">
        <v>45</v>
      </c>
      <c r="HC24" s="174">
        <v>2019</v>
      </c>
      <c r="HD24" s="175"/>
      <c r="HE24" s="175"/>
      <c r="HF24" s="175"/>
      <c r="HG24" s="175"/>
      <c r="HH24" s="175"/>
      <c r="HI24" s="175"/>
      <c r="HJ24" s="175"/>
      <c r="HK24" s="175"/>
      <c r="HL24" s="175"/>
      <c r="HM24" s="175"/>
      <c r="HN24" s="176"/>
      <c r="HO24" s="172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2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2" t="s">
        <v>48</v>
      </c>
      <c r="IP24" s="174">
        <v>2022</v>
      </c>
      <c r="IQ24" s="175"/>
      <c r="IR24" s="175"/>
      <c r="IS24" s="175"/>
      <c r="IT24" s="175"/>
      <c r="IU24" s="175"/>
      <c r="IV24" s="175"/>
      <c r="IW24" s="175"/>
      <c r="IX24" s="175"/>
      <c r="IY24" s="175"/>
      <c r="IZ24" s="175"/>
      <c r="JA24" s="176"/>
      <c r="JB24" s="172" t="s">
        <v>49</v>
      </c>
      <c r="JC24" s="174">
        <v>2023</v>
      </c>
      <c r="JD24" s="175"/>
      <c r="JE24" s="175"/>
      <c r="JF24" s="175"/>
      <c r="JG24" s="175"/>
      <c r="JH24" s="175"/>
      <c r="JI24" s="175"/>
      <c r="JJ24" s="175"/>
      <c r="JK24" s="175"/>
      <c r="JL24" s="175"/>
      <c r="JM24" s="175"/>
      <c r="JN24" s="176"/>
      <c r="JO24" s="172" t="s">
        <v>50</v>
      </c>
      <c r="JP24" s="174">
        <v>2024</v>
      </c>
      <c r="JQ24" s="175"/>
      <c r="JR24" s="175"/>
      <c r="JS24" s="175"/>
      <c r="JT24" s="175"/>
      <c r="JU24" s="175"/>
      <c r="JV24" s="175"/>
      <c r="JW24" s="175"/>
      <c r="JX24" s="175"/>
      <c r="JY24" s="175"/>
      <c r="JZ24" s="175"/>
      <c r="KA24" s="176"/>
      <c r="KB24" s="172" t="s">
        <v>51</v>
      </c>
      <c r="KC24" s="174">
        <v>2025</v>
      </c>
      <c r="KD24" s="175"/>
      <c r="KE24" s="175"/>
      <c r="KF24" s="175"/>
      <c r="KG24" s="175"/>
      <c r="KH24" s="175"/>
      <c r="KI24" s="175"/>
      <c r="KJ24" s="175"/>
      <c r="KK24" s="175"/>
      <c r="KL24" s="175"/>
      <c r="KM24" s="175"/>
      <c r="KN24" s="176"/>
      <c r="KO24" s="172" t="s">
        <v>176</v>
      </c>
    </row>
    <row r="25" spans="2:301" ht="14.25" customHeight="1" x14ac:dyDescent="0.25">
      <c r="B25" s="178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3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3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3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3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3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3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3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3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3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3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3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3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3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3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3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3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3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3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3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3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3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3"/>
      <c r="KC25" s="45" t="s">
        <v>52</v>
      </c>
      <c r="KD25" s="45" t="s">
        <v>53</v>
      </c>
      <c r="KE25" s="45" t="s">
        <v>54</v>
      </c>
      <c r="KF25" s="45" t="s">
        <v>55</v>
      </c>
      <c r="KG25" s="45" t="s">
        <v>56</v>
      </c>
      <c r="KH25" s="45" t="s">
        <v>57</v>
      </c>
      <c r="KI25" s="45" t="s">
        <v>58</v>
      </c>
      <c r="KJ25" s="45" t="s">
        <v>59</v>
      </c>
      <c r="KK25" s="45" t="s">
        <v>60</v>
      </c>
      <c r="KL25" s="45" t="s">
        <v>61</v>
      </c>
      <c r="KM25" s="45" t="s">
        <v>62</v>
      </c>
      <c r="KN25" s="45" t="s">
        <v>63</v>
      </c>
      <c r="KO25" s="173"/>
    </row>
    <row r="26" spans="2:301" ht="14.25" customHeight="1" x14ac:dyDescent="0.25">
      <c r="B26" s="46" t="s">
        <v>112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>
        <v>1001911</v>
      </c>
      <c r="KB26" s="76">
        <f>SUM(JP26:KA26)</f>
        <v>10879878</v>
      </c>
      <c r="KC26" s="75">
        <v>991717</v>
      </c>
      <c r="KD26" s="75">
        <v>889249</v>
      </c>
      <c r="KE26" s="75">
        <v>935760</v>
      </c>
      <c r="KF26" s="75">
        <v>901119</v>
      </c>
      <c r="KG26" s="75">
        <v>966808</v>
      </c>
      <c r="KH26" s="74">
        <f>+KH27+KH28</f>
        <v>930538</v>
      </c>
      <c r="KI26" s="74">
        <v>983195</v>
      </c>
      <c r="KJ26" s="72"/>
      <c r="KK26" s="72"/>
      <c r="KL26" s="72"/>
      <c r="KM26" s="72"/>
      <c r="KN26" s="72"/>
      <c r="KO26" s="76">
        <f>SUM(KC26:KN26)</f>
        <v>6598386</v>
      </c>
    </row>
    <row r="27" spans="2:301" ht="14.25" customHeight="1" x14ac:dyDescent="0.25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>
        <v>211672</v>
      </c>
      <c r="KB27" s="73"/>
      <c r="KC27" s="76">
        <v>220388</v>
      </c>
      <c r="KD27" s="76">
        <v>194419</v>
      </c>
      <c r="KE27" s="76">
        <v>182963</v>
      </c>
      <c r="KF27" s="76">
        <v>183917</v>
      </c>
      <c r="KG27" s="76">
        <v>172905</v>
      </c>
      <c r="KH27" s="73">
        <v>163367</v>
      </c>
      <c r="KI27" s="73">
        <v>202541</v>
      </c>
      <c r="KJ27" s="73"/>
      <c r="KK27" s="73"/>
      <c r="KL27" s="73"/>
      <c r="KM27" s="73"/>
      <c r="KN27" s="73"/>
      <c r="KO27" s="73"/>
    </row>
    <row r="28" spans="2:301" ht="14.25" customHeight="1" x14ac:dyDescent="0.25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>
        <v>790239</v>
      </c>
      <c r="KB28" s="73"/>
      <c r="KC28" s="76">
        <v>771329</v>
      </c>
      <c r="KD28" s="76">
        <v>694830</v>
      </c>
      <c r="KE28" s="76">
        <v>752797</v>
      </c>
      <c r="KF28" s="76">
        <v>717202</v>
      </c>
      <c r="KG28" s="76">
        <v>793903</v>
      </c>
      <c r="KH28" s="73">
        <v>767171</v>
      </c>
      <c r="KI28" s="73">
        <v>780654</v>
      </c>
      <c r="KJ28" s="73"/>
      <c r="KK28" s="73"/>
      <c r="KL28" s="73"/>
      <c r="KM28" s="73"/>
      <c r="KN28" s="73"/>
      <c r="KO28" s="73"/>
    </row>
    <row r="29" spans="2:301" ht="14.25" customHeight="1" x14ac:dyDescent="0.25">
      <c r="B29" s="46" t="s">
        <v>113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>
        <v>905218</v>
      </c>
      <c r="KB29" s="76">
        <f>SUM(JP29:KA29)</f>
        <v>9774131</v>
      </c>
      <c r="KC29" s="75">
        <v>922024</v>
      </c>
      <c r="KD29" s="75">
        <v>672853</v>
      </c>
      <c r="KE29" s="75">
        <v>913438</v>
      </c>
      <c r="KF29" s="75">
        <v>836829</v>
      </c>
      <c r="KG29" s="75">
        <v>929041</v>
      </c>
      <c r="KH29" s="74">
        <f>+KH30+KH31</f>
        <v>915163</v>
      </c>
      <c r="KI29" s="74">
        <v>899256</v>
      </c>
      <c r="KJ29" s="72"/>
      <c r="KK29" s="72"/>
      <c r="KL29" s="72"/>
      <c r="KM29" s="72"/>
      <c r="KN29" s="72"/>
      <c r="KO29" s="76">
        <f>SUM(KC29:KN29)</f>
        <v>6088604</v>
      </c>
    </row>
    <row r="30" spans="2:301" ht="14.25" customHeight="1" x14ac:dyDescent="0.25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>
        <v>2485</v>
      </c>
      <c r="KB30" s="73"/>
      <c r="KC30" s="76">
        <v>3118</v>
      </c>
      <c r="KD30" s="76">
        <v>1975</v>
      </c>
      <c r="KE30" s="76">
        <v>2467</v>
      </c>
      <c r="KF30" s="76">
        <v>2403</v>
      </c>
      <c r="KG30" s="76">
        <v>3319</v>
      </c>
      <c r="KH30" s="73">
        <v>4442</v>
      </c>
      <c r="KI30" s="73">
        <v>3080</v>
      </c>
      <c r="KJ30" s="73"/>
      <c r="KK30" s="73"/>
      <c r="KL30" s="73"/>
      <c r="KM30" s="73"/>
      <c r="KN30" s="73"/>
      <c r="KO30" s="73"/>
    </row>
    <row r="31" spans="2:301" ht="14.25" customHeight="1" x14ac:dyDescent="0.25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>
        <v>902733</v>
      </c>
      <c r="KB31" s="73"/>
      <c r="KC31" s="76">
        <v>918906</v>
      </c>
      <c r="KD31" s="76">
        <v>670878</v>
      </c>
      <c r="KE31" s="76">
        <v>910971</v>
      </c>
      <c r="KF31" s="76">
        <v>834426</v>
      </c>
      <c r="KG31" s="76">
        <v>925722</v>
      </c>
      <c r="KH31" s="73">
        <v>910721</v>
      </c>
      <c r="KI31" s="73">
        <v>896176</v>
      </c>
      <c r="KJ31" s="73"/>
      <c r="KK31" s="73"/>
      <c r="KL31" s="73"/>
      <c r="KM31" s="73"/>
      <c r="KN31" s="73"/>
      <c r="KO31" s="73"/>
    </row>
    <row r="32" spans="2:301" ht="14.25" customHeight="1" x14ac:dyDescent="0.25">
      <c r="B32" s="46" t="s">
        <v>114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>
        <v>562061</v>
      </c>
      <c r="KB32" s="76">
        <f>SUM(JP32:KA32)</f>
        <v>6206903</v>
      </c>
      <c r="KC32" s="75">
        <v>589709</v>
      </c>
      <c r="KD32" s="75">
        <v>428540</v>
      </c>
      <c r="KE32" s="75">
        <v>522525</v>
      </c>
      <c r="KF32" s="75">
        <v>515293</v>
      </c>
      <c r="KG32" s="75">
        <v>514192</v>
      </c>
      <c r="KH32" s="74">
        <f>+KH33+KH34</f>
        <v>467081</v>
      </c>
      <c r="KI32" s="74">
        <v>555498</v>
      </c>
      <c r="KJ32" s="72"/>
      <c r="KK32" s="72"/>
      <c r="KL32" s="72"/>
      <c r="KM32" s="72"/>
      <c r="KN32" s="72"/>
      <c r="KO32" s="76">
        <f>SUM(KC32:KN32)</f>
        <v>3592838</v>
      </c>
    </row>
    <row r="33" spans="2:301" ht="14.25" customHeight="1" x14ac:dyDescent="0.25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>
        <v>429484</v>
      </c>
      <c r="KB33" s="73"/>
      <c r="KC33" s="76">
        <v>448775</v>
      </c>
      <c r="KD33" s="76">
        <v>323163</v>
      </c>
      <c r="KE33" s="76">
        <v>391612</v>
      </c>
      <c r="KF33" s="76">
        <v>395376</v>
      </c>
      <c r="KG33" s="76">
        <v>388669</v>
      </c>
      <c r="KH33" s="73">
        <v>347660</v>
      </c>
      <c r="KI33" s="73">
        <v>418916</v>
      </c>
      <c r="KJ33" s="73"/>
      <c r="KK33" s="73"/>
      <c r="KL33" s="73"/>
      <c r="KM33" s="73"/>
      <c r="KN33" s="73"/>
      <c r="KO33" s="73"/>
    </row>
    <row r="34" spans="2:301" ht="14.25" customHeight="1" x14ac:dyDescent="0.25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>
        <v>132577</v>
      </c>
      <c r="KB34" s="73"/>
      <c r="KC34" s="76">
        <v>140934</v>
      </c>
      <c r="KD34" s="76">
        <v>105377</v>
      </c>
      <c r="KE34" s="76">
        <v>130913</v>
      </c>
      <c r="KF34" s="76">
        <v>119917</v>
      </c>
      <c r="KG34" s="76">
        <v>125523</v>
      </c>
      <c r="KH34" s="73">
        <v>119421</v>
      </c>
      <c r="KI34" s="73">
        <v>136582</v>
      </c>
      <c r="KJ34" s="73"/>
      <c r="KK34" s="73"/>
      <c r="KL34" s="73"/>
      <c r="KM34" s="73"/>
      <c r="KN34" s="73"/>
      <c r="KO34" s="73"/>
    </row>
    <row r="35" spans="2:301" ht="14.25" customHeight="1" x14ac:dyDescent="0.25">
      <c r="B35" s="51" t="s">
        <v>70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>
        <v>2469190</v>
      </c>
      <c r="KB35" s="52">
        <f>SUM(JP35:KA35)</f>
        <v>26860912</v>
      </c>
      <c r="KC35" s="75">
        <v>2503450</v>
      </c>
      <c r="KD35" s="75">
        <v>1990642</v>
      </c>
      <c r="KE35" s="75">
        <v>2371723</v>
      </c>
      <c r="KF35" s="75">
        <v>2253241</v>
      </c>
      <c r="KG35" s="75">
        <v>2410041</v>
      </c>
      <c r="KH35" s="52">
        <f>+KH36+KH37</f>
        <v>2312782</v>
      </c>
      <c r="KI35" s="52">
        <v>2437949</v>
      </c>
      <c r="KJ35" s="52"/>
      <c r="KK35" s="52"/>
      <c r="KL35" s="52"/>
      <c r="KM35" s="52"/>
      <c r="KN35" s="52"/>
      <c r="KO35" s="52">
        <f>SUM(KC35:KN35)</f>
        <v>16279828</v>
      </c>
    </row>
    <row r="36" spans="2:301" ht="14.25" customHeight="1" x14ac:dyDescent="0.25">
      <c r="B36" s="48" t="s">
        <v>65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>
        <v>643641</v>
      </c>
      <c r="KB36" s="56">
        <f>SUM(JP36:KA36)</f>
        <v>7013729</v>
      </c>
      <c r="KC36" s="76">
        <v>672281</v>
      </c>
      <c r="KD36" s="76">
        <v>519557</v>
      </c>
      <c r="KE36" s="76">
        <v>577042</v>
      </c>
      <c r="KF36" s="76">
        <v>581696</v>
      </c>
      <c r="KG36" s="76">
        <v>564893</v>
      </c>
      <c r="KH36" s="56">
        <f>+KH33+KH30+KH27</f>
        <v>515469</v>
      </c>
      <c r="KI36" s="56">
        <v>624537</v>
      </c>
      <c r="KJ36" s="56"/>
      <c r="KK36" s="56"/>
      <c r="KL36" s="56"/>
      <c r="KM36" s="56"/>
      <c r="KN36" s="56"/>
      <c r="KO36" s="56">
        <f>SUM(KC36:KN36)</f>
        <v>4055475</v>
      </c>
    </row>
    <row r="37" spans="2:301" ht="14.25" customHeight="1" x14ac:dyDescent="0.25">
      <c r="B37" s="48" t="s">
        <v>66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>
        <v>1825549</v>
      </c>
      <c r="KB37" s="56">
        <f>SUM(JP37:KA37)</f>
        <v>19847183</v>
      </c>
      <c r="KC37" s="76">
        <v>1831169</v>
      </c>
      <c r="KD37" s="76">
        <v>1471085</v>
      </c>
      <c r="KE37" s="76">
        <v>1794681</v>
      </c>
      <c r="KF37" s="76">
        <v>1671545</v>
      </c>
      <c r="KG37" s="76">
        <v>1845148</v>
      </c>
      <c r="KH37" s="56">
        <f>+KH34+KH31+KH28</f>
        <v>1797313</v>
      </c>
      <c r="KI37" s="56">
        <v>1813412</v>
      </c>
      <c r="KJ37" s="56"/>
      <c r="KK37" s="56"/>
      <c r="KL37" s="56"/>
      <c r="KM37" s="56"/>
      <c r="KN37" s="56"/>
      <c r="KO37" s="56">
        <f>SUM(KC37:KN37)</f>
        <v>12224353</v>
      </c>
    </row>
    <row r="38" spans="2:301" ht="14.25" customHeight="1" x14ac:dyDescent="0.25"/>
    <row r="39" spans="2:301" ht="14.25" customHeight="1" x14ac:dyDescent="0.25"/>
    <row r="40" spans="2:301" x14ac:dyDescent="0.25">
      <c r="B40" s="5" t="s">
        <v>72</v>
      </c>
    </row>
    <row r="41" spans="2:301" ht="15" customHeight="1" x14ac:dyDescent="0.25">
      <c r="B41" s="12" t="s">
        <v>73</v>
      </c>
      <c r="C41" s="174">
        <v>2003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6"/>
      <c r="O41" s="172" t="s">
        <v>106</v>
      </c>
      <c r="P41" s="174">
        <v>2004</v>
      </c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6"/>
      <c r="AB41" s="172" t="s">
        <v>107</v>
      </c>
      <c r="AC41" s="174">
        <v>2005</v>
      </c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6"/>
      <c r="AO41" s="172" t="s">
        <v>108</v>
      </c>
      <c r="AP41" s="174">
        <v>2006</v>
      </c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6"/>
      <c r="BB41" s="172" t="s">
        <v>109</v>
      </c>
      <c r="BC41" s="174">
        <v>2007</v>
      </c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6"/>
      <c r="BO41" s="172" t="s">
        <v>110</v>
      </c>
      <c r="BP41" s="174">
        <v>2008</v>
      </c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6"/>
      <c r="CB41" s="172" t="s">
        <v>111</v>
      </c>
      <c r="CC41" s="174">
        <v>2009</v>
      </c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6"/>
      <c r="CO41" s="172" t="s">
        <v>91</v>
      </c>
      <c r="CP41" s="174">
        <v>2010</v>
      </c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6"/>
      <c r="DB41" s="172" t="s">
        <v>80</v>
      </c>
      <c r="DC41" s="174">
        <v>2011</v>
      </c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6"/>
      <c r="DO41" s="172" t="s">
        <v>81</v>
      </c>
      <c r="DP41" s="174">
        <v>2012</v>
      </c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6"/>
      <c r="EB41" s="172" t="s">
        <v>82</v>
      </c>
      <c r="EC41" s="174">
        <v>2013</v>
      </c>
      <c r="ED41" s="175"/>
      <c r="EE41" s="175"/>
      <c r="EF41" s="175"/>
      <c r="EG41" s="175"/>
      <c r="EH41" s="175"/>
      <c r="EI41" s="175"/>
      <c r="EJ41" s="175"/>
      <c r="EK41" s="175"/>
      <c r="EL41" s="175"/>
      <c r="EM41" s="175"/>
      <c r="EN41" s="176"/>
      <c r="EO41" s="172" t="s">
        <v>40</v>
      </c>
      <c r="EP41" s="174">
        <v>2014</v>
      </c>
      <c r="EQ41" s="175"/>
      <c r="ER41" s="175"/>
      <c r="ES41" s="175"/>
      <c r="ET41" s="175"/>
      <c r="EU41" s="175"/>
      <c r="EV41" s="175"/>
      <c r="EW41" s="175"/>
      <c r="EX41" s="175"/>
      <c r="EY41" s="175"/>
      <c r="EZ41" s="175"/>
      <c r="FA41" s="176"/>
      <c r="FB41" s="172" t="s">
        <v>41</v>
      </c>
      <c r="FC41" s="174">
        <v>2015</v>
      </c>
      <c r="FD41" s="175"/>
      <c r="FE41" s="175"/>
      <c r="FF41" s="175"/>
      <c r="FG41" s="175"/>
      <c r="FH41" s="175"/>
      <c r="FI41" s="175"/>
      <c r="FJ41" s="175"/>
      <c r="FK41" s="175"/>
      <c r="FL41" s="175"/>
      <c r="FM41" s="175"/>
      <c r="FN41" s="176"/>
      <c r="FO41" s="172" t="s">
        <v>42</v>
      </c>
      <c r="FP41" s="174">
        <v>2016</v>
      </c>
      <c r="FQ41" s="175"/>
      <c r="FR41" s="175"/>
      <c r="FS41" s="175"/>
      <c r="FT41" s="175"/>
      <c r="FU41" s="175"/>
      <c r="FV41" s="175"/>
      <c r="FW41" s="175"/>
      <c r="FX41" s="175"/>
      <c r="FY41" s="175"/>
      <c r="FZ41" s="175"/>
      <c r="GA41" s="176"/>
      <c r="GB41" s="172" t="s">
        <v>43</v>
      </c>
      <c r="GC41" s="174">
        <v>2017</v>
      </c>
      <c r="GD41" s="175"/>
      <c r="GE41" s="175"/>
      <c r="GF41" s="175"/>
      <c r="GG41" s="175"/>
      <c r="GH41" s="175"/>
      <c r="GI41" s="175"/>
      <c r="GJ41" s="175"/>
      <c r="GK41" s="175"/>
      <c r="GL41" s="175"/>
      <c r="GM41" s="175"/>
      <c r="GN41" s="176"/>
      <c r="GO41" s="172" t="s">
        <v>44</v>
      </c>
      <c r="GP41" s="174">
        <v>2018</v>
      </c>
      <c r="GQ41" s="175"/>
      <c r="GR41" s="175"/>
      <c r="GS41" s="175"/>
      <c r="GT41" s="175"/>
      <c r="GU41" s="175"/>
      <c r="GV41" s="175"/>
      <c r="GW41" s="175"/>
      <c r="GX41" s="175"/>
      <c r="GY41" s="175"/>
      <c r="GZ41" s="175"/>
      <c r="HA41" s="176"/>
      <c r="HB41" s="172" t="s">
        <v>45</v>
      </c>
      <c r="HC41" s="174">
        <v>2019</v>
      </c>
      <c r="HD41" s="175"/>
      <c r="HE41" s="175"/>
      <c r="HF41" s="175"/>
      <c r="HG41" s="175"/>
      <c r="HH41" s="175"/>
      <c r="HI41" s="175"/>
      <c r="HJ41" s="175"/>
      <c r="HK41" s="175"/>
      <c r="HL41" s="175"/>
      <c r="HM41" s="175"/>
      <c r="HN41" s="176"/>
      <c r="HO41" s="172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2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2" t="s">
        <v>48</v>
      </c>
      <c r="IP41" s="174">
        <v>2022</v>
      </c>
      <c r="IQ41" s="175"/>
      <c r="IR41" s="175"/>
      <c r="IS41" s="175"/>
      <c r="IT41" s="175"/>
      <c r="IU41" s="175"/>
      <c r="IV41" s="175"/>
      <c r="IW41" s="175"/>
      <c r="IX41" s="175"/>
      <c r="IY41" s="175"/>
      <c r="IZ41" s="175"/>
      <c r="JA41" s="176"/>
      <c r="JB41" s="172" t="s">
        <v>49</v>
      </c>
      <c r="JC41" s="174">
        <v>2023</v>
      </c>
      <c r="JD41" s="175"/>
      <c r="JE41" s="175"/>
      <c r="JF41" s="175"/>
      <c r="JG41" s="175"/>
      <c r="JH41" s="175"/>
      <c r="JI41" s="175"/>
      <c r="JJ41" s="175"/>
      <c r="JK41" s="175"/>
      <c r="JL41" s="175"/>
      <c r="JM41" s="175"/>
      <c r="JN41" s="176"/>
      <c r="JO41" s="172" t="s">
        <v>50</v>
      </c>
      <c r="JP41" s="174">
        <v>2024</v>
      </c>
      <c r="JQ41" s="175"/>
      <c r="JR41" s="175"/>
      <c r="JS41" s="175"/>
      <c r="JT41" s="175"/>
      <c r="JU41" s="175"/>
      <c r="JV41" s="175"/>
      <c r="JW41" s="175"/>
      <c r="JX41" s="175"/>
      <c r="JY41" s="175"/>
      <c r="JZ41" s="175"/>
      <c r="KA41" s="176"/>
      <c r="KB41" s="172" t="s">
        <v>51</v>
      </c>
      <c r="KC41" s="174">
        <v>2025</v>
      </c>
      <c r="KD41" s="175"/>
      <c r="KE41" s="175"/>
      <c r="KF41" s="175"/>
      <c r="KG41" s="175"/>
      <c r="KH41" s="175"/>
      <c r="KI41" s="175"/>
      <c r="KJ41" s="175"/>
      <c r="KK41" s="175"/>
      <c r="KL41" s="175"/>
      <c r="KM41" s="175"/>
      <c r="KN41" s="176"/>
      <c r="KO41" s="172" t="s">
        <v>176</v>
      </c>
    </row>
    <row r="42" spans="2:301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3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3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3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3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3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3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3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3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3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3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3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3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3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3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3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3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3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3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3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3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3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3"/>
      <c r="KC42" s="45" t="s">
        <v>52</v>
      </c>
      <c r="KD42" s="45" t="s">
        <v>53</v>
      </c>
      <c r="KE42" s="45" t="s">
        <v>54</v>
      </c>
      <c r="KF42" s="45" t="s">
        <v>55</v>
      </c>
      <c r="KG42" s="45" t="s">
        <v>56</v>
      </c>
      <c r="KH42" s="45" t="s">
        <v>57</v>
      </c>
      <c r="KI42" s="45" t="s">
        <v>58</v>
      </c>
      <c r="KJ42" s="45" t="s">
        <v>59</v>
      </c>
      <c r="KK42" s="45" t="s">
        <v>60</v>
      </c>
      <c r="KL42" s="45" t="s">
        <v>61</v>
      </c>
      <c r="KM42" s="45" t="s">
        <v>62</v>
      </c>
      <c r="KN42" s="45" t="s">
        <v>63</v>
      </c>
      <c r="KO42" s="173"/>
    </row>
    <row r="43" spans="2:301" s="5" customFormat="1" ht="16.5" customHeight="1" x14ac:dyDescent="0.25">
      <c r="B43" s="51" t="s">
        <v>97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>
        <v>25679576</v>
      </c>
      <c r="KB43" s="52">
        <f>SUM(JP43:KA43)</f>
        <v>272340712.80000001</v>
      </c>
      <c r="KC43" s="52">
        <v>26035880</v>
      </c>
      <c r="KD43" s="52">
        <v>20702676.800000004</v>
      </c>
      <c r="KE43" s="52">
        <v>24665919.200000003</v>
      </c>
      <c r="KF43" s="52">
        <v>23433706.399999999</v>
      </c>
      <c r="KG43" s="52">
        <v>25064426.399999999</v>
      </c>
      <c r="KH43" s="52">
        <f>+KH44+KH45</f>
        <v>24052932.799999971</v>
      </c>
      <c r="KI43" s="52">
        <f>KI44+KI45</f>
        <v>25224685.900000002</v>
      </c>
      <c r="KJ43" s="52"/>
      <c r="KK43" s="52"/>
      <c r="KL43" s="52"/>
      <c r="KM43" s="52"/>
      <c r="KN43" s="52"/>
      <c r="KO43" s="52">
        <f>SUM(KC43:KN43)</f>
        <v>169180227.5</v>
      </c>
    </row>
    <row r="44" spans="2:301" ht="14.4" x14ac:dyDescent="0.3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>
        <v>6693866</v>
      </c>
      <c r="KB44" s="56">
        <f>SUM(JP44:KA44)</f>
        <v>71046529.200000003</v>
      </c>
      <c r="KC44" s="56">
        <v>6991722.3999999985</v>
      </c>
      <c r="KD44" s="43">
        <v>5403392.7999999998</v>
      </c>
      <c r="KE44" s="43">
        <v>6001236.8000000007</v>
      </c>
      <c r="KF44" s="56">
        <v>6049638.4000000004</v>
      </c>
      <c r="KG44" s="56">
        <v>5874887.2000000011</v>
      </c>
      <c r="KH44" s="56">
        <v>5360877.6000000006</v>
      </c>
      <c r="KI44" s="56">
        <v>6457205.9000000013</v>
      </c>
      <c r="KJ44" s="56"/>
      <c r="KK44" s="56"/>
      <c r="KL44" s="56"/>
      <c r="KM44" s="56"/>
      <c r="KN44" s="56"/>
      <c r="KO44" s="56">
        <f>SUM(KC44:KN44)</f>
        <v>42138961.100000001</v>
      </c>
    </row>
    <row r="45" spans="2:301" ht="14.4" x14ac:dyDescent="0.3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>
        <v>18985710</v>
      </c>
      <c r="KB45" s="56">
        <f>SUM(JP45:KA45)</f>
        <v>201294183.60000002</v>
      </c>
      <c r="KC45" s="56">
        <v>19044157.600000001</v>
      </c>
      <c r="KD45" s="43">
        <v>15299284.000000004</v>
      </c>
      <c r="KE45" s="43">
        <v>18664682.400000002</v>
      </c>
      <c r="KF45" s="56">
        <v>17384068</v>
      </c>
      <c r="KG45" s="56">
        <v>19189539.199999999</v>
      </c>
      <c r="KH45" s="56">
        <v>18692055.199999969</v>
      </c>
      <c r="KI45" s="56">
        <v>18767480</v>
      </c>
      <c r="KJ45" s="56"/>
      <c r="KK45" s="56"/>
      <c r="KL45" s="56"/>
      <c r="KM45" s="56"/>
      <c r="KN45" s="56"/>
      <c r="KO45" s="56">
        <f>SUM(KC45:KN45)</f>
        <v>127041266.39999999</v>
      </c>
    </row>
    <row r="50" spans="159:292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292" x14ac:dyDescent="0.25">
      <c r="FC51" s="22"/>
      <c r="FD51" s="22"/>
      <c r="FE51" s="22"/>
      <c r="FF51" s="22"/>
      <c r="FG51" s="22"/>
      <c r="FH51" s="22"/>
      <c r="FI51" s="22"/>
      <c r="FJ51" s="22"/>
    </row>
    <row r="52" spans="159:292" x14ac:dyDescent="0.25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KC52" s="27"/>
      <c r="KD52" s="27"/>
      <c r="KE52" s="27"/>
      <c r="KF52" s="27"/>
    </row>
    <row r="53" spans="159:292" x14ac:dyDescent="0.25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KC53" s="27"/>
      <c r="KD53" s="27"/>
      <c r="KE53" s="27"/>
      <c r="KF53" s="27"/>
    </row>
    <row r="54" spans="159:292" x14ac:dyDescent="0.25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KC54" s="27"/>
      <c r="KD54" s="27"/>
      <c r="KE54" s="27"/>
      <c r="KF54" s="27"/>
    </row>
  </sheetData>
  <mergeCells count="136">
    <mergeCell ref="IP6:JA6"/>
    <mergeCell ref="IP24:JA24"/>
    <mergeCell ref="IP41:JA41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FO41:FO42"/>
    <mergeCell ref="FP6:GA6"/>
    <mergeCell ref="FP24:GA24"/>
    <mergeCell ref="FP41:GA41"/>
    <mergeCell ref="FO6:FO7"/>
    <mergeCell ref="FO24:FO25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KC6:KN6"/>
    <mergeCell ref="KO6:KO7"/>
    <mergeCell ref="KC24:KN24"/>
    <mergeCell ref="KO24:KO25"/>
    <mergeCell ref="KC41:KN41"/>
    <mergeCell ref="KO41:KO42"/>
    <mergeCell ref="JP6:KA6"/>
    <mergeCell ref="KB6:KB7"/>
    <mergeCell ref="JP24:KA24"/>
    <mergeCell ref="KB24:KB25"/>
    <mergeCell ref="JP41:KA41"/>
    <mergeCell ref="KB41:K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O52"/>
  <sheetViews>
    <sheetView showGridLines="0" zoomScale="60" zoomScaleNormal="60" workbookViewId="0">
      <pane xSplit="2" ySplit="3" topLeftCell="IU4" activePane="bottomRight" state="frozen"/>
      <selection pane="topRight" activeCell="EP48" sqref="EP48:FA48"/>
      <selection pane="bottomLeft" activeCell="EP48" sqref="EP48:FA48"/>
      <selection pane="bottomRight" activeCell="JI45" sqref="JI4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0" width="11.44140625" style="2"/>
    <col min="201" max="201" width="14.88671875" style="2" customWidth="1"/>
    <col min="202" max="203" width="14.109375" style="2" customWidth="1"/>
    <col min="204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250" width="11.44140625" style="2"/>
    <col min="251" max="251" width="14.109375" style="2" customWidth="1"/>
    <col min="252" max="252" width="14.6640625" style="2" customWidth="1"/>
    <col min="253" max="253" width="14.5546875" style="2" customWidth="1"/>
    <col min="254" max="254" width="13.88671875" style="2" customWidth="1"/>
    <col min="255" max="255" width="14.44140625" style="2" bestFit="1" customWidth="1"/>
    <col min="256" max="256" width="13" style="2" bestFit="1" customWidth="1"/>
    <col min="257" max="258" width="14.88671875" style="2" bestFit="1" customWidth="1"/>
    <col min="259" max="259" width="15.33203125" style="2" customWidth="1"/>
    <col min="260" max="260" width="14.44140625" style="2" bestFit="1" customWidth="1"/>
    <col min="261" max="261" width="13.88671875" style="2" customWidth="1"/>
    <col min="262" max="262" width="18.6640625" style="2" customWidth="1"/>
    <col min="263" max="263" width="12.6640625" style="2" bestFit="1" customWidth="1"/>
    <col min="264" max="264" width="14.109375" style="2" customWidth="1"/>
    <col min="265" max="265" width="14.6640625" style="2" customWidth="1"/>
    <col min="266" max="266" width="14.5546875" style="2" customWidth="1"/>
    <col min="267" max="267" width="13.88671875" style="2" customWidth="1"/>
    <col min="268" max="268" width="14.44140625" style="2" bestFit="1" customWidth="1"/>
    <col min="269" max="269" width="13" style="2" bestFit="1" customWidth="1"/>
    <col min="270" max="271" width="14.88671875" style="2" bestFit="1" customWidth="1"/>
    <col min="272" max="272" width="15.33203125" style="2" customWidth="1"/>
    <col min="273" max="273" width="14.44140625" style="2" bestFit="1" customWidth="1"/>
    <col min="274" max="274" width="13.88671875" style="2" customWidth="1"/>
    <col min="275" max="275" width="18.6640625" style="2" customWidth="1"/>
    <col min="276" max="16384" width="11.44140625" style="2"/>
  </cols>
  <sheetData>
    <row r="1" spans="1:275" x14ac:dyDescent="0.25">
      <c r="A1" s="179" t="s">
        <v>0</v>
      </c>
      <c r="B1" s="179"/>
    </row>
    <row r="2" spans="1:275" ht="30" customHeight="1" x14ac:dyDescent="0.25">
      <c r="A2" s="180" t="s">
        <v>115</v>
      </c>
      <c r="B2" s="181"/>
    </row>
    <row r="3" spans="1:275" x14ac:dyDescent="0.25">
      <c r="A3" s="39" t="s">
        <v>116</v>
      </c>
    </row>
    <row r="4" spans="1:275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75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75" ht="15" customHeight="1" x14ac:dyDescent="0.25">
      <c r="B6" s="177" t="s">
        <v>39</v>
      </c>
      <c r="C6" s="174">
        <v>2005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108</v>
      </c>
      <c r="P6" s="174">
        <v>2006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109</v>
      </c>
      <c r="AC6" s="174">
        <v>2007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110</v>
      </c>
      <c r="AP6" s="174">
        <v>2008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111</v>
      </c>
      <c r="BC6" s="174">
        <v>2009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91</v>
      </c>
      <c r="BP6" s="174">
        <v>2010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80</v>
      </c>
      <c r="CC6" s="174">
        <v>2011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81</v>
      </c>
      <c r="CP6" s="174">
        <v>2012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82</v>
      </c>
      <c r="DC6" s="174">
        <v>2013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40</v>
      </c>
      <c r="DP6" s="174">
        <v>2014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41</v>
      </c>
      <c r="EC6" s="174">
        <v>2015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42</v>
      </c>
      <c r="EP6" s="174">
        <v>2016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43</v>
      </c>
      <c r="FC6" s="174">
        <v>2017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44</v>
      </c>
      <c r="FP6" s="174">
        <v>2018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45</v>
      </c>
      <c r="GC6" s="174">
        <v>2019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2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2" t="s">
        <v>48</v>
      </c>
      <c r="HP6" s="174">
        <v>2022</v>
      </c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6"/>
      <c r="IB6" s="172" t="s">
        <v>49</v>
      </c>
      <c r="IC6" s="174">
        <v>2023</v>
      </c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176"/>
      <c r="IO6" s="172" t="s">
        <v>50</v>
      </c>
      <c r="IP6" s="174">
        <v>2024</v>
      </c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6"/>
      <c r="JB6" s="172" t="s">
        <v>51</v>
      </c>
      <c r="JC6" s="174">
        <v>2025</v>
      </c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6"/>
      <c r="JO6" s="172" t="s">
        <v>176</v>
      </c>
    </row>
    <row r="7" spans="1:275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3"/>
    </row>
    <row r="8" spans="1:275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>
        <v>898592</v>
      </c>
      <c r="JB8" s="76">
        <f>+SUM(IP8:JA8)</f>
        <v>8742428</v>
      </c>
      <c r="JC8" s="75">
        <v>1037544</v>
      </c>
      <c r="JD8" s="75">
        <v>971546</v>
      </c>
      <c r="JE8" s="75">
        <v>844256</v>
      </c>
      <c r="JF8" s="75">
        <v>787208</v>
      </c>
      <c r="JG8" s="75">
        <v>649690</v>
      </c>
      <c r="JH8" s="75">
        <v>581144</v>
      </c>
      <c r="JI8" s="75">
        <v>687824</v>
      </c>
      <c r="JJ8" s="76"/>
      <c r="JK8" s="76"/>
      <c r="JL8" s="76"/>
      <c r="JM8" s="76"/>
      <c r="JN8" s="76"/>
      <c r="JO8" s="76">
        <f>+SUM(JC8:JN8)</f>
        <v>5559212</v>
      </c>
    </row>
    <row r="9" spans="1:275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>
        <v>662250</v>
      </c>
      <c r="JB9" s="73"/>
      <c r="JC9" s="76">
        <v>796486</v>
      </c>
      <c r="JD9" s="76">
        <v>756734</v>
      </c>
      <c r="JE9" s="76">
        <v>607284</v>
      </c>
      <c r="JF9" s="76">
        <v>556894</v>
      </c>
      <c r="JG9" s="76">
        <v>418222</v>
      </c>
      <c r="JH9" s="76">
        <v>361718</v>
      </c>
      <c r="JI9" s="76">
        <v>461036</v>
      </c>
      <c r="JJ9" s="73"/>
      <c r="JK9" s="73"/>
      <c r="JL9" s="73"/>
      <c r="JM9" s="73"/>
      <c r="JN9" s="73"/>
      <c r="JO9" s="73"/>
    </row>
    <row r="10" spans="1:275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>
        <v>236342</v>
      </c>
      <c r="JB10" s="73"/>
      <c r="JC10" s="76">
        <v>241058</v>
      </c>
      <c r="JD10" s="76">
        <v>214812</v>
      </c>
      <c r="JE10" s="76">
        <v>236972</v>
      </c>
      <c r="JF10" s="76">
        <v>230314</v>
      </c>
      <c r="JG10" s="76">
        <v>231468</v>
      </c>
      <c r="JH10" s="76">
        <v>219426</v>
      </c>
      <c r="JI10" s="76">
        <v>226788</v>
      </c>
      <c r="JJ10" s="73"/>
      <c r="JK10" s="73"/>
      <c r="JL10" s="73"/>
      <c r="JM10" s="73"/>
      <c r="JN10" s="73"/>
      <c r="JO10" s="73"/>
    </row>
    <row r="11" spans="1:275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>
        <v>379386</v>
      </c>
      <c r="JB11" s="76">
        <f>+SUM(IP11:JA11)</f>
        <v>3960562</v>
      </c>
      <c r="JC11" s="75">
        <v>401092</v>
      </c>
      <c r="JD11" s="75">
        <v>350544</v>
      </c>
      <c r="JE11" s="75">
        <v>347130</v>
      </c>
      <c r="JF11" s="75">
        <v>334290</v>
      </c>
      <c r="JG11" s="75">
        <v>328598</v>
      </c>
      <c r="JH11" s="75">
        <v>306722</v>
      </c>
      <c r="JI11" s="75">
        <v>349212</v>
      </c>
      <c r="JJ11" s="76"/>
      <c r="JK11" s="76"/>
      <c r="JL11" s="76"/>
      <c r="JM11" s="76"/>
      <c r="JN11" s="76"/>
      <c r="JO11" s="76">
        <f>+SUM(JC11:JN11)</f>
        <v>2417588</v>
      </c>
    </row>
    <row r="12" spans="1:275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>
        <v>214402</v>
      </c>
      <c r="JB12" s="73"/>
      <c r="JC12" s="76">
        <v>234880</v>
      </c>
      <c r="JD12" s="76">
        <v>213604</v>
      </c>
      <c r="JE12" s="76">
        <v>202190</v>
      </c>
      <c r="JF12" s="76">
        <v>196058</v>
      </c>
      <c r="JG12" s="76">
        <v>187854</v>
      </c>
      <c r="JH12" s="76">
        <v>174510</v>
      </c>
      <c r="JI12" s="76">
        <v>210632</v>
      </c>
      <c r="JJ12" s="73"/>
      <c r="JK12" s="73"/>
      <c r="JL12" s="73"/>
      <c r="JM12" s="73"/>
      <c r="JN12" s="73"/>
      <c r="JO12" s="73"/>
    </row>
    <row r="13" spans="1:275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>
        <v>164984</v>
      </c>
      <c r="JB13" s="73"/>
      <c r="JC13" s="76">
        <v>166212</v>
      </c>
      <c r="JD13" s="76">
        <v>136940</v>
      </c>
      <c r="JE13" s="76">
        <v>144940</v>
      </c>
      <c r="JF13" s="76">
        <v>138232</v>
      </c>
      <c r="JG13" s="76">
        <v>140744</v>
      </c>
      <c r="JH13" s="76">
        <v>132212</v>
      </c>
      <c r="JI13" s="76">
        <v>138580</v>
      </c>
      <c r="JJ13" s="73"/>
      <c r="JK13" s="73"/>
      <c r="JL13" s="73"/>
      <c r="JM13" s="73"/>
      <c r="JN13" s="73"/>
      <c r="JO13" s="73"/>
    </row>
    <row r="14" spans="1:275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>
        <v>451572</v>
      </c>
      <c r="JB14" s="76">
        <f>+SUM(IP14:JA14)</f>
        <v>4877808</v>
      </c>
      <c r="JC14" s="75">
        <v>485586</v>
      </c>
      <c r="JD14" s="75">
        <v>430898</v>
      </c>
      <c r="JE14" s="75">
        <v>445214</v>
      </c>
      <c r="JF14" s="75">
        <v>429102</v>
      </c>
      <c r="JG14" s="75">
        <v>411954</v>
      </c>
      <c r="JH14" s="75">
        <v>385272</v>
      </c>
      <c r="JI14" s="75">
        <v>433840</v>
      </c>
      <c r="JJ14" s="76"/>
      <c r="JK14" s="76"/>
      <c r="JL14" s="76"/>
      <c r="JM14" s="76"/>
      <c r="JN14" s="76"/>
      <c r="JO14" s="76">
        <f>+SUM(JC14:JN14)</f>
        <v>3021866</v>
      </c>
    </row>
    <row r="15" spans="1:275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>
        <v>251022</v>
      </c>
      <c r="JB15" s="73"/>
      <c r="JC15" s="76">
        <v>285966</v>
      </c>
      <c r="JD15" s="76">
        <v>254320</v>
      </c>
      <c r="JE15" s="76">
        <v>249718</v>
      </c>
      <c r="JF15" s="76">
        <v>240338</v>
      </c>
      <c r="JG15" s="76">
        <v>218188</v>
      </c>
      <c r="JH15" s="76">
        <v>200284</v>
      </c>
      <c r="JI15" s="76">
        <v>241150</v>
      </c>
      <c r="JJ15" s="73"/>
      <c r="JK15" s="73"/>
      <c r="JL15" s="73"/>
      <c r="JM15" s="73"/>
      <c r="JN15" s="73"/>
      <c r="JO15" s="73"/>
    </row>
    <row r="16" spans="1:275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>
        <v>200550</v>
      </c>
      <c r="JB16" s="73"/>
      <c r="JC16" s="76">
        <v>199620</v>
      </c>
      <c r="JD16" s="76">
        <v>176578</v>
      </c>
      <c r="JE16" s="76">
        <v>195496</v>
      </c>
      <c r="JF16" s="76">
        <v>188764</v>
      </c>
      <c r="JG16" s="76">
        <v>193766</v>
      </c>
      <c r="JH16" s="76">
        <v>184988</v>
      </c>
      <c r="JI16" s="76">
        <v>192690</v>
      </c>
      <c r="JJ16" s="73"/>
      <c r="JK16" s="73"/>
      <c r="JL16" s="73"/>
      <c r="JM16" s="73"/>
      <c r="JN16" s="73"/>
      <c r="JO16" s="73"/>
    </row>
    <row r="17" spans="2:275" s="5" customFormat="1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>
        <v>1729550</v>
      </c>
      <c r="JB17" s="52">
        <f>+SUM(IP17:JA17)</f>
        <v>17580798</v>
      </c>
      <c r="JC17" s="75">
        <v>1924222</v>
      </c>
      <c r="JD17" s="75">
        <v>1752988</v>
      </c>
      <c r="JE17" s="75">
        <v>1636600</v>
      </c>
      <c r="JF17" s="75">
        <v>1550600</v>
      </c>
      <c r="JG17" s="75">
        <v>1390242</v>
      </c>
      <c r="JH17" s="75">
        <v>1273138</v>
      </c>
      <c r="JI17" s="75">
        <v>1470876</v>
      </c>
      <c r="JJ17" s="52"/>
      <c r="JK17" s="52"/>
      <c r="JL17" s="52"/>
      <c r="JM17" s="52"/>
      <c r="JN17" s="52"/>
      <c r="JO17" s="52">
        <f>+SUM(JC17:JN17)</f>
        <v>10998666</v>
      </c>
    </row>
    <row r="18" spans="2:275" x14ac:dyDescent="0.25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>
        <v>1127674</v>
      </c>
      <c r="JB18" s="56">
        <f>+SUM(IP18:JA18)</f>
        <v>11196014</v>
      </c>
      <c r="JC18" s="76">
        <v>1317332</v>
      </c>
      <c r="JD18" s="76">
        <v>1224658</v>
      </c>
      <c r="JE18" s="76">
        <v>1059192</v>
      </c>
      <c r="JF18" s="76">
        <v>993290</v>
      </c>
      <c r="JG18" s="76">
        <v>824264</v>
      </c>
      <c r="JH18" s="76">
        <v>736512</v>
      </c>
      <c r="JI18" s="76">
        <v>912818</v>
      </c>
      <c r="JJ18" s="56"/>
      <c r="JK18" s="56"/>
      <c r="JL18" s="56"/>
      <c r="JM18" s="56"/>
      <c r="JN18" s="56"/>
      <c r="JO18" s="56">
        <f>+SUM(JC18:JN18)</f>
        <v>7068066</v>
      </c>
    </row>
    <row r="19" spans="2:275" x14ac:dyDescent="0.25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>
        <v>601876</v>
      </c>
      <c r="JB19" s="56">
        <f>+SUM(IP19:JA19)</f>
        <v>6384784</v>
      </c>
      <c r="JC19" s="76">
        <v>606890</v>
      </c>
      <c r="JD19" s="76">
        <v>528330</v>
      </c>
      <c r="JE19" s="76">
        <v>577408</v>
      </c>
      <c r="JF19" s="76">
        <v>557310</v>
      </c>
      <c r="JG19" s="76">
        <v>565978</v>
      </c>
      <c r="JH19" s="76">
        <v>536626</v>
      </c>
      <c r="JI19" s="76">
        <v>558058</v>
      </c>
      <c r="JJ19" s="56"/>
      <c r="JK19" s="56"/>
      <c r="JL19" s="56"/>
      <c r="JM19" s="56"/>
      <c r="JN19" s="56"/>
      <c r="JO19" s="56">
        <f>+SUM(JC19:JN19)</f>
        <v>3930600</v>
      </c>
    </row>
    <row r="21" spans="2:275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75" ht="15" customHeight="1" x14ac:dyDescent="0.25">
      <c r="B22" s="5" t="s">
        <v>71</v>
      </c>
    </row>
    <row r="23" spans="2:275" ht="15" customHeight="1" x14ac:dyDescent="0.25">
      <c r="B23" s="177" t="s">
        <v>39</v>
      </c>
      <c r="C23" s="174">
        <v>2005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108</v>
      </c>
      <c r="P23" s="174">
        <v>2006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109</v>
      </c>
      <c r="AC23" s="174">
        <v>2007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110</v>
      </c>
      <c r="AP23" s="174">
        <v>2008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111</v>
      </c>
      <c r="BC23" s="174">
        <v>2009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91</v>
      </c>
      <c r="BP23" s="174">
        <v>2010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80</v>
      </c>
      <c r="CC23" s="174">
        <v>2011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81</v>
      </c>
      <c r="CP23" s="174">
        <v>2012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82</v>
      </c>
      <c r="DC23" s="174">
        <v>2013</v>
      </c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6"/>
      <c r="DO23" s="172" t="s">
        <v>40</v>
      </c>
      <c r="DP23" s="174">
        <v>2014</v>
      </c>
      <c r="DQ23" s="175"/>
      <c r="DR23" s="175"/>
      <c r="DS23" s="175"/>
      <c r="DT23" s="175"/>
      <c r="DU23" s="175"/>
      <c r="DV23" s="175"/>
      <c r="DW23" s="175"/>
      <c r="DX23" s="175"/>
      <c r="DY23" s="175"/>
      <c r="DZ23" s="175"/>
      <c r="EA23" s="176"/>
      <c r="EB23" s="172" t="s">
        <v>41</v>
      </c>
      <c r="EC23" s="174">
        <v>2015</v>
      </c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6"/>
      <c r="EO23" s="172" t="s">
        <v>42</v>
      </c>
      <c r="EP23" s="174">
        <v>2016</v>
      </c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6"/>
      <c r="FB23" s="172" t="s">
        <v>43</v>
      </c>
      <c r="FC23" s="174">
        <v>2017</v>
      </c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6"/>
      <c r="FO23" s="172" t="s">
        <v>44</v>
      </c>
      <c r="FP23" s="174">
        <v>2018</v>
      </c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6"/>
      <c r="GB23" s="172" t="s">
        <v>45</v>
      </c>
      <c r="GC23" s="174">
        <v>2019</v>
      </c>
      <c r="GD23" s="175"/>
      <c r="GE23" s="175"/>
      <c r="GF23" s="175"/>
      <c r="GG23" s="175"/>
      <c r="GH23" s="175"/>
      <c r="GI23" s="175"/>
      <c r="GJ23" s="175"/>
      <c r="GK23" s="175"/>
      <c r="GL23" s="175"/>
      <c r="GM23" s="175"/>
      <c r="GN23" s="176"/>
      <c r="GO23" s="172" t="s">
        <v>46</v>
      </c>
      <c r="GP23" s="169">
        <v>2020</v>
      </c>
      <c r="GQ23" s="170"/>
      <c r="GR23" s="170"/>
      <c r="GS23" s="170"/>
      <c r="GT23" s="170"/>
      <c r="GU23" s="170"/>
      <c r="GV23" s="170"/>
      <c r="GW23" s="170"/>
      <c r="GX23" s="170"/>
      <c r="GY23" s="170"/>
      <c r="GZ23" s="170"/>
      <c r="HA23" s="171"/>
      <c r="HB23" s="172" t="s">
        <v>47</v>
      </c>
      <c r="HC23" s="169">
        <v>2021</v>
      </c>
      <c r="HD23" s="170"/>
      <c r="HE23" s="170"/>
      <c r="HF23" s="170"/>
      <c r="HG23" s="170"/>
      <c r="HH23" s="170"/>
      <c r="HI23" s="170"/>
      <c r="HJ23" s="170"/>
      <c r="HK23" s="170"/>
      <c r="HL23" s="170"/>
      <c r="HM23" s="170"/>
      <c r="HN23" s="171"/>
      <c r="HO23" s="172" t="s">
        <v>48</v>
      </c>
      <c r="HP23" s="174">
        <v>2022</v>
      </c>
      <c r="HQ23" s="175"/>
      <c r="HR23" s="175"/>
      <c r="HS23" s="175"/>
      <c r="HT23" s="175"/>
      <c r="HU23" s="175"/>
      <c r="HV23" s="175"/>
      <c r="HW23" s="175"/>
      <c r="HX23" s="175"/>
      <c r="HY23" s="175"/>
      <c r="HZ23" s="175"/>
      <c r="IA23" s="176"/>
      <c r="IB23" s="172" t="s">
        <v>49</v>
      </c>
      <c r="IC23" s="174">
        <v>2023</v>
      </c>
      <c r="ID23" s="175"/>
      <c r="IE23" s="175"/>
      <c r="IF23" s="175"/>
      <c r="IG23" s="175"/>
      <c r="IH23" s="175"/>
      <c r="II23" s="175"/>
      <c r="IJ23" s="175"/>
      <c r="IK23" s="175"/>
      <c r="IL23" s="175"/>
      <c r="IM23" s="175"/>
      <c r="IN23" s="176"/>
      <c r="IO23" s="172" t="s">
        <v>50</v>
      </c>
      <c r="IP23" s="174">
        <v>2024</v>
      </c>
      <c r="IQ23" s="175"/>
      <c r="IR23" s="175"/>
      <c r="IS23" s="175"/>
      <c r="IT23" s="175"/>
      <c r="IU23" s="175"/>
      <c r="IV23" s="175"/>
      <c r="IW23" s="175"/>
      <c r="IX23" s="175"/>
      <c r="IY23" s="175"/>
      <c r="IZ23" s="175"/>
      <c r="JA23" s="176"/>
      <c r="JB23" s="172" t="s">
        <v>51</v>
      </c>
      <c r="JC23" s="174">
        <v>2025</v>
      </c>
      <c r="JD23" s="175"/>
      <c r="JE23" s="175"/>
      <c r="JF23" s="175"/>
      <c r="JG23" s="175"/>
      <c r="JH23" s="175"/>
      <c r="JI23" s="175"/>
      <c r="JJ23" s="175"/>
      <c r="JK23" s="175"/>
      <c r="JL23" s="175"/>
      <c r="JM23" s="175"/>
      <c r="JN23" s="176"/>
      <c r="JO23" s="172" t="s">
        <v>176</v>
      </c>
    </row>
    <row r="24" spans="2:275" x14ac:dyDescent="0.25">
      <c r="B24" s="178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3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3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3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3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3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3"/>
      <c r="JC24" s="45" t="s">
        <v>52</v>
      </c>
      <c r="JD24" s="45" t="s">
        <v>53</v>
      </c>
      <c r="JE24" s="45" t="s">
        <v>54</v>
      </c>
      <c r="JF24" s="45" t="s">
        <v>55</v>
      </c>
      <c r="JG24" s="45" t="s">
        <v>56</v>
      </c>
      <c r="JH24" s="45" t="s">
        <v>57</v>
      </c>
      <c r="JI24" s="45" t="s">
        <v>58</v>
      </c>
      <c r="JJ24" s="45" t="s">
        <v>59</v>
      </c>
      <c r="JK24" s="45" t="s">
        <v>60</v>
      </c>
      <c r="JL24" s="45" t="s">
        <v>61</v>
      </c>
      <c r="JM24" s="45" t="s">
        <v>62</v>
      </c>
      <c r="JN24" s="45" t="s">
        <v>63</v>
      </c>
      <c r="JO24" s="173"/>
    </row>
    <row r="25" spans="2:275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>
        <v>1621934</v>
      </c>
      <c r="JB25" s="76">
        <f>+SUM(IP25:JA25)</f>
        <v>16523366</v>
      </c>
      <c r="JC25" s="75">
        <v>1777554</v>
      </c>
      <c r="JD25" s="75">
        <v>1615308</v>
      </c>
      <c r="JE25" s="75">
        <v>1572426</v>
      </c>
      <c r="JF25" s="75">
        <v>1492560</v>
      </c>
      <c r="JG25" s="75">
        <v>1364332</v>
      </c>
      <c r="JH25" s="75">
        <v>1253634</v>
      </c>
      <c r="JI25" s="75">
        <v>1384198</v>
      </c>
      <c r="JJ25" s="76"/>
      <c r="JK25" s="76"/>
      <c r="JL25" s="76"/>
      <c r="JM25" s="76"/>
      <c r="JN25" s="76"/>
      <c r="JO25" s="76">
        <f>+SUM(JC25:JN25)</f>
        <v>10460012</v>
      </c>
    </row>
    <row r="26" spans="2:275" x14ac:dyDescent="0.25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>
        <v>662250</v>
      </c>
      <c r="JB26" s="73"/>
      <c r="JC26" s="76">
        <v>796486</v>
      </c>
      <c r="JD26" s="76">
        <v>756734</v>
      </c>
      <c r="JE26" s="76">
        <v>607284</v>
      </c>
      <c r="JF26" s="76">
        <v>556894</v>
      </c>
      <c r="JG26" s="76">
        <v>418222</v>
      </c>
      <c r="JH26" s="76">
        <v>361718</v>
      </c>
      <c r="JI26" s="76">
        <v>461036</v>
      </c>
      <c r="JJ26" s="73"/>
      <c r="JK26" s="73"/>
      <c r="JL26" s="73"/>
      <c r="JM26" s="73"/>
      <c r="JN26" s="73"/>
      <c r="JO26" s="73"/>
    </row>
    <row r="27" spans="2:275" x14ac:dyDescent="0.25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>
        <v>959684</v>
      </c>
      <c r="JB27" s="73"/>
      <c r="JC27" s="76">
        <v>981068</v>
      </c>
      <c r="JD27" s="76">
        <v>858574</v>
      </c>
      <c r="JE27" s="76">
        <v>965142</v>
      </c>
      <c r="JF27" s="76">
        <v>935666</v>
      </c>
      <c r="JG27" s="76">
        <v>946110</v>
      </c>
      <c r="JH27" s="76">
        <v>891916</v>
      </c>
      <c r="JI27" s="76">
        <v>923162</v>
      </c>
      <c r="JJ27" s="73"/>
      <c r="JK27" s="73"/>
      <c r="JL27" s="73"/>
      <c r="JM27" s="73"/>
      <c r="JN27" s="73"/>
      <c r="JO27" s="73"/>
    </row>
    <row r="28" spans="2:275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>
        <v>909054</v>
      </c>
      <c r="JB28" s="76">
        <f>+SUM(IP28:JA28)</f>
        <v>9163144</v>
      </c>
      <c r="JC28" s="75">
        <v>937238</v>
      </c>
      <c r="JD28" s="75">
        <v>781284</v>
      </c>
      <c r="JE28" s="75">
        <v>799064</v>
      </c>
      <c r="JF28" s="75">
        <v>768268</v>
      </c>
      <c r="JG28" s="75">
        <v>775398</v>
      </c>
      <c r="JH28" s="75">
        <v>719412</v>
      </c>
      <c r="JI28" s="75">
        <v>783348</v>
      </c>
      <c r="JJ28" s="76"/>
      <c r="JK28" s="76"/>
      <c r="JL28" s="76"/>
      <c r="JM28" s="76"/>
      <c r="JN28" s="76"/>
      <c r="JO28" s="76">
        <f>+SUM(JC28:JN28)</f>
        <v>5564012</v>
      </c>
    </row>
    <row r="29" spans="2:275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>
        <v>214402</v>
      </c>
      <c r="JB29" s="73"/>
      <c r="JC29" s="76">
        <v>234880</v>
      </c>
      <c r="JD29" s="76">
        <v>213604</v>
      </c>
      <c r="JE29" s="76">
        <v>202190</v>
      </c>
      <c r="JF29" s="76">
        <v>196058</v>
      </c>
      <c r="JG29" s="76">
        <v>187854</v>
      </c>
      <c r="JH29" s="76">
        <v>174510</v>
      </c>
      <c r="JI29" s="76">
        <v>210632</v>
      </c>
      <c r="JJ29" s="73"/>
      <c r="JK29" s="73"/>
      <c r="JL29" s="73"/>
      <c r="JM29" s="73"/>
      <c r="JN29" s="73"/>
      <c r="JO29" s="73"/>
    </row>
    <row r="30" spans="2:275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>
        <v>694652</v>
      </c>
      <c r="JB30" s="73"/>
      <c r="JC30" s="76">
        <v>702358</v>
      </c>
      <c r="JD30" s="76">
        <v>567680</v>
      </c>
      <c r="JE30" s="76">
        <v>596874</v>
      </c>
      <c r="JF30" s="76">
        <v>572210</v>
      </c>
      <c r="JG30" s="76">
        <v>587544</v>
      </c>
      <c r="JH30" s="76">
        <v>544902</v>
      </c>
      <c r="JI30" s="76">
        <v>572716</v>
      </c>
      <c r="JJ30" s="73"/>
      <c r="JK30" s="73"/>
      <c r="JL30" s="73"/>
      <c r="JM30" s="73"/>
      <c r="JN30" s="73"/>
      <c r="JO30" s="73"/>
    </row>
    <row r="31" spans="2:275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>
        <v>1094034</v>
      </c>
      <c r="JB31" s="76">
        <f>+SUM(IP31:JA31)</f>
        <v>11607812</v>
      </c>
      <c r="JC31" s="75">
        <v>1130438</v>
      </c>
      <c r="JD31" s="75">
        <v>992152</v>
      </c>
      <c r="JE31" s="75">
        <v>1065826</v>
      </c>
      <c r="JF31" s="75">
        <v>1024952</v>
      </c>
      <c r="JG31" s="75">
        <v>1030484</v>
      </c>
      <c r="JH31" s="75">
        <v>976804</v>
      </c>
      <c r="JI31" s="75">
        <v>1042308</v>
      </c>
      <c r="JJ31" s="76"/>
      <c r="JK31" s="76"/>
      <c r="JL31" s="76"/>
      <c r="JM31" s="76"/>
      <c r="JN31" s="76"/>
      <c r="JO31" s="76">
        <f>+SUM(JC31:JN31)</f>
        <v>7262964</v>
      </c>
    </row>
    <row r="32" spans="2:275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>
        <v>251022</v>
      </c>
      <c r="JB32" s="73"/>
      <c r="JC32" s="76">
        <v>285966</v>
      </c>
      <c r="JD32" s="76">
        <v>254320</v>
      </c>
      <c r="JE32" s="76">
        <v>249718</v>
      </c>
      <c r="JF32" s="76">
        <v>240338</v>
      </c>
      <c r="JG32" s="76">
        <v>218188</v>
      </c>
      <c r="JH32" s="76">
        <v>200284</v>
      </c>
      <c r="JI32" s="76">
        <v>241150</v>
      </c>
      <c r="JJ32" s="73"/>
      <c r="JK32" s="73"/>
      <c r="JL32" s="73"/>
      <c r="JM32" s="73"/>
      <c r="JN32" s="73"/>
      <c r="JO32" s="73"/>
    </row>
    <row r="33" spans="2:275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>
        <v>843012</v>
      </c>
      <c r="JB33" s="73"/>
      <c r="JC33" s="76">
        <v>844472</v>
      </c>
      <c r="JD33" s="76">
        <v>737832</v>
      </c>
      <c r="JE33" s="76">
        <v>816108</v>
      </c>
      <c r="JF33" s="76">
        <v>784614</v>
      </c>
      <c r="JG33" s="76">
        <v>812296</v>
      </c>
      <c r="JH33" s="76">
        <v>776520</v>
      </c>
      <c r="JI33" s="76">
        <v>801158</v>
      </c>
      <c r="JJ33" s="73"/>
      <c r="JK33" s="73"/>
      <c r="JL33" s="73"/>
      <c r="JM33" s="73"/>
      <c r="JN33" s="73"/>
      <c r="JO33" s="73"/>
    </row>
    <row r="34" spans="2:275" s="5" customFormat="1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>
        <v>3625022</v>
      </c>
      <c r="JB34" s="52">
        <f>+SUM(IP34:JA34)</f>
        <v>37294322</v>
      </c>
      <c r="JC34" s="75">
        <v>3845230</v>
      </c>
      <c r="JD34" s="75">
        <v>3388744</v>
      </c>
      <c r="JE34" s="75">
        <v>3437316</v>
      </c>
      <c r="JF34" s="75">
        <v>3285780</v>
      </c>
      <c r="JG34" s="75">
        <v>3170214</v>
      </c>
      <c r="JH34" s="75">
        <v>2949850</v>
      </c>
      <c r="JI34" s="75">
        <v>3209854</v>
      </c>
      <c r="JJ34" s="52"/>
      <c r="JK34" s="52"/>
      <c r="JL34" s="52"/>
      <c r="JM34" s="52"/>
      <c r="JN34" s="52"/>
      <c r="JO34" s="52">
        <f>+SUM(JC34:JN34)</f>
        <v>23286988</v>
      </c>
    </row>
    <row r="35" spans="2:275" x14ac:dyDescent="0.25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>
        <v>1127674</v>
      </c>
      <c r="JB35" s="56">
        <f>+SUM(IP35:JA35)</f>
        <v>11196014</v>
      </c>
      <c r="JC35" s="76">
        <v>1317332</v>
      </c>
      <c r="JD35" s="76">
        <v>1224658</v>
      </c>
      <c r="JE35" s="76">
        <v>1059192</v>
      </c>
      <c r="JF35" s="76">
        <v>993290</v>
      </c>
      <c r="JG35" s="76">
        <v>824264</v>
      </c>
      <c r="JH35" s="76">
        <v>736512</v>
      </c>
      <c r="JI35" s="76">
        <v>912818</v>
      </c>
      <c r="JJ35" s="56"/>
      <c r="JK35" s="56"/>
      <c r="JL35" s="56"/>
      <c r="JM35" s="56"/>
      <c r="JN35" s="56"/>
      <c r="JO35" s="56">
        <f>+SUM(JC35:JN35)</f>
        <v>7068066</v>
      </c>
    </row>
    <row r="36" spans="2:275" x14ac:dyDescent="0.25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>
        <v>2497348</v>
      </c>
      <c r="JB36" s="56">
        <f>+SUM(IP36:JA36)</f>
        <v>26098308</v>
      </c>
      <c r="JC36" s="76">
        <v>2527898</v>
      </c>
      <c r="JD36" s="76">
        <v>2164086</v>
      </c>
      <c r="JE36" s="76">
        <v>2378124</v>
      </c>
      <c r="JF36" s="76">
        <v>2292490</v>
      </c>
      <c r="JG36" s="76">
        <v>2345950</v>
      </c>
      <c r="JH36" s="76">
        <v>2213338</v>
      </c>
      <c r="JI36" s="76">
        <v>2297036</v>
      </c>
      <c r="JJ36" s="56"/>
      <c r="JK36" s="56"/>
      <c r="JL36" s="56"/>
      <c r="JM36" s="56"/>
      <c r="JN36" s="56"/>
      <c r="JO36" s="56">
        <f>+SUM(JC36:JN36)</f>
        <v>16218922</v>
      </c>
    </row>
    <row r="37" spans="2:275" x14ac:dyDescent="0.25">
      <c r="IU37" s="159"/>
      <c r="JH37" s="159"/>
    </row>
    <row r="39" spans="2:275" ht="15" customHeight="1" x14ac:dyDescent="0.25">
      <c r="B39" s="5" t="s">
        <v>72</v>
      </c>
    </row>
    <row r="40" spans="2:275" ht="15" customHeight="1" x14ac:dyDescent="0.25">
      <c r="B40" s="12" t="s">
        <v>73</v>
      </c>
      <c r="C40" s="174">
        <v>2005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108</v>
      </c>
      <c r="P40" s="174">
        <v>2006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109</v>
      </c>
      <c r="AC40" s="174">
        <v>2007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110</v>
      </c>
      <c r="AP40" s="174">
        <v>2008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111</v>
      </c>
      <c r="BC40" s="174">
        <v>2009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91</v>
      </c>
      <c r="BP40" s="174">
        <v>2010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80</v>
      </c>
      <c r="CC40" s="174">
        <v>2011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81</v>
      </c>
      <c r="CP40" s="174">
        <v>2012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82</v>
      </c>
      <c r="DC40" s="174">
        <v>2013</v>
      </c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6"/>
      <c r="DO40" s="172" t="s">
        <v>40</v>
      </c>
      <c r="DP40" s="174">
        <v>2014</v>
      </c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6"/>
      <c r="EB40" s="172" t="s">
        <v>41</v>
      </c>
      <c r="EC40" s="174">
        <v>2015</v>
      </c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6"/>
      <c r="EO40" s="172" t="s">
        <v>42</v>
      </c>
      <c r="EP40" s="174">
        <v>2016</v>
      </c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6"/>
      <c r="FB40" s="172" t="s">
        <v>43</v>
      </c>
      <c r="FC40" s="174">
        <v>2017</v>
      </c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6"/>
      <c r="FO40" s="172" t="s">
        <v>44</v>
      </c>
      <c r="FP40" s="174">
        <v>2018</v>
      </c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6"/>
      <c r="GB40" s="172" t="s">
        <v>45</v>
      </c>
      <c r="GC40" s="174">
        <v>2019</v>
      </c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6"/>
      <c r="GO40" s="172" t="s">
        <v>46</v>
      </c>
      <c r="GP40" s="169">
        <v>2020</v>
      </c>
      <c r="GQ40" s="170"/>
      <c r="GR40" s="170"/>
      <c r="GS40" s="170"/>
      <c r="GT40" s="170"/>
      <c r="GU40" s="170"/>
      <c r="GV40" s="170"/>
      <c r="GW40" s="170"/>
      <c r="GX40" s="170"/>
      <c r="GY40" s="170"/>
      <c r="GZ40" s="170"/>
      <c r="HA40" s="171"/>
      <c r="HB40" s="172" t="s">
        <v>47</v>
      </c>
      <c r="HC40" s="169">
        <v>2021</v>
      </c>
      <c r="HD40" s="170"/>
      <c r="HE40" s="170"/>
      <c r="HF40" s="170"/>
      <c r="HG40" s="170"/>
      <c r="HH40" s="170"/>
      <c r="HI40" s="170"/>
      <c r="HJ40" s="170"/>
      <c r="HK40" s="170"/>
      <c r="HL40" s="170"/>
      <c r="HM40" s="170"/>
      <c r="HN40" s="171"/>
      <c r="HO40" s="172" t="s">
        <v>48</v>
      </c>
      <c r="HP40" s="174">
        <v>2022</v>
      </c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6"/>
      <c r="IB40" s="172" t="s">
        <v>49</v>
      </c>
      <c r="IC40" s="174">
        <v>2023</v>
      </c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6"/>
      <c r="IO40" s="172" t="s">
        <v>50</v>
      </c>
      <c r="IP40" s="174">
        <v>2024</v>
      </c>
      <c r="IQ40" s="175"/>
      <c r="IR40" s="175"/>
      <c r="IS40" s="175"/>
      <c r="IT40" s="175"/>
      <c r="IU40" s="175"/>
      <c r="IV40" s="175"/>
      <c r="IW40" s="175"/>
      <c r="IX40" s="175"/>
      <c r="IY40" s="175"/>
      <c r="IZ40" s="175"/>
      <c r="JA40" s="176"/>
      <c r="JB40" s="172" t="s">
        <v>51</v>
      </c>
      <c r="JC40" s="174">
        <v>2025</v>
      </c>
      <c r="JD40" s="175"/>
      <c r="JE40" s="175"/>
      <c r="JF40" s="175"/>
      <c r="JG40" s="175"/>
      <c r="JH40" s="175"/>
      <c r="JI40" s="175"/>
      <c r="JJ40" s="175"/>
      <c r="JK40" s="175"/>
      <c r="JL40" s="175"/>
      <c r="JM40" s="175"/>
      <c r="JN40" s="176"/>
      <c r="JO40" s="172" t="s">
        <v>176</v>
      </c>
    </row>
    <row r="41" spans="2:275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3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3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3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3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3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3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3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3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3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3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3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3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3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3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3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3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3"/>
      <c r="JC41" s="45" t="s">
        <v>52</v>
      </c>
      <c r="JD41" s="45" t="s">
        <v>53</v>
      </c>
      <c r="JE41" s="45" t="s">
        <v>54</v>
      </c>
      <c r="JF41" s="45" t="s">
        <v>55</v>
      </c>
      <c r="JG41" s="45" t="s">
        <v>56</v>
      </c>
      <c r="JH41" s="45" t="s">
        <v>57</v>
      </c>
      <c r="JI41" s="45" t="s">
        <v>58</v>
      </c>
      <c r="JJ41" s="45" t="s">
        <v>59</v>
      </c>
      <c r="JK41" s="45" t="s">
        <v>60</v>
      </c>
      <c r="JL41" s="45" t="s">
        <v>61</v>
      </c>
      <c r="JM41" s="45" t="s">
        <v>62</v>
      </c>
      <c r="JN41" s="45" t="s">
        <v>63</v>
      </c>
      <c r="JO41" s="173"/>
    </row>
    <row r="42" spans="2:275" ht="16.5" customHeight="1" x14ac:dyDescent="0.25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29867627.600000005</v>
      </c>
      <c r="IR42" s="52">
        <v>29998592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29767525.199999999</v>
      </c>
      <c r="IZ42" s="52">
        <v>28594123.199999999</v>
      </c>
      <c r="JA42" s="52">
        <v>34075206.800000004</v>
      </c>
      <c r="JB42" s="52">
        <f>+SUM(IP42:JA42)</f>
        <v>349454788</v>
      </c>
      <c r="JC42" s="52">
        <v>36145161.999999993</v>
      </c>
      <c r="JD42" s="52">
        <v>32192077.600000001</v>
      </c>
      <c r="JE42" s="52">
        <v>33341955.600000001</v>
      </c>
      <c r="JF42" s="52">
        <v>31872066</v>
      </c>
      <c r="JG42" s="52">
        <v>30751075.800000001</v>
      </c>
      <c r="JH42" s="52">
        <v>28613545</v>
      </c>
      <c r="JI42" s="52">
        <v>31135583.799999997</v>
      </c>
      <c r="JJ42" s="52"/>
      <c r="JK42" s="52"/>
      <c r="JL42" s="52"/>
      <c r="JM42" s="52"/>
      <c r="JN42" s="52"/>
      <c r="JO42" s="52">
        <f>+SUM(JC42:JN42)</f>
        <v>224051465.80000001</v>
      </c>
    </row>
    <row r="43" spans="2:275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11357586.400000002</v>
      </c>
      <c r="IR43" s="122">
        <v>10844514.800000001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>
        <v>8128668.8000000007</v>
      </c>
      <c r="IZ43" s="56">
        <v>8305351.1999999993</v>
      </c>
      <c r="JA43" s="56">
        <v>10600135.6</v>
      </c>
      <c r="JB43" s="56">
        <f>+SUM(IP43:JA43)</f>
        <v>104830656.39999999</v>
      </c>
      <c r="JC43" s="56">
        <v>12382920.799999999</v>
      </c>
      <c r="JD43" s="56">
        <v>11638549.6</v>
      </c>
      <c r="JE43" s="122">
        <v>10274161.200000001</v>
      </c>
      <c r="JF43" s="56">
        <v>9634912.9999999981</v>
      </c>
      <c r="JG43" s="56">
        <v>7995360.8000000007</v>
      </c>
      <c r="JH43" s="56">
        <v>7144166.3999999994</v>
      </c>
      <c r="JI43" s="56">
        <v>8854334.5999999996</v>
      </c>
      <c r="JJ43" s="56"/>
      <c r="JK43" s="56"/>
      <c r="JL43" s="56"/>
      <c r="JM43" s="56"/>
      <c r="JN43" s="56"/>
      <c r="JO43" s="56">
        <f>+SUM(JC43:JN43)</f>
        <v>67924406.400000006</v>
      </c>
    </row>
    <row r="44" spans="2:275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18510041.200000003</v>
      </c>
      <c r="IR44" s="122">
        <v>19154077.199999999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>
        <v>21638856.399999999</v>
      </c>
      <c r="IZ44" s="56">
        <v>20288772</v>
      </c>
      <c r="JA44" s="56">
        <v>23475071.200000003</v>
      </c>
      <c r="JB44" s="56">
        <f>+SUM(IP44:JA44)</f>
        <v>244624131.60000002</v>
      </c>
      <c r="JC44" s="56">
        <v>23762241.199999996</v>
      </c>
      <c r="JD44" s="56">
        <v>20553528</v>
      </c>
      <c r="JE44" s="122">
        <v>23067794.399999999</v>
      </c>
      <c r="JF44" s="56">
        <v>22237153</v>
      </c>
      <c r="JG44" s="56">
        <v>22755715</v>
      </c>
      <c r="JH44" s="56">
        <v>21469378.600000001</v>
      </c>
      <c r="JI44" s="56">
        <v>22281249.199999999</v>
      </c>
      <c r="JJ44" s="56"/>
      <c r="JK44" s="56"/>
      <c r="JL44" s="56"/>
      <c r="JM44" s="56"/>
      <c r="JN44" s="56"/>
      <c r="JO44" s="56">
        <f>+SUM(JC44:JN44)</f>
        <v>156127059.39999998</v>
      </c>
    </row>
    <row r="46" spans="2:275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75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75" ht="14.4" x14ac:dyDescent="0.3">
      <c r="FA48" s="27"/>
      <c r="IR48"/>
      <c r="IS48"/>
      <c r="IT48"/>
      <c r="JE48"/>
      <c r="JF48"/>
      <c r="JG48"/>
    </row>
    <row r="50" spans="211:267" x14ac:dyDescent="0.25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JC50" s="22"/>
      <c r="JD50" s="22"/>
      <c r="JE50" s="22"/>
      <c r="JF50" s="22"/>
      <c r="JG50" s="22"/>
    </row>
    <row r="51" spans="211:267" x14ac:dyDescent="0.25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JC51" s="22"/>
      <c r="JD51" s="22"/>
      <c r="JE51" s="22"/>
      <c r="JF51" s="22"/>
      <c r="JG51" s="22"/>
    </row>
    <row r="52" spans="211:267" x14ac:dyDescent="0.25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JC52" s="27"/>
      <c r="JD52" s="27"/>
      <c r="JE52" s="27"/>
      <c r="JF52" s="27"/>
      <c r="JG52" s="27"/>
    </row>
  </sheetData>
  <mergeCells count="128"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JC6:JN6"/>
    <mergeCell ref="JO6:JO7"/>
    <mergeCell ref="JC23:JN23"/>
    <mergeCell ref="JO23:JO24"/>
    <mergeCell ref="JC40:JN40"/>
    <mergeCell ref="JO40:JO41"/>
    <mergeCell ref="IP6:JA6"/>
    <mergeCell ref="JB6:JB7"/>
    <mergeCell ref="IP23:JA23"/>
    <mergeCell ref="JB23:JB24"/>
    <mergeCell ref="IP40:JA40"/>
    <mergeCell ref="JB40:JB41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JB95"/>
  <sheetViews>
    <sheetView showGridLines="0" zoomScale="55" zoomScaleNormal="55" workbookViewId="0">
      <pane xSplit="2" ySplit="3" topLeftCell="IP63" activePane="bottomRight" state="frozen"/>
      <selection pane="topRight" activeCell="C1" sqref="C1"/>
      <selection pane="bottomLeft" activeCell="A4" sqref="A4"/>
      <selection pane="bottomRight" activeCell="IW74" sqref="IW7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2" width="11.44140625" style="2"/>
    <col min="203" max="203" width="13.88671875" style="2" customWidth="1"/>
    <col min="204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12.88671875" style="2" customWidth="1"/>
    <col min="211" max="221" width="11.44140625" style="2"/>
    <col min="222" max="222" width="13.33203125" style="2" customWidth="1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238" width="11.44140625" style="2"/>
    <col min="239" max="239" width="13.44140625" style="2" customWidth="1"/>
    <col min="240" max="240" width="12.33203125" style="2" customWidth="1"/>
    <col min="241" max="241" width="13.88671875" style="2" customWidth="1"/>
    <col min="242" max="244" width="11.44140625" style="2"/>
    <col min="245" max="246" width="13.5546875" style="2" bestFit="1" customWidth="1"/>
    <col min="247" max="247" width="14" style="2" bestFit="1" customWidth="1"/>
    <col min="248" max="248" width="11.44140625" style="2"/>
    <col min="249" max="249" width="16.33203125" style="2" customWidth="1"/>
    <col min="250" max="250" width="12.88671875" style="2" bestFit="1" customWidth="1"/>
    <col min="251" max="251" width="12.5546875" style="2" bestFit="1" customWidth="1"/>
    <col min="252" max="252" width="13.44140625" style="2" customWidth="1"/>
    <col min="253" max="253" width="13.44140625" style="2" bestFit="1" customWidth="1"/>
    <col min="254" max="254" width="13.88671875" style="2" customWidth="1"/>
    <col min="255" max="255" width="15.109375" style="2" customWidth="1"/>
    <col min="256" max="256" width="14.6640625" style="2" customWidth="1"/>
    <col min="257" max="257" width="11.44140625" style="2"/>
    <col min="258" max="259" width="13.5546875" style="2" bestFit="1" customWidth="1"/>
    <col min="260" max="260" width="14" style="2" bestFit="1" customWidth="1"/>
    <col min="261" max="261" width="11.44140625" style="2"/>
    <col min="262" max="262" width="16.33203125" style="2" customWidth="1"/>
    <col min="263" max="16384" width="11.44140625" style="2"/>
  </cols>
  <sheetData>
    <row r="1" spans="1:262" x14ac:dyDescent="0.25">
      <c r="A1" s="179" t="s">
        <v>0</v>
      </c>
      <c r="B1" s="179"/>
    </row>
    <row r="2" spans="1:262" ht="30" customHeight="1" x14ac:dyDescent="0.25">
      <c r="A2" s="180" t="s">
        <v>121</v>
      </c>
      <c r="B2" s="181"/>
    </row>
    <row r="3" spans="1:262" x14ac:dyDescent="0.25">
      <c r="A3" s="39" t="s">
        <v>122</v>
      </c>
    </row>
    <row r="5" spans="1:262" x14ac:dyDescent="0.25">
      <c r="B5" s="5" t="s">
        <v>38</v>
      </c>
    </row>
    <row r="6" spans="1:262" ht="15" customHeight="1" x14ac:dyDescent="0.25">
      <c r="B6" s="177" t="s">
        <v>39</v>
      </c>
      <c r="C6" s="174">
        <v>2006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109</v>
      </c>
      <c r="P6" s="174">
        <v>2007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110</v>
      </c>
      <c r="AC6" s="174">
        <v>2008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111</v>
      </c>
      <c r="AP6" s="174">
        <v>2009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91</v>
      </c>
      <c r="BC6" s="174">
        <v>2010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80</v>
      </c>
      <c r="BP6" s="174">
        <v>2011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81</v>
      </c>
      <c r="CC6" s="174">
        <v>2012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82</v>
      </c>
      <c r="CP6" s="174">
        <v>2013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40</v>
      </c>
      <c r="DC6" s="174">
        <v>2014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41</v>
      </c>
      <c r="DP6" s="174">
        <v>2015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42</v>
      </c>
      <c r="EC6" s="174">
        <v>2016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43</v>
      </c>
      <c r="EP6" s="174">
        <v>2017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44</v>
      </c>
      <c r="FC6" s="174">
        <v>2018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45</v>
      </c>
      <c r="FP6" s="174">
        <v>2019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46</v>
      </c>
      <c r="GC6" s="169">
        <v>2020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47</v>
      </c>
      <c r="GP6" s="169">
        <v>2021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48</v>
      </c>
      <c r="HC6" s="169">
        <v>2022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49</v>
      </c>
      <c r="HP6" s="169">
        <v>2023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50</v>
      </c>
      <c r="IC6" s="169">
        <v>2024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51</v>
      </c>
      <c r="IP6" s="169">
        <v>2025</v>
      </c>
      <c r="IQ6" s="170"/>
      <c r="IR6" s="170"/>
      <c r="IS6" s="170"/>
      <c r="IT6" s="170"/>
      <c r="IU6" s="170"/>
      <c r="IV6" s="170"/>
      <c r="IW6" s="170"/>
      <c r="IX6" s="170"/>
      <c r="IY6" s="170"/>
      <c r="IZ6" s="170"/>
      <c r="JA6" s="171"/>
      <c r="JB6" s="172" t="s">
        <v>176</v>
      </c>
    </row>
    <row r="7" spans="1:262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</row>
    <row r="8" spans="1:262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>
        <v>34351</v>
      </c>
      <c r="IO8" s="47">
        <f>+SUM(IC8:IN8)</f>
        <v>400740</v>
      </c>
      <c r="IP8" s="47">
        <v>35145</v>
      </c>
      <c r="IQ8" s="47">
        <v>29754</v>
      </c>
      <c r="IR8" s="47">
        <v>29324</v>
      </c>
      <c r="IS8" s="47">
        <v>28106</v>
      </c>
      <c r="IT8" s="47">
        <f>+IT9+IT10</f>
        <v>33077</v>
      </c>
      <c r="IU8" s="47">
        <v>32526</v>
      </c>
      <c r="IV8" s="47">
        <v>38215</v>
      </c>
      <c r="IW8" s="47"/>
      <c r="IX8" s="47"/>
      <c r="IY8" s="47"/>
      <c r="IZ8" s="47"/>
      <c r="JA8" s="47"/>
      <c r="JB8" s="47">
        <f>+SUM(IP8:JA8)</f>
        <v>226147</v>
      </c>
    </row>
    <row r="9" spans="1:262" x14ac:dyDescent="0.25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>
        <v>22932</v>
      </c>
      <c r="IO9" s="49"/>
      <c r="IP9" s="49">
        <v>23624</v>
      </c>
      <c r="IQ9" s="49">
        <v>19392</v>
      </c>
      <c r="IR9" s="49">
        <v>17415</v>
      </c>
      <c r="IS9" s="49">
        <v>16625</v>
      </c>
      <c r="IT9" s="49">
        <v>20158</v>
      </c>
      <c r="IU9" s="49">
        <v>20078</v>
      </c>
      <c r="IV9" s="49">
        <v>25027</v>
      </c>
      <c r="IW9" s="49"/>
      <c r="IX9" s="49"/>
      <c r="IY9" s="49"/>
      <c r="IZ9" s="49"/>
      <c r="JA9" s="49"/>
      <c r="JB9" s="49"/>
    </row>
    <row r="10" spans="1:262" x14ac:dyDescent="0.25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>
        <v>11419</v>
      </c>
      <c r="IO10" s="49"/>
      <c r="IP10" s="49">
        <v>11521</v>
      </c>
      <c r="IQ10" s="49">
        <v>10362</v>
      </c>
      <c r="IR10" s="49">
        <v>11909</v>
      </c>
      <c r="IS10" s="49">
        <v>11481</v>
      </c>
      <c r="IT10" s="49">
        <v>12919</v>
      </c>
      <c r="IU10" s="49">
        <v>12448</v>
      </c>
      <c r="IV10" s="49">
        <v>13188</v>
      </c>
      <c r="IW10" s="49"/>
      <c r="IX10" s="49"/>
      <c r="IY10" s="49"/>
      <c r="IZ10" s="49"/>
      <c r="JA10" s="49"/>
      <c r="JB10" s="49"/>
    </row>
    <row r="11" spans="1:262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>
        <v>97570</v>
      </c>
      <c r="IO11" s="47">
        <f>+SUM(IC11:IN11)</f>
        <v>995098</v>
      </c>
      <c r="IP11" s="47">
        <v>93329</v>
      </c>
      <c r="IQ11" s="47">
        <v>77352</v>
      </c>
      <c r="IR11" s="47">
        <v>81674</v>
      </c>
      <c r="IS11" s="47">
        <v>80466</v>
      </c>
      <c r="IT11" s="47">
        <f>+IT12+IT13</f>
        <v>91104</v>
      </c>
      <c r="IU11" s="47">
        <v>90295</v>
      </c>
      <c r="IV11" s="47">
        <v>102626</v>
      </c>
      <c r="IW11" s="47"/>
      <c r="IX11" s="47"/>
      <c r="IY11" s="47"/>
      <c r="IZ11" s="47"/>
      <c r="JA11" s="47"/>
      <c r="JB11" s="47">
        <f>+SUM(IP11:JA11)</f>
        <v>616846</v>
      </c>
    </row>
    <row r="12" spans="1:262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>
        <v>72227</v>
      </c>
      <c r="IO12" s="49"/>
      <c r="IP12" s="49">
        <v>68263</v>
      </c>
      <c r="IQ12" s="49">
        <v>56763</v>
      </c>
      <c r="IR12" s="49">
        <v>60895</v>
      </c>
      <c r="IS12" s="49">
        <v>60404</v>
      </c>
      <c r="IT12" s="49">
        <v>69251</v>
      </c>
      <c r="IU12" s="49">
        <v>68769</v>
      </c>
      <c r="IV12" s="49">
        <v>78981</v>
      </c>
      <c r="IW12" s="49"/>
      <c r="IX12" s="49"/>
      <c r="IY12" s="49"/>
      <c r="IZ12" s="49"/>
      <c r="JA12" s="49"/>
      <c r="JB12" s="49"/>
    </row>
    <row r="13" spans="1:262" x14ac:dyDescent="0.25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>
        <v>25343</v>
      </c>
      <c r="IO13" s="49"/>
      <c r="IP13" s="49">
        <v>25066</v>
      </c>
      <c r="IQ13" s="49">
        <v>20589</v>
      </c>
      <c r="IR13" s="49">
        <v>20779</v>
      </c>
      <c r="IS13" s="49">
        <v>20062</v>
      </c>
      <c r="IT13" s="49">
        <v>21853</v>
      </c>
      <c r="IU13" s="49">
        <v>21526</v>
      </c>
      <c r="IV13" s="49">
        <v>23645</v>
      </c>
      <c r="IW13" s="49"/>
      <c r="IX13" s="49"/>
      <c r="IY13" s="49"/>
      <c r="IZ13" s="49"/>
      <c r="JA13" s="49"/>
      <c r="JB13" s="49"/>
    </row>
    <row r="14" spans="1:262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>
        <v>19586</v>
      </c>
      <c r="IO14" s="47">
        <f>+SUM(IC14:IN14)</f>
        <v>248968</v>
      </c>
      <c r="IP14" s="47">
        <v>18953</v>
      </c>
      <c r="IQ14" s="47">
        <v>16868</v>
      </c>
      <c r="IR14" s="47">
        <v>16598</v>
      </c>
      <c r="IS14" s="47">
        <v>15904</v>
      </c>
      <c r="IT14" s="47">
        <f>+IT15+IT16</f>
        <v>18192</v>
      </c>
      <c r="IU14" s="47">
        <v>17480</v>
      </c>
      <c r="IV14" s="47">
        <v>17968</v>
      </c>
      <c r="IW14" s="47"/>
      <c r="IX14" s="47"/>
      <c r="IY14" s="47"/>
      <c r="IZ14" s="47"/>
      <c r="JA14" s="47"/>
      <c r="JB14" s="47">
        <f>+SUM(IP14:JA14)</f>
        <v>121963</v>
      </c>
    </row>
    <row r="15" spans="1:262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>
        <v>11066</v>
      </c>
      <c r="IO15" s="49"/>
      <c r="IP15" s="49">
        <v>11037</v>
      </c>
      <c r="IQ15" s="49">
        <v>9879</v>
      </c>
      <c r="IR15" s="49">
        <v>8832</v>
      </c>
      <c r="IS15" s="49">
        <v>8785</v>
      </c>
      <c r="IT15" s="49">
        <v>10106</v>
      </c>
      <c r="IU15" s="49">
        <v>9645</v>
      </c>
      <c r="IV15" s="49">
        <v>9587</v>
      </c>
      <c r="IW15" s="49"/>
      <c r="IX15" s="49"/>
      <c r="IY15" s="49"/>
      <c r="IZ15" s="49"/>
      <c r="JA15" s="49"/>
      <c r="JB15" s="49"/>
    </row>
    <row r="16" spans="1:262" x14ac:dyDescent="0.25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>
        <v>8520</v>
      </c>
      <c r="IO16" s="49"/>
      <c r="IP16" s="49">
        <v>7916</v>
      </c>
      <c r="IQ16" s="49">
        <v>6989</v>
      </c>
      <c r="IR16" s="49">
        <v>7766</v>
      </c>
      <c r="IS16" s="49">
        <v>7119</v>
      </c>
      <c r="IT16" s="49">
        <v>8086</v>
      </c>
      <c r="IU16" s="49">
        <v>7835</v>
      </c>
      <c r="IV16" s="49">
        <v>8381</v>
      </c>
      <c r="IW16" s="49"/>
      <c r="IX16" s="49"/>
      <c r="IY16" s="49"/>
      <c r="IZ16" s="49"/>
      <c r="JA16" s="49"/>
      <c r="JB16" s="49"/>
    </row>
    <row r="17" spans="2:262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>
        <v>57144</v>
      </c>
      <c r="IO17" s="47">
        <f>+SUM(IC17:IN17)</f>
        <v>576427</v>
      </c>
      <c r="IP17" s="47">
        <v>55955</v>
      </c>
      <c r="IQ17" s="47">
        <v>48053</v>
      </c>
      <c r="IR17" s="47">
        <v>46701</v>
      </c>
      <c r="IS17" s="47">
        <v>40031</v>
      </c>
      <c r="IT17" s="47">
        <f>+IT18+IT19</f>
        <v>49630</v>
      </c>
      <c r="IU17" s="47">
        <v>48072</v>
      </c>
      <c r="IV17" s="47">
        <v>58494</v>
      </c>
      <c r="IW17" s="47"/>
      <c r="IX17" s="47"/>
      <c r="IY17" s="47"/>
      <c r="IZ17" s="47"/>
      <c r="JA17" s="47"/>
      <c r="JB17" s="47">
        <f>+SUM(IP17:JA17)</f>
        <v>346936</v>
      </c>
    </row>
    <row r="18" spans="2:262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>
        <v>32887</v>
      </c>
      <c r="IO18" s="49"/>
      <c r="IP18" s="49">
        <v>31455</v>
      </c>
      <c r="IQ18" s="49">
        <v>26179</v>
      </c>
      <c r="IR18" s="49">
        <v>23126</v>
      </c>
      <c r="IS18" s="49">
        <v>19861</v>
      </c>
      <c r="IT18" s="49">
        <v>25076</v>
      </c>
      <c r="IU18" s="49">
        <v>24194</v>
      </c>
      <c r="IV18" s="49">
        <v>32194</v>
      </c>
      <c r="IW18" s="49"/>
      <c r="IX18" s="49"/>
      <c r="IY18" s="49"/>
      <c r="IZ18" s="49"/>
      <c r="JA18" s="49"/>
      <c r="JB18" s="49"/>
    </row>
    <row r="19" spans="2:262" x14ac:dyDescent="0.25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>
        <v>24257</v>
      </c>
      <c r="IO19" s="49"/>
      <c r="IP19" s="49">
        <v>24500</v>
      </c>
      <c r="IQ19" s="49">
        <v>21874</v>
      </c>
      <c r="IR19" s="49">
        <v>23575</v>
      </c>
      <c r="IS19" s="49">
        <v>20170</v>
      </c>
      <c r="IT19" s="49">
        <v>24554</v>
      </c>
      <c r="IU19" s="49">
        <v>23878</v>
      </c>
      <c r="IV19" s="49">
        <v>26300</v>
      </c>
      <c r="IW19" s="49"/>
      <c r="IX19" s="49"/>
      <c r="IY19" s="49"/>
      <c r="IZ19" s="49"/>
      <c r="JA19" s="49"/>
      <c r="JB19" s="49"/>
    </row>
    <row r="20" spans="2:262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>
        <v>121753</v>
      </c>
      <c r="IO20" s="47">
        <f>+SUM(IC20:IN20)</f>
        <v>1278776</v>
      </c>
      <c r="IP20" s="47">
        <v>121916</v>
      </c>
      <c r="IQ20" s="47">
        <v>120921</v>
      </c>
      <c r="IR20" s="47">
        <v>124032</v>
      </c>
      <c r="IS20" s="47">
        <v>123732</v>
      </c>
      <c r="IT20" s="47">
        <f>+IT21+IT22</f>
        <v>130152</v>
      </c>
      <c r="IU20" s="47">
        <v>122294</v>
      </c>
      <c r="IV20" s="47">
        <v>123505</v>
      </c>
      <c r="IW20" s="47"/>
      <c r="IX20" s="47"/>
      <c r="IY20" s="47"/>
      <c r="IZ20" s="47"/>
      <c r="JA20" s="47"/>
      <c r="JB20" s="47">
        <f>+SUM(IP20:JA20)</f>
        <v>866552</v>
      </c>
    </row>
    <row r="21" spans="2:262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>
        <v>80133</v>
      </c>
      <c r="IO21" s="49"/>
      <c r="IP21" s="49">
        <v>86672</v>
      </c>
      <c r="IQ21" s="49">
        <v>88274</v>
      </c>
      <c r="IR21" s="49">
        <v>86023</v>
      </c>
      <c r="IS21" s="49">
        <v>82213</v>
      </c>
      <c r="IT21" s="49">
        <v>83507</v>
      </c>
      <c r="IU21" s="49">
        <v>77903</v>
      </c>
      <c r="IV21" s="49">
        <v>82885</v>
      </c>
      <c r="IW21" s="49"/>
      <c r="IX21" s="49"/>
      <c r="IY21" s="49"/>
      <c r="IZ21" s="49"/>
      <c r="JA21" s="49"/>
      <c r="JB21" s="49"/>
    </row>
    <row r="22" spans="2:262" x14ac:dyDescent="0.25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>
        <v>41620</v>
      </c>
      <c r="IO22" s="49"/>
      <c r="IP22" s="49">
        <v>35244</v>
      </c>
      <c r="IQ22" s="49">
        <v>32647</v>
      </c>
      <c r="IR22" s="49">
        <v>38009</v>
      </c>
      <c r="IS22" s="49">
        <v>41519</v>
      </c>
      <c r="IT22" s="49">
        <v>46645</v>
      </c>
      <c r="IU22" s="49">
        <v>44391</v>
      </c>
      <c r="IV22" s="49">
        <v>40620</v>
      </c>
      <c r="IW22" s="49"/>
      <c r="IX22" s="49"/>
      <c r="IY22" s="49"/>
      <c r="IZ22" s="49"/>
      <c r="JA22" s="49"/>
      <c r="JB22" s="49"/>
    </row>
    <row r="23" spans="2:262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>
        <v>21444</v>
      </c>
      <c r="IO23" s="47">
        <f>+SUM(IC23:IN23)</f>
        <v>278118</v>
      </c>
      <c r="IP23" s="47">
        <v>22552</v>
      </c>
      <c r="IQ23" s="47">
        <v>19373</v>
      </c>
      <c r="IR23" s="47">
        <v>18200</v>
      </c>
      <c r="IS23" s="47">
        <v>17482</v>
      </c>
      <c r="IT23" s="47">
        <f>+IT24+IT25</f>
        <v>19990</v>
      </c>
      <c r="IU23" s="47">
        <v>19887</v>
      </c>
      <c r="IV23" s="47">
        <v>23573</v>
      </c>
      <c r="IW23" s="47"/>
      <c r="IX23" s="47"/>
      <c r="IY23" s="47"/>
      <c r="IZ23" s="47"/>
      <c r="JA23" s="47"/>
      <c r="JB23" s="47">
        <f>+SUM(IP23:JA23)</f>
        <v>141057</v>
      </c>
    </row>
    <row r="24" spans="2:262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>
        <v>14247</v>
      </c>
      <c r="IO24" s="49"/>
      <c r="IP24" s="49">
        <v>15226</v>
      </c>
      <c r="IQ24" s="49">
        <v>12828</v>
      </c>
      <c r="IR24" s="49">
        <v>11064</v>
      </c>
      <c r="IS24" s="49">
        <v>10584</v>
      </c>
      <c r="IT24" s="49">
        <v>12219</v>
      </c>
      <c r="IU24" s="49">
        <v>12321</v>
      </c>
      <c r="IV24" s="49">
        <v>15464</v>
      </c>
      <c r="IW24" s="49"/>
      <c r="IX24" s="49"/>
      <c r="IY24" s="49"/>
      <c r="IZ24" s="49"/>
      <c r="JA24" s="49"/>
      <c r="JB24" s="49"/>
    </row>
    <row r="25" spans="2:262" x14ac:dyDescent="0.25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>
        <v>7197</v>
      </c>
      <c r="IO25" s="49"/>
      <c r="IP25" s="49">
        <v>7326</v>
      </c>
      <c r="IQ25" s="49">
        <v>6545</v>
      </c>
      <c r="IR25" s="49">
        <v>7136</v>
      </c>
      <c r="IS25" s="49">
        <v>6898</v>
      </c>
      <c r="IT25" s="49">
        <v>7771</v>
      </c>
      <c r="IU25" s="49">
        <v>7566</v>
      </c>
      <c r="IV25" s="49">
        <v>8109</v>
      </c>
      <c r="IW25" s="49"/>
      <c r="IX25" s="49"/>
      <c r="IY25" s="49"/>
      <c r="IZ25" s="49"/>
      <c r="JA25" s="49"/>
      <c r="JB25" s="49"/>
    </row>
    <row r="26" spans="2:262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>
        <v>50971</v>
      </c>
      <c r="IO26" s="47">
        <f>+SUM(IC26:IN26)</f>
        <v>536010</v>
      </c>
      <c r="IP26" s="47">
        <v>50337</v>
      </c>
      <c r="IQ26" s="47">
        <v>43474</v>
      </c>
      <c r="IR26" s="47">
        <v>42268</v>
      </c>
      <c r="IS26" s="47">
        <v>36421</v>
      </c>
      <c r="IT26" s="47">
        <f>+IT27+IT28</f>
        <v>44710</v>
      </c>
      <c r="IU26" s="47">
        <v>43445</v>
      </c>
      <c r="IV26" s="47">
        <v>52716</v>
      </c>
      <c r="IW26" s="47"/>
      <c r="IX26" s="47"/>
      <c r="IY26" s="47"/>
      <c r="IZ26" s="47"/>
      <c r="JA26" s="47"/>
      <c r="JB26" s="47">
        <f>+SUM(IP26:JA26)</f>
        <v>313371</v>
      </c>
    </row>
    <row r="27" spans="2:262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>
        <v>28031</v>
      </c>
      <c r="IO27" s="49"/>
      <c r="IP27" s="49">
        <v>27138</v>
      </c>
      <c r="IQ27" s="49">
        <v>22471</v>
      </c>
      <c r="IR27" s="49">
        <v>19518</v>
      </c>
      <c r="IS27" s="49">
        <v>16933</v>
      </c>
      <c r="IT27" s="49">
        <v>20919</v>
      </c>
      <c r="IU27" s="49">
        <v>20095</v>
      </c>
      <c r="IV27" s="49">
        <v>27553</v>
      </c>
      <c r="IW27" s="49"/>
      <c r="IX27" s="49"/>
      <c r="IY27" s="49"/>
      <c r="IZ27" s="49"/>
      <c r="JA27" s="49"/>
      <c r="JB27" s="49"/>
    </row>
    <row r="28" spans="2:262" x14ac:dyDescent="0.25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>
        <v>22940</v>
      </c>
      <c r="IO28" s="49"/>
      <c r="IP28" s="49">
        <v>23199</v>
      </c>
      <c r="IQ28" s="49">
        <v>21003</v>
      </c>
      <c r="IR28" s="49">
        <v>22750</v>
      </c>
      <c r="IS28" s="49">
        <v>19488</v>
      </c>
      <c r="IT28" s="49">
        <v>23791</v>
      </c>
      <c r="IU28" s="49">
        <v>23350</v>
      </c>
      <c r="IV28" s="49">
        <v>25163</v>
      </c>
      <c r="IW28" s="49"/>
      <c r="IX28" s="49"/>
      <c r="IY28" s="49"/>
      <c r="IZ28" s="49"/>
      <c r="JA28" s="49"/>
      <c r="JB28" s="49"/>
    </row>
    <row r="29" spans="2:262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>
        <v>39815</v>
      </c>
      <c r="IO29" s="47">
        <f>+SUM(IC29:IN29)</f>
        <v>453136</v>
      </c>
      <c r="IP29" s="47">
        <v>38678</v>
      </c>
      <c r="IQ29" s="47">
        <v>34448</v>
      </c>
      <c r="IR29" s="47">
        <v>37917</v>
      </c>
      <c r="IS29" s="47">
        <v>35777</v>
      </c>
      <c r="IT29" s="47">
        <f>+IT30+IT31</f>
        <v>39513</v>
      </c>
      <c r="IU29" s="47">
        <v>38179</v>
      </c>
      <c r="IV29" s="47">
        <v>41310</v>
      </c>
      <c r="IW29" s="47"/>
      <c r="IX29" s="47"/>
      <c r="IY29" s="47"/>
      <c r="IZ29" s="47"/>
      <c r="JA29" s="47"/>
      <c r="JB29" s="47">
        <f>+SUM(IP29:JA29)</f>
        <v>265822</v>
      </c>
    </row>
    <row r="30" spans="2:262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>
        <v>30447</v>
      </c>
      <c r="IO30" s="49"/>
      <c r="IP30" s="49">
        <v>29402</v>
      </c>
      <c r="IQ30" s="49">
        <v>26350</v>
      </c>
      <c r="IR30" s="49">
        <v>29103</v>
      </c>
      <c r="IS30" s="49">
        <v>27059</v>
      </c>
      <c r="IT30" s="49">
        <v>29259</v>
      </c>
      <c r="IU30" s="49">
        <v>28659</v>
      </c>
      <c r="IV30" s="49">
        <v>30436</v>
      </c>
      <c r="IW30" s="49"/>
      <c r="IX30" s="49"/>
      <c r="IY30" s="49"/>
      <c r="IZ30" s="49"/>
      <c r="JA30" s="49"/>
      <c r="JB30" s="49"/>
    </row>
    <row r="31" spans="2:262" x14ac:dyDescent="0.25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>
        <v>9368</v>
      </c>
      <c r="IO31" s="49"/>
      <c r="IP31" s="49">
        <v>9276</v>
      </c>
      <c r="IQ31" s="49">
        <v>8098</v>
      </c>
      <c r="IR31" s="49">
        <v>8814</v>
      </c>
      <c r="IS31" s="49">
        <v>8718</v>
      </c>
      <c r="IT31" s="49">
        <v>10254</v>
      </c>
      <c r="IU31" s="49">
        <v>9520</v>
      </c>
      <c r="IV31" s="49">
        <v>10874</v>
      </c>
      <c r="IW31" s="49"/>
      <c r="IX31" s="49"/>
      <c r="IY31" s="49"/>
      <c r="IZ31" s="49"/>
      <c r="JA31" s="49"/>
      <c r="JB31" s="49"/>
    </row>
    <row r="32" spans="2:262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>
        <v>44267</v>
      </c>
      <c r="IO32" s="47">
        <f>+SUM(IC32:IN32)</f>
        <v>431267</v>
      </c>
      <c r="IP32" s="47">
        <v>43604</v>
      </c>
      <c r="IQ32" s="47">
        <v>38418</v>
      </c>
      <c r="IR32" s="47">
        <v>38799</v>
      </c>
      <c r="IS32" s="47">
        <v>36051</v>
      </c>
      <c r="IT32" s="47">
        <f>+IT33+IT34</f>
        <v>41051</v>
      </c>
      <c r="IU32" s="47">
        <v>39916</v>
      </c>
      <c r="IV32" s="47">
        <v>45470</v>
      </c>
      <c r="IW32" s="47"/>
      <c r="IX32" s="47"/>
      <c r="IY32" s="47"/>
      <c r="IZ32" s="47"/>
      <c r="JA32" s="47"/>
      <c r="JB32" s="47">
        <f>+SUM(IP32:JA32)</f>
        <v>283309</v>
      </c>
    </row>
    <row r="33" spans="2:262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>
        <v>33283</v>
      </c>
      <c r="IO33" s="49"/>
      <c r="IP33" s="49">
        <v>32888</v>
      </c>
      <c r="IQ33" s="49">
        <v>28568</v>
      </c>
      <c r="IR33" s="49">
        <v>27377</v>
      </c>
      <c r="IS33" s="49">
        <v>26101</v>
      </c>
      <c r="IT33" s="49">
        <v>29330</v>
      </c>
      <c r="IU33" s="49">
        <v>28540</v>
      </c>
      <c r="IV33" s="49">
        <v>33472</v>
      </c>
      <c r="IW33" s="49"/>
      <c r="IX33" s="49"/>
      <c r="IY33" s="49"/>
      <c r="IZ33" s="49"/>
      <c r="JA33" s="49"/>
      <c r="JB33" s="49"/>
    </row>
    <row r="34" spans="2:262" x14ac:dyDescent="0.25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>
        <v>10984</v>
      </c>
      <c r="IO34" s="49"/>
      <c r="IP34" s="49">
        <v>10716</v>
      </c>
      <c r="IQ34" s="49">
        <v>9850</v>
      </c>
      <c r="IR34" s="49">
        <v>11422</v>
      </c>
      <c r="IS34" s="49">
        <v>9950</v>
      </c>
      <c r="IT34" s="49">
        <v>11721</v>
      </c>
      <c r="IU34" s="49">
        <v>11376</v>
      </c>
      <c r="IV34" s="49">
        <v>11998</v>
      </c>
      <c r="IW34" s="49"/>
      <c r="IX34" s="49"/>
      <c r="IY34" s="49"/>
      <c r="IZ34" s="49"/>
      <c r="JA34" s="49"/>
      <c r="JB34" s="49"/>
    </row>
    <row r="35" spans="2:262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f>+SUM(IC35:IN35)</f>
        <v>0</v>
      </c>
      <c r="IP35" s="47">
        <v>0</v>
      </c>
      <c r="IQ35" s="47">
        <v>0</v>
      </c>
      <c r="IR35" s="47">
        <v>0</v>
      </c>
      <c r="IS35" s="47">
        <v>0</v>
      </c>
      <c r="IT35" s="47">
        <v>0</v>
      </c>
      <c r="IU35" s="47">
        <v>0</v>
      </c>
      <c r="IV35" s="47">
        <v>0</v>
      </c>
      <c r="IW35" s="47"/>
      <c r="IX35" s="47"/>
      <c r="IY35" s="47"/>
      <c r="IZ35" s="47"/>
      <c r="JA35" s="47"/>
      <c r="JB35" s="47">
        <f>+SUM(IP35:JA35)</f>
        <v>0</v>
      </c>
    </row>
    <row r="36" spans="2:262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>
        <v>0</v>
      </c>
      <c r="IO36" s="49"/>
      <c r="IP36" s="49">
        <v>0</v>
      </c>
      <c r="IQ36" s="49">
        <v>0</v>
      </c>
      <c r="IR36" s="49">
        <v>0</v>
      </c>
      <c r="IS36" s="49">
        <v>0</v>
      </c>
      <c r="IT36" s="49">
        <v>0</v>
      </c>
      <c r="IU36" s="49">
        <v>0</v>
      </c>
      <c r="IV36" s="49">
        <v>0</v>
      </c>
      <c r="IW36" s="49"/>
      <c r="IX36" s="49"/>
      <c r="IY36" s="49"/>
      <c r="IZ36" s="49"/>
      <c r="JA36" s="49"/>
      <c r="JB36" s="49"/>
    </row>
    <row r="37" spans="2:262" x14ac:dyDescent="0.25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>
        <v>0</v>
      </c>
      <c r="IO37" s="49"/>
      <c r="IP37" s="49">
        <v>0</v>
      </c>
      <c r="IQ37" s="49">
        <v>0</v>
      </c>
      <c r="IR37" s="49">
        <v>0</v>
      </c>
      <c r="IS37" s="49">
        <v>0</v>
      </c>
      <c r="IT37" s="49">
        <v>0</v>
      </c>
      <c r="IU37" s="49">
        <v>0</v>
      </c>
      <c r="IV37" s="49">
        <v>0</v>
      </c>
      <c r="IW37" s="49"/>
      <c r="IX37" s="49"/>
      <c r="IY37" s="49"/>
      <c r="IZ37" s="49"/>
      <c r="JA37" s="49"/>
      <c r="JB37" s="49"/>
    </row>
    <row r="38" spans="2:262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>
        <v>486901</v>
      </c>
      <c r="IO38" s="84">
        <f>+SUM(IC38:IN38)</f>
        <v>5198540</v>
      </c>
      <c r="IP38" s="84">
        <v>480469</v>
      </c>
      <c r="IQ38" s="84">
        <v>428661</v>
      </c>
      <c r="IR38" s="84">
        <v>435513</v>
      </c>
      <c r="IS38" s="84">
        <v>413970</v>
      </c>
      <c r="IT38" s="84">
        <f>+IT39+IT40</f>
        <v>467419</v>
      </c>
      <c r="IU38" s="84">
        <v>452094</v>
      </c>
      <c r="IV38" s="84">
        <v>503877</v>
      </c>
      <c r="IW38" s="84"/>
      <c r="IX38" s="84"/>
      <c r="IY38" s="84"/>
      <c r="IZ38" s="84"/>
      <c r="JA38" s="84"/>
      <c r="JB38" s="84">
        <f>+SUM(IP38:JA38)</f>
        <v>3182003</v>
      </c>
    </row>
    <row r="39" spans="2:262" x14ac:dyDescent="0.25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>
        <v>325253</v>
      </c>
      <c r="IO39" s="125">
        <f>+SUM(IC39:IN39)</f>
        <v>3401366</v>
      </c>
      <c r="IP39" s="125">
        <v>325705</v>
      </c>
      <c r="IQ39" s="125">
        <v>290704</v>
      </c>
      <c r="IR39" s="125">
        <v>283353</v>
      </c>
      <c r="IS39" s="125">
        <v>268565</v>
      </c>
      <c r="IT39" s="125">
        <f>+IT33+IT30+IT27+IT24+IT21+IT18+IT15+IT12+IT9</f>
        <v>299825</v>
      </c>
      <c r="IU39" s="125">
        <v>290204</v>
      </c>
      <c r="IV39" s="125">
        <v>335599</v>
      </c>
      <c r="IW39" s="125"/>
      <c r="IX39" s="125"/>
      <c r="IY39" s="125"/>
      <c r="IZ39" s="125"/>
      <c r="JA39" s="125"/>
      <c r="JB39" s="125">
        <f>+SUM(IP39:JA39)</f>
        <v>2093955</v>
      </c>
    </row>
    <row r="40" spans="2:262" x14ac:dyDescent="0.25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>
        <v>161648</v>
      </c>
      <c r="IO40" s="125">
        <f>+SUM(IC40:IN40)</f>
        <v>1797174</v>
      </c>
      <c r="IP40" s="125">
        <v>154764</v>
      </c>
      <c r="IQ40" s="125">
        <v>137957</v>
      </c>
      <c r="IR40" s="125">
        <v>152160</v>
      </c>
      <c r="IS40" s="125">
        <v>145405</v>
      </c>
      <c r="IT40" s="125">
        <f>+IT34+IT31+IT28+IT25+IT22+IT19+IT16+IT13+IT10</f>
        <v>167594</v>
      </c>
      <c r="IU40" s="125">
        <v>161890</v>
      </c>
      <c r="IV40" s="125">
        <v>168278</v>
      </c>
      <c r="IW40" s="125"/>
      <c r="IX40" s="125"/>
      <c r="IY40" s="125"/>
      <c r="IZ40" s="125"/>
      <c r="JA40" s="125"/>
      <c r="JB40" s="125">
        <f>+SUM(IP40:JA40)</f>
        <v>1088048</v>
      </c>
    </row>
    <row r="41" spans="2:262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62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62" x14ac:dyDescent="0.25">
      <c r="B44" s="5" t="s">
        <v>71</v>
      </c>
    </row>
    <row r="45" spans="2:262" ht="15" customHeight="1" x14ac:dyDescent="0.25">
      <c r="B45" s="177" t="s">
        <v>39</v>
      </c>
      <c r="C45" s="174">
        <v>2006</v>
      </c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6"/>
      <c r="O45" s="172" t="s">
        <v>109</v>
      </c>
      <c r="P45" s="174">
        <v>2007</v>
      </c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6"/>
      <c r="AB45" s="172" t="s">
        <v>110</v>
      </c>
      <c r="AC45" s="174">
        <v>2008</v>
      </c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6"/>
      <c r="AO45" s="172" t="s">
        <v>111</v>
      </c>
      <c r="AP45" s="174">
        <v>2009</v>
      </c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6"/>
      <c r="BB45" s="172" t="s">
        <v>91</v>
      </c>
      <c r="BC45" s="174">
        <v>2010</v>
      </c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6"/>
      <c r="BO45" s="172" t="s">
        <v>80</v>
      </c>
      <c r="BP45" s="174">
        <v>2011</v>
      </c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6"/>
      <c r="CB45" s="172" t="s">
        <v>81</v>
      </c>
      <c r="CC45" s="174">
        <v>2012</v>
      </c>
      <c r="CD45" s="175"/>
      <c r="CE45" s="175"/>
      <c r="CF45" s="175"/>
      <c r="CG45" s="175"/>
      <c r="CH45" s="175"/>
      <c r="CI45" s="175"/>
      <c r="CJ45" s="175"/>
      <c r="CK45" s="175"/>
      <c r="CL45" s="175"/>
      <c r="CM45" s="175"/>
      <c r="CN45" s="176"/>
      <c r="CO45" s="172" t="s">
        <v>82</v>
      </c>
      <c r="CP45" s="174">
        <v>2013</v>
      </c>
      <c r="CQ45" s="175"/>
      <c r="CR45" s="175"/>
      <c r="CS45" s="175"/>
      <c r="CT45" s="175"/>
      <c r="CU45" s="175"/>
      <c r="CV45" s="175"/>
      <c r="CW45" s="175"/>
      <c r="CX45" s="175"/>
      <c r="CY45" s="175"/>
      <c r="CZ45" s="175"/>
      <c r="DA45" s="176"/>
      <c r="DB45" s="172" t="s">
        <v>40</v>
      </c>
      <c r="DC45" s="174">
        <v>2014</v>
      </c>
      <c r="DD45" s="175"/>
      <c r="DE45" s="175"/>
      <c r="DF45" s="175"/>
      <c r="DG45" s="175"/>
      <c r="DH45" s="175"/>
      <c r="DI45" s="175"/>
      <c r="DJ45" s="175"/>
      <c r="DK45" s="175"/>
      <c r="DL45" s="175"/>
      <c r="DM45" s="175"/>
      <c r="DN45" s="176"/>
      <c r="DO45" s="172" t="s">
        <v>41</v>
      </c>
      <c r="DP45" s="174">
        <v>2015</v>
      </c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6"/>
      <c r="EB45" s="172" t="s">
        <v>42</v>
      </c>
      <c r="EC45" s="174">
        <v>2016</v>
      </c>
      <c r="ED45" s="175"/>
      <c r="EE45" s="175"/>
      <c r="EF45" s="175"/>
      <c r="EG45" s="175"/>
      <c r="EH45" s="175"/>
      <c r="EI45" s="175"/>
      <c r="EJ45" s="175"/>
      <c r="EK45" s="175"/>
      <c r="EL45" s="175"/>
      <c r="EM45" s="175"/>
      <c r="EN45" s="176"/>
      <c r="EO45" s="172" t="s">
        <v>43</v>
      </c>
      <c r="EP45" s="174">
        <v>2017</v>
      </c>
      <c r="EQ45" s="175"/>
      <c r="ER45" s="175"/>
      <c r="ES45" s="175"/>
      <c r="ET45" s="175"/>
      <c r="EU45" s="175"/>
      <c r="EV45" s="175"/>
      <c r="EW45" s="175"/>
      <c r="EX45" s="175"/>
      <c r="EY45" s="175"/>
      <c r="EZ45" s="175"/>
      <c r="FA45" s="176"/>
      <c r="FB45" s="172" t="s">
        <v>44</v>
      </c>
      <c r="FC45" s="174">
        <v>2018</v>
      </c>
      <c r="FD45" s="175"/>
      <c r="FE45" s="175"/>
      <c r="FF45" s="175"/>
      <c r="FG45" s="175"/>
      <c r="FH45" s="175"/>
      <c r="FI45" s="175"/>
      <c r="FJ45" s="175"/>
      <c r="FK45" s="175"/>
      <c r="FL45" s="175"/>
      <c r="FM45" s="175"/>
      <c r="FN45" s="176"/>
      <c r="FO45" s="172" t="s">
        <v>45</v>
      </c>
      <c r="FP45" s="174">
        <v>2019</v>
      </c>
      <c r="FQ45" s="175"/>
      <c r="FR45" s="175"/>
      <c r="FS45" s="175"/>
      <c r="FT45" s="175"/>
      <c r="FU45" s="175"/>
      <c r="FV45" s="175"/>
      <c r="FW45" s="175"/>
      <c r="FX45" s="175"/>
      <c r="FY45" s="175"/>
      <c r="FZ45" s="175"/>
      <c r="GA45" s="176"/>
      <c r="GB45" s="172" t="s">
        <v>46</v>
      </c>
      <c r="GC45" s="169">
        <v>2020</v>
      </c>
      <c r="GD45" s="170"/>
      <c r="GE45" s="170"/>
      <c r="GF45" s="170"/>
      <c r="GG45" s="170"/>
      <c r="GH45" s="170"/>
      <c r="GI45" s="170"/>
      <c r="GJ45" s="170"/>
      <c r="GK45" s="170"/>
      <c r="GL45" s="170"/>
      <c r="GM45" s="170"/>
      <c r="GN45" s="171"/>
      <c r="GO45" s="172" t="s">
        <v>47</v>
      </c>
      <c r="GP45" s="169">
        <v>2021</v>
      </c>
      <c r="GQ45" s="170"/>
      <c r="GR45" s="170"/>
      <c r="GS45" s="170"/>
      <c r="GT45" s="170"/>
      <c r="GU45" s="170"/>
      <c r="GV45" s="170"/>
      <c r="GW45" s="170"/>
      <c r="GX45" s="170"/>
      <c r="GY45" s="170"/>
      <c r="GZ45" s="170"/>
      <c r="HA45" s="171"/>
      <c r="HB45" s="172" t="s">
        <v>48</v>
      </c>
      <c r="HC45" s="169">
        <v>2022</v>
      </c>
      <c r="HD45" s="170"/>
      <c r="HE45" s="170"/>
      <c r="HF45" s="170"/>
      <c r="HG45" s="170"/>
      <c r="HH45" s="170"/>
      <c r="HI45" s="170"/>
      <c r="HJ45" s="170"/>
      <c r="HK45" s="170"/>
      <c r="HL45" s="170"/>
      <c r="HM45" s="170"/>
      <c r="HN45" s="171"/>
      <c r="HO45" s="172" t="s">
        <v>49</v>
      </c>
      <c r="HP45" s="169">
        <v>2023</v>
      </c>
      <c r="HQ45" s="170"/>
      <c r="HR45" s="170"/>
      <c r="HS45" s="170"/>
      <c r="HT45" s="170"/>
      <c r="HU45" s="170"/>
      <c r="HV45" s="170"/>
      <c r="HW45" s="170"/>
      <c r="HX45" s="170"/>
      <c r="HY45" s="170"/>
      <c r="HZ45" s="170"/>
      <c r="IA45" s="171"/>
      <c r="IB45" s="172" t="s">
        <v>50</v>
      </c>
      <c r="IC45" s="169">
        <v>2024</v>
      </c>
      <c r="ID45" s="170"/>
      <c r="IE45" s="170"/>
      <c r="IF45" s="170"/>
      <c r="IG45" s="170"/>
      <c r="IH45" s="170"/>
      <c r="II45" s="170"/>
      <c r="IJ45" s="170"/>
      <c r="IK45" s="170"/>
      <c r="IL45" s="170"/>
      <c r="IM45" s="170"/>
      <c r="IN45" s="171"/>
      <c r="IO45" s="172" t="s">
        <v>51</v>
      </c>
      <c r="IP45" s="169">
        <v>2025</v>
      </c>
      <c r="IQ45" s="170"/>
      <c r="IR45" s="170"/>
      <c r="IS45" s="170"/>
      <c r="IT45" s="170"/>
      <c r="IU45" s="170"/>
      <c r="IV45" s="170"/>
      <c r="IW45" s="170"/>
      <c r="IX45" s="170"/>
      <c r="IY45" s="170"/>
      <c r="IZ45" s="170"/>
      <c r="JA45" s="171"/>
      <c r="JB45" s="172" t="s">
        <v>176</v>
      </c>
    </row>
    <row r="46" spans="2:262" x14ac:dyDescent="0.25">
      <c r="B46" s="178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3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3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3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3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3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3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3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3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3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3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3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3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3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3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3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3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3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3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3"/>
      <c r="IP46" s="45" t="s">
        <v>52</v>
      </c>
      <c r="IQ46" s="45" t="s">
        <v>53</v>
      </c>
      <c r="IR46" s="45" t="s">
        <v>54</v>
      </c>
      <c r="IS46" s="45" t="s">
        <v>55</v>
      </c>
      <c r="IT46" s="45" t="s">
        <v>56</v>
      </c>
      <c r="IU46" s="45" t="s">
        <v>57</v>
      </c>
      <c r="IV46" s="45" t="s">
        <v>58</v>
      </c>
      <c r="IW46" s="45" t="s">
        <v>59</v>
      </c>
      <c r="IX46" s="45" t="s">
        <v>60</v>
      </c>
      <c r="IY46" s="45" t="s">
        <v>61</v>
      </c>
      <c r="IZ46" s="45" t="s">
        <v>62</v>
      </c>
      <c r="JA46" s="45" t="s">
        <v>63</v>
      </c>
      <c r="JB46" s="173"/>
    </row>
    <row r="47" spans="2:262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>
        <v>68970</v>
      </c>
      <c r="IO47" s="47">
        <f>+SUM(IC47:IN47)</f>
        <v>839787</v>
      </c>
      <c r="IP47" s="47">
        <v>70444</v>
      </c>
      <c r="IQ47" s="47">
        <v>61236</v>
      </c>
      <c r="IR47" s="47">
        <v>65936</v>
      </c>
      <c r="IS47" s="47">
        <v>64106</v>
      </c>
      <c r="IT47" s="47">
        <f>+IT48+IT49</f>
        <v>73484</v>
      </c>
      <c r="IU47" s="47">
        <v>70377</v>
      </c>
      <c r="IV47" s="47">
        <v>78840</v>
      </c>
      <c r="IW47" s="47"/>
      <c r="IX47" s="47"/>
      <c r="IY47" s="47"/>
      <c r="IZ47" s="47"/>
      <c r="JA47" s="47"/>
      <c r="JB47" s="47">
        <f>+SUM(IP47:JA47)</f>
        <v>484423</v>
      </c>
    </row>
    <row r="48" spans="2:262" x14ac:dyDescent="0.25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>
        <v>22932</v>
      </c>
      <c r="IO48" s="49"/>
      <c r="IP48" s="49">
        <v>23624</v>
      </c>
      <c r="IQ48" s="49">
        <v>19392</v>
      </c>
      <c r="IR48" s="49">
        <v>17415</v>
      </c>
      <c r="IS48" s="49">
        <v>16625</v>
      </c>
      <c r="IT48" s="49">
        <v>20158</v>
      </c>
      <c r="IU48" s="49">
        <v>20078</v>
      </c>
      <c r="IV48" s="49">
        <v>25027</v>
      </c>
      <c r="IW48" s="49"/>
      <c r="IX48" s="49"/>
      <c r="IY48" s="49"/>
      <c r="IZ48" s="49"/>
      <c r="JA48" s="49"/>
      <c r="JB48" s="49"/>
    </row>
    <row r="49" spans="2:262" x14ac:dyDescent="0.25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>
        <v>46038</v>
      </c>
      <c r="IO49" s="49"/>
      <c r="IP49" s="49">
        <v>46820</v>
      </c>
      <c r="IQ49" s="49">
        <v>41844</v>
      </c>
      <c r="IR49" s="49">
        <v>48521</v>
      </c>
      <c r="IS49" s="49">
        <v>47481</v>
      </c>
      <c r="IT49" s="49">
        <v>53326</v>
      </c>
      <c r="IU49" s="49">
        <v>50299</v>
      </c>
      <c r="IV49" s="49">
        <v>53813</v>
      </c>
      <c r="IW49" s="49"/>
      <c r="IX49" s="49"/>
      <c r="IY49" s="49"/>
      <c r="IZ49" s="49"/>
      <c r="JA49" s="49"/>
      <c r="JB49" s="49"/>
    </row>
    <row r="50" spans="2:262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>
        <v>166905</v>
      </c>
      <c r="IO50" s="47">
        <f>+SUM(IC50:IN50)</f>
        <v>1679398</v>
      </c>
      <c r="IP50" s="47">
        <v>158682</v>
      </c>
      <c r="IQ50" s="47">
        <v>132279</v>
      </c>
      <c r="IR50" s="47">
        <v>137652</v>
      </c>
      <c r="IS50" s="47">
        <v>135404</v>
      </c>
      <c r="IT50" s="47">
        <f>+IT51+IT52</f>
        <v>152984</v>
      </c>
      <c r="IU50" s="47">
        <v>149952</v>
      </c>
      <c r="IV50" s="47">
        <v>168907</v>
      </c>
      <c r="IW50" s="47"/>
      <c r="IX50" s="47"/>
      <c r="IY50" s="47"/>
      <c r="IZ50" s="47"/>
      <c r="JA50" s="47"/>
      <c r="JB50" s="47">
        <f>+SUM(IP50:JA50)</f>
        <v>1035860</v>
      </c>
    </row>
    <row r="51" spans="2:262" x14ac:dyDescent="0.25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>
        <v>72227</v>
      </c>
      <c r="IO51" s="49"/>
      <c r="IP51" s="49">
        <v>68263</v>
      </c>
      <c r="IQ51" s="49">
        <v>56763</v>
      </c>
      <c r="IR51" s="49">
        <v>60895</v>
      </c>
      <c r="IS51" s="49">
        <v>60404</v>
      </c>
      <c r="IT51" s="49">
        <v>69251</v>
      </c>
      <c r="IU51" s="49">
        <v>68769</v>
      </c>
      <c r="IV51" s="49">
        <v>78981</v>
      </c>
      <c r="IW51" s="49"/>
      <c r="IX51" s="49"/>
      <c r="IY51" s="49"/>
      <c r="IZ51" s="49"/>
      <c r="JA51" s="49"/>
      <c r="JB51" s="49"/>
    </row>
    <row r="52" spans="2:262" x14ac:dyDescent="0.25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>
        <v>94678</v>
      </c>
      <c r="IO52" s="49"/>
      <c r="IP52" s="49">
        <v>90419</v>
      </c>
      <c r="IQ52" s="49">
        <v>75516</v>
      </c>
      <c r="IR52" s="49">
        <v>76757</v>
      </c>
      <c r="IS52" s="49">
        <v>75000</v>
      </c>
      <c r="IT52" s="49">
        <v>83733</v>
      </c>
      <c r="IU52" s="49">
        <v>81183</v>
      </c>
      <c r="IV52" s="49">
        <v>89926</v>
      </c>
      <c r="IW52" s="49"/>
      <c r="IX52" s="49"/>
      <c r="IY52" s="49"/>
      <c r="IZ52" s="49"/>
      <c r="JA52" s="49"/>
      <c r="JB52" s="49"/>
    </row>
    <row r="53" spans="2:262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>
        <v>47071</v>
      </c>
      <c r="IO53" s="47">
        <f>+SUM(IC53:IN53)</f>
        <v>577532</v>
      </c>
      <c r="IP53" s="47">
        <v>45079</v>
      </c>
      <c r="IQ53" s="47">
        <v>39682</v>
      </c>
      <c r="IR53" s="47">
        <v>42399</v>
      </c>
      <c r="IS53" s="47">
        <v>40180</v>
      </c>
      <c r="IT53" s="47">
        <f>+IT54+IT55</f>
        <v>45503</v>
      </c>
      <c r="IU53" s="47">
        <v>43413</v>
      </c>
      <c r="IV53" s="47">
        <v>45958</v>
      </c>
      <c r="IW53" s="47"/>
      <c r="IX53" s="47"/>
      <c r="IY53" s="47"/>
      <c r="IZ53" s="47"/>
      <c r="JA53" s="47"/>
      <c r="JB53" s="47">
        <f>+SUM(IP53:JA53)</f>
        <v>302214</v>
      </c>
    </row>
    <row r="54" spans="2:262" x14ac:dyDescent="0.25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>
        <v>11066</v>
      </c>
      <c r="IO54" s="49"/>
      <c r="IP54" s="49">
        <v>11037</v>
      </c>
      <c r="IQ54" s="49">
        <v>9879</v>
      </c>
      <c r="IR54" s="49">
        <v>8832</v>
      </c>
      <c r="IS54" s="49">
        <v>8785</v>
      </c>
      <c r="IT54" s="49">
        <v>10106</v>
      </c>
      <c r="IU54" s="49">
        <v>9645</v>
      </c>
      <c r="IV54" s="49">
        <v>9587</v>
      </c>
      <c r="IW54" s="49"/>
      <c r="IX54" s="49"/>
      <c r="IY54" s="49"/>
      <c r="IZ54" s="49"/>
      <c r="JA54" s="49"/>
      <c r="JB54" s="49"/>
    </row>
    <row r="55" spans="2:262" x14ac:dyDescent="0.25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>
        <v>36005</v>
      </c>
      <c r="IO55" s="49"/>
      <c r="IP55" s="49">
        <v>34042</v>
      </c>
      <c r="IQ55" s="49">
        <v>29803</v>
      </c>
      <c r="IR55" s="49">
        <v>33567</v>
      </c>
      <c r="IS55" s="49">
        <v>31395</v>
      </c>
      <c r="IT55" s="49">
        <v>35397</v>
      </c>
      <c r="IU55" s="49">
        <v>33768</v>
      </c>
      <c r="IV55" s="49">
        <v>36371</v>
      </c>
      <c r="IW55" s="49"/>
      <c r="IX55" s="49"/>
      <c r="IY55" s="49"/>
      <c r="IZ55" s="49"/>
      <c r="JA55" s="49"/>
      <c r="JB55" s="49"/>
    </row>
    <row r="56" spans="2:262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>
        <v>128685</v>
      </c>
      <c r="IO56" s="47">
        <f>+SUM(IC56:IN56)</f>
        <v>1377467</v>
      </c>
      <c r="IP56" s="47">
        <v>129244</v>
      </c>
      <c r="IQ56" s="47">
        <v>113117</v>
      </c>
      <c r="IR56" s="47">
        <v>117417</v>
      </c>
      <c r="IS56" s="47">
        <v>101870</v>
      </c>
      <c r="IT56" s="47">
        <f>+IT57+IT58</f>
        <v>124629</v>
      </c>
      <c r="IU56" s="47">
        <v>119664</v>
      </c>
      <c r="IV56" s="47">
        <v>137654</v>
      </c>
      <c r="IW56" s="47"/>
      <c r="IX56" s="47"/>
      <c r="IY56" s="47"/>
      <c r="IZ56" s="47"/>
      <c r="JA56" s="47"/>
      <c r="JB56" s="47">
        <f>+SUM(IP56:JA56)</f>
        <v>843595</v>
      </c>
    </row>
    <row r="57" spans="2:262" x14ac:dyDescent="0.25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>
        <v>32887</v>
      </c>
      <c r="IO57" s="49"/>
      <c r="IP57" s="49">
        <v>31455</v>
      </c>
      <c r="IQ57" s="49">
        <v>26179</v>
      </c>
      <c r="IR57" s="49">
        <v>23126</v>
      </c>
      <c r="IS57" s="49">
        <v>19861</v>
      </c>
      <c r="IT57" s="49">
        <v>25076</v>
      </c>
      <c r="IU57" s="49">
        <v>24194</v>
      </c>
      <c r="IV57" s="49">
        <v>32194</v>
      </c>
      <c r="IW57" s="49"/>
      <c r="IX57" s="49"/>
      <c r="IY57" s="49"/>
      <c r="IZ57" s="49"/>
      <c r="JA57" s="49"/>
      <c r="JB57" s="49"/>
    </row>
    <row r="58" spans="2:262" x14ac:dyDescent="0.25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>
        <v>95798</v>
      </c>
      <c r="IO58" s="49"/>
      <c r="IP58" s="49">
        <v>97789</v>
      </c>
      <c r="IQ58" s="49">
        <v>86938</v>
      </c>
      <c r="IR58" s="49">
        <v>94291</v>
      </c>
      <c r="IS58" s="49">
        <v>82009</v>
      </c>
      <c r="IT58" s="49">
        <v>99553</v>
      </c>
      <c r="IU58" s="49">
        <v>95470</v>
      </c>
      <c r="IV58" s="49">
        <v>105460</v>
      </c>
      <c r="IW58" s="49"/>
      <c r="IX58" s="49"/>
      <c r="IY58" s="49"/>
      <c r="IZ58" s="49"/>
      <c r="JA58" s="49"/>
      <c r="JB58" s="49"/>
    </row>
    <row r="59" spans="2:262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160065</v>
      </c>
      <c r="IG59" s="47">
        <v>174422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>
        <v>238927</v>
      </c>
      <c r="IO59" s="47">
        <f>+SUM(IC59:IN59)</f>
        <v>2318712</v>
      </c>
      <c r="IP59" s="47">
        <v>207207</v>
      </c>
      <c r="IQ59" s="47">
        <v>194859</v>
      </c>
      <c r="IR59" s="47">
        <v>212463</v>
      </c>
      <c r="IS59" s="47">
        <v>222248</v>
      </c>
      <c r="IT59" s="47">
        <f>+IT60+IT61</f>
        <v>245399</v>
      </c>
      <c r="IU59" s="47">
        <v>232571</v>
      </c>
      <c r="IV59" s="47">
        <v>225808</v>
      </c>
      <c r="IW59" s="47"/>
      <c r="IX59" s="47"/>
      <c r="IY59" s="47"/>
      <c r="IZ59" s="47"/>
      <c r="JA59" s="47"/>
      <c r="JB59" s="47">
        <f>+SUM(IP59:JA59)</f>
        <v>1540555</v>
      </c>
    </row>
    <row r="60" spans="2:262" x14ac:dyDescent="0.25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>
        <v>80133</v>
      </c>
      <c r="IO60" s="49"/>
      <c r="IP60" s="49">
        <v>86672</v>
      </c>
      <c r="IQ60" s="49">
        <v>88274</v>
      </c>
      <c r="IR60" s="49">
        <v>86023</v>
      </c>
      <c r="IS60" s="49">
        <v>82213</v>
      </c>
      <c r="IT60" s="49">
        <v>83507</v>
      </c>
      <c r="IU60" s="49">
        <v>77903</v>
      </c>
      <c r="IV60" s="49">
        <v>82885</v>
      </c>
      <c r="IW60" s="49"/>
      <c r="IX60" s="49"/>
      <c r="IY60" s="49"/>
      <c r="IZ60" s="49"/>
      <c r="JA60" s="49"/>
      <c r="JB60" s="49"/>
    </row>
    <row r="61" spans="2:262" x14ac:dyDescent="0.25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95321</v>
      </c>
      <c r="IG61" s="49">
        <v>106077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>
        <v>158794</v>
      </c>
      <c r="IO61" s="49"/>
      <c r="IP61" s="49">
        <v>120535</v>
      </c>
      <c r="IQ61" s="49">
        <v>106585</v>
      </c>
      <c r="IR61" s="49">
        <v>126440</v>
      </c>
      <c r="IS61" s="49">
        <v>140035</v>
      </c>
      <c r="IT61" s="49">
        <v>161892</v>
      </c>
      <c r="IU61" s="49">
        <v>154668</v>
      </c>
      <c r="IV61" s="49">
        <v>142923</v>
      </c>
      <c r="IW61" s="49"/>
      <c r="IX61" s="49"/>
      <c r="IY61" s="49"/>
      <c r="IZ61" s="49"/>
      <c r="JA61" s="49"/>
      <c r="JB61" s="49"/>
    </row>
    <row r="62" spans="2:262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>
        <v>42258</v>
      </c>
      <c r="IO62" s="47">
        <f>+SUM(IC62:IN62)</f>
        <v>572792</v>
      </c>
      <c r="IP62" s="47">
        <v>44342</v>
      </c>
      <c r="IQ62" s="47">
        <v>38526</v>
      </c>
      <c r="IR62" s="47">
        <v>39424</v>
      </c>
      <c r="IS62" s="47">
        <v>38472</v>
      </c>
      <c r="IT62" s="47">
        <f>+IT63+IT64</f>
        <v>43687</v>
      </c>
      <c r="IU62" s="47">
        <v>42311</v>
      </c>
      <c r="IV62" s="47">
        <v>47857</v>
      </c>
      <c r="IW62" s="47"/>
      <c r="IX62" s="47"/>
      <c r="IY62" s="47"/>
      <c r="IZ62" s="47"/>
      <c r="JA62" s="47"/>
      <c r="JB62" s="47">
        <f>+SUM(IP62:JA62)</f>
        <v>294619</v>
      </c>
    </row>
    <row r="63" spans="2:262" x14ac:dyDescent="0.25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>
        <v>14247</v>
      </c>
      <c r="IO63" s="49"/>
      <c r="IP63" s="49">
        <v>15226</v>
      </c>
      <c r="IQ63" s="49">
        <v>12828</v>
      </c>
      <c r="IR63" s="49">
        <v>11064</v>
      </c>
      <c r="IS63" s="49">
        <v>10584</v>
      </c>
      <c r="IT63" s="49">
        <v>12219</v>
      </c>
      <c r="IU63" s="49">
        <v>12321</v>
      </c>
      <c r="IV63" s="49">
        <v>15464</v>
      </c>
      <c r="IW63" s="49"/>
      <c r="IX63" s="49"/>
      <c r="IY63" s="49"/>
      <c r="IZ63" s="49"/>
      <c r="JA63" s="49"/>
      <c r="JB63" s="49"/>
    </row>
    <row r="64" spans="2:262" x14ac:dyDescent="0.25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>
        <v>28011</v>
      </c>
      <c r="IO64" s="49"/>
      <c r="IP64" s="49">
        <v>29116</v>
      </c>
      <c r="IQ64" s="49">
        <v>25698</v>
      </c>
      <c r="IR64" s="49">
        <v>28360</v>
      </c>
      <c r="IS64" s="49">
        <v>27888</v>
      </c>
      <c r="IT64" s="49">
        <v>31468</v>
      </c>
      <c r="IU64" s="49">
        <v>29990</v>
      </c>
      <c r="IV64" s="49">
        <v>32393</v>
      </c>
      <c r="IW64" s="49"/>
      <c r="IX64" s="49"/>
      <c r="IY64" s="49"/>
      <c r="IZ64" s="49"/>
      <c r="JA64" s="49"/>
      <c r="JB64" s="49"/>
    </row>
    <row r="65" spans="2:262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>
        <v>120661</v>
      </c>
      <c r="IO65" s="47">
        <f>+SUM(IC65:IN65)</f>
        <v>1330718</v>
      </c>
      <c r="IP65" s="47">
        <v>121505</v>
      </c>
      <c r="IQ65" s="47">
        <v>107508</v>
      </c>
      <c r="IR65" s="47">
        <v>111989</v>
      </c>
      <c r="IS65" s="47">
        <v>97605</v>
      </c>
      <c r="IT65" s="47">
        <f>+IT66+IT67</f>
        <v>119119</v>
      </c>
      <c r="IU65" s="47">
        <v>115032</v>
      </c>
      <c r="IV65" s="47">
        <v>130067</v>
      </c>
      <c r="IW65" s="47"/>
      <c r="IX65" s="47"/>
      <c r="IY65" s="47"/>
      <c r="IZ65" s="47"/>
      <c r="JA65" s="47"/>
      <c r="JB65" s="47">
        <f>+SUM(IP65:JA65)</f>
        <v>802825</v>
      </c>
    </row>
    <row r="66" spans="2:262" x14ac:dyDescent="0.25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>
        <v>28031</v>
      </c>
      <c r="IO66" s="49"/>
      <c r="IP66" s="49">
        <v>27138</v>
      </c>
      <c r="IQ66" s="49">
        <v>22471</v>
      </c>
      <c r="IR66" s="49">
        <v>19518</v>
      </c>
      <c r="IS66" s="49">
        <v>16933</v>
      </c>
      <c r="IT66" s="49">
        <v>20919</v>
      </c>
      <c r="IU66" s="49">
        <v>20095</v>
      </c>
      <c r="IV66" s="49">
        <v>27553</v>
      </c>
      <c r="IW66" s="49"/>
      <c r="IX66" s="49"/>
      <c r="IY66" s="49"/>
      <c r="IZ66" s="49"/>
      <c r="JA66" s="49"/>
      <c r="JB66" s="49"/>
    </row>
    <row r="67" spans="2:262" x14ac:dyDescent="0.25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>
        <v>92630</v>
      </c>
      <c r="IO67" s="49"/>
      <c r="IP67" s="49">
        <v>94367</v>
      </c>
      <c r="IQ67" s="49">
        <v>85037</v>
      </c>
      <c r="IR67" s="49">
        <v>92471</v>
      </c>
      <c r="IS67" s="49">
        <v>80672</v>
      </c>
      <c r="IT67" s="49">
        <v>98200</v>
      </c>
      <c r="IU67" s="49">
        <v>94937</v>
      </c>
      <c r="IV67" s="49">
        <v>102514</v>
      </c>
      <c r="IW67" s="49"/>
      <c r="IX67" s="49"/>
      <c r="IY67" s="49"/>
      <c r="IZ67" s="49"/>
      <c r="JA67" s="49"/>
      <c r="JB67" s="49"/>
    </row>
    <row r="68" spans="2:262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>
        <v>66982</v>
      </c>
      <c r="IO68" s="47">
        <f>+SUM(IC68:IN68)</f>
        <v>795637</v>
      </c>
      <c r="IP68" s="47">
        <v>65758</v>
      </c>
      <c r="IQ68" s="47">
        <v>58101</v>
      </c>
      <c r="IR68" s="47">
        <v>62823</v>
      </c>
      <c r="IS68" s="47">
        <v>61209</v>
      </c>
      <c r="IT68" s="47">
        <f>+IT69+IT70</f>
        <v>68981</v>
      </c>
      <c r="IU68" s="47">
        <v>65081</v>
      </c>
      <c r="IV68" s="47">
        <v>72484</v>
      </c>
      <c r="IW68" s="47"/>
      <c r="IX68" s="47"/>
      <c r="IY68" s="47"/>
      <c r="IZ68" s="47"/>
      <c r="JA68" s="47"/>
      <c r="JB68" s="47">
        <f>+SUM(IP68:JA68)</f>
        <v>454437</v>
      </c>
    </row>
    <row r="69" spans="2:262" x14ac:dyDescent="0.25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>
        <v>30447</v>
      </c>
      <c r="IO69" s="49"/>
      <c r="IP69" s="49">
        <v>29402</v>
      </c>
      <c r="IQ69" s="49">
        <v>26350</v>
      </c>
      <c r="IR69" s="49">
        <v>29103</v>
      </c>
      <c r="IS69" s="49">
        <v>27059</v>
      </c>
      <c r="IT69" s="49">
        <v>29259</v>
      </c>
      <c r="IU69" s="49">
        <v>28659</v>
      </c>
      <c r="IV69" s="49">
        <v>30436</v>
      </c>
      <c r="IW69" s="49"/>
      <c r="IX69" s="49"/>
      <c r="IY69" s="49"/>
      <c r="IZ69" s="49"/>
      <c r="JA69" s="49"/>
      <c r="JB69" s="49"/>
    </row>
    <row r="70" spans="2:262" x14ac:dyDescent="0.25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>
        <v>36535</v>
      </c>
      <c r="IO70" s="49"/>
      <c r="IP70" s="49">
        <v>36356</v>
      </c>
      <c r="IQ70" s="49">
        <v>31751</v>
      </c>
      <c r="IR70" s="49">
        <v>33720</v>
      </c>
      <c r="IS70" s="49">
        <v>34150</v>
      </c>
      <c r="IT70" s="49">
        <v>39722</v>
      </c>
      <c r="IU70" s="49">
        <v>36422</v>
      </c>
      <c r="IV70" s="49">
        <v>42048</v>
      </c>
      <c r="IW70" s="49"/>
      <c r="IX70" s="49"/>
      <c r="IY70" s="49"/>
      <c r="IZ70" s="49"/>
      <c r="JA70" s="49"/>
      <c r="JB70" s="49"/>
    </row>
    <row r="71" spans="2:262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>
        <v>73801</v>
      </c>
      <c r="IO71" s="47">
        <f>+SUM(IC71:IN71)</f>
        <v>749572</v>
      </c>
      <c r="IP71" s="47">
        <v>72638</v>
      </c>
      <c r="IQ71" s="47">
        <v>65050</v>
      </c>
      <c r="IR71" s="47">
        <v>69892</v>
      </c>
      <c r="IS71" s="47">
        <v>63309</v>
      </c>
      <c r="IT71" s="47">
        <f>+IT72+IT73</f>
        <v>73763</v>
      </c>
      <c r="IU71" s="47">
        <v>70954</v>
      </c>
      <c r="IV71" s="47">
        <v>78254</v>
      </c>
      <c r="IW71" s="47"/>
      <c r="IX71" s="47"/>
      <c r="IY71" s="47"/>
      <c r="IZ71" s="47"/>
      <c r="JA71" s="47"/>
      <c r="JB71" s="47">
        <f>+SUM(IP71:JA71)</f>
        <v>493860</v>
      </c>
    </row>
    <row r="72" spans="2:262" x14ac:dyDescent="0.25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>
        <v>33283</v>
      </c>
      <c r="IO72" s="49"/>
      <c r="IP72" s="49">
        <v>32888</v>
      </c>
      <c r="IQ72" s="49">
        <v>28568</v>
      </c>
      <c r="IR72" s="49">
        <v>27377</v>
      </c>
      <c r="IS72" s="49">
        <v>26101</v>
      </c>
      <c r="IT72" s="49">
        <v>29330</v>
      </c>
      <c r="IU72" s="49">
        <v>28540</v>
      </c>
      <c r="IV72" s="49">
        <v>33472</v>
      </c>
      <c r="IW72" s="49"/>
      <c r="IX72" s="49"/>
      <c r="IY72" s="49"/>
      <c r="IZ72" s="49"/>
      <c r="JA72" s="49"/>
      <c r="JB72" s="49"/>
    </row>
    <row r="73" spans="2:262" x14ac:dyDescent="0.25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>
        <v>40518</v>
      </c>
      <c r="IO73" s="49"/>
      <c r="IP73" s="49">
        <v>39750</v>
      </c>
      <c r="IQ73" s="49">
        <v>36482</v>
      </c>
      <c r="IR73" s="49">
        <v>42515</v>
      </c>
      <c r="IS73" s="49">
        <v>37208</v>
      </c>
      <c r="IT73" s="49">
        <v>44433</v>
      </c>
      <c r="IU73" s="49">
        <v>42414</v>
      </c>
      <c r="IV73" s="49">
        <v>44782</v>
      </c>
      <c r="IW73" s="49"/>
      <c r="IX73" s="49"/>
      <c r="IY73" s="49"/>
      <c r="IZ73" s="49"/>
      <c r="JA73" s="49"/>
      <c r="JB73" s="49"/>
    </row>
    <row r="74" spans="2:262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>
        <v>0</v>
      </c>
      <c r="IO74" s="47">
        <f>+SUM(IC74:IN74)</f>
        <v>0</v>
      </c>
      <c r="IP74" s="47">
        <v>0</v>
      </c>
      <c r="IQ74" s="47">
        <v>0</v>
      </c>
      <c r="IR74" s="47">
        <v>0</v>
      </c>
      <c r="IS74" s="47">
        <v>0</v>
      </c>
      <c r="IT74" s="47">
        <v>0</v>
      </c>
      <c r="IU74" s="47">
        <v>0</v>
      </c>
      <c r="IV74" s="47">
        <v>0</v>
      </c>
      <c r="IW74" s="47"/>
      <c r="IX74" s="47"/>
      <c r="IY74" s="47"/>
      <c r="IZ74" s="47"/>
      <c r="JA74" s="47"/>
      <c r="JB74" s="47">
        <f>+SUM(IP74:JA74)</f>
        <v>0</v>
      </c>
    </row>
    <row r="75" spans="2:262" x14ac:dyDescent="0.25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>
        <v>0</v>
      </c>
      <c r="IO75" s="49"/>
      <c r="IP75" s="49">
        <v>0</v>
      </c>
      <c r="IQ75" s="49">
        <v>0</v>
      </c>
      <c r="IR75" s="49">
        <v>0</v>
      </c>
      <c r="IS75" s="49">
        <v>0</v>
      </c>
      <c r="IT75" s="49">
        <v>0</v>
      </c>
      <c r="IU75" s="49">
        <v>0</v>
      </c>
      <c r="IV75" s="49">
        <v>0</v>
      </c>
      <c r="IW75" s="49"/>
      <c r="IX75" s="49"/>
      <c r="IY75" s="49"/>
      <c r="IZ75" s="49"/>
      <c r="JA75" s="49"/>
      <c r="JB75" s="49"/>
    </row>
    <row r="76" spans="2:262" x14ac:dyDescent="0.25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>
        <v>0</v>
      </c>
      <c r="IO76" s="49"/>
      <c r="IP76" s="49">
        <v>0</v>
      </c>
      <c r="IQ76" s="49">
        <v>0</v>
      </c>
      <c r="IR76" s="49">
        <v>0</v>
      </c>
      <c r="IS76" s="49">
        <v>0</v>
      </c>
      <c r="IT76" s="49">
        <v>0</v>
      </c>
      <c r="IU76" s="49">
        <v>0</v>
      </c>
      <c r="IV76" s="49">
        <v>0</v>
      </c>
      <c r="IW76" s="49"/>
      <c r="IX76" s="49"/>
      <c r="IY76" s="49"/>
      <c r="IZ76" s="49"/>
      <c r="JA76" s="49"/>
      <c r="JB76" s="49"/>
    </row>
    <row r="77" spans="2:262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727959</v>
      </c>
      <c r="IG77" s="84">
        <v>782116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>
        <v>954260</v>
      </c>
      <c r="IO77" s="84">
        <f>+SUM(IC77:IN77)</f>
        <v>10241615</v>
      </c>
      <c r="IP77" s="84">
        <v>914899</v>
      </c>
      <c r="IQ77" s="84">
        <v>810358</v>
      </c>
      <c r="IR77" s="84">
        <v>859995</v>
      </c>
      <c r="IS77" s="84">
        <v>824403</v>
      </c>
      <c r="IT77" s="84">
        <f>+IT78+IT79</f>
        <v>947549</v>
      </c>
      <c r="IU77" s="84">
        <v>909355</v>
      </c>
      <c r="IV77" s="84">
        <v>985829</v>
      </c>
      <c r="IW77" s="84"/>
      <c r="IX77" s="84"/>
      <c r="IY77" s="84"/>
      <c r="IZ77" s="84"/>
      <c r="JA77" s="84"/>
      <c r="JB77" s="84">
        <f>+SUM(IP77:JA77)</f>
        <v>6252388</v>
      </c>
    </row>
    <row r="78" spans="2:262" x14ac:dyDescent="0.25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>
        <v>325253</v>
      </c>
      <c r="IO78" s="125">
        <f>+SUM(IC78:IN78)</f>
        <v>3401366</v>
      </c>
      <c r="IP78" s="125">
        <v>325705</v>
      </c>
      <c r="IQ78" s="125">
        <v>290704</v>
      </c>
      <c r="IR78" s="125">
        <v>283353</v>
      </c>
      <c r="IS78" s="125">
        <v>268565</v>
      </c>
      <c r="IT78" s="125">
        <f>+IT72+IT69+IT66+IT63+IT60+IT57+IT54+IT51+IT48</f>
        <v>299825</v>
      </c>
      <c r="IU78" s="125">
        <v>290204</v>
      </c>
      <c r="IV78" s="125">
        <v>335599</v>
      </c>
      <c r="IW78" s="125"/>
      <c r="IX78" s="125"/>
      <c r="IY78" s="125"/>
      <c r="IZ78" s="125"/>
      <c r="JA78" s="125"/>
      <c r="JB78" s="125">
        <f>+SUM(IP78:JA78)</f>
        <v>2093955</v>
      </c>
    </row>
    <row r="79" spans="2:262" x14ac:dyDescent="0.25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492853</v>
      </c>
      <c r="IG79" s="125">
        <v>524387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>
        <v>629007</v>
      </c>
      <c r="IO79" s="125">
        <f>+SUM(IC79:IN79)</f>
        <v>6840249</v>
      </c>
      <c r="IP79" s="125">
        <v>589194</v>
      </c>
      <c r="IQ79" s="125">
        <v>519654</v>
      </c>
      <c r="IR79" s="125">
        <v>576642</v>
      </c>
      <c r="IS79" s="125">
        <v>555838</v>
      </c>
      <c r="IT79" s="125">
        <f>+IT73+IT70+IT67+IT64+IT61+IT58+IT55+IT52+IT49</f>
        <v>647724</v>
      </c>
      <c r="IU79" s="125">
        <v>619151</v>
      </c>
      <c r="IV79" s="125">
        <v>650230</v>
      </c>
      <c r="IW79" s="125"/>
      <c r="IX79" s="125"/>
      <c r="IY79" s="125"/>
      <c r="IZ79" s="125"/>
      <c r="JA79" s="125"/>
      <c r="JB79" s="125">
        <f>+SUM(IP79:JA79)</f>
        <v>4158433</v>
      </c>
    </row>
    <row r="82" spans="2:262" x14ac:dyDescent="0.25">
      <c r="B82" s="5" t="s">
        <v>72</v>
      </c>
    </row>
    <row r="83" spans="2:262" ht="15" customHeight="1" x14ac:dyDescent="0.25">
      <c r="B83" s="12" t="s">
        <v>73</v>
      </c>
      <c r="C83" s="174">
        <v>2006</v>
      </c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6"/>
      <c r="O83" s="172" t="s">
        <v>109</v>
      </c>
      <c r="P83" s="174">
        <v>2007</v>
      </c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6"/>
      <c r="AB83" s="172" t="s">
        <v>110</v>
      </c>
      <c r="AC83" s="174">
        <v>2008</v>
      </c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6"/>
      <c r="AO83" s="172" t="s">
        <v>111</v>
      </c>
      <c r="AP83" s="174">
        <v>2009</v>
      </c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6"/>
      <c r="BB83" s="172" t="s">
        <v>91</v>
      </c>
      <c r="BC83" s="174">
        <v>2010</v>
      </c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6"/>
      <c r="BO83" s="172" t="s">
        <v>80</v>
      </c>
      <c r="BP83" s="174">
        <v>2011</v>
      </c>
      <c r="BQ83" s="175"/>
      <c r="BR83" s="175"/>
      <c r="BS83" s="175"/>
      <c r="BT83" s="175"/>
      <c r="BU83" s="175"/>
      <c r="BV83" s="175"/>
      <c r="BW83" s="175"/>
      <c r="BX83" s="175"/>
      <c r="BY83" s="175"/>
      <c r="BZ83" s="175"/>
      <c r="CA83" s="176"/>
      <c r="CB83" s="172" t="s">
        <v>81</v>
      </c>
      <c r="CC83" s="174">
        <v>2012</v>
      </c>
      <c r="CD83" s="175"/>
      <c r="CE83" s="175"/>
      <c r="CF83" s="175"/>
      <c r="CG83" s="175"/>
      <c r="CH83" s="175"/>
      <c r="CI83" s="175"/>
      <c r="CJ83" s="175"/>
      <c r="CK83" s="175"/>
      <c r="CL83" s="175"/>
      <c r="CM83" s="175"/>
      <c r="CN83" s="176"/>
      <c r="CO83" s="172" t="s">
        <v>82</v>
      </c>
      <c r="CP83" s="174">
        <v>2013</v>
      </c>
      <c r="CQ83" s="175"/>
      <c r="CR83" s="175"/>
      <c r="CS83" s="175"/>
      <c r="CT83" s="175"/>
      <c r="CU83" s="175"/>
      <c r="CV83" s="175"/>
      <c r="CW83" s="175"/>
      <c r="CX83" s="175"/>
      <c r="CY83" s="175"/>
      <c r="CZ83" s="175"/>
      <c r="DA83" s="176"/>
      <c r="DB83" s="172" t="s">
        <v>40</v>
      </c>
      <c r="DC83" s="174">
        <v>2014</v>
      </c>
      <c r="DD83" s="175"/>
      <c r="DE83" s="175"/>
      <c r="DF83" s="175"/>
      <c r="DG83" s="175"/>
      <c r="DH83" s="175"/>
      <c r="DI83" s="175"/>
      <c r="DJ83" s="175"/>
      <c r="DK83" s="175"/>
      <c r="DL83" s="175"/>
      <c r="DM83" s="175"/>
      <c r="DN83" s="176"/>
      <c r="DO83" s="172" t="s">
        <v>41</v>
      </c>
      <c r="DP83" s="174">
        <v>2015</v>
      </c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6"/>
      <c r="EB83" s="172" t="s">
        <v>42</v>
      </c>
      <c r="EC83" s="174">
        <v>2016</v>
      </c>
      <c r="ED83" s="175"/>
      <c r="EE83" s="175"/>
      <c r="EF83" s="175"/>
      <c r="EG83" s="175"/>
      <c r="EH83" s="175"/>
      <c r="EI83" s="175"/>
      <c r="EJ83" s="175"/>
      <c r="EK83" s="175"/>
      <c r="EL83" s="175"/>
      <c r="EM83" s="175"/>
      <c r="EN83" s="176"/>
      <c r="EO83" s="172" t="s">
        <v>43</v>
      </c>
      <c r="EP83" s="174">
        <v>2017</v>
      </c>
      <c r="EQ83" s="175"/>
      <c r="ER83" s="175"/>
      <c r="ES83" s="175"/>
      <c r="ET83" s="175"/>
      <c r="EU83" s="175"/>
      <c r="EV83" s="175"/>
      <c r="EW83" s="175"/>
      <c r="EX83" s="175"/>
      <c r="EY83" s="175"/>
      <c r="EZ83" s="175"/>
      <c r="FA83" s="176"/>
      <c r="FB83" s="172" t="s">
        <v>44</v>
      </c>
      <c r="FC83" s="174">
        <v>2018</v>
      </c>
      <c r="FD83" s="175"/>
      <c r="FE83" s="175"/>
      <c r="FF83" s="175"/>
      <c r="FG83" s="175"/>
      <c r="FH83" s="175"/>
      <c r="FI83" s="175"/>
      <c r="FJ83" s="175"/>
      <c r="FK83" s="175"/>
      <c r="FL83" s="175"/>
      <c r="FM83" s="175"/>
      <c r="FN83" s="176"/>
      <c r="FO83" s="172" t="s">
        <v>45</v>
      </c>
      <c r="FP83" s="174">
        <v>2019</v>
      </c>
      <c r="FQ83" s="175"/>
      <c r="FR83" s="175"/>
      <c r="FS83" s="175"/>
      <c r="FT83" s="175"/>
      <c r="FU83" s="175"/>
      <c r="FV83" s="175"/>
      <c r="FW83" s="175"/>
      <c r="FX83" s="175"/>
      <c r="FY83" s="175"/>
      <c r="FZ83" s="175"/>
      <c r="GA83" s="176"/>
      <c r="GB83" s="172" t="s">
        <v>46</v>
      </c>
      <c r="GC83" s="169">
        <v>2020</v>
      </c>
      <c r="GD83" s="170"/>
      <c r="GE83" s="170"/>
      <c r="GF83" s="170"/>
      <c r="GG83" s="170"/>
      <c r="GH83" s="170"/>
      <c r="GI83" s="170"/>
      <c r="GJ83" s="170"/>
      <c r="GK83" s="170"/>
      <c r="GL83" s="170"/>
      <c r="GM83" s="170"/>
      <c r="GN83" s="171"/>
      <c r="GO83" s="172" t="s">
        <v>47</v>
      </c>
      <c r="GP83" s="169">
        <v>2021</v>
      </c>
      <c r="GQ83" s="170"/>
      <c r="GR83" s="170"/>
      <c r="GS83" s="170"/>
      <c r="GT83" s="170"/>
      <c r="GU83" s="170"/>
      <c r="GV83" s="170"/>
      <c r="GW83" s="170"/>
      <c r="GX83" s="170"/>
      <c r="GY83" s="170"/>
      <c r="GZ83" s="170"/>
      <c r="HA83" s="171"/>
      <c r="HB83" s="172" t="s">
        <v>48</v>
      </c>
      <c r="HC83" s="169">
        <v>2022</v>
      </c>
      <c r="HD83" s="170"/>
      <c r="HE83" s="170"/>
      <c r="HF83" s="170"/>
      <c r="HG83" s="170"/>
      <c r="HH83" s="170"/>
      <c r="HI83" s="170"/>
      <c r="HJ83" s="170"/>
      <c r="HK83" s="170"/>
      <c r="HL83" s="170"/>
      <c r="HM83" s="170"/>
      <c r="HN83" s="171"/>
      <c r="HO83" s="172" t="s">
        <v>49</v>
      </c>
      <c r="HP83" s="169">
        <v>2023</v>
      </c>
      <c r="HQ83" s="170"/>
      <c r="HR83" s="170"/>
      <c r="HS83" s="170"/>
      <c r="HT83" s="170"/>
      <c r="HU83" s="170"/>
      <c r="HV83" s="170"/>
      <c r="HW83" s="170"/>
      <c r="HX83" s="170"/>
      <c r="HY83" s="170"/>
      <c r="HZ83" s="170"/>
      <c r="IA83" s="171"/>
      <c r="IB83" s="172" t="s">
        <v>50</v>
      </c>
      <c r="IC83" s="169">
        <v>2024</v>
      </c>
      <c r="ID83" s="170"/>
      <c r="IE83" s="170"/>
      <c r="IF83" s="170"/>
      <c r="IG83" s="170"/>
      <c r="IH83" s="170"/>
      <c r="II83" s="170"/>
      <c r="IJ83" s="170"/>
      <c r="IK83" s="170"/>
      <c r="IL83" s="170"/>
      <c r="IM83" s="170"/>
      <c r="IN83" s="171"/>
      <c r="IO83" s="172" t="s">
        <v>51</v>
      </c>
      <c r="IP83" s="169">
        <v>2025</v>
      </c>
      <c r="IQ83" s="170"/>
      <c r="IR83" s="170"/>
      <c r="IS83" s="170"/>
      <c r="IT83" s="170"/>
      <c r="IU83" s="170"/>
      <c r="IV83" s="170"/>
      <c r="IW83" s="170"/>
      <c r="IX83" s="170"/>
      <c r="IY83" s="170"/>
      <c r="IZ83" s="170"/>
      <c r="JA83" s="171"/>
      <c r="JB83" s="172" t="s">
        <v>176</v>
      </c>
    </row>
    <row r="84" spans="2:262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3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3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3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3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3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3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3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3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3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3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3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3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3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3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3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3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3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3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3"/>
      <c r="IP84" s="45" t="s">
        <v>52</v>
      </c>
      <c r="IQ84" s="45" t="s">
        <v>53</v>
      </c>
      <c r="IR84" s="45" t="s">
        <v>54</v>
      </c>
      <c r="IS84" s="45" t="s">
        <v>55</v>
      </c>
      <c r="IT84" s="45" t="s">
        <v>56</v>
      </c>
      <c r="IU84" s="45" t="s">
        <v>57</v>
      </c>
      <c r="IV84" s="45" t="s">
        <v>58</v>
      </c>
      <c r="IW84" s="45" t="s">
        <v>59</v>
      </c>
      <c r="IX84" s="45" t="s">
        <v>60</v>
      </c>
      <c r="IY84" s="45" t="s">
        <v>61</v>
      </c>
      <c r="IZ84" s="45" t="s">
        <v>62</v>
      </c>
      <c r="JA84" s="45" t="s">
        <v>63</v>
      </c>
      <c r="JB84" s="173"/>
    </row>
    <row r="85" spans="2:262" s="5" customFormat="1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6110645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>
        <v>8022366</v>
      </c>
      <c r="IO85" s="84">
        <f>+SUM(IC85:IN85)</f>
        <v>86283974.800000012</v>
      </c>
      <c r="IP85" s="84">
        <v>7892784.0999999996</v>
      </c>
      <c r="IQ85" s="84">
        <v>7021377</v>
      </c>
      <c r="IR85" s="84">
        <v>7432107.6999999993</v>
      </c>
      <c r="IS85" s="84">
        <v>7096998.4999999991</v>
      </c>
      <c r="IT85" s="84">
        <f>+IT86+IT87</f>
        <v>8190778.3000000063</v>
      </c>
      <c r="IU85" s="84">
        <f>+IU86+IU87</f>
        <v>7845983.7000000058</v>
      </c>
      <c r="IV85" s="84">
        <v>8570320.5</v>
      </c>
      <c r="IW85" s="84"/>
      <c r="IX85" s="84"/>
      <c r="IY85" s="84"/>
      <c r="IZ85" s="84"/>
      <c r="JA85" s="84"/>
      <c r="JB85" s="84">
        <f>+SUM(IP85:JA85)</f>
        <v>54050349.800000004</v>
      </c>
    </row>
    <row r="86" spans="2:262" x14ac:dyDescent="0.25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>
        <v>2675468.1</v>
      </c>
      <c r="IO86" s="125">
        <f>+SUM(IC86:IN86)</f>
        <v>28082003.200000007</v>
      </c>
      <c r="IP86" s="125">
        <v>2754668.5</v>
      </c>
      <c r="IQ86" s="125">
        <v>2466363</v>
      </c>
      <c r="IR86" s="125">
        <v>2371458.6999999997</v>
      </c>
      <c r="IS86" s="125">
        <v>2232622.2999999998</v>
      </c>
      <c r="IT86" s="125">
        <v>2487856.9000000008</v>
      </c>
      <c r="IU86" s="125">
        <v>2402060.200000002</v>
      </c>
      <c r="IV86" s="125">
        <v>2809977.5</v>
      </c>
      <c r="IW86" s="125"/>
      <c r="IX86" s="125"/>
      <c r="IY86" s="125"/>
      <c r="IZ86" s="125"/>
      <c r="JA86" s="125"/>
      <c r="JB86" s="125">
        <f>+SUM(IP86:JA86)</f>
        <v>17525007.100000001</v>
      </c>
    </row>
    <row r="87" spans="2:262" x14ac:dyDescent="0.25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4174794.4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>
        <v>5346897.9000000004</v>
      </c>
      <c r="IO87" s="125">
        <f>+SUM(IC87:IN87)</f>
        <v>58201971.599999994</v>
      </c>
      <c r="IP87" s="125">
        <v>5138115.5999999996</v>
      </c>
      <c r="IQ87" s="125">
        <v>4555014</v>
      </c>
      <c r="IR87" s="125">
        <v>5060649</v>
      </c>
      <c r="IS87" s="125">
        <v>4864376.1999999993</v>
      </c>
      <c r="IT87" s="125">
        <v>5702921.400000005</v>
      </c>
      <c r="IU87" s="125">
        <v>5443923.5000000037</v>
      </c>
      <c r="IV87" s="125">
        <v>5760343</v>
      </c>
      <c r="IW87" s="125"/>
      <c r="IX87" s="125"/>
      <c r="IY87" s="125"/>
      <c r="IZ87" s="125"/>
      <c r="JA87" s="125"/>
      <c r="JB87" s="125">
        <f>+SUM(IP87:JA87)</f>
        <v>36525342.700000003</v>
      </c>
    </row>
    <row r="88" spans="2:262" x14ac:dyDescent="0.25">
      <c r="FC88" s="11"/>
      <c r="FP88" s="11"/>
    </row>
    <row r="90" spans="2:262" x14ac:dyDescent="0.25">
      <c r="FC90" s="11"/>
      <c r="FP90" s="11"/>
    </row>
    <row r="91" spans="2:262" x14ac:dyDescent="0.25">
      <c r="FC91" s="11"/>
      <c r="FP91" s="11"/>
    </row>
    <row r="93" spans="2:262" x14ac:dyDescent="0.25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P93" s="34"/>
      <c r="IQ93" s="34"/>
      <c r="IR93" s="34"/>
      <c r="IS93" s="34"/>
      <c r="IT93" s="34"/>
    </row>
    <row r="94" spans="2:262" x14ac:dyDescent="0.25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P94" s="34"/>
      <c r="IQ94" s="34"/>
      <c r="IR94" s="34"/>
      <c r="IS94" s="34"/>
      <c r="IT94" s="34"/>
    </row>
    <row r="95" spans="2:262" x14ac:dyDescent="0.25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P95" s="34"/>
      <c r="IQ95" s="34"/>
      <c r="IR95" s="34"/>
      <c r="IS95" s="34"/>
      <c r="IT95" s="34"/>
    </row>
  </sheetData>
  <mergeCells count="124">
    <mergeCell ref="IP6:JA6"/>
    <mergeCell ref="JB6:JB7"/>
    <mergeCell ref="IP45:JA45"/>
    <mergeCell ref="JB45:JB46"/>
    <mergeCell ref="IP83:JA83"/>
    <mergeCell ref="JB83:JB84"/>
    <mergeCell ref="HP6:IA6"/>
    <mergeCell ref="IB6:IB7"/>
    <mergeCell ref="HP45:IA45"/>
    <mergeCell ref="IB45:IB46"/>
    <mergeCell ref="HP83:IA83"/>
    <mergeCell ref="IB83:IB84"/>
    <mergeCell ref="IC6:IN6"/>
    <mergeCell ref="IO6:IO7"/>
    <mergeCell ref="IC45:IN45"/>
    <mergeCell ref="IO45:IO46"/>
    <mergeCell ref="IC83:IN83"/>
    <mergeCell ref="IO83:IO84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Lady Osorio Alcantara</cp:lastModifiedBy>
  <cp:revision/>
  <dcterms:created xsi:type="dcterms:W3CDTF">2014-11-05T18:43:27Z</dcterms:created>
  <dcterms:modified xsi:type="dcterms:W3CDTF">2025-09-24T20:02:23Z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