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sitranperu-my.sharepoint.com/personal/yochoa_ositran_gob_pe/Documents/LAP - Playas de estacionamiento/Informe final/"/>
    </mc:Choice>
  </mc:AlternateContent>
  <xr:revisionPtr revIDLastSave="62" documentId="8_{C6C251D4-D282-40EB-A075-CC700138F507}" xr6:coauthVersionLast="47" xr6:coauthVersionMax="47" xr10:uidLastSave="{372265F6-085C-460A-A2A9-4E33E2F987EE}"/>
  <bookViews>
    <workbookView xWindow="-108" yWindow="-108" windowWidth="23256" windowHeight="12456" activeTab="3" xr2:uid="{00000000-000D-0000-FFFF-FFFF00000000}"/>
  </bookViews>
  <sheets>
    <sheet name="Puntaje de AIJCh" sheetId="2" r:id="rId1"/>
    <sheet name="Calificación de Playas" sheetId="1" r:id="rId2"/>
    <sheet name="Rango 15%" sheetId="6" r:id="rId3"/>
    <sheet name="Muestra comparable" sheetId="3" r:id="rId4"/>
  </sheets>
  <definedNames>
    <definedName name="_xlnm._FilterDatabase" localSheetId="1" hidden="1">'Calificación de Playas'!$D$4:$X$56</definedName>
    <definedName name="_xlnm._FilterDatabase" localSheetId="3" hidden="1">'Muestra comparable'!$A$5:$J$27</definedName>
    <definedName name="_xlnm._FilterDatabase" localSheetId="2" hidden="1">'Rango 15%'!$A$5:$Y$57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X59" i="6"/>
  <c r="H19" i="3" l="1"/>
  <c r="I13" i="3"/>
  <c r="E13" i="3"/>
  <c r="D13" i="3"/>
  <c r="C13" i="3"/>
  <c r="B13" i="3"/>
  <c r="H12" i="3"/>
  <c r="I33" i="3"/>
  <c r="C11" i="3"/>
  <c r="D11" i="3"/>
  <c r="E11" i="3"/>
  <c r="B11" i="3"/>
  <c r="I36" i="3" l="1"/>
  <c r="H7" i="3"/>
  <c r="H8" i="3"/>
  <c r="H9" i="3"/>
  <c r="H10" i="3"/>
  <c r="H14" i="3"/>
  <c r="H15" i="3"/>
  <c r="H16" i="3"/>
  <c r="H17" i="3"/>
  <c r="H20" i="3"/>
  <c r="H21" i="3"/>
  <c r="H22" i="3"/>
  <c r="H23" i="3"/>
  <c r="H24" i="3"/>
  <c r="H25" i="3"/>
  <c r="H26" i="3"/>
  <c r="H6" i="3"/>
  <c r="C2" i="3"/>
  <c r="E2" i="3" s="1"/>
  <c r="Y63" i="6"/>
  <c r="Y62" i="6"/>
  <c r="G7" i="2"/>
  <c r="I30" i="3"/>
  <c r="I29" i="3"/>
  <c r="V57" i="6"/>
  <c r="O57" i="6"/>
  <c r="V56" i="6"/>
  <c r="O56" i="6"/>
  <c r="V55" i="6"/>
  <c r="O55" i="6"/>
  <c r="V54" i="6"/>
  <c r="O54" i="6"/>
  <c r="V53" i="6"/>
  <c r="O53" i="6"/>
  <c r="V52" i="6"/>
  <c r="O52" i="6"/>
  <c r="V51" i="6"/>
  <c r="O51" i="6"/>
  <c r="V50" i="6"/>
  <c r="O50" i="6"/>
  <c r="V49" i="6"/>
  <c r="O49" i="6"/>
  <c r="V48" i="6"/>
  <c r="O48" i="6"/>
  <c r="V47" i="6"/>
  <c r="O47" i="6"/>
  <c r="V46" i="6"/>
  <c r="O46" i="6"/>
  <c r="V45" i="6"/>
  <c r="O45" i="6"/>
  <c r="V44" i="6"/>
  <c r="O44" i="6"/>
  <c r="V43" i="6"/>
  <c r="O43" i="6"/>
  <c r="V42" i="6"/>
  <c r="O42" i="6"/>
  <c r="V41" i="6"/>
  <c r="O41" i="6"/>
  <c r="V40" i="6"/>
  <c r="O40" i="6"/>
  <c r="V39" i="6"/>
  <c r="O39" i="6"/>
  <c r="V38" i="6"/>
  <c r="O38" i="6"/>
  <c r="V37" i="6"/>
  <c r="O37" i="6"/>
  <c r="V36" i="6"/>
  <c r="O36" i="6"/>
  <c r="V35" i="6"/>
  <c r="O35" i="6"/>
  <c r="V34" i="6"/>
  <c r="O34" i="6"/>
  <c r="V33" i="6"/>
  <c r="O33" i="6"/>
  <c r="V32" i="6"/>
  <c r="O32" i="6"/>
  <c r="V31" i="6"/>
  <c r="O31" i="6"/>
  <c r="V30" i="6"/>
  <c r="O30" i="6"/>
  <c r="V29" i="6"/>
  <c r="O29" i="6"/>
  <c r="V28" i="6"/>
  <c r="O28" i="6"/>
  <c r="V27" i="6"/>
  <c r="O27" i="6"/>
  <c r="V26" i="6"/>
  <c r="O26" i="6"/>
  <c r="V25" i="6"/>
  <c r="O25" i="6"/>
  <c r="V24" i="6"/>
  <c r="O24" i="6"/>
  <c r="V23" i="6"/>
  <c r="O23" i="6"/>
  <c r="V22" i="6"/>
  <c r="G13" i="3" s="1"/>
  <c r="O22" i="6"/>
  <c r="F13" i="3" s="1"/>
  <c r="V21" i="6"/>
  <c r="O21" i="6"/>
  <c r="V20" i="6"/>
  <c r="O20" i="6"/>
  <c r="V19" i="6"/>
  <c r="O19" i="6"/>
  <c r="V18" i="6"/>
  <c r="O18" i="6"/>
  <c r="V17" i="6"/>
  <c r="G11" i="3" s="1"/>
  <c r="O17" i="6"/>
  <c r="F11" i="3" s="1"/>
  <c r="V16" i="6"/>
  <c r="O16" i="6"/>
  <c r="V15" i="6"/>
  <c r="O15" i="6"/>
  <c r="V14" i="6"/>
  <c r="O14" i="6"/>
  <c r="V13" i="6"/>
  <c r="O13" i="6"/>
  <c r="V12" i="6"/>
  <c r="O12" i="6"/>
  <c r="V11" i="6"/>
  <c r="O11" i="6"/>
  <c r="V10" i="6"/>
  <c r="O10" i="6"/>
  <c r="V9" i="6"/>
  <c r="O9" i="6"/>
  <c r="V8" i="6"/>
  <c r="O8" i="6"/>
  <c r="V7" i="6"/>
  <c r="O7" i="6"/>
  <c r="V6" i="6"/>
  <c r="O6" i="6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" i="1"/>
  <c r="H11" i="3" l="1"/>
  <c r="W7" i="6"/>
  <c r="Y7" i="6" s="1"/>
  <c r="W18" i="6"/>
  <c r="Y18" i="6" s="1"/>
  <c r="H13" i="3"/>
  <c r="W26" i="6"/>
  <c r="Y26" i="6" s="1"/>
  <c r="W30" i="6"/>
  <c r="Y30" i="6" s="1"/>
  <c r="I35" i="3"/>
  <c r="X56" i="1"/>
  <c r="X40" i="1"/>
  <c r="X51" i="1"/>
  <c r="X36" i="1"/>
  <c r="X43" i="1"/>
  <c r="X42" i="1"/>
  <c r="X50" i="1"/>
  <c r="X33" i="1"/>
  <c r="X54" i="1"/>
  <c r="X28" i="1"/>
  <c r="X20" i="1"/>
  <c r="X27" i="1"/>
  <c r="X19" i="1"/>
  <c r="X26" i="1"/>
  <c r="X25" i="1"/>
  <c r="X35" i="1"/>
  <c r="E3" i="3"/>
  <c r="X49" i="1"/>
  <c r="X41" i="1"/>
  <c r="X34" i="1"/>
  <c r="X18" i="1"/>
  <c r="X11" i="1"/>
  <c r="X48" i="1"/>
  <c r="X17" i="1"/>
  <c r="X10" i="1"/>
  <c r="X53" i="1"/>
  <c r="X45" i="1"/>
  <c r="X37" i="1"/>
  <c r="X30" i="1"/>
  <c r="X22" i="1"/>
  <c r="X15" i="1"/>
  <c r="X7" i="1"/>
  <c r="X52" i="1"/>
  <c r="X44" i="1"/>
  <c r="X29" i="1"/>
  <c r="X21" i="1"/>
  <c r="X14" i="1"/>
  <c r="X6" i="1"/>
  <c r="X13" i="1"/>
  <c r="X12" i="1"/>
  <c r="X55" i="1"/>
  <c r="X47" i="1"/>
  <c r="X39" i="1"/>
  <c r="X32" i="1"/>
  <c r="X24" i="1"/>
  <c r="X16" i="1"/>
  <c r="X9" i="1"/>
  <c r="X46" i="1"/>
  <c r="X38" i="1"/>
  <c r="X31" i="1"/>
  <c r="X23" i="1"/>
  <c r="X8" i="1"/>
  <c r="W13" i="6"/>
  <c r="Y13" i="6" s="1"/>
  <c r="W20" i="6"/>
  <c r="Y20" i="6" s="1"/>
  <c r="W24" i="6"/>
  <c r="Y24" i="6" s="1"/>
  <c r="W32" i="6"/>
  <c r="Y32" i="6" s="1"/>
  <c r="W47" i="6"/>
  <c r="Y47" i="6" s="1"/>
  <c r="W41" i="6"/>
  <c r="Y41" i="6" s="1"/>
  <c r="W45" i="6"/>
  <c r="Y45" i="6" s="1"/>
  <c r="W49" i="6"/>
  <c r="Y49" i="6" s="1"/>
  <c r="W53" i="6"/>
  <c r="Y53" i="6" s="1"/>
  <c r="W57" i="6"/>
  <c r="Y57" i="6" s="1"/>
  <c r="W8" i="6"/>
  <c r="Y8" i="6" s="1"/>
  <c r="W12" i="6"/>
  <c r="Y12" i="6" s="1"/>
  <c r="W16" i="6"/>
  <c r="Y16" i="6" s="1"/>
  <c r="W34" i="6"/>
  <c r="Y34" i="6" s="1"/>
  <c r="W9" i="6"/>
  <c r="Y9" i="6" s="1"/>
  <c r="W28" i="6"/>
  <c r="Y28" i="6" s="1"/>
  <c r="W25" i="6"/>
  <c r="Y25" i="6" s="1"/>
  <c r="W33" i="6"/>
  <c r="Y33" i="6" s="1"/>
  <c r="W37" i="6"/>
  <c r="Y37" i="6" s="1"/>
  <c r="W40" i="6"/>
  <c r="Y40" i="6" s="1"/>
  <c r="W48" i="6"/>
  <c r="Y48" i="6" s="1"/>
  <c r="W52" i="6"/>
  <c r="Y52" i="6" s="1"/>
  <c r="W56" i="6"/>
  <c r="Y56" i="6" s="1"/>
  <c r="W43" i="6"/>
  <c r="Y43" i="6" s="1"/>
  <c r="W51" i="6"/>
  <c r="Y51" i="6" s="1"/>
  <c r="W55" i="6"/>
  <c r="Y55" i="6" s="1"/>
  <c r="W11" i="6"/>
  <c r="Y11" i="6" s="1"/>
  <c r="W15" i="6"/>
  <c r="Y15" i="6" s="1"/>
  <c r="W36" i="6"/>
  <c r="Y36" i="6" s="1"/>
  <c r="W39" i="6"/>
  <c r="Y39" i="6" s="1"/>
  <c r="W6" i="6"/>
  <c r="Y6" i="6" s="1"/>
  <c r="W21" i="6"/>
  <c r="Y21" i="6" s="1"/>
  <c r="W31" i="6"/>
  <c r="Y31" i="6" s="1"/>
  <c r="W46" i="6"/>
  <c r="Y46" i="6" s="1"/>
  <c r="W10" i="6"/>
  <c r="Y10" i="6" s="1"/>
  <c r="W22" i="6"/>
  <c r="Y22" i="6" s="1"/>
  <c r="W35" i="6"/>
  <c r="Y35" i="6" s="1"/>
  <c r="W50" i="6"/>
  <c r="Y50" i="6" s="1"/>
  <c r="W19" i="6"/>
  <c r="Y19" i="6" s="1"/>
  <c r="W29" i="6"/>
  <c r="Y29" i="6" s="1"/>
  <c r="W44" i="6"/>
  <c r="Y44" i="6" s="1"/>
  <c r="W14" i="6"/>
  <c r="Y14" i="6" s="1"/>
  <c r="W23" i="6"/>
  <c r="Y23" i="6" s="1"/>
  <c r="W38" i="6"/>
  <c r="Y38" i="6" s="1"/>
  <c r="W54" i="6"/>
  <c r="Y54" i="6" s="1"/>
  <c r="W17" i="6"/>
  <c r="Y17" i="6" s="1"/>
  <c r="W27" i="6"/>
  <c r="Y27" i="6" s="1"/>
  <c r="W42" i="6"/>
  <c r="Y42" i="6" s="1"/>
  <c r="X5" i="1"/>
  <c r="G17" i="2" l="1"/>
  <c r="G18" i="2"/>
  <c r="G19" i="2"/>
  <c r="G20" i="2"/>
  <c r="G21" i="2"/>
  <c r="G16" i="2"/>
  <c r="G14" i="2"/>
  <c r="G13" i="2"/>
  <c r="G12" i="2"/>
  <c r="G11" i="2"/>
  <c r="G10" i="2"/>
  <c r="G9" i="2"/>
  <c r="G6" i="2"/>
  <c r="G8" i="2" l="1"/>
  <c r="G5" i="2"/>
  <c r="G15" i="2" l="1"/>
  <c r="G22" i="2" s="1"/>
  <c r="G25" i="2" s="1"/>
  <c r="G24" i="2" l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<sst xmlns="http://schemas.openxmlformats.org/spreadsheetml/2006/main" count="610" uniqueCount="202">
  <si>
    <t>Muestra</t>
  </si>
  <si>
    <t>Distrito</t>
  </si>
  <si>
    <t>LIMA</t>
  </si>
  <si>
    <t>MIRAFLORES</t>
  </si>
  <si>
    <t>SAN ISIDRO</t>
  </si>
  <si>
    <t>SURCO</t>
  </si>
  <si>
    <t>Aj Parking</t>
  </si>
  <si>
    <t>Calle Manuel Bañón 360</t>
  </si>
  <si>
    <t>Alejandro Tirado</t>
  </si>
  <si>
    <t>Av. Alejandro Tirado 261</t>
  </si>
  <si>
    <t>Beytia</t>
  </si>
  <si>
    <t>Calle Beytia 359</t>
  </si>
  <si>
    <t>Carabaylla -01</t>
  </si>
  <si>
    <t>Jr. Carabaya 996</t>
  </si>
  <si>
    <t>Carabaylla -03</t>
  </si>
  <si>
    <t>Jr. Carabaya 1012</t>
  </si>
  <si>
    <t>Centro 1</t>
  </si>
  <si>
    <t>Jr. Junín 350</t>
  </si>
  <si>
    <t>Centro 2 y 3</t>
  </si>
  <si>
    <t>Jr. Azángaro 285</t>
  </si>
  <si>
    <t>Choquehuanca ll</t>
  </si>
  <si>
    <t>Calle Choquehuanca 665</t>
  </si>
  <si>
    <t>Compuplaza</t>
  </si>
  <si>
    <t>Av. Inca Garcilaso de la Vega 1225</t>
  </si>
  <si>
    <t>Cyberplaza</t>
  </si>
  <si>
    <t>Av. inca Garcilaso de la Vega 1348</t>
  </si>
  <si>
    <t>Dasso</t>
  </si>
  <si>
    <t>Calle Álvarez Calderón 180</t>
  </si>
  <si>
    <t>Fátima</t>
  </si>
  <si>
    <t>Calle San Ignacio de Loyola 151</t>
  </si>
  <si>
    <t>Galerias</t>
  </si>
  <si>
    <t>Pasaje Los Pinos 165</t>
  </si>
  <si>
    <t>Javier Prado Este</t>
  </si>
  <si>
    <t>Av. Javier Prado Este 707</t>
  </si>
  <si>
    <t>Juan de Arona</t>
  </si>
  <si>
    <t>Av. Juan de Arona 779</t>
  </si>
  <si>
    <t>Juan de Arona ll</t>
  </si>
  <si>
    <t>Av. Juan de Arona 813</t>
  </si>
  <si>
    <t>Lampa 10</t>
  </si>
  <si>
    <t>Jr. Lampa 1035</t>
  </si>
  <si>
    <t>Libertadores</t>
  </si>
  <si>
    <t>Calle Los Libertadores 732</t>
  </si>
  <si>
    <t>Lima Cargo City</t>
  </si>
  <si>
    <t>Av. Elmer Faucett 2883</t>
  </si>
  <si>
    <t>CALLAO</t>
  </si>
  <si>
    <t>Manuel Bañón</t>
  </si>
  <si>
    <t>Calle Manuel Bañón 254</t>
  </si>
  <si>
    <t>Maristas (Choquehuanca)</t>
  </si>
  <si>
    <t>Av. Camino Real 610</t>
  </si>
  <si>
    <t>Miraflores</t>
  </si>
  <si>
    <t>Calle Bolívar 250</t>
  </si>
  <si>
    <t>Paseo de la República</t>
  </si>
  <si>
    <t>Av. Paseo de la República 5836</t>
  </si>
  <si>
    <t>Paz Soldán</t>
  </si>
  <si>
    <t>Av. Paz Soldán 216</t>
  </si>
  <si>
    <t>Playa Abancay</t>
  </si>
  <si>
    <t>Av. Abancay 946</t>
  </si>
  <si>
    <t>Recoleta</t>
  </si>
  <si>
    <t>Jr. Camaná 1090</t>
  </si>
  <si>
    <t>San Bartolo</t>
  </si>
  <si>
    <t>Jr. Lampa 787</t>
  </si>
  <si>
    <t>Smart Parking</t>
  </si>
  <si>
    <t>Parque Cáceres</t>
  </si>
  <si>
    <t>Canaval y Moreyra</t>
  </si>
  <si>
    <t>Av. Canaval y Moreyra cuadra 5</t>
  </si>
  <si>
    <t>Carriquiry</t>
  </si>
  <si>
    <t>Av. Carriquiry 475</t>
  </si>
  <si>
    <t>Camino Real</t>
  </si>
  <si>
    <t>Lizardo Alzamora Este 475</t>
  </si>
  <si>
    <t>Centro Lampa</t>
  </si>
  <si>
    <t>Jr. Lampa 773</t>
  </si>
  <si>
    <t>Playa Bravo Orellana</t>
  </si>
  <si>
    <t>Av. República de Colombia 170</t>
  </si>
  <si>
    <t>Playa Corpac</t>
  </si>
  <si>
    <t>Av. Canaval y Moreyra 670</t>
  </si>
  <si>
    <t>Playa Encalada</t>
  </si>
  <si>
    <t>Av. La Encalada frente a la Embajada de Estados Unidos</t>
  </si>
  <si>
    <t>Playa Esperanza</t>
  </si>
  <si>
    <t>Calle Esperanza 155</t>
  </si>
  <si>
    <t>Playa HGD</t>
  </si>
  <si>
    <t>Jr. Rufino Torrico 759</t>
  </si>
  <si>
    <t>Playa Larco</t>
  </si>
  <si>
    <t>Av. Larco 1212</t>
  </si>
  <si>
    <t>Playa Monterrico</t>
  </si>
  <si>
    <t>Av. El Polo 825</t>
  </si>
  <si>
    <t>Playa Puno</t>
  </si>
  <si>
    <t>Jr. Puno 144 A</t>
  </si>
  <si>
    <t>Playa San Sebastián</t>
  </si>
  <si>
    <t>Calle Almirante Lord Cochrane 258</t>
  </si>
  <si>
    <t>Playa Valbor</t>
  </si>
  <si>
    <t>Calle Las Camelias 655</t>
  </si>
  <si>
    <t>Playa Washington 1229</t>
  </si>
  <si>
    <t>Jr. Washington 1229</t>
  </si>
  <si>
    <t>Plaza del Sol</t>
  </si>
  <si>
    <t>Av. Paseo de la República 3050</t>
  </si>
  <si>
    <t>Washington 1281</t>
  </si>
  <si>
    <t>Jr. Washington 1281</t>
  </si>
  <si>
    <t>Playa San Cristóbal</t>
  </si>
  <si>
    <t>Jr. Azángaro 734</t>
  </si>
  <si>
    <t>España</t>
  </si>
  <si>
    <t>Av. España 557</t>
  </si>
  <si>
    <t>BREÑA</t>
  </si>
  <si>
    <t>PESOS</t>
  </si>
  <si>
    <t>Playa de estacionamiento</t>
  </si>
  <si>
    <t>Dirección</t>
  </si>
  <si>
    <t>Califica</t>
  </si>
  <si>
    <t>4. Baños</t>
  </si>
  <si>
    <t>5. Puertas de acceso</t>
  </si>
  <si>
    <t>6. Vías de acceso y corredores</t>
  </si>
  <si>
    <t>7. Espacio de estacionamiento</t>
  </si>
  <si>
    <t>8. Señalización</t>
  </si>
  <si>
    <t>9. Piso</t>
  </si>
  <si>
    <t>11. Control de siniestros</t>
  </si>
  <si>
    <t>12. Horario de atención</t>
  </si>
  <si>
    <t>13. Personal de seguridad</t>
  </si>
  <si>
    <t>14. Limpiadores de autos</t>
  </si>
  <si>
    <t>15. Servicios adicionales</t>
  </si>
  <si>
    <t>Puntaje</t>
  </si>
  <si>
    <t>Máximo</t>
  </si>
  <si>
    <t>Playa Caral</t>
  </si>
  <si>
    <t>Calle Amador Merino 390</t>
  </si>
  <si>
    <t>Playa Breña</t>
  </si>
  <si>
    <t>Jr. Breña 250</t>
  </si>
  <si>
    <t>Av. Argentina 3093</t>
  </si>
  <si>
    <t>Av. Carriquiry 498</t>
  </si>
  <si>
    <t>Calle 19 - 166</t>
  </si>
  <si>
    <t>Playa Minka</t>
  </si>
  <si>
    <t>Playa Rápido y Perfecto</t>
  </si>
  <si>
    <t>Playa Maui</t>
  </si>
  <si>
    <t>Muestra LAP 2024</t>
  </si>
  <si>
    <t>Muestra 2015</t>
  </si>
  <si>
    <t>Muestra PyC</t>
  </si>
  <si>
    <t>N°</t>
  </si>
  <si>
    <t>Total Infraestructura</t>
  </si>
  <si>
    <t>Total Calidad</t>
  </si>
  <si>
    <t>Puntaje Infraestructura + Calidad</t>
  </si>
  <si>
    <t>17. Tarifa x hora S/</t>
  </si>
  <si>
    <t>Calculo Tarifa Califica PE AIJCh</t>
  </si>
  <si>
    <t>Indicador</t>
  </si>
  <si>
    <t>Ponderación</t>
  </si>
  <si>
    <t>Clasificación</t>
  </si>
  <si>
    <t>Calificación</t>
  </si>
  <si>
    <t>Mayor a 100</t>
  </si>
  <si>
    <t>Cerco perimétrico (área cercada)</t>
  </si>
  <si>
    <t>El 100% de la playa será cercada</t>
  </si>
  <si>
    <t>Techo (área techada)</t>
  </si>
  <si>
    <t>No tiene area techada</t>
  </si>
  <si>
    <t>Baños</t>
  </si>
  <si>
    <t>4 baños distribuidos en las áreas de estacionamiento.</t>
  </si>
  <si>
    <t>Puertas de acceso</t>
  </si>
  <si>
    <t>Cuentas con dos accesos</t>
  </si>
  <si>
    <t>Vías de acceso y corredores</t>
  </si>
  <si>
    <t>Ancho de las vías es mayor a 3m</t>
  </si>
  <si>
    <t>Espacio de estacionamientos</t>
  </si>
  <si>
    <t>Dimensiones &gt;=2.5 m de ancho x 5 m de largo</t>
  </si>
  <si>
    <t>Señalización</t>
  </si>
  <si>
    <t>Acorde con el manual de dispositivo de control de tránsito</t>
  </si>
  <si>
    <t>Piso</t>
  </si>
  <si>
    <t xml:space="preserve">Calidad </t>
  </si>
  <si>
    <t>Control de siniestros</t>
  </si>
  <si>
    <r>
      <t>1 extintor o más cada 150 m</t>
    </r>
    <r>
      <rPr>
        <vertAlign val="superscript"/>
        <sz val="9"/>
        <color theme="1"/>
        <rFont val="Arial"/>
        <family val="2"/>
      </rPr>
      <t>2</t>
    </r>
  </si>
  <si>
    <t>Horario de atención</t>
  </si>
  <si>
    <t>Operación lsa 24 horas</t>
  </si>
  <si>
    <t>Personal de seguridad</t>
  </si>
  <si>
    <t>Se dispone de personal de seguridad</t>
  </si>
  <si>
    <t>Limpiadores de autos</t>
  </si>
  <si>
    <t>Solo ingresa personal autorizado</t>
  </si>
  <si>
    <t>Servicios adicionales (valet parking, guardianía, abonados)</t>
  </si>
  <si>
    <t>Servicio de guardianía 24 horas, abonados y uso de aplicativo movil)</t>
  </si>
  <si>
    <t>El 100% del piso será de concreto cubierto de asfaltado</t>
  </si>
  <si>
    <t>Sistema de pago POS</t>
  </si>
  <si>
    <t>Criterio</t>
  </si>
  <si>
    <t>Infraestructura</t>
  </si>
  <si>
    <t>Nro de espacios (Vehículos ligeros)</t>
  </si>
  <si>
    <t xml:space="preserve">   Puntaje Total - Nuevo Terminal AIJC</t>
  </si>
  <si>
    <t>16. 
POS</t>
  </si>
  <si>
    <t>1. Número de espacios  (vehículos ligeros)</t>
  </si>
  <si>
    <t>2. Cerco Perimétrico (área cercada)</t>
  </si>
  <si>
    <t>3. Techo (área techada)</t>
  </si>
  <si>
    <t>INFRAESTRUCTURA</t>
  </si>
  <si>
    <t xml:space="preserve">CALIDAD </t>
  </si>
  <si>
    <t>Limite mínimo</t>
  </si>
  <si>
    <t>Limite máximo</t>
  </si>
  <si>
    <t>Tarifa x hora S/</t>
  </si>
  <si>
    <t>Minimo</t>
  </si>
  <si>
    <t>Valores extremos</t>
  </si>
  <si>
    <t>Promedio sin extremos</t>
  </si>
  <si>
    <t>Puntaje Infraestructura</t>
  </si>
  <si>
    <t>Puntaje
Calidad</t>
  </si>
  <si>
    <t>Puntaje 
total</t>
  </si>
  <si>
    <t xml:space="preserve">Muestra LAP </t>
  </si>
  <si>
    <t>Min</t>
  </si>
  <si>
    <t>Max</t>
  </si>
  <si>
    <t>Lima</t>
  </si>
  <si>
    <t>San Isidro</t>
  </si>
  <si>
    <t>Callao</t>
  </si>
  <si>
    <t>Surco</t>
  </si>
  <si>
    <t>Evaluación y puntaje Playa de estacionamiento AIJC</t>
  </si>
  <si>
    <t>45 minutos</t>
  </si>
  <si>
    <t>No</t>
  </si>
  <si>
    <t>1 hora</t>
  </si>
  <si>
    <t>Puntaje AIJC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</si>
</sst>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0070C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0070C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AB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2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2" fontId="4" fillId="0" borderId="0" xfId="0" applyNumberFormat="1" applyFont="1"/>
    <xf numFmtId="9" fontId="0" fillId="0" borderId="0" xfId="0" applyNumberFormat="1"/>
    <xf numFmtId="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8" fillId="0" borderId="0" xfId="0" applyFont="1"/>
    <xf numFmtId="0" fontId="14" fillId="0" borderId="0" xfId="0" applyFont="1"/>
    <xf numFmtId="0" fontId="15" fillId="0" borderId="0" xfId="0" applyFont="1"/>
    <xf numFmtId="9" fontId="15" fillId="0" borderId="1" xfId="0" applyNumberFormat="1" applyFont="1" applyBorder="1" applyAlignment="1">
      <alignment horizontal="center"/>
    </xf>
    <xf numFmtId="0" fontId="14" fillId="0" borderId="0" xfId="0" applyFont="1" applyAlignment="1">
      <alignment vertical="center" wrapText="1"/>
    </xf>
    <xf numFmtId="0" fontId="9" fillId="0" borderId="4" xfId="0" applyFont="1" applyBorder="1"/>
    <xf numFmtId="0" fontId="9" fillId="0" borderId="0" xfId="0" applyFont="1"/>
    <xf numFmtId="0" fontId="14" fillId="0" borderId="3" xfId="0" applyFont="1" applyBorder="1"/>
    <xf numFmtId="0" fontId="9" fillId="0" borderId="5" xfId="0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/>
    <xf numFmtId="0" fontId="14" fillId="0" borderId="5" xfId="0" applyFont="1" applyBorder="1"/>
    <xf numFmtId="0" fontId="9" fillId="0" borderId="2" xfId="0" applyFont="1" applyBorder="1"/>
    <xf numFmtId="0" fontId="14" fillId="0" borderId="2" xfId="0" applyFont="1" applyBorder="1"/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left"/>
    </xf>
    <xf numFmtId="0" fontId="16" fillId="0" borderId="0" xfId="0" applyFont="1"/>
    <xf numFmtId="2" fontId="6" fillId="0" borderId="0" xfId="0" applyNumberFormat="1" applyFont="1"/>
    <xf numFmtId="2" fontId="6" fillId="0" borderId="0" xfId="0" applyNumberFormat="1" applyFont="1" applyAlignment="1">
      <alignment horizontal="center"/>
    </xf>
    <xf numFmtId="9" fontId="15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15" fillId="3" borderId="1" xfId="0" applyFont="1" applyFill="1" applyBorder="1" applyAlignment="1">
      <alignment horizontal="center" vertical="center" wrapText="1"/>
    </xf>
    <xf numFmtId="2" fontId="9" fillId="4" borderId="13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2" fontId="9" fillId="4" borderId="9" xfId="0" applyNumberFormat="1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center"/>
    </xf>
    <xf numFmtId="0" fontId="11" fillId="3" borderId="0" xfId="0" applyFont="1" applyFill="1"/>
    <xf numFmtId="0" fontId="5" fillId="3" borderId="1" xfId="0" applyFont="1" applyFill="1" applyBorder="1" applyAlignment="1">
      <alignment horizontal="center" vertical="center" wrapText="1"/>
    </xf>
    <xf numFmtId="2" fontId="13" fillId="0" borderId="0" xfId="0" applyNumberFormat="1" applyFont="1"/>
    <xf numFmtId="0" fontId="5" fillId="3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7" fillId="3" borderId="11" xfId="0" applyFont="1" applyFill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9" fillId="2" borderId="0" xfId="0" applyFont="1" applyFill="1"/>
    <xf numFmtId="2" fontId="14" fillId="5" borderId="1" xfId="0" applyNumberFormat="1" applyFont="1" applyFill="1" applyBorder="1" applyAlignment="1">
      <alignment horizontal="center"/>
    </xf>
    <xf numFmtId="0" fontId="9" fillId="0" borderId="6" xfId="0" applyFont="1" applyBorder="1"/>
    <xf numFmtId="2" fontId="9" fillId="5" borderId="13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2" fontId="9" fillId="5" borderId="8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2" fontId="9" fillId="5" borderId="9" xfId="0" applyNumberFormat="1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right"/>
    </xf>
    <xf numFmtId="0" fontId="15" fillId="0" borderId="10" xfId="0" applyFont="1" applyBorder="1" applyAlignment="1">
      <alignment horizontal="right"/>
    </xf>
    <xf numFmtId="9" fontId="15" fillId="0" borderId="10" xfId="0" applyNumberFormat="1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9" fillId="5" borderId="0" xfId="0" applyFont="1" applyFill="1"/>
    <xf numFmtId="0" fontId="9" fillId="5" borderId="5" xfId="0" applyFont="1" applyFill="1" applyBorder="1"/>
    <xf numFmtId="0" fontId="12" fillId="5" borderId="0" xfId="0" applyFont="1" applyFill="1" applyAlignment="1">
      <alignment horizontal="center"/>
    </xf>
    <xf numFmtId="2" fontId="14" fillId="5" borderId="0" xfId="0" applyNumberFormat="1" applyFont="1" applyFill="1" applyAlignment="1">
      <alignment horizontal="center"/>
    </xf>
    <xf numFmtId="0" fontId="14" fillId="5" borderId="13" xfId="0" applyFont="1" applyFill="1" applyBorder="1" applyAlignment="1">
      <alignment horizontal="center"/>
    </xf>
    <xf numFmtId="0" fontId="18" fillId="5" borderId="0" xfId="0" applyFont="1" applyFill="1" applyAlignment="1">
      <alignment horizontal="center"/>
    </xf>
    <xf numFmtId="0" fontId="14" fillId="5" borderId="5" xfId="0" applyFont="1" applyFill="1" applyBorder="1"/>
    <xf numFmtId="0" fontId="9" fillId="5" borderId="2" xfId="0" applyFont="1" applyFill="1" applyBorder="1"/>
    <xf numFmtId="0" fontId="9" fillId="5" borderId="7" xfId="0" applyFont="1" applyFill="1" applyBorder="1"/>
    <xf numFmtId="0" fontId="12" fillId="5" borderId="2" xfId="0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9" fillId="5" borderId="0" xfId="0" applyNumberFormat="1" applyFont="1" applyFill="1"/>
    <xf numFmtId="2" fontId="11" fillId="3" borderId="0" xfId="0" applyNumberFormat="1" applyFont="1" applyFill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9" fillId="5" borderId="4" xfId="0" applyFont="1" applyFill="1" applyBorder="1"/>
    <xf numFmtId="9" fontId="15" fillId="0" borderId="10" xfId="0" applyNumberFormat="1" applyFont="1" applyBorder="1" applyAlignment="1">
      <alignment horizontal="center"/>
    </xf>
    <xf numFmtId="9" fontId="15" fillId="0" borderId="11" xfId="0" applyNumberFormat="1" applyFont="1" applyBorder="1" applyAlignment="1">
      <alignment horizontal="center"/>
    </xf>
    <xf numFmtId="2" fontId="14" fillId="5" borderId="8" xfId="0" applyNumberFormat="1" applyFont="1" applyFill="1" applyBorder="1" applyAlignment="1">
      <alignment horizontal="center"/>
    </xf>
    <xf numFmtId="2" fontId="14" fillId="4" borderId="8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2" xfId="0" applyFont="1" applyFill="1" applyBorder="1"/>
    <xf numFmtId="0" fontId="17" fillId="0" borderId="1" xfId="0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6" borderId="1" xfId="0" applyFont="1" applyFill="1" applyBorder="1"/>
    <xf numFmtId="2" fontId="11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A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922A1-CBCB-4967-97F8-B0D20231F188}">
  <dimension ref="B2:I27"/>
  <sheetViews>
    <sheetView topLeftCell="A4" workbookViewId="0">
      <selection activeCell="G8" sqref="G8"/>
    </sheetView>
  </sheetViews>
  <sheetFormatPr baseColWidth="10" defaultRowHeight="15" x14ac:dyDescent="0.25"/>
  <cols>
    <col min="1" max="1" width="3.42578125" customWidth="1"/>
    <col min="2" max="2" width="5.7109375" customWidth="1"/>
    <col min="3" max="3" width="30.140625" customWidth="1"/>
    <col min="4" max="4" width="13.85546875" customWidth="1"/>
    <col min="5" max="5" width="29.85546875" hidden="1" customWidth="1"/>
    <col min="6" max="6" width="13.5703125" customWidth="1"/>
    <col min="7" max="7" width="13" customWidth="1"/>
    <col min="10" max="10" width="27.5703125" customWidth="1"/>
  </cols>
  <sheetData>
    <row r="2" spans="2:7" x14ac:dyDescent="0.25">
      <c r="B2" s="46" t="s">
        <v>197</v>
      </c>
      <c r="C2" s="46"/>
      <c r="D2" s="46"/>
      <c r="E2" s="46"/>
      <c r="F2" s="46"/>
    </row>
    <row r="4" spans="2:7" x14ac:dyDescent="0.25">
      <c r="B4" s="79" t="s">
        <v>171</v>
      </c>
      <c r="C4" s="79" t="s">
        <v>138</v>
      </c>
      <c r="D4" s="13" t="s">
        <v>139</v>
      </c>
      <c r="E4" s="14" t="s">
        <v>140</v>
      </c>
      <c r="F4" s="14" t="s">
        <v>141</v>
      </c>
      <c r="G4" s="14" t="s">
        <v>117</v>
      </c>
    </row>
    <row r="5" spans="2:7" ht="19.5" customHeight="1" x14ac:dyDescent="0.25">
      <c r="B5" s="79" t="s">
        <v>172</v>
      </c>
      <c r="C5" s="79"/>
      <c r="D5" s="13">
        <v>0.7</v>
      </c>
      <c r="E5" s="14"/>
      <c r="F5" s="14"/>
      <c r="G5" s="14">
        <f>+SUM(G6:G14)</f>
        <v>2.2399999999999998</v>
      </c>
    </row>
    <row r="6" spans="2:7" ht="15.75" customHeight="1" x14ac:dyDescent="0.25">
      <c r="B6" s="83"/>
      <c r="C6" s="8" t="s">
        <v>173</v>
      </c>
      <c r="D6" s="7">
        <v>0.1</v>
      </c>
      <c r="E6" s="8" t="s">
        <v>142</v>
      </c>
      <c r="F6" s="9">
        <v>4</v>
      </c>
      <c r="G6" s="9">
        <f>+F6*D6*D$5</f>
        <v>0.27999999999999997</v>
      </c>
    </row>
    <row r="7" spans="2:7" ht="15.75" customHeight="1" x14ac:dyDescent="0.25">
      <c r="B7" s="83"/>
      <c r="C7" s="8" t="s">
        <v>143</v>
      </c>
      <c r="D7" s="7">
        <v>0.1</v>
      </c>
      <c r="E7" s="8" t="s">
        <v>144</v>
      </c>
      <c r="F7" s="9">
        <v>4</v>
      </c>
      <c r="G7" s="9">
        <f>+F7*D7*D$5</f>
        <v>0.27999999999999997</v>
      </c>
    </row>
    <row r="8" spans="2:7" ht="15.75" customHeight="1" x14ac:dyDescent="0.25">
      <c r="B8" s="83"/>
      <c r="C8" s="8" t="s">
        <v>145</v>
      </c>
      <c r="D8" s="7">
        <v>0.2</v>
      </c>
      <c r="E8" s="8" t="s">
        <v>146</v>
      </c>
      <c r="F8" s="9">
        <v>0</v>
      </c>
      <c r="G8" s="9">
        <f t="shared" ref="G8" si="0">+F8*D8*B$6</f>
        <v>0</v>
      </c>
    </row>
    <row r="9" spans="2:7" ht="15.75" customHeight="1" x14ac:dyDescent="0.25">
      <c r="B9" s="83"/>
      <c r="C9" s="8" t="s">
        <v>147</v>
      </c>
      <c r="D9" s="7">
        <v>0.1</v>
      </c>
      <c r="E9" s="8" t="s">
        <v>148</v>
      </c>
      <c r="F9" s="9">
        <v>4</v>
      </c>
      <c r="G9" s="9">
        <f t="shared" ref="G9:G14" si="1">+F9*D9*D$5</f>
        <v>0.27999999999999997</v>
      </c>
    </row>
    <row r="10" spans="2:7" ht="15.75" customHeight="1" x14ac:dyDescent="0.25">
      <c r="B10" s="83"/>
      <c r="C10" s="8" t="s">
        <v>149</v>
      </c>
      <c r="D10" s="7">
        <v>0.1</v>
      </c>
      <c r="E10" s="8" t="s">
        <v>150</v>
      </c>
      <c r="F10" s="9">
        <v>4</v>
      </c>
      <c r="G10" s="9">
        <f t="shared" si="1"/>
        <v>0.27999999999999997</v>
      </c>
    </row>
    <row r="11" spans="2:7" ht="15.75" customHeight="1" x14ac:dyDescent="0.25">
      <c r="B11" s="83"/>
      <c r="C11" s="8" t="s">
        <v>151</v>
      </c>
      <c r="D11" s="7">
        <v>0.1</v>
      </c>
      <c r="E11" s="8" t="s">
        <v>152</v>
      </c>
      <c r="F11" s="9">
        <v>4</v>
      </c>
      <c r="G11" s="9">
        <f t="shared" si="1"/>
        <v>0.27999999999999997</v>
      </c>
    </row>
    <row r="12" spans="2:7" ht="15.75" customHeight="1" x14ac:dyDescent="0.25">
      <c r="B12" s="83"/>
      <c r="C12" s="8" t="s">
        <v>153</v>
      </c>
      <c r="D12" s="7">
        <v>0.1</v>
      </c>
      <c r="E12" s="8" t="s">
        <v>154</v>
      </c>
      <c r="F12" s="9">
        <v>4</v>
      </c>
      <c r="G12" s="9">
        <f t="shared" si="1"/>
        <v>0.27999999999999997</v>
      </c>
    </row>
    <row r="13" spans="2:7" ht="15.75" customHeight="1" x14ac:dyDescent="0.25">
      <c r="B13" s="83"/>
      <c r="C13" s="8" t="s">
        <v>155</v>
      </c>
      <c r="D13" s="7">
        <v>0.1</v>
      </c>
      <c r="E13" s="8" t="s">
        <v>156</v>
      </c>
      <c r="F13" s="9">
        <v>4</v>
      </c>
      <c r="G13" s="9">
        <f t="shared" si="1"/>
        <v>0.27999999999999997</v>
      </c>
    </row>
    <row r="14" spans="2:7" ht="15.75" customHeight="1" x14ac:dyDescent="0.25">
      <c r="B14" s="83"/>
      <c r="C14" s="8" t="s">
        <v>157</v>
      </c>
      <c r="D14" s="7">
        <v>0.1</v>
      </c>
      <c r="E14" s="8" t="s">
        <v>169</v>
      </c>
      <c r="F14" s="9">
        <v>4</v>
      </c>
      <c r="G14" s="9">
        <f t="shared" si="1"/>
        <v>0.27999999999999997</v>
      </c>
    </row>
    <row r="15" spans="2:7" x14ac:dyDescent="0.25">
      <c r="B15" s="79" t="s">
        <v>158</v>
      </c>
      <c r="C15" s="79"/>
      <c r="D15" s="13">
        <v>0.3</v>
      </c>
      <c r="E15" s="16"/>
      <c r="F15" s="12"/>
      <c r="G15" s="15">
        <f>+SUM(G16:G21)</f>
        <v>1.1999999999999997</v>
      </c>
    </row>
    <row r="16" spans="2:7" ht="15.75" customHeight="1" x14ac:dyDescent="0.25">
      <c r="B16" s="84"/>
      <c r="C16" s="10" t="s">
        <v>159</v>
      </c>
      <c r="D16" s="7">
        <v>0.25</v>
      </c>
      <c r="E16" s="8" t="s">
        <v>160</v>
      </c>
      <c r="F16" s="9">
        <v>4</v>
      </c>
      <c r="G16" s="11">
        <f>+F16*D16*D$15</f>
        <v>0.3</v>
      </c>
    </row>
    <row r="17" spans="2:9" ht="15.75" customHeight="1" x14ac:dyDescent="0.25">
      <c r="B17" s="85"/>
      <c r="C17" s="10" t="s">
        <v>161</v>
      </c>
      <c r="D17" s="7">
        <v>0.15</v>
      </c>
      <c r="E17" s="8" t="s">
        <v>162</v>
      </c>
      <c r="F17" s="9">
        <v>4</v>
      </c>
      <c r="G17" s="11">
        <f t="shared" ref="G17:G21" si="2">+F17*D17*D$15</f>
        <v>0.18</v>
      </c>
    </row>
    <row r="18" spans="2:9" ht="15.75" customHeight="1" x14ac:dyDescent="0.25">
      <c r="B18" s="85"/>
      <c r="C18" s="10" t="s">
        <v>163</v>
      </c>
      <c r="D18" s="7">
        <v>0.15</v>
      </c>
      <c r="E18" s="8" t="s">
        <v>164</v>
      </c>
      <c r="F18" s="9">
        <v>4</v>
      </c>
      <c r="G18" s="11">
        <f t="shared" si="2"/>
        <v>0.18</v>
      </c>
    </row>
    <row r="19" spans="2:9" ht="15.75" customHeight="1" x14ac:dyDescent="0.25">
      <c r="B19" s="85"/>
      <c r="C19" s="10" t="s">
        <v>165</v>
      </c>
      <c r="D19" s="7">
        <v>0.15</v>
      </c>
      <c r="E19" s="8" t="s">
        <v>166</v>
      </c>
      <c r="F19" s="9">
        <v>4</v>
      </c>
      <c r="G19" s="11">
        <f t="shared" si="2"/>
        <v>0.18</v>
      </c>
    </row>
    <row r="20" spans="2:9" ht="29.25" customHeight="1" x14ac:dyDescent="0.25">
      <c r="B20" s="85"/>
      <c r="C20" s="10" t="s">
        <v>167</v>
      </c>
      <c r="D20" s="7">
        <v>0.15</v>
      </c>
      <c r="E20" s="8" t="s">
        <v>168</v>
      </c>
      <c r="F20" s="9">
        <v>4</v>
      </c>
      <c r="G20" s="11">
        <f t="shared" si="2"/>
        <v>0.18</v>
      </c>
    </row>
    <row r="21" spans="2:9" ht="15.75" customHeight="1" x14ac:dyDescent="0.25">
      <c r="B21" s="85"/>
      <c r="C21" s="10" t="s">
        <v>170</v>
      </c>
      <c r="D21" s="7">
        <v>0.15</v>
      </c>
      <c r="E21" s="8" t="s">
        <v>168</v>
      </c>
      <c r="F21" s="9">
        <v>4</v>
      </c>
      <c r="G21" s="11">
        <f t="shared" si="2"/>
        <v>0.18</v>
      </c>
    </row>
    <row r="22" spans="2:9" ht="22.5" customHeight="1" x14ac:dyDescent="0.25">
      <c r="B22" s="80" t="s">
        <v>174</v>
      </c>
      <c r="C22" s="81"/>
      <c r="D22" s="81"/>
      <c r="E22" s="81"/>
      <c r="F22" s="82"/>
      <c r="G22" s="17">
        <f>+G15+G5</f>
        <v>3.4399999999999995</v>
      </c>
    </row>
    <row r="24" spans="2:9" x14ac:dyDescent="0.25">
      <c r="F24" s="6">
        <v>-0.15</v>
      </c>
      <c r="G24" s="45">
        <f>+G22*0.85</f>
        <v>2.9239999999999995</v>
      </c>
    </row>
    <row r="25" spans="2:9" x14ac:dyDescent="0.25">
      <c r="F25" s="6">
        <v>0.15</v>
      </c>
      <c r="G25" s="45">
        <f>+G22*1.15</f>
        <v>3.9559999999999991</v>
      </c>
      <c r="I25" s="1"/>
    </row>
    <row r="26" spans="2:9" x14ac:dyDescent="0.25">
      <c r="I26" s="1"/>
    </row>
    <row r="27" spans="2:9" x14ac:dyDescent="0.25">
      <c r="I27" s="1"/>
    </row>
  </sheetData>
  <mergeCells count="6">
    <mergeCell ref="B4:C4"/>
    <mergeCell ref="B22:F22"/>
    <mergeCell ref="B6:B14"/>
    <mergeCell ref="B16:B21"/>
    <mergeCell ref="B5:C5"/>
    <mergeCell ref="B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68"/>
  <sheetViews>
    <sheetView showGridLines="0" topLeftCell="A26" zoomScale="85" zoomScaleNormal="85" workbookViewId="0">
      <selection activeCell="AB8" sqref="AB8"/>
    </sheetView>
  </sheetViews>
  <sheetFormatPr baseColWidth="10" defaultColWidth="9.140625" defaultRowHeight="12" x14ac:dyDescent="0.2"/>
  <cols>
    <col min="1" max="1" width="4.28515625" style="25" customWidth="1"/>
    <col min="2" max="2" width="19.42578125" style="25" customWidth="1"/>
    <col min="3" max="3" width="12.28515625" style="25" customWidth="1"/>
    <col min="4" max="4" width="32.5703125" style="25" customWidth="1"/>
    <col min="5" max="5" width="8.140625" style="25" hidden="1" customWidth="1"/>
    <col min="6" max="6" width="12.7109375" style="25" customWidth="1"/>
    <col min="7" max="7" width="11.42578125" style="25" hidden="1" customWidth="1"/>
    <col min="8" max="9" width="8.5703125" style="25" hidden="1" customWidth="1"/>
    <col min="10" max="10" width="7.5703125" style="25" hidden="1" customWidth="1"/>
    <col min="11" max="11" width="8.5703125" style="25" hidden="1" customWidth="1"/>
    <col min="12" max="12" width="10" style="25" hidden="1" customWidth="1"/>
    <col min="13" max="13" width="10.140625" style="25" hidden="1" customWidth="1"/>
    <col min="14" max="14" width="7.7109375" style="25" hidden="1" customWidth="1"/>
    <col min="15" max="15" width="6.5703125" style="25" hidden="1" customWidth="1"/>
    <col min="16" max="16" width="9.5703125" style="25" hidden="1" customWidth="1"/>
    <col min="17" max="22" width="9.42578125" style="25" customWidth="1"/>
    <col min="23" max="23" width="8.85546875" style="25" customWidth="1"/>
    <col min="24" max="24" width="9.7109375" style="25" customWidth="1"/>
    <col min="25" max="16384" width="9.140625" style="25"/>
  </cols>
  <sheetData>
    <row r="2" spans="1:27" s="20" customFormat="1" x14ac:dyDescent="0.2">
      <c r="F2" s="21" t="s">
        <v>139</v>
      </c>
      <c r="G2" s="22">
        <v>0.1</v>
      </c>
      <c r="H2" s="22">
        <v>0.1</v>
      </c>
      <c r="I2" s="22">
        <v>0.2</v>
      </c>
      <c r="J2" s="22">
        <v>0.1</v>
      </c>
      <c r="K2" s="22">
        <v>0.1</v>
      </c>
      <c r="L2" s="22">
        <v>0.1</v>
      </c>
      <c r="M2" s="22">
        <v>0.1</v>
      </c>
      <c r="N2" s="22">
        <v>0.1</v>
      </c>
      <c r="O2" s="22">
        <v>0.1</v>
      </c>
      <c r="Q2" s="22">
        <v>0.25</v>
      </c>
      <c r="R2" s="22">
        <v>0.15</v>
      </c>
      <c r="S2" s="22">
        <v>0.15</v>
      </c>
      <c r="T2" s="22">
        <v>0.15</v>
      </c>
      <c r="U2" s="22">
        <v>0.15</v>
      </c>
      <c r="V2" s="22">
        <v>0.15</v>
      </c>
    </row>
    <row r="3" spans="1:27" s="20" customFormat="1" x14ac:dyDescent="0.2">
      <c r="G3" s="86" t="s">
        <v>179</v>
      </c>
      <c r="H3" s="87"/>
      <c r="I3" s="87"/>
      <c r="J3" s="87"/>
      <c r="K3" s="87"/>
      <c r="L3" s="88">
        <v>0.7</v>
      </c>
      <c r="M3" s="89"/>
      <c r="N3" s="90"/>
      <c r="O3" s="44"/>
      <c r="Q3" s="86" t="s">
        <v>180</v>
      </c>
      <c r="R3" s="87"/>
      <c r="S3" s="87"/>
      <c r="T3" s="88">
        <v>0.3</v>
      </c>
      <c r="U3" s="89"/>
      <c r="V3" s="90"/>
    </row>
    <row r="4" spans="1:27" s="23" customFormat="1" ht="63" customHeight="1" x14ac:dyDescent="0.25">
      <c r="A4" s="47" t="s">
        <v>132</v>
      </c>
      <c r="B4" s="47" t="s">
        <v>103</v>
      </c>
      <c r="C4" s="47" t="s">
        <v>0</v>
      </c>
      <c r="D4" s="47" t="s">
        <v>104</v>
      </c>
      <c r="E4" s="47" t="s">
        <v>105</v>
      </c>
      <c r="F4" s="47" t="s">
        <v>1</v>
      </c>
      <c r="G4" s="47" t="s">
        <v>176</v>
      </c>
      <c r="H4" s="47" t="s">
        <v>177</v>
      </c>
      <c r="I4" s="47" t="s">
        <v>178</v>
      </c>
      <c r="J4" s="47" t="s">
        <v>106</v>
      </c>
      <c r="K4" s="47" t="s">
        <v>107</v>
      </c>
      <c r="L4" s="47" t="s">
        <v>108</v>
      </c>
      <c r="M4" s="47" t="s">
        <v>109</v>
      </c>
      <c r="N4" s="47" t="s">
        <v>110</v>
      </c>
      <c r="O4" s="47" t="s">
        <v>111</v>
      </c>
      <c r="P4" s="14" t="s">
        <v>187</v>
      </c>
      <c r="Q4" s="47" t="s">
        <v>112</v>
      </c>
      <c r="R4" s="47" t="s">
        <v>113</v>
      </c>
      <c r="S4" s="47" t="s">
        <v>114</v>
      </c>
      <c r="T4" s="47" t="s">
        <v>115</v>
      </c>
      <c r="U4" s="47" t="s">
        <v>116</v>
      </c>
      <c r="V4" s="47" t="s">
        <v>175</v>
      </c>
      <c r="W4" s="14" t="s">
        <v>188</v>
      </c>
      <c r="X4" s="14" t="s">
        <v>189</v>
      </c>
    </row>
    <row r="5" spans="1:27" ht="12" customHeight="1" x14ac:dyDescent="0.3">
      <c r="A5" s="24">
        <v>1</v>
      </c>
      <c r="B5" s="25" t="s">
        <v>6</v>
      </c>
      <c r="C5" s="25" t="s">
        <v>190</v>
      </c>
      <c r="D5" s="25" t="s">
        <v>7</v>
      </c>
      <c r="E5" s="26" t="str">
        <f>+IF(X5&gt;=2.92,"Califica","No")</f>
        <v>No</v>
      </c>
      <c r="F5" s="27" t="s">
        <v>4</v>
      </c>
      <c r="G5" s="28">
        <v>0</v>
      </c>
      <c r="H5" s="29">
        <v>4</v>
      </c>
      <c r="I5" s="29">
        <v>1</v>
      </c>
      <c r="J5" s="29">
        <v>4</v>
      </c>
      <c r="K5" s="29">
        <v>4</v>
      </c>
      <c r="L5" s="29">
        <v>4</v>
      </c>
      <c r="M5" s="29">
        <v>4</v>
      </c>
      <c r="N5" s="29">
        <v>4</v>
      </c>
      <c r="O5" s="29">
        <v>4</v>
      </c>
      <c r="P5" s="69">
        <f>+SUMPRODUCT(G5:O5,$G$2:$O$2)*$L$3</f>
        <v>2.0999999999999996</v>
      </c>
      <c r="Q5" s="70">
        <v>4</v>
      </c>
      <c r="R5" s="71">
        <v>0</v>
      </c>
      <c r="S5" s="71">
        <v>0</v>
      </c>
      <c r="T5" s="71">
        <v>0</v>
      </c>
      <c r="U5" s="71">
        <v>0</v>
      </c>
      <c r="V5" s="72">
        <v>4</v>
      </c>
      <c r="W5" s="69">
        <f>+SUMPRODUCT(Q5:V5,$Q$2:$V$2)*$T$3</f>
        <v>0.48</v>
      </c>
      <c r="X5" s="48">
        <f>+P5+W5</f>
        <v>2.5799999999999996</v>
      </c>
      <c r="Y5" s="23"/>
      <c r="Z5" s="23"/>
      <c r="AA5" s="30"/>
    </row>
    <row r="6" spans="1:27" ht="12" customHeight="1" x14ac:dyDescent="0.3">
      <c r="A6" s="24">
        <v>2</v>
      </c>
      <c r="B6" s="25" t="s">
        <v>8</v>
      </c>
      <c r="C6" s="25" t="s">
        <v>190</v>
      </c>
      <c r="D6" s="25" t="s">
        <v>9</v>
      </c>
      <c r="E6" s="20" t="str">
        <f t="shared" ref="E6:E56" si="0">+IF(X6&gt;=2.92,"Califica","No")</f>
        <v>No</v>
      </c>
      <c r="F6" s="27" t="s">
        <v>2</v>
      </c>
      <c r="G6" s="28">
        <v>0</v>
      </c>
      <c r="H6" s="29">
        <v>4</v>
      </c>
      <c r="I6" s="29">
        <v>0</v>
      </c>
      <c r="J6" s="29">
        <v>4</v>
      </c>
      <c r="K6" s="29">
        <v>4</v>
      </c>
      <c r="L6" s="29">
        <v>4</v>
      </c>
      <c r="M6" s="29">
        <v>4</v>
      </c>
      <c r="N6" s="29">
        <v>4</v>
      </c>
      <c r="O6" s="29">
        <v>4</v>
      </c>
      <c r="P6" s="73">
        <f t="shared" ref="P6:P56" si="1">+SUMPRODUCT(G6:O6,$G$2:$O$2)*$L$3</f>
        <v>1.9599999999999997</v>
      </c>
      <c r="Q6" s="70">
        <v>4</v>
      </c>
      <c r="R6" s="71">
        <v>0</v>
      </c>
      <c r="S6" s="71">
        <v>0</v>
      </c>
      <c r="T6" s="71">
        <v>0</v>
      </c>
      <c r="U6" s="71">
        <v>4</v>
      </c>
      <c r="V6" s="72">
        <v>0</v>
      </c>
      <c r="W6" s="73">
        <f t="shared" ref="W6:W56" si="2">+SUMPRODUCT(Q6:V6,$Q$2:$V$2)*$T$3</f>
        <v>0.48</v>
      </c>
      <c r="X6" s="49">
        <f t="shared" ref="X6:X56" si="3">+P6+W6</f>
        <v>2.4399999999999995</v>
      </c>
      <c r="Y6" s="23"/>
      <c r="Z6" s="23"/>
      <c r="AA6" s="30"/>
    </row>
    <row r="7" spans="1:27" ht="12" customHeight="1" x14ac:dyDescent="0.3">
      <c r="A7" s="24">
        <v>3</v>
      </c>
      <c r="B7" s="25" t="s">
        <v>10</v>
      </c>
      <c r="C7" s="25" t="s">
        <v>190</v>
      </c>
      <c r="D7" s="25" t="s">
        <v>11</v>
      </c>
      <c r="E7" s="20" t="str">
        <f t="shared" si="0"/>
        <v>Califica</v>
      </c>
      <c r="F7" s="27" t="s">
        <v>2</v>
      </c>
      <c r="G7" s="28">
        <v>4</v>
      </c>
      <c r="H7" s="29">
        <v>4</v>
      </c>
      <c r="I7" s="29">
        <v>4</v>
      </c>
      <c r="J7" s="29">
        <v>4</v>
      </c>
      <c r="K7" s="29">
        <v>4</v>
      </c>
      <c r="L7" s="29">
        <v>4</v>
      </c>
      <c r="M7" s="29">
        <v>4</v>
      </c>
      <c r="N7" s="29">
        <v>4</v>
      </c>
      <c r="O7" s="29">
        <v>4</v>
      </c>
      <c r="P7" s="73">
        <f t="shared" si="1"/>
        <v>2.7999999999999994</v>
      </c>
      <c r="Q7" s="70">
        <v>4</v>
      </c>
      <c r="R7" s="71">
        <v>0</v>
      </c>
      <c r="S7" s="71">
        <v>0</v>
      </c>
      <c r="T7" s="71">
        <v>0</v>
      </c>
      <c r="U7" s="71">
        <v>4</v>
      </c>
      <c r="V7" s="72">
        <v>0</v>
      </c>
      <c r="W7" s="73">
        <f t="shared" si="2"/>
        <v>0.48</v>
      </c>
      <c r="X7" s="49">
        <f t="shared" si="3"/>
        <v>3.2799999999999994</v>
      </c>
      <c r="Y7" s="23"/>
      <c r="Z7" s="23"/>
      <c r="AA7" s="30"/>
    </row>
    <row r="8" spans="1:27" ht="12" customHeight="1" x14ac:dyDescent="0.3">
      <c r="A8" s="24">
        <v>4</v>
      </c>
      <c r="B8" s="25" t="s">
        <v>12</v>
      </c>
      <c r="C8" s="25" t="s">
        <v>190</v>
      </c>
      <c r="D8" s="25" t="s">
        <v>13</v>
      </c>
      <c r="E8" s="20" t="str">
        <f t="shared" si="0"/>
        <v>No</v>
      </c>
      <c r="F8" s="27" t="s">
        <v>2</v>
      </c>
      <c r="G8" s="28">
        <v>0</v>
      </c>
      <c r="H8" s="29">
        <v>4</v>
      </c>
      <c r="I8" s="29">
        <v>2</v>
      </c>
      <c r="J8" s="29">
        <v>4</v>
      </c>
      <c r="K8" s="29">
        <v>4</v>
      </c>
      <c r="L8" s="29">
        <v>4</v>
      </c>
      <c r="M8" s="29">
        <v>4</v>
      </c>
      <c r="N8" s="29">
        <v>4</v>
      </c>
      <c r="O8" s="29">
        <v>4</v>
      </c>
      <c r="P8" s="73">
        <f t="shared" si="1"/>
        <v>2.2399999999999998</v>
      </c>
      <c r="Q8" s="70">
        <v>4</v>
      </c>
      <c r="R8" s="71">
        <v>0</v>
      </c>
      <c r="S8" s="71">
        <v>0</v>
      </c>
      <c r="T8" s="71">
        <v>0</v>
      </c>
      <c r="U8" s="71">
        <v>0</v>
      </c>
      <c r="V8" s="72">
        <v>0</v>
      </c>
      <c r="W8" s="73">
        <f t="shared" si="2"/>
        <v>0.3</v>
      </c>
      <c r="X8" s="49">
        <f t="shared" si="3"/>
        <v>2.5399999999999996</v>
      </c>
      <c r="Y8" s="23"/>
      <c r="Z8" s="23"/>
      <c r="AA8" s="30"/>
    </row>
    <row r="9" spans="1:27" ht="12" customHeight="1" x14ac:dyDescent="0.3">
      <c r="A9" s="24">
        <v>5</v>
      </c>
      <c r="B9" s="25" t="s">
        <v>14</v>
      </c>
      <c r="C9" s="25" t="s">
        <v>190</v>
      </c>
      <c r="D9" s="25" t="s">
        <v>15</v>
      </c>
      <c r="E9" s="20" t="str">
        <f t="shared" si="0"/>
        <v>No</v>
      </c>
      <c r="F9" s="27" t="s">
        <v>2</v>
      </c>
      <c r="G9" s="28">
        <v>0</v>
      </c>
      <c r="H9" s="29">
        <v>4</v>
      </c>
      <c r="I9" s="29">
        <v>2</v>
      </c>
      <c r="J9" s="29">
        <v>4</v>
      </c>
      <c r="K9" s="29">
        <v>4</v>
      </c>
      <c r="L9" s="29">
        <v>4</v>
      </c>
      <c r="M9" s="29">
        <v>4</v>
      </c>
      <c r="N9" s="29">
        <v>4</v>
      </c>
      <c r="O9" s="29">
        <v>4</v>
      </c>
      <c r="P9" s="73">
        <f t="shared" si="1"/>
        <v>2.2399999999999998</v>
      </c>
      <c r="Q9" s="70">
        <v>4</v>
      </c>
      <c r="R9" s="71">
        <v>0</v>
      </c>
      <c r="S9" s="71">
        <v>0</v>
      </c>
      <c r="T9" s="71">
        <v>0</v>
      </c>
      <c r="U9" s="71">
        <v>0</v>
      </c>
      <c r="V9" s="72">
        <v>4</v>
      </c>
      <c r="W9" s="73">
        <f t="shared" si="2"/>
        <v>0.48</v>
      </c>
      <c r="X9" s="49">
        <f t="shared" si="3"/>
        <v>2.7199999999999998</v>
      </c>
      <c r="Y9" s="23"/>
      <c r="Z9" s="23"/>
      <c r="AA9" s="30"/>
    </row>
    <row r="10" spans="1:27" ht="12" customHeight="1" x14ac:dyDescent="0.3">
      <c r="A10" s="24">
        <v>6</v>
      </c>
      <c r="B10" s="25" t="s">
        <v>16</v>
      </c>
      <c r="C10" s="25" t="s">
        <v>190</v>
      </c>
      <c r="D10" s="25" t="s">
        <v>17</v>
      </c>
      <c r="E10" s="20" t="str">
        <f t="shared" si="0"/>
        <v>No</v>
      </c>
      <c r="F10" s="27" t="s">
        <v>2</v>
      </c>
      <c r="G10" s="28">
        <v>2</v>
      </c>
      <c r="H10" s="29">
        <v>4</v>
      </c>
      <c r="I10" s="29">
        <v>1</v>
      </c>
      <c r="J10" s="29">
        <v>4</v>
      </c>
      <c r="K10" s="29">
        <v>4</v>
      </c>
      <c r="L10" s="29">
        <v>4</v>
      </c>
      <c r="M10" s="29">
        <v>4</v>
      </c>
      <c r="N10" s="29">
        <v>4</v>
      </c>
      <c r="O10" s="29">
        <v>0</v>
      </c>
      <c r="P10" s="73">
        <f t="shared" si="1"/>
        <v>1.9599999999999997</v>
      </c>
      <c r="Q10" s="70">
        <v>4</v>
      </c>
      <c r="R10" s="71">
        <v>0</v>
      </c>
      <c r="S10" s="71">
        <v>4</v>
      </c>
      <c r="T10" s="71">
        <v>0</v>
      </c>
      <c r="U10" s="71">
        <v>0</v>
      </c>
      <c r="V10" s="72">
        <v>0</v>
      </c>
      <c r="W10" s="73">
        <f t="shared" si="2"/>
        <v>0.48</v>
      </c>
      <c r="X10" s="49">
        <f t="shared" si="3"/>
        <v>2.4399999999999995</v>
      </c>
      <c r="Y10" s="23"/>
      <c r="Z10" s="23"/>
      <c r="AA10" s="30"/>
    </row>
    <row r="11" spans="1:27" ht="12" customHeight="1" x14ac:dyDescent="0.3">
      <c r="A11" s="24">
        <v>7</v>
      </c>
      <c r="B11" s="25" t="s">
        <v>18</v>
      </c>
      <c r="C11" s="25" t="s">
        <v>190</v>
      </c>
      <c r="D11" s="25" t="s">
        <v>19</v>
      </c>
      <c r="E11" s="20" t="str">
        <f t="shared" si="0"/>
        <v>Califica</v>
      </c>
      <c r="F11" s="27" t="s">
        <v>2</v>
      </c>
      <c r="G11" s="28">
        <v>0</v>
      </c>
      <c r="H11" s="29">
        <v>4</v>
      </c>
      <c r="I11" s="29">
        <v>4</v>
      </c>
      <c r="J11" s="29">
        <v>4</v>
      </c>
      <c r="K11" s="29">
        <v>4</v>
      </c>
      <c r="L11" s="29">
        <v>4</v>
      </c>
      <c r="M11" s="29">
        <v>4</v>
      </c>
      <c r="N11" s="29">
        <v>4</v>
      </c>
      <c r="O11" s="29">
        <v>4</v>
      </c>
      <c r="P11" s="73">
        <f t="shared" si="1"/>
        <v>2.5199999999999996</v>
      </c>
      <c r="Q11" s="70">
        <v>4</v>
      </c>
      <c r="R11" s="71">
        <v>0</v>
      </c>
      <c r="S11" s="71">
        <v>4</v>
      </c>
      <c r="T11" s="71">
        <v>4</v>
      </c>
      <c r="U11" s="71">
        <v>0</v>
      </c>
      <c r="V11" s="72">
        <v>0</v>
      </c>
      <c r="W11" s="73">
        <f t="shared" si="2"/>
        <v>0.66</v>
      </c>
      <c r="X11" s="49">
        <f t="shared" si="3"/>
        <v>3.1799999999999997</v>
      </c>
      <c r="Y11" s="23"/>
      <c r="Z11" s="23"/>
      <c r="AA11" s="30"/>
    </row>
    <row r="12" spans="1:27" ht="12" customHeight="1" x14ac:dyDescent="0.3">
      <c r="A12" s="24">
        <v>8</v>
      </c>
      <c r="B12" s="25" t="s">
        <v>20</v>
      </c>
      <c r="C12" s="25" t="s">
        <v>190</v>
      </c>
      <c r="D12" s="25" t="s">
        <v>21</v>
      </c>
      <c r="E12" s="20" t="str">
        <f t="shared" si="0"/>
        <v>No</v>
      </c>
      <c r="F12" s="27" t="s">
        <v>4</v>
      </c>
      <c r="G12" s="28">
        <v>0</v>
      </c>
      <c r="H12" s="29">
        <v>4</v>
      </c>
      <c r="I12" s="29">
        <v>1</v>
      </c>
      <c r="J12" s="29">
        <v>4</v>
      </c>
      <c r="K12" s="29">
        <v>4</v>
      </c>
      <c r="L12" s="29">
        <v>4</v>
      </c>
      <c r="M12" s="29">
        <v>4</v>
      </c>
      <c r="N12" s="29">
        <v>4</v>
      </c>
      <c r="O12" s="29">
        <v>4</v>
      </c>
      <c r="P12" s="73">
        <f t="shared" si="1"/>
        <v>2.0999999999999996</v>
      </c>
      <c r="Q12" s="70">
        <v>4</v>
      </c>
      <c r="R12" s="71">
        <v>0</v>
      </c>
      <c r="S12" s="71">
        <v>0</v>
      </c>
      <c r="T12" s="71">
        <v>0</v>
      </c>
      <c r="U12" s="71">
        <v>0</v>
      </c>
      <c r="V12" s="72">
        <v>4</v>
      </c>
      <c r="W12" s="73">
        <f t="shared" si="2"/>
        <v>0.48</v>
      </c>
      <c r="X12" s="49">
        <f t="shared" si="3"/>
        <v>2.5799999999999996</v>
      </c>
      <c r="Y12" s="23"/>
      <c r="Z12" s="23"/>
      <c r="AA12" s="30"/>
    </row>
    <row r="13" spans="1:27" ht="12" customHeight="1" x14ac:dyDescent="0.3">
      <c r="A13" s="24">
        <v>9</v>
      </c>
      <c r="B13" s="25" t="s">
        <v>22</v>
      </c>
      <c r="C13" s="25" t="s">
        <v>190</v>
      </c>
      <c r="D13" s="25" t="s">
        <v>23</v>
      </c>
      <c r="E13" s="20" t="str">
        <f t="shared" si="0"/>
        <v>Califica</v>
      </c>
      <c r="F13" s="27" t="s">
        <v>2</v>
      </c>
      <c r="G13" s="28">
        <v>0</v>
      </c>
      <c r="H13" s="29">
        <v>4</v>
      </c>
      <c r="I13" s="29">
        <v>4</v>
      </c>
      <c r="J13" s="29">
        <v>4</v>
      </c>
      <c r="K13" s="29">
        <v>4</v>
      </c>
      <c r="L13" s="29">
        <v>4</v>
      </c>
      <c r="M13" s="29">
        <v>4</v>
      </c>
      <c r="N13" s="29">
        <v>4</v>
      </c>
      <c r="O13" s="29">
        <v>4</v>
      </c>
      <c r="P13" s="73">
        <f t="shared" si="1"/>
        <v>2.5199999999999996</v>
      </c>
      <c r="Q13" s="70">
        <v>4</v>
      </c>
      <c r="R13" s="71">
        <v>0</v>
      </c>
      <c r="S13" s="71">
        <v>4</v>
      </c>
      <c r="T13" s="71">
        <v>4</v>
      </c>
      <c r="U13" s="71">
        <v>4</v>
      </c>
      <c r="V13" s="72">
        <v>4</v>
      </c>
      <c r="W13" s="108">
        <f t="shared" si="2"/>
        <v>1.02</v>
      </c>
      <c r="X13" s="109">
        <f t="shared" si="3"/>
        <v>3.5399999999999996</v>
      </c>
      <c r="Y13" s="23"/>
      <c r="Z13" s="23"/>
      <c r="AA13" s="30"/>
    </row>
    <row r="14" spans="1:27" ht="12" customHeight="1" x14ac:dyDescent="0.3">
      <c r="A14" s="24">
        <v>10</v>
      </c>
      <c r="B14" s="25" t="s">
        <v>24</v>
      </c>
      <c r="C14" s="25" t="s">
        <v>190</v>
      </c>
      <c r="D14" s="25" t="s">
        <v>25</v>
      </c>
      <c r="E14" s="20" t="str">
        <f t="shared" si="0"/>
        <v>Califica</v>
      </c>
      <c r="F14" s="27" t="s">
        <v>2</v>
      </c>
      <c r="G14" s="28">
        <v>4</v>
      </c>
      <c r="H14" s="29">
        <v>4</v>
      </c>
      <c r="I14" s="29">
        <v>4</v>
      </c>
      <c r="J14" s="29">
        <v>4</v>
      </c>
      <c r="K14" s="29">
        <v>4</v>
      </c>
      <c r="L14" s="29">
        <v>4</v>
      </c>
      <c r="M14" s="29">
        <v>4</v>
      </c>
      <c r="N14" s="29">
        <v>4</v>
      </c>
      <c r="O14" s="29">
        <v>4</v>
      </c>
      <c r="P14" s="73">
        <f t="shared" si="1"/>
        <v>2.7999999999999994</v>
      </c>
      <c r="Q14" s="70">
        <v>4</v>
      </c>
      <c r="R14" s="71">
        <v>0</v>
      </c>
      <c r="S14" s="71">
        <v>4</v>
      </c>
      <c r="T14" s="71">
        <v>4</v>
      </c>
      <c r="U14" s="71">
        <v>4</v>
      </c>
      <c r="V14" s="72">
        <v>4</v>
      </c>
      <c r="W14" s="108">
        <f t="shared" si="2"/>
        <v>1.02</v>
      </c>
      <c r="X14" s="109">
        <f t="shared" si="3"/>
        <v>3.8199999999999994</v>
      </c>
      <c r="Y14" s="23"/>
      <c r="Z14" s="23"/>
      <c r="AA14" s="30"/>
    </row>
    <row r="15" spans="1:27" ht="12" customHeight="1" x14ac:dyDescent="0.3">
      <c r="A15" s="24">
        <v>11</v>
      </c>
      <c r="B15" s="25" t="s">
        <v>26</v>
      </c>
      <c r="C15" s="25" t="s">
        <v>190</v>
      </c>
      <c r="D15" s="25" t="s">
        <v>27</v>
      </c>
      <c r="E15" s="20" t="str">
        <f t="shared" si="0"/>
        <v>Califica</v>
      </c>
      <c r="F15" s="27" t="s">
        <v>4</v>
      </c>
      <c r="G15" s="28">
        <v>0</v>
      </c>
      <c r="H15" s="29">
        <v>4</v>
      </c>
      <c r="I15" s="29">
        <v>1</v>
      </c>
      <c r="J15" s="29">
        <v>4</v>
      </c>
      <c r="K15" s="29">
        <v>4</v>
      </c>
      <c r="L15" s="29">
        <v>4</v>
      </c>
      <c r="M15" s="29">
        <v>4</v>
      </c>
      <c r="N15" s="29">
        <v>4</v>
      </c>
      <c r="O15" s="29">
        <v>4</v>
      </c>
      <c r="P15" s="73">
        <f t="shared" si="1"/>
        <v>2.0999999999999996</v>
      </c>
      <c r="Q15" s="70">
        <v>4</v>
      </c>
      <c r="R15" s="71">
        <v>0</v>
      </c>
      <c r="S15" s="71">
        <v>0</v>
      </c>
      <c r="T15" s="71">
        <v>4</v>
      </c>
      <c r="U15" s="71">
        <v>4</v>
      </c>
      <c r="V15" s="72">
        <v>4</v>
      </c>
      <c r="W15" s="108">
        <f t="shared" si="2"/>
        <v>0.84000000000000008</v>
      </c>
      <c r="X15" s="109">
        <f t="shared" si="3"/>
        <v>2.9399999999999995</v>
      </c>
      <c r="Y15" s="23"/>
      <c r="Z15" s="23"/>
      <c r="AA15" s="30"/>
    </row>
    <row r="16" spans="1:27" ht="12" customHeight="1" x14ac:dyDescent="0.3">
      <c r="A16" s="24">
        <v>12</v>
      </c>
      <c r="B16" s="25" t="s">
        <v>99</v>
      </c>
      <c r="C16" s="25" t="s">
        <v>190</v>
      </c>
      <c r="D16" s="25" t="s">
        <v>100</v>
      </c>
      <c r="E16" s="20" t="str">
        <f t="shared" si="0"/>
        <v>Califica</v>
      </c>
      <c r="F16" s="27" t="s">
        <v>101</v>
      </c>
      <c r="G16" s="28">
        <v>0</v>
      </c>
      <c r="H16" s="29">
        <v>4</v>
      </c>
      <c r="I16" s="29">
        <v>2</v>
      </c>
      <c r="J16" s="29">
        <v>4</v>
      </c>
      <c r="K16" s="29">
        <v>4</v>
      </c>
      <c r="L16" s="29">
        <v>4</v>
      </c>
      <c r="M16" s="29">
        <v>4</v>
      </c>
      <c r="N16" s="29">
        <v>4</v>
      </c>
      <c r="O16" s="29">
        <v>4</v>
      </c>
      <c r="P16" s="73">
        <f t="shared" si="1"/>
        <v>2.2399999999999998</v>
      </c>
      <c r="Q16" s="70">
        <v>4</v>
      </c>
      <c r="R16" s="71">
        <v>0</v>
      </c>
      <c r="S16" s="71">
        <v>0</v>
      </c>
      <c r="T16" s="71">
        <v>4</v>
      </c>
      <c r="U16" s="71">
        <v>4</v>
      </c>
      <c r="V16" s="72">
        <v>4</v>
      </c>
      <c r="W16" s="108">
        <f t="shared" si="2"/>
        <v>0.84000000000000008</v>
      </c>
      <c r="X16" s="109">
        <f t="shared" si="3"/>
        <v>3.08</v>
      </c>
      <c r="Y16" s="23"/>
      <c r="Z16" s="23"/>
      <c r="AA16" s="30"/>
    </row>
    <row r="17" spans="1:27" ht="12" customHeight="1" x14ac:dyDescent="0.3">
      <c r="A17" s="24">
        <v>13</v>
      </c>
      <c r="B17" s="25" t="s">
        <v>28</v>
      </c>
      <c r="C17" s="25" t="s">
        <v>190</v>
      </c>
      <c r="D17" s="25" t="s">
        <v>29</v>
      </c>
      <c r="E17" s="20" t="str">
        <f t="shared" si="0"/>
        <v>No</v>
      </c>
      <c r="F17" s="27" t="s">
        <v>3</v>
      </c>
      <c r="G17" s="28">
        <v>0</v>
      </c>
      <c r="H17" s="29">
        <v>4</v>
      </c>
      <c r="I17" s="29">
        <v>1</v>
      </c>
      <c r="J17" s="29">
        <v>4</v>
      </c>
      <c r="K17" s="29">
        <v>4</v>
      </c>
      <c r="L17" s="29">
        <v>4</v>
      </c>
      <c r="M17" s="29">
        <v>4</v>
      </c>
      <c r="N17" s="29">
        <v>4</v>
      </c>
      <c r="O17" s="29">
        <v>2</v>
      </c>
      <c r="P17" s="73">
        <f t="shared" si="1"/>
        <v>1.9599999999999997</v>
      </c>
      <c r="Q17" s="70">
        <v>4</v>
      </c>
      <c r="R17" s="71">
        <v>0</v>
      </c>
      <c r="S17" s="71">
        <v>0</v>
      </c>
      <c r="T17" s="71">
        <v>4</v>
      </c>
      <c r="U17" s="71">
        <v>4</v>
      </c>
      <c r="V17" s="72">
        <v>4</v>
      </c>
      <c r="W17" s="108">
        <f t="shared" si="2"/>
        <v>0.84000000000000008</v>
      </c>
      <c r="X17" s="109">
        <f t="shared" si="3"/>
        <v>2.8</v>
      </c>
      <c r="Y17" s="23"/>
      <c r="Z17" s="23"/>
      <c r="AA17" s="30"/>
    </row>
    <row r="18" spans="1:27" ht="12" customHeight="1" x14ac:dyDescent="0.3">
      <c r="A18" s="24">
        <v>14</v>
      </c>
      <c r="B18" s="25" t="s">
        <v>30</v>
      </c>
      <c r="C18" s="25" t="s">
        <v>190</v>
      </c>
      <c r="D18" s="25" t="s">
        <v>31</v>
      </c>
      <c r="E18" s="20" t="str">
        <f t="shared" si="0"/>
        <v>No</v>
      </c>
      <c r="F18" s="27" t="s">
        <v>3</v>
      </c>
      <c r="G18" s="28">
        <v>0</v>
      </c>
      <c r="H18" s="29">
        <v>0</v>
      </c>
      <c r="I18" s="29">
        <v>0</v>
      </c>
      <c r="J18" s="29">
        <v>0</v>
      </c>
      <c r="K18" s="29">
        <v>4</v>
      </c>
      <c r="L18" s="29">
        <v>4</v>
      </c>
      <c r="M18" s="29">
        <v>4</v>
      </c>
      <c r="N18" s="29">
        <v>4</v>
      </c>
      <c r="O18" s="29">
        <v>4</v>
      </c>
      <c r="P18" s="73">
        <f t="shared" si="1"/>
        <v>1.4</v>
      </c>
      <c r="Q18" s="70">
        <v>4</v>
      </c>
      <c r="R18" s="71">
        <v>4</v>
      </c>
      <c r="S18" s="71">
        <v>0</v>
      </c>
      <c r="T18" s="71">
        <v>4</v>
      </c>
      <c r="U18" s="71">
        <v>4</v>
      </c>
      <c r="V18" s="72">
        <v>4</v>
      </c>
      <c r="W18" s="108">
        <f t="shared" si="2"/>
        <v>1.02</v>
      </c>
      <c r="X18" s="109">
        <f t="shared" si="3"/>
        <v>2.42</v>
      </c>
      <c r="Y18" s="23"/>
      <c r="Z18" s="23"/>
      <c r="AA18" s="30"/>
    </row>
    <row r="19" spans="1:27" ht="12" customHeight="1" x14ac:dyDescent="0.3">
      <c r="A19" s="24">
        <v>15</v>
      </c>
      <c r="B19" s="25" t="s">
        <v>32</v>
      </c>
      <c r="C19" s="25" t="s">
        <v>190</v>
      </c>
      <c r="D19" s="25" t="s">
        <v>33</v>
      </c>
      <c r="E19" s="20" t="str">
        <f t="shared" si="0"/>
        <v>Califica</v>
      </c>
      <c r="F19" s="27" t="s">
        <v>4</v>
      </c>
      <c r="G19" s="28">
        <v>4</v>
      </c>
      <c r="H19" s="29">
        <v>4</v>
      </c>
      <c r="I19" s="29">
        <v>1</v>
      </c>
      <c r="J19" s="29">
        <v>4</v>
      </c>
      <c r="K19" s="29">
        <v>4</v>
      </c>
      <c r="L19" s="29">
        <v>4</v>
      </c>
      <c r="M19" s="29">
        <v>4</v>
      </c>
      <c r="N19" s="29">
        <v>4</v>
      </c>
      <c r="O19" s="29">
        <v>4</v>
      </c>
      <c r="P19" s="73">
        <f t="shared" si="1"/>
        <v>2.3799999999999994</v>
      </c>
      <c r="Q19" s="70">
        <v>4</v>
      </c>
      <c r="R19" s="71">
        <v>0</v>
      </c>
      <c r="S19" s="71">
        <v>0</v>
      </c>
      <c r="T19" s="71">
        <v>4</v>
      </c>
      <c r="U19" s="71">
        <v>4</v>
      </c>
      <c r="V19" s="72">
        <v>4</v>
      </c>
      <c r="W19" s="108">
        <f t="shared" si="2"/>
        <v>0.84000000000000008</v>
      </c>
      <c r="X19" s="109">
        <f t="shared" si="3"/>
        <v>3.2199999999999998</v>
      </c>
      <c r="Y19" s="23"/>
      <c r="Z19" s="23"/>
      <c r="AA19" s="30"/>
    </row>
    <row r="20" spans="1:27" ht="12" customHeight="1" x14ac:dyDescent="0.3">
      <c r="A20" s="24">
        <v>16</v>
      </c>
      <c r="B20" s="25" t="s">
        <v>34</v>
      </c>
      <c r="C20" s="25" t="s">
        <v>190</v>
      </c>
      <c r="D20" s="25" t="s">
        <v>35</v>
      </c>
      <c r="E20" s="20" t="str">
        <f t="shared" si="0"/>
        <v>No</v>
      </c>
      <c r="F20" s="27" t="s">
        <v>4</v>
      </c>
      <c r="G20" s="28">
        <v>0</v>
      </c>
      <c r="H20" s="29">
        <v>4</v>
      </c>
      <c r="I20" s="29">
        <v>1</v>
      </c>
      <c r="J20" s="29">
        <v>4</v>
      </c>
      <c r="K20" s="29">
        <v>4</v>
      </c>
      <c r="L20" s="29">
        <v>4</v>
      </c>
      <c r="M20" s="29">
        <v>4</v>
      </c>
      <c r="N20" s="29">
        <v>4</v>
      </c>
      <c r="O20" s="29">
        <v>4</v>
      </c>
      <c r="P20" s="73">
        <f t="shared" si="1"/>
        <v>2.0999999999999996</v>
      </c>
      <c r="Q20" s="70">
        <v>4</v>
      </c>
      <c r="R20" s="71">
        <v>0</v>
      </c>
      <c r="S20" s="71">
        <v>0</v>
      </c>
      <c r="T20" s="71">
        <v>0</v>
      </c>
      <c r="U20" s="71">
        <v>4</v>
      </c>
      <c r="V20" s="72">
        <v>4</v>
      </c>
      <c r="W20" s="108">
        <f t="shared" si="2"/>
        <v>0.66</v>
      </c>
      <c r="X20" s="109">
        <f t="shared" si="3"/>
        <v>2.76</v>
      </c>
      <c r="Y20" s="23"/>
      <c r="Z20" s="23"/>
      <c r="AA20" s="30"/>
    </row>
    <row r="21" spans="1:27" ht="12" customHeight="1" x14ac:dyDescent="0.3">
      <c r="A21" s="24">
        <v>17</v>
      </c>
      <c r="B21" s="25" t="s">
        <v>36</v>
      </c>
      <c r="C21" s="25" t="s">
        <v>190</v>
      </c>
      <c r="D21" s="25" t="s">
        <v>37</v>
      </c>
      <c r="E21" s="20" t="str">
        <f t="shared" si="0"/>
        <v>Califica</v>
      </c>
      <c r="F21" s="27" t="s">
        <v>4</v>
      </c>
      <c r="G21" s="28">
        <v>0</v>
      </c>
      <c r="H21" s="29">
        <v>4</v>
      </c>
      <c r="I21" s="29">
        <v>1</v>
      </c>
      <c r="J21" s="29">
        <v>4</v>
      </c>
      <c r="K21" s="29">
        <v>4</v>
      </c>
      <c r="L21" s="29">
        <v>4</v>
      </c>
      <c r="M21" s="29">
        <v>4</v>
      </c>
      <c r="N21" s="29">
        <v>4</v>
      </c>
      <c r="O21" s="29">
        <v>4</v>
      </c>
      <c r="P21" s="73">
        <f t="shared" si="1"/>
        <v>2.0999999999999996</v>
      </c>
      <c r="Q21" s="70">
        <v>4</v>
      </c>
      <c r="R21" s="71">
        <v>0</v>
      </c>
      <c r="S21" s="71">
        <v>0</v>
      </c>
      <c r="T21" s="71">
        <v>4</v>
      </c>
      <c r="U21" s="71">
        <v>4</v>
      </c>
      <c r="V21" s="72">
        <v>4</v>
      </c>
      <c r="W21" s="108">
        <f t="shared" si="2"/>
        <v>0.84000000000000008</v>
      </c>
      <c r="X21" s="109">
        <f t="shared" si="3"/>
        <v>2.9399999999999995</v>
      </c>
      <c r="Y21" s="23"/>
      <c r="Z21" s="23"/>
      <c r="AA21" s="30"/>
    </row>
    <row r="22" spans="1:27" ht="12" customHeight="1" x14ac:dyDescent="0.3">
      <c r="A22" s="24">
        <v>18</v>
      </c>
      <c r="B22" s="25" t="s">
        <v>38</v>
      </c>
      <c r="C22" s="25" t="s">
        <v>190</v>
      </c>
      <c r="D22" s="25" t="s">
        <v>39</v>
      </c>
      <c r="E22" s="20" t="str">
        <f t="shared" si="0"/>
        <v>No</v>
      </c>
      <c r="F22" s="27" t="s">
        <v>2</v>
      </c>
      <c r="G22" s="28">
        <v>0</v>
      </c>
      <c r="H22" s="29">
        <v>4</v>
      </c>
      <c r="I22" s="29">
        <v>1</v>
      </c>
      <c r="J22" s="29">
        <v>4</v>
      </c>
      <c r="K22" s="29">
        <v>4</v>
      </c>
      <c r="L22" s="29">
        <v>4</v>
      </c>
      <c r="M22" s="29">
        <v>4</v>
      </c>
      <c r="N22" s="29">
        <v>4</v>
      </c>
      <c r="O22" s="29">
        <v>4</v>
      </c>
      <c r="P22" s="73">
        <f t="shared" si="1"/>
        <v>2.0999999999999996</v>
      </c>
      <c r="Q22" s="70">
        <v>4</v>
      </c>
      <c r="R22" s="71">
        <v>0</v>
      </c>
      <c r="S22" s="71">
        <v>0</v>
      </c>
      <c r="T22" s="71">
        <v>4</v>
      </c>
      <c r="U22" s="71">
        <v>0</v>
      </c>
      <c r="V22" s="72">
        <v>0</v>
      </c>
      <c r="W22" s="108">
        <f t="shared" si="2"/>
        <v>0.48</v>
      </c>
      <c r="X22" s="109">
        <f t="shared" si="3"/>
        <v>2.5799999999999996</v>
      </c>
      <c r="Y22" s="23"/>
      <c r="Z22" s="23"/>
      <c r="AA22" s="30"/>
    </row>
    <row r="23" spans="1:27" ht="12" customHeight="1" x14ac:dyDescent="0.3">
      <c r="A23" s="24">
        <v>19</v>
      </c>
      <c r="B23" s="25" t="s">
        <v>40</v>
      </c>
      <c r="C23" s="25" t="s">
        <v>190</v>
      </c>
      <c r="D23" s="25" t="s">
        <v>41</v>
      </c>
      <c r="E23" s="20" t="str">
        <f t="shared" si="0"/>
        <v>Califica</v>
      </c>
      <c r="F23" s="27" t="s">
        <v>4</v>
      </c>
      <c r="G23" s="28">
        <v>0</v>
      </c>
      <c r="H23" s="29">
        <v>4</v>
      </c>
      <c r="I23" s="29">
        <v>4</v>
      </c>
      <c r="J23" s="29">
        <v>4</v>
      </c>
      <c r="K23" s="29">
        <v>4</v>
      </c>
      <c r="L23" s="29">
        <v>4</v>
      </c>
      <c r="M23" s="29">
        <v>4</v>
      </c>
      <c r="N23" s="29">
        <v>4</v>
      </c>
      <c r="O23" s="29">
        <v>4</v>
      </c>
      <c r="P23" s="73">
        <f t="shared" si="1"/>
        <v>2.5199999999999996</v>
      </c>
      <c r="Q23" s="70">
        <v>4</v>
      </c>
      <c r="R23" s="71">
        <v>0</v>
      </c>
      <c r="S23" s="71">
        <v>0</v>
      </c>
      <c r="T23" s="71">
        <v>0</v>
      </c>
      <c r="U23" s="71">
        <v>4</v>
      </c>
      <c r="V23" s="72">
        <v>4</v>
      </c>
      <c r="W23" s="108">
        <f t="shared" si="2"/>
        <v>0.66</v>
      </c>
      <c r="X23" s="109">
        <f t="shared" si="3"/>
        <v>3.1799999999999997</v>
      </c>
      <c r="Y23" s="23"/>
      <c r="Z23" s="23"/>
      <c r="AA23" s="30"/>
    </row>
    <row r="24" spans="1:27" ht="12" customHeight="1" x14ac:dyDescent="0.3">
      <c r="A24" s="24">
        <v>20</v>
      </c>
      <c r="B24" s="25" t="s">
        <v>42</v>
      </c>
      <c r="C24" s="25" t="s">
        <v>190</v>
      </c>
      <c r="D24" s="25" t="s">
        <v>43</v>
      </c>
      <c r="E24" s="20" t="str">
        <f t="shared" si="0"/>
        <v>Califica</v>
      </c>
      <c r="F24" s="27" t="s">
        <v>44</v>
      </c>
      <c r="G24" s="28">
        <v>4</v>
      </c>
      <c r="H24" s="29">
        <v>4</v>
      </c>
      <c r="I24" s="29">
        <v>4</v>
      </c>
      <c r="J24" s="29">
        <v>4</v>
      </c>
      <c r="K24" s="29">
        <v>4</v>
      </c>
      <c r="L24" s="29">
        <v>4</v>
      </c>
      <c r="M24" s="29">
        <v>4</v>
      </c>
      <c r="N24" s="29">
        <v>4</v>
      </c>
      <c r="O24" s="29">
        <v>4</v>
      </c>
      <c r="P24" s="73">
        <f t="shared" si="1"/>
        <v>2.7999999999999994</v>
      </c>
      <c r="Q24" s="70">
        <v>4</v>
      </c>
      <c r="R24" s="71">
        <v>0</v>
      </c>
      <c r="S24" s="71">
        <v>0</v>
      </c>
      <c r="T24" s="71">
        <v>0</v>
      </c>
      <c r="U24" s="71">
        <v>0</v>
      </c>
      <c r="V24" s="72">
        <v>4</v>
      </c>
      <c r="W24" s="108">
        <f t="shared" si="2"/>
        <v>0.48</v>
      </c>
      <c r="X24" s="109">
        <f t="shared" si="3"/>
        <v>3.2799999999999994</v>
      </c>
      <c r="Y24" s="23"/>
      <c r="Z24" s="23"/>
      <c r="AA24" s="30"/>
    </row>
    <row r="25" spans="1:27" ht="12" customHeight="1" x14ac:dyDescent="0.3">
      <c r="A25" s="24">
        <v>21</v>
      </c>
      <c r="B25" s="25" t="s">
        <v>45</v>
      </c>
      <c r="C25" s="25" t="s">
        <v>190</v>
      </c>
      <c r="D25" s="25" t="s">
        <v>46</v>
      </c>
      <c r="E25" s="20" t="str">
        <f t="shared" si="0"/>
        <v>Califica</v>
      </c>
      <c r="F25" s="27" t="s">
        <v>4</v>
      </c>
      <c r="G25" s="28">
        <v>2</v>
      </c>
      <c r="H25" s="29">
        <v>4</v>
      </c>
      <c r="I25" s="29">
        <v>1</v>
      </c>
      <c r="J25" s="29">
        <v>4</v>
      </c>
      <c r="K25" s="29">
        <v>4</v>
      </c>
      <c r="L25" s="29">
        <v>4</v>
      </c>
      <c r="M25" s="29">
        <v>4</v>
      </c>
      <c r="N25" s="29">
        <v>4</v>
      </c>
      <c r="O25" s="29">
        <v>4</v>
      </c>
      <c r="P25" s="73">
        <f t="shared" si="1"/>
        <v>2.2399999999999998</v>
      </c>
      <c r="Q25" s="70">
        <v>4</v>
      </c>
      <c r="R25" s="71">
        <v>0</v>
      </c>
      <c r="S25" s="71">
        <v>0</v>
      </c>
      <c r="T25" s="71">
        <v>4</v>
      </c>
      <c r="U25" s="71">
        <v>4</v>
      </c>
      <c r="V25" s="72">
        <v>4</v>
      </c>
      <c r="W25" s="108">
        <f t="shared" si="2"/>
        <v>0.84000000000000008</v>
      </c>
      <c r="X25" s="109">
        <f t="shared" si="3"/>
        <v>3.08</v>
      </c>
      <c r="Y25" s="23"/>
      <c r="Z25" s="23"/>
      <c r="AA25" s="30"/>
    </row>
    <row r="26" spans="1:27" ht="12" customHeight="1" x14ac:dyDescent="0.3">
      <c r="A26" s="24">
        <v>22</v>
      </c>
      <c r="B26" s="25" t="s">
        <v>47</v>
      </c>
      <c r="C26" s="25" t="s">
        <v>190</v>
      </c>
      <c r="D26" s="25" t="s">
        <v>48</v>
      </c>
      <c r="E26" s="20" t="str">
        <f t="shared" si="0"/>
        <v>No</v>
      </c>
      <c r="F26" s="27" t="s">
        <v>4</v>
      </c>
      <c r="G26" s="28">
        <v>4</v>
      </c>
      <c r="H26" s="29">
        <v>4</v>
      </c>
      <c r="I26" s="29">
        <v>0</v>
      </c>
      <c r="J26" s="29">
        <v>4</v>
      </c>
      <c r="K26" s="29">
        <v>4</v>
      </c>
      <c r="L26" s="29">
        <v>4</v>
      </c>
      <c r="M26" s="29">
        <v>4</v>
      </c>
      <c r="N26" s="29">
        <v>4</v>
      </c>
      <c r="O26" s="29">
        <v>4</v>
      </c>
      <c r="P26" s="73">
        <f t="shared" si="1"/>
        <v>2.2399999999999998</v>
      </c>
      <c r="Q26" s="70">
        <v>4</v>
      </c>
      <c r="R26" s="71">
        <v>0</v>
      </c>
      <c r="S26" s="71">
        <v>0</v>
      </c>
      <c r="T26" s="71">
        <v>0</v>
      </c>
      <c r="U26" s="71">
        <v>4</v>
      </c>
      <c r="V26" s="72">
        <v>4</v>
      </c>
      <c r="W26" s="108">
        <f t="shared" si="2"/>
        <v>0.66</v>
      </c>
      <c r="X26" s="109">
        <f t="shared" si="3"/>
        <v>2.9</v>
      </c>
      <c r="Y26" s="23"/>
      <c r="Z26" s="23"/>
      <c r="AA26" s="30"/>
    </row>
    <row r="27" spans="1:27" ht="12" customHeight="1" x14ac:dyDescent="0.3">
      <c r="A27" s="24">
        <v>23</v>
      </c>
      <c r="B27" s="25" t="s">
        <v>49</v>
      </c>
      <c r="C27" s="25" t="s">
        <v>190</v>
      </c>
      <c r="D27" s="25" t="s">
        <v>50</v>
      </c>
      <c r="E27" s="20" t="str">
        <f t="shared" si="0"/>
        <v>Califica</v>
      </c>
      <c r="F27" s="27" t="s">
        <v>3</v>
      </c>
      <c r="G27" s="28">
        <v>2</v>
      </c>
      <c r="H27" s="29">
        <v>4</v>
      </c>
      <c r="I27" s="29">
        <v>2</v>
      </c>
      <c r="J27" s="29">
        <v>4</v>
      </c>
      <c r="K27" s="29">
        <v>4</v>
      </c>
      <c r="L27" s="29">
        <v>4</v>
      </c>
      <c r="M27" s="29">
        <v>4</v>
      </c>
      <c r="N27" s="29">
        <v>4</v>
      </c>
      <c r="O27" s="29">
        <v>4</v>
      </c>
      <c r="P27" s="73">
        <f t="shared" si="1"/>
        <v>2.3799999999999994</v>
      </c>
      <c r="Q27" s="70">
        <v>4</v>
      </c>
      <c r="R27" s="71">
        <v>0</v>
      </c>
      <c r="S27" s="71">
        <v>0</v>
      </c>
      <c r="T27" s="71">
        <v>0</v>
      </c>
      <c r="U27" s="71">
        <v>4</v>
      </c>
      <c r="V27" s="72">
        <v>4</v>
      </c>
      <c r="W27" s="108">
        <f t="shared" si="2"/>
        <v>0.66</v>
      </c>
      <c r="X27" s="109">
        <f t="shared" si="3"/>
        <v>3.0399999999999996</v>
      </c>
      <c r="Y27" s="23"/>
      <c r="Z27" s="23"/>
      <c r="AA27" s="30"/>
    </row>
    <row r="28" spans="1:27" ht="12" customHeight="1" x14ac:dyDescent="0.3">
      <c r="A28" s="24">
        <v>24</v>
      </c>
      <c r="B28" s="25" t="s">
        <v>51</v>
      </c>
      <c r="C28" s="25" t="s">
        <v>190</v>
      </c>
      <c r="D28" s="25" t="s">
        <v>52</v>
      </c>
      <c r="E28" s="20" t="str">
        <f t="shared" si="0"/>
        <v>Califica</v>
      </c>
      <c r="F28" s="27" t="s">
        <v>3</v>
      </c>
      <c r="G28" s="28">
        <v>2</v>
      </c>
      <c r="H28" s="29">
        <v>4</v>
      </c>
      <c r="I28" s="29">
        <v>1</v>
      </c>
      <c r="J28" s="29">
        <v>4</v>
      </c>
      <c r="K28" s="29">
        <v>4</v>
      </c>
      <c r="L28" s="29">
        <v>4</v>
      </c>
      <c r="M28" s="29">
        <v>4</v>
      </c>
      <c r="N28" s="29">
        <v>4</v>
      </c>
      <c r="O28" s="29">
        <v>4</v>
      </c>
      <c r="P28" s="73">
        <f t="shared" si="1"/>
        <v>2.2399999999999998</v>
      </c>
      <c r="Q28" s="70">
        <v>4</v>
      </c>
      <c r="R28" s="71">
        <v>0</v>
      </c>
      <c r="S28" s="71">
        <v>0</v>
      </c>
      <c r="T28" s="71">
        <v>4</v>
      </c>
      <c r="U28" s="71">
        <v>4</v>
      </c>
      <c r="V28" s="72">
        <v>4</v>
      </c>
      <c r="W28" s="108">
        <f t="shared" si="2"/>
        <v>0.84000000000000008</v>
      </c>
      <c r="X28" s="109">
        <f t="shared" si="3"/>
        <v>3.08</v>
      </c>
      <c r="Y28" s="23"/>
      <c r="Z28" s="23"/>
      <c r="AA28" s="30"/>
    </row>
    <row r="29" spans="1:27" ht="12" customHeight="1" x14ac:dyDescent="0.3">
      <c r="A29" s="24">
        <v>25</v>
      </c>
      <c r="B29" s="25" t="s">
        <v>53</v>
      </c>
      <c r="C29" s="25" t="s">
        <v>190</v>
      </c>
      <c r="D29" s="25" t="s">
        <v>54</v>
      </c>
      <c r="E29" s="20" t="str">
        <f t="shared" si="0"/>
        <v>Califica</v>
      </c>
      <c r="F29" s="27" t="s">
        <v>4</v>
      </c>
      <c r="G29" s="28">
        <v>4</v>
      </c>
      <c r="H29" s="29">
        <v>4</v>
      </c>
      <c r="I29" s="29">
        <v>2</v>
      </c>
      <c r="J29" s="29">
        <v>4</v>
      </c>
      <c r="K29" s="29">
        <v>4</v>
      </c>
      <c r="L29" s="29">
        <v>4</v>
      </c>
      <c r="M29" s="29">
        <v>4</v>
      </c>
      <c r="N29" s="29">
        <v>4</v>
      </c>
      <c r="O29" s="29">
        <v>4</v>
      </c>
      <c r="P29" s="73">
        <f t="shared" si="1"/>
        <v>2.5199999999999996</v>
      </c>
      <c r="Q29" s="70">
        <v>4</v>
      </c>
      <c r="R29" s="71">
        <v>0</v>
      </c>
      <c r="S29" s="71">
        <v>0</v>
      </c>
      <c r="T29" s="71">
        <v>4</v>
      </c>
      <c r="U29" s="71">
        <v>4</v>
      </c>
      <c r="V29" s="72">
        <v>4</v>
      </c>
      <c r="W29" s="108">
        <f t="shared" si="2"/>
        <v>0.84000000000000008</v>
      </c>
      <c r="X29" s="109">
        <f t="shared" si="3"/>
        <v>3.3599999999999994</v>
      </c>
      <c r="Y29" s="23"/>
      <c r="Z29" s="23"/>
      <c r="AA29" s="30"/>
    </row>
    <row r="30" spans="1:27" ht="12" customHeight="1" x14ac:dyDescent="0.3">
      <c r="A30" s="24">
        <v>26</v>
      </c>
      <c r="B30" s="25" t="s">
        <v>55</v>
      </c>
      <c r="C30" s="25" t="s">
        <v>190</v>
      </c>
      <c r="D30" s="25" t="s">
        <v>56</v>
      </c>
      <c r="E30" s="20" t="str">
        <f t="shared" si="0"/>
        <v>Califica</v>
      </c>
      <c r="F30" s="27" t="s">
        <v>2</v>
      </c>
      <c r="G30" s="28">
        <v>0</v>
      </c>
      <c r="H30" s="29">
        <v>4</v>
      </c>
      <c r="I30" s="29">
        <v>0</v>
      </c>
      <c r="J30" s="29">
        <v>4</v>
      </c>
      <c r="K30" s="29">
        <v>4</v>
      </c>
      <c r="L30" s="29">
        <v>4</v>
      </c>
      <c r="M30" s="29">
        <v>4</v>
      </c>
      <c r="N30" s="29">
        <v>4</v>
      </c>
      <c r="O30" s="29">
        <v>4</v>
      </c>
      <c r="P30" s="73">
        <f t="shared" si="1"/>
        <v>1.9599999999999997</v>
      </c>
      <c r="Q30" s="70">
        <v>4</v>
      </c>
      <c r="R30" s="71">
        <v>4</v>
      </c>
      <c r="S30" s="71">
        <v>0</v>
      </c>
      <c r="T30" s="71">
        <v>4</v>
      </c>
      <c r="U30" s="71">
        <v>4</v>
      </c>
      <c r="V30" s="72">
        <v>4</v>
      </c>
      <c r="W30" s="108">
        <f t="shared" si="2"/>
        <v>1.02</v>
      </c>
      <c r="X30" s="109">
        <f t="shared" si="3"/>
        <v>2.9799999999999995</v>
      </c>
      <c r="Y30" s="23"/>
      <c r="Z30" s="23"/>
      <c r="AA30" s="30"/>
    </row>
    <row r="31" spans="1:27" ht="12" customHeight="1" x14ac:dyDescent="0.3">
      <c r="A31" s="24">
        <v>27</v>
      </c>
      <c r="B31" s="25" t="s">
        <v>119</v>
      </c>
      <c r="C31" s="25" t="s">
        <v>190</v>
      </c>
      <c r="D31" s="25" t="s">
        <v>120</v>
      </c>
      <c r="E31" s="20" t="str">
        <f t="shared" si="0"/>
        <v>No</v>
      </c>
      <c r="F31" s="31" t="s">
        <v>4</v>
      </c>
      <c r="G31" s="28">
        <v>0</v>
      </c>
      <c r="H31" s="29">
        <v>4</v>
      </c>
      <c r="I31" s="29">
        <v>0</v>
      </c>
      <c r="J31" s="29">
        <v>4</v>
      </c>
      <c r="K31" s="29">
        <v>4</v>
      </c>
      <c r="L31" s="29">
        <v>4</v>
      </c>
      <c r="M31" s="29">
        <v>4</v>
      </c>
      <c r="N31" s="29">
        <v>4</v>
      </c>
      <c r="O31" s="29">
        <v>4</v>
      </c>
      <c r="P31" s="73">
        <f t="shared" si="1"/>
        <v>1.9599999999999997</v>
      </c>
      <c r="Q31" s="70">
        <v>4</v>
      </c>
      <c r="R31" s="71">
        <v>0</v>
      </c>
      <c r="S31" s="71">
        <v>0</v>
      </c>
      <c r="T31" s="71">
        <v>0</v>
      </c>
      <c r="U31" s="71">
        <v>4</v>
      </c>
      <c r="V31" s="72">
        <v>0</v>
      </c>
      <c r="W31" s="108">
        <f t="shared" si="2"/>
        <v>0.48</v>
      </c>
      <c r="X31" s="109">
        <f t="shared" si="3"/>
        <v>2.4399999999999995</v>
      </c>
      <c r="Y31" s="23"/>
      <c r="Z31" s="23"/>
      <c r="AA31" s="30"/>
    </row>
    <row r="32" spans="1:27" ht="12" customHeight="1" x14ac:dyDescent="0.3">
      <c r="A32" s="24">
        <v>28</v>
      </c>
      <c r="B32" s="25" t="s">
        <v>57</v>
      </c>
      <c r="C32" s="25" t="s">
        <v>190</v>
      </c>
      <c r="D32" s="25" t="s">
        <v>58</v>
      </c>
      <c r="E32" s="20" t="str">
        <f t="shared" si="0"/>
        <v>No</v>
      </c>
      <c r="F32" s="27" t="s">
        <v>2</v>
      </c>
      <c r="G32" s="28">
        <v>0</v>
      </c>
      <c r="H32" s="29">
        <v>4</v>
      </c>
      <c r="I32" s="29">
        <v>1</v>
      </c>
      <c r="J32" s="29">
        <v>4</v>
      </c>
      <c r="K32" s="29">
        <v>4</v>
      </c>
      <c r="L32" s="29">
        <v>4</v>
      </c>
      <c r="M32" s="29">
        <v>4</v>
      </c>
      <c r="N32" s="29">
        <v>4</v>
      </c>
      <c r="O32" s="29">
        <v>4</v>
      </c>
      <c r="P32" s="73">
        <f t="shared" si="1"/>
        <v>2.0999999999999996</v>
      </c>
      <c r="Q32" s="70">
        <v>4</v>
      </c>
      <c r="R32" s="71">
        <v>0</v>
      </c>
      <c r="S32" s="71">
        <v>0</v>
      </c>
      <c r="T32" s="71">
        <v>4</v>
      </c>
      <c r="U32" s="71">
        <v>4</v>
      </c>
      <c r="V32" s="72">
        <v>0</v>
      </c>
      <c r="W32" s="108">
        <f t="shared" si="2"/>
        <v>0.66</v>
      </c>
      <c r="X32" s="109">
        <f t="shared" si="3"/>
        <v>2.76</v>
      </c>
      <c r="Y32" s="23"/>
      <c r="Z32" s="23"/>
      <c r="AA32" s="30"/>
    </row>
    <row r="33" spans="1:27" ht="12" customHeight="1" x14ac:dyDescent="0.3">
      <c r="A33" s="24">
        <v>29</v>
      </c>
      <c r="B33" s="25" t="s">
        <v>59</v>
      </c>
      <c r="C33" s="25" t="s">
        <v>190</v>
      </c>
      <c r="D33" s="25" t="s">
        <v>60</v>
      </c>
      <c r="E33" s="20" t="str">
        <f t="shared" si="0"/>
        <v>Califica</v>
      </c>
      <c r="F33" s="27" t="s">
        <v>2</v>
      </c>
      <c r="G33" s="28">
        <v>0</v>
      </c>
      <c r="H33" s="29">
        <v>4</v>
      </c>
      <c r="I33" s="29">
        <v>1</v>
      </c>
      <c r="J33" s="29">
        <v>4</v>
      </c>
      <c r="K33" s="29">
        <v>4</v>
      </c>
      <c r="L33" s="29">
        <v>4</v>
      </c>
      <c r="M33" s="29">
        <v>4</v>
      </c>
      <c r="N33" s="29">
        <v>4</v>
      </c>
      <c r="O33" s="29">
        <v>4</v>
      </c>
      <c r="P33" s="73">
        <f t="shared" si="1"/>
        <v>2.0999999999999996</v>
      </c>
      <c r="Q33" s="70">
        <v>4</v>
      </c>
      <c r="R33" s="71">
        <v>4</v>
      </c>
      <c r="S33" s="71">
        <v>4</v>
      </c>
      <c r="T33" s="71">
        <v>4</v>
      </c>
      <c r="U33" s="71">
        <v>4</v>
      </c>
      <c r="V33" s="72">
        <v>0</v>
      </c>
      <c r="W33" s="108">
        <f t="shared" si="2"/>
        <v>1.02</v>
      </c>
      <c r="X33" s="109">
        <f t="shared" si="3"/>
        <v>3.1199999999999997</v>
      </c>
      <c r="Y33" s="23"/>
      <c r="Z33" s="23"/>
      <c r="AA33" s="30"/>
    </row>
    <row r="34" spans="1:27" ht="12" customHeight="1" x14ac:dyDescent="0.3">
      <c r="A34" s="24">
        <v>30</v>
      </c>
      <c r="B34" s="25" t="s">
        <v>61</v>
      </c>
      <c r="C34" s="25" t="s">
        <v>190</v>
      </c>
      <c r="D34" s="25" t="s">
        <v>62</v>
      </c>
      <c r="E34" s="20" t="s">
        <v>199</v>
      </c>
      <c r="F34" s="27" t="s">
        <v>4</v>
      </c>
      <c r="G34" s="28">
        <v>4</v>
      </c>
      <c r="H34" s="29">
        <v>4</v>
      </c>
      <c r="I34" s="29">
        <v>4</v>
      </c>
      <c r="J34" s="29">
        <v>4</v>
      </c>
      <c r="K34" s="29">
        <v>4</v>
      </c>
      <c r="L34" s="29">
        <v>4</v>
      </c>
      <c r="M34" s="29">
        <v>4</v>
      </c>
      <c r="N34" s="29">
        <v>4</v>
      </c>
      <c r="O34" s="29">
        <v>4</v>
      </c>
      <c r="P34" s="73">
        <f t="shared" si="1"/>
        <v>2.7999999999999994</v>
      </c>
      <c r="Q34" s="70">
        <v>4</v>
      </c>
      <c r="R34" s="71">
        <v>4</v>
      </c>
      <c r="S34" s="71">
        <v>4</v>
      </c>
      <c r="T34" s="71">
        <v>4</v>
      </c>
      <c r="U34" s="71">
        <v>4</v>
      </c>
      <c r="V34" s="72">
        <v>4</v>
      </c>
      <c r="W34" s="108">
        <f t="shared" si="2"/>
        <v>1.2</v>
      </c>
      <c r="X34" s="109">
        <f t="shared" si="3"/>
        <v>3.9999999999999991</v>
      </c>
      <c r="Y34" s="23"/>
      <c r="Z34" s="23"/>
      <c r="AA34" s="30"/>
    </row>
    <row r="35" spans="1:27" ht="12" customHeight="1" x14ac:dyDescent="0.3">
      <c r="A35" s="24">
        <v>31</v>
      </c>
      <c r="B35" s="25" t="s">
        <v>63</v>
      </c>
      <c r="C35" s="25" t="s">
        <v>130</v>
      </c>
      <c r="D35" s="25" t="s">
        <v>64</v>
      </c>
      <c r="E35" s="20" t="str">
        <f t="shared" si="0"/>
        <v>No</v>
      </c>
      <c r="F35" s="27" t="s">
        <v>4</v>
      </c>
      <c r="G35" s="28">
        <v>0</v>
      </c>
      <c r="H35" s="29">
        <v>4</v>
      </c>
      <c r="I35" s="29">
        <v>1</v>
      </c>
      <c r="J35" s="29">
        <v>4</v>
      </c>
      <c r="K35" s="29">
        <v>4</v>
      </c>
      <c r="L35" s="29">
        <v>4</v>
      </c>
      <c r="M35" s="29">
        <v>4</v>
      </c>
      <c r="N35" s="29">
        <v>4</v>
      </c>
      <c r="O35" s="29">
        <v>4</v>
      </c>
      <c r="P35" s="73">
        <f t="shared" si="1"/>
        <v>2.0999999999999996</v>
      </c>
      <c r="Q35" s="70">
        <v>4</v>
      </c>
      <c r="R35" s="71">
        <v>0</v>
      </c>
      <c r="S35" s="71">
        <v>0</v>
      </c>
      <c r="T35" s="71">
        <v>0</v>
      </c>
      <c r="U35" s="71">
        <v>4</v>
      </c>
      <c r="V35" s="72">
        <v>0</v>
      </c>
      <c r="W35" s="108">
        <f t="shared" si="2"/>
        <v>0.48</v>
      </c>
      <c r="X35" s="109">
        <f t="shared" si="3"/>
        <v>2.5799999999999996</v>
      </c>
      <c r="Y35" s="23"/>
      <c r="Z35" s="23"/>
      <c r="AA35" s="30"/>
    </row>
    <row r="36" spans="1:27" ht="12" customHeight="1" x14ac:dyDescent="0.3">
      <c r="A36" s="24">
        <v>32</v>
      </c>
      <c r="B36" s="25" t="s">
        <v>65</v>
      </c>
      <c r="C36" s="25" t="s">
        <v>130</v>
      </c>
      <c r="D36" s="25" t="s">
        <v>66</v>
      </c>
      <c r="E36" s="20" t="str">
        <f t="shared" si="0"/>
        <v>No</v>
      </c>
      <c r="F36" s="27" t="s">
        <v>4</v>
      </c>
      <c r="G36" s="28">
        <v>0</v>
      </c>
      <c r="H36" s="29">
        <v>4</v>
      </c>
      <c r="I36" s="29">
        <v>2</v>
      </c>
      <c r="J36" s="29">
        <v>4</v>
      </c>
      <c r="K36" s="29">
        <v>4</v>
      </c>
      <c r="L36" s="29">
        <v>0</v>
      </c>
      <c r="M36" s="29">
        <v>4</v>
      </c>
      <c r="N36" s="29">
        <v>4</v>
      </c>
      <c r="O36" s="29">
        <v>4</v>
      </c>
      <c r="P36" s="73">
        <f t="shared" si="1"/>
        <v>1.9599999999999997</v>
      </c>
      <c r="Q36" s="70">
        <v>4</v>
      </c>
      <c r="R36" s="71">
        <v>0</v>
      </c>
      <c r="S36" s="71">
        <v>0</v>
      </c>
      <c r="T36" s="71">
        <v>4</v>
      </c>
      <c r="U36" s="71">
        <v>4</v>
      </c>
      <c r="V36" s="72">
        <v>4</v>
      </c>
      <c r="W36" s="108">
        <f t="shared" si="2"/>
        <v>0.84000000000000008</v>
      </c>
      <c r="X36" s="109">
        <f t="shared" si="3"/>
        <v>2.8</v>
      </c>
      <c r="Y36" s="23"/>
      <c r="Z36" s="23"/>
      <c r="AA36" s="30"/>
    </row>
    <row r="37" spans="1:27" ht="12" customHeight="1" x14ac:dyDescent="0.25">
      <c r="A37" s="24">
        <v>33</v>
      </c>
      <c r="B37" s="25" t="s">
        <v>67</v>
      </c>
      <c r="C37" s="25" t="s">
        <v>131</v>
      </c>
      <c r="D37" s="25" t="s">
        <v>68</v>
      </c>
      <c r="E37" s="20" t="str">
        <f t="shared" si="0"/>
        <v>No</v>
      </c>
      <c r="F37" s="27" t="s">
        <v>4</v>
      </c>
      <c r="G37" s="28">
        <v>0</v>
      </c>
      <c r="H37" s="29">
        <v>4</v>
      </c>
      <c r="I37" s="29">
        <v>2</v>
      </c>
      <c r="J37" s="29">
        <v>4</v>
      </c>
      <c r="K37" s="29">
        <v>4</v>
      </c>
      <c r="L37" s="29">
        <v>4</v>
      </c>
      <c r="M37" s="29">
        <v>4</v>
      </c>
      <c r="N37" s="29">
        <v>4</v>
      </c>
      <c r="O37" s="29">
        <v>4</v>
      </c>
      <c r="P37" s="73">
        <f t="shared" si="1"/>
        <v>2.2399999999999998</v>
      </c>
      <c r="Q37" s="70">
        <v>4</v>
      </c>
      <c r="R37" s="71">
        <v>0</v>
      </c>
      <c r="S37" s="71">
        <v>0</v>
      </c>
      <c r="T37" s="71">
        <v>0</v>
      </c>
      <c r="U37" s="71">
        <v>4</v>
      </c>
      <c r="V37" s="74">
        <v>0</v>
      </c>
      <c r="W37" s="108">
        <f t="shared" si="2"/>
        <v>0.48</v>
      </c>
      <c r="X37" s="109">
        <f t="shared" si="3"/>
        <v>2.7199999999999998</v>
      </c>
      <c r="Y37" s="23"/>
      <c r="Z37" s="23"/>
      <c r="AA37" s="30"/>
    </row>
    <row r="38" spans="1:27" ht="12" customHeight="1" x14ac:dyDescent="0.25">
      <c r="A38" s="24">
        <v>34</v>
      </c>
      <c r="B38" s="25" t="s">
        <v>69</v>
      </c>
      <c r="C38" s="25" t="s">
        <v>131</v>
      </c>
      <c r="D38" s="25" t="s">
        <v>70</v>
      </c>
      <c r="E38" s="20" t="str">
        <f t="shared" si="0"/>
        <v>No</v>
      </c>
      <c r="F38" s="27" t="s">
        <v>2</v>
      </c>
      <c r="G38" s="28">
        <v>0</v>
      </c>
      <c r="H38" s="29">
        <v>4</v>
      </c>
      <c r="I38" s="29">
        <v>1</v>
      </c>
      <c r="J38" s="29">
        <v>4</v>
      </c>
      <c r="K38" s="29">
        <v>4</v>
      </c>
      <c r="L38" s="29">
        <v>4</v>
      </c>
      <c r="M38" s="29">
        <v>4</v>
      </c>
      <c r="N38" s="29">
        <v>4</v>
      </c>
      <c r="O38" s="29">
        <v>4</v>
      </c>
      <c r="P38" s="73">
        <f t="shared" si="1"/>
        <v>2.0999999999999996</v>
      </c>
      <c r="Q38" s="70">
        <v>4</v>
      </c>
      <c r="R38" s="71">
        <v>0</v>
      </c>
      <c r="S38" s="71">
        <v>0</v>
      </c>
      <c r="T38" s="71">
        <v>0</v>
      </c>
      <c r="U38" s="71">
        <v>0</v>
      </c>
      <c r="V38" s="74">
        <v>0</v>
      </c>
      <c r="W38" s="108">
        <f t="shared" si="2"/>
        <v>0.3</v>
      </c>
      <c r="X38" s="109">
        <f t="shared" si="3"/>
        <v>2.3999999999999995</v>
      </c>
      <c r="Y38" s="23"/>
      <c r="Z38" s="23"/>
      <c r="AA38" s="30"/>
    </row>
    <row r="39" spans="1:27" ht="12" customHeight="1" x14ac:dyDescent="0.25">
      <c r="A39" s="24">
        <v>35</v>
      </c>
      <c r="B39" s="25" t="s">
        <v>71</v>
      </c>
      <c r="C39" s="25" t="s">
        <v>131</v>
      </c>
      <c r="D39" s="25" t="s">
        <v>72</v>
      </c>
      <c r="E39" s="20" t="str">
        <f t="shared" si="0"/>
        <v>No</v>
      </c>
      <c r="F39" s="27" t="s">
        <v>4</v>
      </c>
      <c r="G39" s="28">
        <v>0</v>
      </c>
      <c r="H39" s="29">
        <v>4</v>
      </c>
      <c r="I39" s="29">
        <v>1</v>
      </c>
      <c r="J39" s="29">
        <v>4</v>
      </c>
      <c r="K39" s="29">
        <v>4</v>
      </c>
      <c r="L39" s="29">
        <v>4</v>
      </c>
      <c r="M39" s="29">
        <v>4</v>
      </c>
      <c r="N39" s="29">
        <v>4</v>
      </c>
      <c r="O39" s="29">
        <v>4</v>
      </c>
      <c r="P39" s="73">
        <f t="shared" si="1"/>
        <v>2.0999999999999996</v>
      </c>
      <c r="Q39" s="70">
        <v>4</v>
      </c>
      <c r="R39" s="71">
        <v>0</v>
      </c>
      <c r="S39" s="71">
        <v>0</v>
      </c>
      <c r="T39" s="71">
        <v>0</v>
      </c>
      <c r="U39" s="71">
        <v>4</v>
      </c>
      <c r="V39" s="74">
        <v>4</v>
      </c>
      <c r="W39" s="108">
        <f t="shared" si="2"/>
        <v>0.66</v>
      </c>
      <c r="X39" s="109">
        <f t="shared" si="3"/>
        <v>2.76</v>
      </c>
      <c r="Y39" s="23"/>
      <c r="Z39" s="23"/>
      <c r="AA39" s="30"/>
    </row>
    <row r="40" spans="1:27" ht="12" customHeight="1" x14ac:dyDescent="0.25">
      <c r="A40" s="24">
        <v>36</v>
      </c>
      <c r="B40" s="25" t="s">
        <v>73</v>
      </c>
      <c r="C40" s="25" t="s">
        <v>131</v>
      </c>
      <c r="D40" s="25" t="s">
        <v>74</v>
      </c>
      <c r="E40" s="20" t="str">
        <f t="shared" si="0"/>
        <v>No</v>
      </c>
      <c r="F40" s="27" t="s">
        <v>4</v>
      </c>
      <c r="G40" s="28">
        <v>0</v>
      </c>
      <c r="H40" s="29">
        <v>4</v>
      </c>
      <c r="I40" s="29">
        <v>0</v>
      </c>
      <c r="J40" s="29">
        <v>4</v>
      </c>
      <c r="K40" s="29">
        <v>4</v>
      </c>
      <c r="L40" s="29">
        <v>4</v>
      </c>
      <c r="M40" s="29">
        <v>4</v>
      </c>
      <c r="N40" s="29">
        <v>4</v>
      </c>
      <c r="O40" s="29">
        <v>2</v>
      </c>
      <c r="P40" s="73">
        <f t="shared" si="1"/>
        <v>1.8199999999999998</v>
      </c>
      <c r="Q40" s="70">
        <v>4</v>
      </c>
      <c r="R40" s="71">
        <v>0</v>
      </c>
      <c r="S40" s="71">
        <v>0</v>
      </c>
      <c r="T40" s="71">
        <v>0</v>
      </c>
      <c r="U40" s="71">
        <v>0</v>
      </c>
      <c r="V40" s="74">
        <v>0</v>
      </c>
      <c r="W40" s="108">
        <f t="shared" si="2"/>
        <v>0.3</v>
      </c>
      <c r="X40" s="109">
        <f t="shared" si="3"/>
        <v>2.1199999999999997</v>
      </c>
      <c r="Y40" s="23"/>
      <c r="Z40" s="23"/>
      <c r="AA40" s="30"/>
    </row>
    <row r="41" spans="1:27" ht="12" customHeight="1" x14ac:dyDescent="0.25">
      <c r="A41" s="24">
        <v>37</v>
      </c>
      <c r="B41" s="25" t="s">
        <v>75</v>
      </c>
      <c r="C41" s="25" t="s">
        <v>131</v>
      </c>
      <c r="D41" s="25" t="s">
        <v>76</v>
      </c>
      <c r="E41" s="20" t="str">
        <f t="shared" si="0"/>
        <v>Califica</v>
      </c>
      <c r="F41" s="27" t="s">
        <v>5</v>
      </c>
      <c r="G41" s="28">
        <v>2</v>
      </c>
      <c r="H41" s="29">
        <v>4</v>
      </c>
      <c r="I41" s="29">
        <v>1</v>
      </c>
      <c r="J41" s="29">
        <v>4</v>
      </c>
      <c r="K41" s="29">
        <v>4</v>
      </c>
      <c r="L41" s="29">
        <v>4</v>
      </c>
      <c r="M41" s="29">
        <v>4</v>
      </c>
      <c r="N41" s="29">
        <v>4</v>
      </c>
      <c r="O41" s="29">
        <v>4</v>
      </c>
      <c r="P41" s="73">
        <f t="shared" si="1"/>
        <v>2.2399999999999998</v>
      </c>
      <c r="Q41" s="70">
        <v>4</v>
      </c>
      <c r="R41" s="71">
        <v>0</v>
      </c>
      <c r="S41" s="71">
        <v>4</v>
      </c>
      <c r="T41" s="71">
        <v>0</v>
      </c>
      <c r="U41" s="71">
        <v>4</v>
      </c>
      <c r="V41" s="74">
        <v>4</v>
      </c>
      <c r="W41" s="108">
        <f t="shared" si="2"/>
        <v>0.84000000000000008</v>
      </c>
      <c r="X41" s="109">
        <f t="shared" si="3"/>
        <v>3.08</v>
      </c>
      <c r="Y41" s="23"/>
      <c r="Z41" s="23"/>
      <c r="AA41" s="30"/>
    </row>
    <row r="42" spans="1:27" ht="12" customHeight="1" x14ac:dyDescent="0.25">
      <c r="A42" s="24">
        <v>38</v>
      </c>
      <c r="B42" s="25" t="s">
        <v>77</v>
      </c>
      <c r="C42" s="25" t="s">
        <v>131</v>
      </c>
      <c r="D42" s="25" t="s">
        <v>78</v>
      </c>
      <c r="E42" s="20" t="str">
        <f t="shared" si="0"/>
        <v>Califica</v>
      </c>
      <c r="F42" s="27" t="s">
        <v>3</v>
      </c>
      <c r="G42" s="28">
        <v>2</v>
      </c>
      <c r="H42" s="29">
        <v>4</v>
      </c>
      <c r="I42" s="29">
        <v>2</v>
      </c>
      <c r="J42" s="29">
        <v>4</v>
      </c>
      <c r="K42" s="29">
        <v>4</v>
      </c>
      <c r="L42" s="29">
        <v>4</v>
      </c>
      <c r="M42" s="29">
        <v>4</v>
      </c>
      <c r="N42" s="29">
        <v>4</v>
      </c>
      <c r="O42" s="29">
        <v>4</v>
      </c>
      <c r="P42" s="73">
        <f t="shared" si="1"/>
        <v>2.3799999999999994</v>
      </c>
      <c r="Q42" s="70">
        <v>4</v>
      </c>
      <c r="R42" s="71">
        <v>0</v>
      </c>
      <c r="S42" s="71">
        <v>0</v>
      </c>
      <c r="T42" s="71">
        <v>0</v>
      </c>
      <c r="U42" s="71">
        <v>4</v>
      </c>
      <c r="V42" s="74">
        <v>4</v>
      </c>
      <c r="W42" s="108">
        <f t="shared" si="2"/>
        <v>0.66</v>
      </c>
      <c r="X42" s="109">
        <f t="shared" si="3"/>
        <v>3.0399999999999996</v>
      </c>
      <c r="Y42" s="23"/>
      <c r="Z42" s="23"/>
      <c r="AA42" s="30"/>
    </row>
    <row r="43" spans="1:27" ht="12" customHeight="1" x14ac:dyDescent="0.25">
      <c r="A43" s="24">
        <v>39</v>
      </c>
      <c r="B43" s="25" t="s">
        <v>79</v>
      </c>
      <c r="C43" s="25" t="s">
        <v>131</v>
      </c>
      <c r="D43" s="25" t="s">
        <v>80</v>
      </c>
      <c r="E43" s="20" t="str">
        <f t="shared" si="0"/>
        <v>No</v>
      </c>
      <c r="F43" s="27" t="s">
        <v>2</v>
      </c>
      <c r="G43" s="28">
        <v>2</v>
      </c>
      <c r="H43" s="29">
        <v>4</v>
      </c>
      <c r="I43" s="29">
        <v>2</v>
      </c>
      <c r="J43" s="29">
        <v>4</v>
      </c>
      <c r="K43" s="29">
        <v>4</v>
      </c>
      <c r="L43" s="29">
        <v>4</v>
      </c>
      <c r="M43" s="29">
        <v>4</v>
      </c>
      <c r="N43" s="29">
        <v>4</v>
      </c>
      <c r="O43" s="29">
        <v>4</v>
      </c>
      <c r="P43" s="73">
        <f t="shared" si="1"/>
        <v>2.3799999999999994</v>
      </c>
      <c r="Q43" s="70">
        <v>4</v>
      </c>
      <c r="R43" s="71">
        <v>0</v>
      </c>
      <c r="S43" s="71">
        <v>4</v>
      </c>
      <c r="T43" s="71">
        <v>0</v>
      </c>
      <c r="U43" s="71">
        <v>0</v>
      </c>
      <c r="V43" s="74">
        <v>0</v>
      </c>
      <c r="W43" s="108">
        <f t="shared" si="2"/>
        <v>0.48</v>
      </c>
      <c r="X43" s="109">
        <f t="shared" si="3"/>
        <v>2.8599999999999994</v>
      </c>
      <c r="Y43" s="23"/>
      <c r="Z43" s="23"/>
      <c r="AA43" s="30"/>
    </row>
    <row r="44" spans="1:27" ht="12" customHeight="1" x14ac:dyDescent="0.25">
      <c r="A44" s="24">
        <v>40</v>
      </c>
      <c r="B44" s="25" t="s">
        <v>81</v>
      </c>
      <c r="C44" s="25" t="s">
        <v>131</v>
      </c>
      <c r="D44" s="25" t="s">
        <v>82</v>
      </c>
      <c r="E44" s="20" t="str">
        <f t="shared" si="0"/>
        <v>Califica</v>
      </c>
      <c r="F44" s="27" t="s">
        <v>3</v>
      </c>
      <c r="G44" s="28">
        <v>4</v>
      </c>
      <c r="H44" s="29">
        <v>4</v>
      </c>
      <c r="I44" s="29">
        <v>2</v>
      </c>
      <c r="J44" s="29">
        <v>4</v>
      </c>
      <c r="K44" s="29">
        <v>4</v>
      </c>
      <c r="L44" s="29">
        <v>4</v>
      </c>
      <c r="M44" s="29">
        <v>4</v>
      </c>
      <c r="N44" s="29">
        <v>4</v>
      </c>
      <c r="O44" s="29">
        <v>4</v>
      </c>
      <c r="P44" s="73">
        <f t="shared" si="1"/>
        <v>2.5199999999999996</v>
      </c>
      <c r="Q44" s="70">
        <v>4</v>
      </c>
      <c r="R44" s="71">
        <v>0</v>
      </c>
      <c r="S44" s="71">
        <v>0</v>
      </c>
      <c r="T44" s="71">
        <v>0</v>
      </c>
      <c r="U44" s="71">
        <v>4</v>
      </c>
      <c r="V44" s="74">
        <v>4</v>
      </c>
      <c r="W44" s="108">
        <f t="shared" si="2"/>
        <v>0.66</v>
      </c>
      <c r="X44" s="109">
        <f t="shared" si="3"/>
        <v>3.1799999999999997</v>
      </c>
      <c r="Y44" s="23"/>
      <c r="Z44" s="23"/>
      <c r="AA44" s="30"/>
    </row>
    <row r="45" spans="1:27" ht="12" customHeight="1" x14ac:dyDescent="0.25">
      <c r="A45" s="24">
        <v>41</v>
      </c>
      <c r="B45" s="25" t="s">
        <v>83</v>
      </c>
      <c r="C45" s="25" t="s">
        <v>131</v>
      </c>
      <c r="D45" s="25" t="s">
        <v>84</v>
      </c>
      <c r="E45" s="20" t="str">
        <f t="shared" si="0"/>
        <v>Califica</v>
      </c>
      <c r="F45" s="27" t="s">
        <v>5</v>
      </c>
      <c r="G45" s="28">
        <v>2</v>
      </c>
      <c r="H45" s="29">
        <v>4</v>
      </c>
      <c r="I45" s="29">
        <v>1</v>
      </c>
      <c r="J45" s="29">
        <v>4</v>
      </c>
      <c r="K45" s="29">
        <v>4</v>
      </c>
      <c r="L45" s="29">
        <v>4</v>
      </c>
      <c r="M45" s="29">
        <v>4</v>
      </c>
      <c r="N45" s="29">
        <v>4</v>
      </c>
      <c r="O45" s="29">
        <v>4</v>
      </c>
      <c r="P45" s="73">
        <f t="shared" si="1"/>
        <v>2.2399999999999998</v>
      </c>
      <c r="Q45" s="70">
        <v>4</v>
      </c>
      <c r="R45" s="71">
        <v>4</v>
      </c>
      <c r="S45" s="71">
        <v>0</v>
      </c>
      <c r="T45" s="71">
        <v>4</v>
      </c>
      <c r="U45" s="71">
        <v>4</v>
      </c>
      <c r="V45" s="74">
        <v>0</v>
      </c>
      <c r="W45" s="108">
        <f t="shared" si="2"/>
        <v>0.84000000000000008</v>
      </c>
      <c r="X45" s="109">
        <f t="shared" si="3"/>
        <v>3.08</v>
      </c>
      <c r="Y45" s="23"/>
      <c r="Z45" s="23"/>
      <c r="AA45" s="30"/>
    </row>
    <row r="46" spans="1:27" ht="12" customHeight="1" x14ac:dyDescent="0.25">
      <c r="A46" s="24">
        <v>42</v>
      </c>
      <c r="B46" s="25" t="s">
        <v>85</v>
      </c>
      <c r="C46" s="25" t="s">
        <v>131</v>
      </c>
      <c r="D46" s="25" t="s">
        <v>86</v>
      </c>
      <c r="E46" s="20" t="str">
        <f t="shared" si="0"/>
        <v>No</v>
      </c>
      <c r="F46" s="27" t="s">
        <v>2</v>
      </c>
      <c r="G46" s="28">
        <v>0</v>
      </c>
      <c r="H46" s="29">
        <v>4</v>
      </c>
      <c r="I46" s="29">
        <v>4</v>
      </c>
      <c r="J46" s="29">
        <v>4</v>
      </c>
      <c r="K46" s="29">
        <v>4</v>
      </c>
      <c r="L46" s="29">
        <v>4</v>
      </c>
      <c r="M46" s="29">
        <v>4</v>
      </c>
      <c r="N46" s="29">
        <v>4</v>
      </c>
      <c r="O46" s="29">
        <v>4</v>
      </c>
      <c r="P46" s="73">
        <f t="shared" si="1"/>
        <v>2.5199999999999996</v>
      </c>
      <c r="Q46" s="70">
        <v>4</v>
      </c>
      <c r="R46" s="71">
        <v>0</v>
      </c>
      <c r="S46" s="71">
        <v>0</v>
      </c>
      <c r="T46" s="71">
        <v>0</v>
      </c>
      <c r="U46" s="71">
        <v>0</v>
      </c>
      <c r="V46" s="74">
        <v>0</v>
      </c>
      <c r="W46" s="108">
        <f t="shared" si="2"/>
        <v>0.3</v>
      </c>
      <c r="X46" s="109">
        <f t="shared" si="3"/>
        <v>2.8199999999999994</v>
      </c>
      <c r="Y46" s="23"/>
      <c r="Z46" s="23"/>
      <c r="AA46" s="30"/>
    </row>
    <row r="47" spans="1:27" ht="12" customHeight="1" x14ac:dyDescent="0.25">
      <c r="A47" s="24">
        <v>43</v>
      </c>
      <c r="B47" s="25" t="s">
        <v>87</v>
      </c>
      <c r="C47" s="25" t="s">
        <v>131</v>
      </c>
      <c r="D47" s="25" t="s">
        <v>88</v>
      </c>
      <c r="E47" s="20" t="str">
        <f t="shared" si="0"/>
        <v>No</v>
      </c>
      <c r="F47" s="27" t="s">
        <v>4</v>
      </c>
      <c r="G47" s="28">
        <v>0</v>
      </c>
      <c r="H47" s="29">
        <v>4</v>
      </c>
      <c r="I47" s="29">
        <v>1</v>
      </c>
      <c r="J47" s="29">
        <v>4</v>
      </c>
      <c r="K47" s="29">
        <v>4</v>
      </c>
      <c r="L47" s="29">
        <v>4</v>
      </c>
      <c r="M47" s="29">
        <v>4</v>
      </c>
      <c r="N47" s="29">
        <v>4</v>
      </c>
      <c r="O47" s="29">
        <v>4</v>
      </c>
      <c r="P47" s="73">
        <f t="shared" si="1"/>
        <v>2.0999999999999996</v>
      </c>
      <c r="Q47" s="70">
        <v>4</v>
      </c>
      <c r="R47" s="71">
        <v>0</v>
      </c>
      <c r="S47" s="71">
        <v>0</v>
      </c>
      <c r="T47" s="71">
        <v>0</v>
      </c>
      <c r="U47" s="71">
        <v>0</v>
      </c>
      <c r="V47" s="74">
        <v>0</v>
      </c>
      <c r="W47" s="108">
        <f t="shared" si="2"/>
        <v>0.3</v>
      </c>
      <c r="X47" s="109">
        <f t="shared" si="3"/>
        <v>2.3999999999999995</v>
      </c>
      <c r="Y47" s="23"/>
      <c r="Z47" s="23"/>
      <c r="AA47" s="30"/>
    </row>
    <row r="48" spans="1:27" ht="12" customHeight="1" x14ac:dyDescent="0.25">
      <c r="A48" s="24">
        <v>44</v>
      </c>
      <c r="B48" s="25" t="s">
        <v>89</v>
      </c>
      <c r="C48" s="25" t="s">
        <v>131</v>
      </c>
      <c r="D48" s="25" t="s">
        <v>90</v>
      </c>
      <c r="E48" s="20" t="str">
        <f t="shared" si="0"/>
        <v>No</v>
      </c>
      <c r="F48" s="27" t="s">
        <v>4</v>
      </c>
      <c r="G48" s="28">
        <v>0</v>
      </c>
      <c r="H48" s="29">
        <v>4</v>
      </c>
      <c r="I48" s="29">
        <v>1</v>
      </c>
      <c r="J48" s="29">
        <v>4</v>
      </c>
      <c r="K48" s="29">
        <v>4</v>
      </c>
      <c r="L48" s="29">
        <v>4</v>
      </c>
      <c r="M48" s="29">
        <v>4</v>
      </c>
      <c r="N48" s="29">
        <v>4</v>
      </c>
      <c r="O48" s="29">
        <v>4</v>
      </c>
      <c r="P48" s="73">
        <f t="shared" si="1"/>
        <v>2.0999999999999996</v>
      </c>
      <c r="Q48" s="70">
        <v>4</v>
      </c>
      <c r="R48" s="71">
        <v>0</v>
      </c>
      <c r="S48" s="71">
        <v>0</v>
      </c>
      <c r="T48" s="71">
        <v>0</v>
      </c>
      <c r="U48" s="71">
        <v>0</v>
      </c>
      <c r="V48" s="74">
        <v>0</v>
      </c>
      <c r="W48" s="108">
        <f t="shared" si="2"/>
        <v>0.3</v>
      </c>
      <c r="X48" s="109">
        <f t="shared" si="3"/>
        <v>2.3999999999999995</v>
      </c>
      <c r="Y48" s="23"/>
      <c r="Z48" s="23"/>
      <c r="AA48" s="30"/>
    </row>
    <row r="49" spans="1:27" ht="12" customHeight="1" x14ac:dyDescent="0.25">
      <c r="A49" s="24">
        <v>45</v>
      </c>
      <c r="B49" s="25" t="s">
        <v>91</v>
      </c>
      <c r="C49" s="25" t="s">
        <v>131</v>
      </c>
      <c r="D49" s="25" t="s">
        <v>92</v>
      </c>
      <c r="E49" s="20" t="str">
        <f t="shared" si="0"/>
        <v>No</v>
      </c>
      <c r="F49" s="27" t="s">
        <v>2</v>
      </c>
      <c r="G49" s="28">
        <v>0</v>
      </c>
      <c r="H49" s="29">
        <v>4</v>
      </c>
      <c r="I49" s="29">
        <v>2</v>
      </c>
      <c r="J49" s="29">
        <v>4</v>
      </c>
      <c r="K49" s="29">
        <v>4</v>
      </c>
      <c r="L49" s="29">
        <v>4</v>
      </c>
      <c r="M49" s="29">
        <v>4</v>
      </c>
      <c r="N49" s="29">
        <v>4</v>
      </c>
      <c r="O49" s="29">
        <v>4</v>
      </c>
      <c r="P49" s="73">
        <f t="shared" si="1"/>
        <v>2.2399999999999998</v>
      </c>
      <c r="Q49" s="70">
        <v>4</v>
      </c>
      <c r="R49" s="71">
        <v>4</v>
      </c>
      <c r="S49" s="71">
        <v>0</v>
      </c>
      <c r="T49" s="71">
        <v>0</v>
      </c>
      <c r="U49" s="71">
        <v>4</v>
      </c>
      <c r="V49" s="74">
        <v>0</v>
      </c>
      <c r="W49" s="108">
        <f t="shared" si="2"/>
        <v>0.66</v>
      </c>
      <c r="X49" s="109">
        <f t="shared" si="3"/>
        <v>2.9</v>
      </c>
      <c r="Y49" s="23"/>
      <c r="Z49" s="23"/>
      <c r="AA49" s="30"/>
    </row>
    <row r="50" spans="1:27" ht="12" customHeight="1" x14ac:dyDescent="0.25">
      <c r="A50" s="24">
        <v>46</v>
      </c>
      <c r="B50" s="25" t="s">
        <v>93</v>
      </c>
      <c r="C50" s="25" t="s">
        <v>131</v>
      </c>
      <c r="D50" s="25" t="s">
        <v>94</v>
      </c>
      <c r="E50" s="20" t="str">
        <f t="shared" si="0"/>
        <v>No</v>
      </c>
      <c r="F50" s="27" t="s">
        <v>4</v>
      </c>
      <c r="G50" s="28">
        <v>2</v>
      </c>
      <c r="H50" s="29">
        <v>0</v>
      </c>
      <c r="I50" s="29">
        <v>0</v>
      </c>
      <c r="J50" s="29">
        <v>0</v>
      </c>
      <c r="K50" s="29">
        <v>4</v>
      </c>
      <c r="L50" s="29">
        <v>4</v>
      </c>
      <c r="M50" s="29">
        <v>4</v>
      </c>
      <c r="N50" s="29">
        <v>4</v>
      </c>
      <c r="O50" s="29">
        <v>4</v>
      </c>
      <c r="P50" s="73">
        <f t="shared" si="1"/>
        <v>1.5399999999999998</v>
      </c>
      <c r="Q50" s="70">
        <v>4</v>
      </c>
      <c r="R50" s="71">
        <v>0</v>
      </c>
      <c r="S50" s="71">
        <v>0</v>
      </c>
      <c r="T50" s="71">
        <v>4</v>
      </c>
      <c r="U50" s="71">
        <v>0</v>
      </c>
      <c r="V50" s="74">
        <v>4</v>
      </c>
      <c r="W50" s="108">
        <f t="shared" si="2"/>
        <v>0.66</v>
      </c>
      <c r="X50" s="109">
        <f t="shared" si="3"/>
        <v>2.1999999999999997</v>
      </c>
      <c r="Y50" s="23"/>
      <c r="Z50" s="23"/>
      <c r="AA50" s="30"/>
    </row>
    <row r="51" spans="1:27" ht="12" customHeight="1" x14ac:dyDescent="0.25">
      <c r="A51" s="24">
        <v>47</v>
      </c>
      <c r="B51" s="25" t="s">
        <v>95</v>
      </c>
      <c r="C51" s="25" t="s">
        <v>131</v>
      </c>
      <c r="D51" s="25" t="s">
        <v>96</v>
      </c>
      <c r="E51" s="20" t="str">
        <f t="shared" si="0"/>
        <v>No</v>
      </c>
      <c r="F51" s="27" t="s">
        <v>2</v>
      </c>
      <c r="G51" s="28">
        <v>0</v>
      </c>
      <c r="H51" s="29">
        <v>4</v>
      </c>
      <c r="I51" s="29">
        <v>2</v>
      </c>
      <c r="J51" s="29">
        <v>4</v>
      </c>
      <c r="K51" s="29">
        <v>4</v>
      </c>
      <c r="L51" s="29">
        <v>4</v>
      </c>
      <c r="M51" s="29">
        <v>4</v>
      </c>
      <c r="N51" s="29">
        <v>4</v>
      </c>
      <c r="O51" s="29">
        <v>4</v>
      </c>
      <c r="P51" s="73">
        <f t="shared" si="1"/>
        <v>2.2399999999999998</v>
      </c>
      <c r="Q51" s="70">
        <v>4</v>
      </c>
      <c r="R51" s="71">
        <v>4</v>
      </c>
      <c r="S51" s="71">
        <v>0</v>
      </c>
      <c r="T51" s="71">
        <v>0</v>
      </c>
      <c r="U51" s="71">
        <v>4</v>
      </c>
      <c r="V51" s="74">
        <v>0</v>
      </c>
      <c r="W51" s="73">
        <f t="shared" si="2"/>
        <v>0.66</v>
      </c>
      <c r="X51" s="49">
        <f t="shared" si="3"/>
        <v>2.9</v>
      </c>
      <c r="Y51" s="23"/>
      <c r="Z51" s="23"/>
      <c r="AA51" s="30"/>
    </row>
    <row r="52" spans="1:27" ht="12" customHeight="1" x14ac:dyDescent="0.25">
      <c r="A52" s="24">
        <v>48</v>
      </c>
      <c r="B52" s="25" t="s">
        <v>97</v>
      </c>
      <c r="C52" s="25" t="s">
        <v>131</v>
      </c>
      <c r="D52" s="25" t="s">
        <v>98</v>
      </c>
      <c r="E52" s="20" t="str">
        <f t="shared" si="0"/>
        <v>No</v>
      </c>
      <c r="F52" s="27" t="s">
        <v>2</v>
      </c>
      <c r="G52" s="28">
        <v>0</v>
      </c>
      <c r="H52" s="29">
        <v>4</v>
      </c>
      <c r="I52" s="29">
        <v>2</v>
      </c>
      <c r="J52" s="29">
        <v>4</v>
      </c>
      <c r="K52" s="29">
        <v>4</v>
      </c>
      <c r="L52" s="29">
        <v>4</v>
      </c>
      <c r="M52" s="29">
        <v>4</v>
      </c>
      <c r="N52" s="29">
        <v>4</v>
      </c>
      <c r="O52" s="29">
        <v>4</v>
      </c>
      <c r="P52" s="73">
        <f t="shared" si="1"/>
        <v>2.2399999999999998</v>
      </c>
      <c r="Q52" s="70">
        <v>4</v>
      </c>
      <c r="R52" s="71">
        <v>0</v>
      </c>
      <c r="S52" s="71">
        <v>0</v>
      </c>
      <c r="T52" s="71">
        <v>0</v>
      </c>
      <c r="U52" s="71">
        <v>4</v>
      </c>
      <c r="V52" s="74">
        <v>0</v>
      </c>
      <c r="W52" s="73">
        <f t="shared" si="2"/>
        <v>0.48</v>
      </c>
      <c r="X52" s="49">
        <f t="shared" si="3"/>
        <v>2.7199999999999998</v>
      </c>
      <c r="Y52" s="23"/>
      <c r="Z52" s="23"/>
      <c r="AA52" s="30"/>
    </row>
    <row r="53" spans="1:27" ht="12" customHeight="1" x14ac:dyDescent="0.25">
      <c r="A53" s="24">
        <v>49</v>
      </c>
      <c r="B53" s="25" t="s">
        <v>121</v>
      </c>
      <c r="C53" s="25" t="s">
        <v>131</v>
      </c>
      <c r="D53" s="25" t="s">
        <v>122</v>
      </c>
      <c r="E53" s="20" t="str">
        <f t="shared" si="0"/>
        <v>No</v>
      </c>
      <c r="F53" s="27" t="s">
        <v>101</v>
      </c>
      <c r="G53" s="28">
        <v>0</v>
      </c>
      <c r="H53" s="29">
        <v>4</v>
      </c>
      <c r="I53" s="29">
        <v>1</v>
      </c>
      <c r="J53" s="29">
        <v>4</v>
      </c>
      <c r="K53" s="29">
        <v>4</v>
      </c>
      <c r="L53" s="29">
        <v>4</v>
      </c>
      <c r="M53" s="29">
        <v>4</v>
      </c>
      <c r="N53" s="29">
        <v>4</v>
      </c>
      <c r="O53" s="29">
        <v>4</v>
      </c>
      <c r="P53" s="73">
        <f t="shared" si="1"/>
        <v>2.0999999999999996</v>
      </c>
      <c r="Q53" s="70">
        <v>4</v>
      </c>
      <c r="R53" s="71">
        <v>0</v>
      </c>
      <c r="S53" s="71">
        <v>0</v>
      </c>
      <c r="T53" s="71">
        <v>0</v>
      </c>
      <c r="U53" s="71">
        <v>4</v>
      </c>
      <c r="V53" s="74">
        <v>0</v>
      </c>
      <c r="W53" s="73">
        <f t="shared" si="2"/>
        <v>0.48</v>
      </c>
      <c r="X53" s="49">
        <f t="shared" si="3"/>
        <v>2.5799999999999996</v>
      </c>
      <c r="Y53" s="23"/>
      <c r="Z53" s="23"/>
      <c r="AA53" s="30"/>
    </row>
    <row r="54" spans="1:27" ht="12" customHeight="1" x14ac:dyDescent="0.25">
      <c r="A54" s="24">
        <v>50</v>
      </c>
      <c r="B54" s="25" t="s">
        <v>126</v>
      </c>
      <c r="C54" s="25" t="s">
        <v>131</v>
      </c>
      <c r="D54" s="25" t="s">
        <v>123</v>
      </c>
      <c r="E54" s="20" t="str">
        <f t="shared" si="0"/>
        <v>No</v>
      </c>
      <c r="F54" s="27" t="s">
        <v>44</v>
      </c>
      <c r="G54" s="28">
        <v>0</v>
      </c>
      <c r="H54" s="29">
        <v>4</v>
      </c>
      <c r="I54" s="29">
        <v>0</v>
      </c>
      <c r="J54" s="29">
        <v>4</v>
      </c>
      <c r="K54" s="29">
        <v>4</v>
      </c>
      <c r="L54" s="29">
        <v>4</v>
      </c>
      <c r="M54" s="29">
        <v>4</v>
      </c>
      <c r="N54" s="29">
        <v>4</v>
      </c>
      <c r="O54" s="29">
        <v>4</v>
      </c>
      <c r="P54" s="73">
        <f t="shared" si="1"/>
        <v>1.9599999999999997</v>
      </c>
      <c r="Q54" s="70">
        <v>4</v>
      </c>
      <c r="R54" s="71">
        <v>0</v>
      </c>
      <c r="S54" s="71">
        <v>0</v>
      </c>
      <c r="T54" s="71">
        <v>4</v>
      </c>
      <c r="U54" s="71">
        <v>0</v>
      </c>
      <c r="V54" s="74">
        <v>4</v>
      </c>
      <c r="W54" s="73">
        <f t="shared" si="2"/>
        <v>0.66</v>
      </c>
      <c r="X54" s="49">
        <f>+P54+W54</f>
        <v>2.6199999999999997</v>
      </c>
      <c r="Y54" s="23"/>
      <c r="Z54" s="23"/>
      <c r="AA54" s="30"/>
    </row>
    <row r="55" spans="1:27" ht="12" customHeight="1" x14ac:dyDescent="0.25">
      <c r="A55" s="24">
        <v>51</v>
      </c>
      <c r="B55" s="25" t="s">
        <v>127</v>
      </c>
      <c r="C55" s="25" t="s">
        <v>131</v>
      </c>
      <c r="D55" s="25" t="s">
        <v>124</v>
      </c>
      <c r="E55" s="20" t="str">
        <f t="shared" si="0"/>
        <v>Califica</v>
      </c>
      <c r="F55" s="27" t="s">
        <v>4</v>
      </c>
      <c r="G55" s="28">
        <v>0</v>
      </c>
      <c r="H55" s="29">
        <v>4</v>
      </c>
      <c r="I55" s="29">
        <v>1</v>
      </c>
      <c r="J55" s="29">
        <v>4</v>
      </c>
      <c r="K55" s="29">
        <v>4</v>
      </c>
      <c r="L55" s="29">
        <v>4</v>
      </c>
      <c r="M55" s="29">
        <v>4</v>
      </c>
      <c r="N55" s="29">
        <v>4</v>
      </c>
      <c r="O55" s="29">
        <v>4</v>
      </c>
      <c r="P55" s="73">
        <f t="shared" si="1"/>
        <v>2.0999999999999996</v>
      </c>
      <c r="Q55" s="70">
        <v>4</v>
      </c>
      <c r="R55" s="71">
        <v>0</v>
      </c>
      <c r="S55" s="71">
        <v>4</v>
      </c>
      <c r="T55" s="71">
        <v>4</v>
      </c>
      <c r="U55" s="71">
        <v>4</v>
      </c>
      <c r="V55" s="74">
        <v>4</v>
      </c>
      <c r="W55" s="73">
        <f t="shared" si="2"/>
        <v>1.02</v>
      </c>
      <c r="X55" s="49">
        <f t="shared" si="3"/>
        <v>3.1199999999999997</v>
      </c>
      <c r="Y55" s="23"/>
      <c r="Z55" s="23"/>
      <c r="AA55" s="30"/>
    </row>
    <row r="56" spans="1:27" ht="12" customHeight="1" x14ac:dyDescent="0.25">
      <c r="A56" s="68">
        <v>52</v>
      </c>
      <c r="B56" s="32" t="s">
        <v>128</v>
      </c>
      <c r="C56" s="32" t="s">
        <v>131</v>
      </c>
      <c r="D56" s="32" t="s">
        <v>125</v>
      </c>
      <c r="E56" s="33" t="str">
        <f t="shared" si="0"/>
        <v>No</v>
      </c>
      <c r="F56" s="34" t="s">
        <v>4</v>
      </c>
      <c r="G56" s="35">
        <v>0</v>
      </c>
      <c r="H56" s="36">
        <v>4</v>
      </c>
      <c r="I56" s="36">
        <v>1</v>
      </c>
      <c r="J56" s="36">
        <v>4</v>
      </c>
      <c r="K56" s="36">
        <v>4</v>
      </c>
      <c r="L56" s="36">
        <v>4</v>
      </c>
      <c r="M56" s="36">
        <v>4</v>
      </c>
      <c r="N56" s="36">
        <v>4</v>
      </c>
      <c r="O56" s="36">
        <v>4</v>
      </c>
      <c r="P56" s="75">
        <f t="shared" si="1"/>
        <v>2.0999999999999996</v>
      </c>
      <c r="Q56" s="76">
        <v>4</v>
      </c>
      <c r="R56" s="77">
        <v>0</v>
      </c>
      <c r="S56" s="77">
        <v>4</v>
      </c>
      <c r="T56" s="77">
        <v>0</v>
      </c>
      <c r="U56" s="77">
        <v>0</v>
      </c>
      <c r="V56" s="78">
        <v>4</v>
      </c>
      <c r="W56" s="75">
        <f t="shared" si="2"/>
        <v>0.66</v>
      </c>
      <c r="X56" s="50">
        <f t="shared" si="3"/>
        <v>2.76</v>
      </c>
      <c r="Y56" s="23"/>
      <c r="Z56" s="23"/>
      <c r="AA56" s="30"/>
    </row>
    <row r="57" spans="1:27" ht="18" customHeight="1" x14ac:dyDescent="0.2"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8"/>
      <c r="V57" s="38"/>
      <c r="X57" s="38"/>
      <c r="Y57" s="23"/>
      <c r="Z57" s="23"/>
    </row>
    <row r="58" spans="1:27" x14ac:dyDescent="0.2">
      <c r="F58" s="37"/>
      <c r="G58" s="37"/>
      <c r="H58" s="37"/>
      <c r="S58" s="40"/>
      <c r="T58" s="41"/>
      <c r="U58" s="41"/>
      <c r="V58" s="41"/>
      <c r="W58" s="41"/>
      <c r="X58" s="42"/>
      <c r="Y58" s="23"/>
      <c r="Z58" s="23"/>
    </row>
    <row r="59" spans="1:27" x14ac:dyDescent="0.2">
      <c r="F59" s="37"/>
      <c r="G59" s="37"/>
      <c r="H59" s="37"/>
      <c r="X59" s="42"/>
      <c r="Y59" s="23"/>
      <c r="Z59" s="23"/>
    </row>
    <row r="60" spans="1:27" x14ac:dyDescent="0.2">
      <c r="F60" s="37"/>
      <c r="G60" s="37"/>
      <c r="H60" s="37"/>
    </row>
    <row r="61" spans="1:27" x14ac:dyDescent="0.2">
      <c r="F61" s="37"/>
      <c r="G61" s="37"/>
      <c r="H61" s="37"/>
    </row>
    <row r="62" spans="1:27" x14ac:dyDescent="0.2">
      <c r="F62" s="37"/>
      <c r="G62" s="37"/>
      <c r="H62" s="37"/>
    </row>
    <row r="63" spans="1:27" x14ac:dyDescent="0.2">
      <c r="F63" s="37"/>
      <c r="G63" s="37"/>
      <c r="H63" s="37"/>
    </row>
    <row r="64" spans="1:27" x14ac:dyDescent="0.2">
      <c r="F64" s="37"/>
      <c r="G64" s="37"/>
      <c r="H64" s="37"/>
    </row>
    <row r="65" spans="6:8" x14ac:dyDescent="0.2">
      <c r="F65" s="37"/>
      <c r="G65" s="37"/>
      <c r="H65" s="37"/>
    </row>
    <row r="66" spans="6:8" x14ac:dyDescent="0.2">
      <c r="F66" s="37"/>
      <c r="G66" s="37"/>
      <c r="H66" s="37"/>
    </row>
    <row r="67" spans="6:8" x14ac:dyDescent="0.2">
      <c r="F67" s="37"/>
      <c r="G67" s="37"/>
      <c r="H67" s="37"/>
    </row>
    <row r="68" spans="6:8" x14ac:dyDescent="0.2">
      <c r="F68" s="37"/>
      <c r="G68" s="37"/>
      <c r="H68" s="37"/>
    </row>
  </sheetData>
  <mergeCells count="4">
    <mergeCell ref="G3:K3"/>
    <mergeCell ref="Q3:S3"/>
    <mergeCell ref="T3:V3"/>
    <mergeCell ref="L3:N3"/>
  </mergeCells>
  <pageMargins left="0.7" right="0.7" top="0.75" bottom="0.75" header="0.3" footer="0.3"/>
  <pageSetup paperSize="9" orientation="portrait" horizontalDpi="0" verticalDpi="0" r:id="rId1"/>
  <ignoredErrors>
    <ignoredError sqref="W33:W36 W15 W5:W14 W37:W56 W16:W3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376E-B32B-4882-90A3-C4A8FB785E4C}">
  <dimension ref="A3:EW63"/>
  <sheetViews>
    <sheetView showGridLines="0" topLeftCell="A15" zoomScale="85" zoomScaleNormal="85" workbookViewId="0">
      <selection activeCell="A58" sqref="A58"/>
    </sheetView>
  </sheetViews>
  <sheetFormatPr baseColWidth="10" defaultColWidth="9.140625" defaultRowHeight="12" x14ac:dyDescent="0.2"/>
  <cols>
    <col min="1" max="1" width="4.28515625" style="25" customWidth="1"/>
    <col min="2" max="2" width="25.28515625" style="25" customWidth="1"/>
    <col min="3" max="3" width="19" style="25" customWidth="1"/>
    <col min="4" max="4" width="32.5703125" style="25" customWidth="1"/>
    <col min="5" max="5" width="12.7109375" style="25" customWidth="1"/>
    <col min="6" max="6" width="11.42578125" style="25" customWidth="1"/>
    <col min="7" max="7" width="9.42578125" style="25" customWidth="1"/>
    <col min="8" max="8" width="8.5703125" style="25" customWidth="1"/>
    <col min="9" max="9" width="7.5703125" style="25" customWidth="1"/>
    <col min="10" max="10" width="8.5703125" style="25" customWidth="1"/>
    <col min="11" max="11" width="10" style="25" customWidth="1"/>
    <col min="12" max="12" width="14" style="25" customWidth="1"/>
    <col min="13" max="13" width="11.7109375" style="25" customWidth="1"/>
    <col min="14" max="14" width="6.5703125" style="25" customWidth="1"/>
    <col min="15" max="15" width="13.85546875" style="25" customWidth="1"/>
    <col min="16" max="16" width="9.28515625" style="25" customWidth="1"/>
    <col min="17" max="17" width="8.5703125" style="25" customWidth="1"/>
    <col min="18" max="18" width="9" style="25" customWidth="1"/>
    <col min="19" max="19" width="11.42578125" style="25" customWidth="1"/>
    <col min="20" max="20" width="11.140625" style="25" customWidth="1"/>
    <col min="21" max="21" width="10" style="25" customWidth="1"/>
    <col min="22" max="22" width="8.85546875" style="25" customWidth="1"/>
    <col min="23" max="23" width="14.85546875" style="25" customWidth="1"/>
    <col min="24" max="24" width="10.5703125" style="25" customWidth="1"/>
    <col min="25" max="25" width="9.7109375" style="25" customWidth="1"/>
    <col min="26" max="16384" width="9.140625" style="25"/>
  </cols>
  <sheetData>
    <row r="3" spans="1:26" s="20" customFormat="1" x14ac:dyDescent="0.2">
      <c r="E3" s="21" t="s">
        <v>102</v>
      </c>
      <c r="F3" s="22">
        <v>0.1</v>
      </c>
      <c r="G3" s="22">
        <v>0.1</v>
      </c>
      <c r="H3" s="22">
        <v>0.2</v>
      </c>
      <c r="I3" s="22">
        <v>0.1</v>
      </c>
      <c r="J3" s="22">
        <v>0.1</v>
      </c>
      <c r="K3" s="22">
        <v>0.1</v>
      </c>
      <c r="L3" s="22">
        <v>0.1</v>
      </c>
      <c r="M3" s="22">
        <v>0.1</v>
      </c>
      <c r="N3" s="22">
        <v>0.1</v>
      </c>
      <c r="P3" s="22">
        <v>0.25</v>
      </c>
      <c r="Q3" s="22">
        <v>0.15</v>
      </c>
      <c r="R3" s="22">
        <v>0.15</v>
      </c>
      <c r="S3" s="22">
        <v>0.15</v>
      </c>
      <c r="T3" s="22">
        <v>0.15</v>
      </c>
      <c r="U3" s="22">
        <v>0.15</v>
      </c>
    </row>
    <row r="4" spans="1:26" s="20" customFormat="1" x14ac:dyDescent="0.2">
      <c r="F4" s="86" t="s">
        <v>179</v>
      </c>
      <c r="G4" s="87"/>
      <c r="H4" s="87"/>
      <c r="I4" s="87"/>
      <c r="J4" s="87"/>
      <c r="K4" s="106">
        <v>0.7</v>
      </c>
      <c r="L4" s="106"/>
      <c r="M4" s="106"/>
      <c r="N4" s="107"/>
      <c r="P4" s="86" t="s">
        <v>180</v>
      </c>
      <c r="Q4" s="87"/>
      <c r="R4" s="87"/>
      <c r="S4" s="88">
        <v>0.3</v>
      </c>
      <c r="T4" s="89"/>
      <c r="U4" s="90"/>
    </row>
    <row r="5" spans="1:26" s="23" customFormat="1" ht="63" customHeight="1" x14ac:dyDescent="0.25">
      <c r="A5" s="47" t="s">
        <v>132</v>
      </c>
      <c r="B5" s="47" t="s">
        <v>103</v>
      </c>
      <c r="C5" s="47" t="s">
        <v>0</v>
      </c>
      <c r="D5" s="47" t="s">
        <v>104</v>
      </c>
      <c r="E5" s="47" t="s">
        <v>1</v>
      </c>
      <c r="F5" s="47" t="s">
        <v>176</v>
      </c>
      <c r="G5" s="47" t="s">
        <v>177</v>
      </c>
      <c r="H5" s="47" t="s">
        <v>178</v>
      </c>
      <c r="I5" s="47" t="s">
        <v>106</v>
      </c>
      <c r="J5" s="47" t="s">
        <v>107</v>
      </c>
      <c r="K5" s="47" t="s">
        <v>108</v>
      </c>
      <c r="L5" s="47" t="s">
        <v>109</v>
      </c>
      <c r="M5" s="47" t="s">
        <v>110</v>
      </c>
      <c r="N5" s="47" t="s">
        <v>111</v>
      </c>
      <c r="O5" s="14" t="s">
        <v>133</v>
      </c>
      <c r="P5" s="47" t="s">
        <v>112</v>
      </c>
      <c r="Q5" s="47" t="s">
        <v>113</v>
      </c>
      <c r="R5" s="47" t="s">
        <v>114</v>
      </c>
      <c r="S5" s="47" t="s">
        <v>115</v>
      </c>
      <c r="T5" s="47" t="s">
        <v>116</v>
      </c>
      <c r="U5" s="47" t="s">
        <v>175</v>
      </c>
      <c r="V5" s="14" t="s">
        <v>134</v>
      </c>
      <c r="W5" s="14" t="s">
        <v>135</v>
      </c>
      <c r="X5" s="51" t="s">
        <v>136</v>
      </c>
      <c r="Y5" s="14" t="s">
        <v>137</v>
      </c>
    </row>
    <row r="6" spans="1:26" ht="14.25" x14ac:dyDescent="0.2">
      <c r="A6" s="24">
        <v>1</v>
      </c>
      <c r="B6" s="25" t="s">
        <v>6</v>
      </c>
      <c r="C6" s="25" t="s">
        <v>129</v>
      </c>
      <c r="D6" s="91" t="s">
        <v>7</v>
      </c>
      <c r="E6" s="92" t="s">
        <v>4</v>
      </c>
      <c r="F6" s="70">
        <v>0</v>
      </c>
      <c r="G6" s="71">
        <v>4</v>
      </c>
      <c r="H6" s="71">
        <v>1</v>
      </c>
      <c r="I6" s="71">
        <v>4</v>
      </c>
      <c r="J6" s="71">
        <v>4</v>
      </c>
      <c r="K6" s="71">
        <v>4</v>
      </c>
      <c r="L6" s="71">
        <v>4</v>
      </c>
      <c r="M6" s="71">
        <v>4</v>
      </c>
      <c r="N6" s="71">
        <v>4</v>
      </c>
      <c r="O6" s="69">
        <f t="shared" ref="O6:O36" si="0">+SUMPRODUCT(F6:N6,$F$3:$N$3)*$K$4</f>
        <v>2.0999999999999996</v>
      </c>
      <c r="P6" s="70">
        <v>4</v>
      </c>
      <c r="Q6" s="71">
        <v>0</v>
      </c>
      <c r="R6" s="71">
        <v>0</v>
      </c>
      <c r="S6" s="71">
        <v>0</v>
      </c>
      <c r="T6" s="71">
        <v>0</v>
      </c>
      <c r="U6" s="93">
        <v>4</v>
      </c>
      <c r="V6" s="69">
        <f t="shared" ref="V6:V36" si="1">+SUMPRODUCT(P6:U6,$P$3:$U$3)*$S$4</f>
        <v>0.48</v>
      </c>
      <c r="W6" s="69">
        <f>+O6+V6</f>
        <v>2.5799999999999996</v>
      </c>
      <c r="X6" s="94">
        <v>8</v>
      </c>
      <c r="Y6" s="95" t="str">
        <f>+IF(AND($W6&gt;=2.92,$W6&lt;=3.96),"Califica","No")</f>
        <v>No</v>
      </c>
      <c r="Z6" s="30"/>
    </row>
    <row r="7" spans="1:26" ht="14.25" x14ac:dyDescent="0.2">
      <c r="A7" s="24">
        <v>2</v>
      </c>
      <c r="B7" s="25" t="s">
        <v>8</v>
      </c>
      <c r="C7" s="25" t="s">
        <v>129</v>
      </c>
      <c r="D7" s="91" t="s">
        <v>9</v>
      </c>
      <c r="E7" s="92" t="s">
        <v>2</v>
      </c>
      <c r="F7" s="70">
        <v>0</v>
      </c>
      <c r="G7" s="71">
        <v>4</v>
      </c>
      <c r="H7" s="71">
        <v>0</v>
      </c>
      <c r="I7" s="71">
        <v>4</v>
      </c>
      <c r="J7" s="71">
        <v>4</v>
      </c>
      <c r="K7" s="71">
        <v>4</v>
      </c>
      <c r="L7" s="71">
        <v>4</v>
      </c>
      <c r="M7" s="71">
        <v>4</v>
      </c>
      <c r="N7" s="71">
        <v>4</v>
      </c>
      <c r="O7" s="73">
        <f t="shared" si="0"/>
        <v>1.9599999999999997</v>
      </c>
      <c r="P7" s="70">
        <v>4</v>
      </c>
      <c r="Q7" s="71">
        <v>0</v>
      </c>
      <c r="R7" s="71">
        <v>0</v>
      </c>
      <c r="S7" s="71">
        <v>0</v>
      </c>
      <c r="T7" s="71">
        <v>4</v>
      </c>
      <c r="U7" s="93">
        <v>0</v>
      </c>
      <c r="V7" s="73">
        <f t="shared" si="1"/>
        <v>0.48</v>
      </c>
      <c r="W7" s="73">
        <f t="shared" ref="W7:W57" si="2">+O7+V7</f>
        <v>2.4399999999999995</v>
      </c>
      <c r="X7" s="94">
        <v>5</v>
      </c>
      <c r="Y7" s="95" t="str">
        <f t="shared" ref="Y7:Y57" si="3">+IF(AND($W7&gt;=2.92,$W7&lt;=3.96),"Califica","No")</f>
        <v>No</v>
      </c>
      <c r="Z7" s="30"/>
    </row>
    <row r="8" spans="1:26" ht="14.25" x14ac:dyDescent="0.2">
      <c r="A8" s="24">
        <v>3</v>
      </c>
      <c r="B8" s="25" t="s">
        <v>10</v>
      </c>
      <c r="C8" s="25" t="s">
        <v>129</v>
      </c>
      <c r="D8" s="91" t="s">
        <v>11</v>
      </c>
      <c r="E8" s="92" t="s">
        <v>2</v>
      </c>
      <c r="F8" s="70">
        <v>4</v>
      </c>
      <c r="G8" s="71">
        <v>4</v>
      </c>
      <c r="H8" s="71">
        <v>4</v>
      </c>
      <c r="I8" s="71">
        <v>4</v>
      </c>
      <c r="J8" s="71">
        <v>4</v>
      </c>
      <c r="K8" s="71">
        <v>4</v>
      </c>
      <c r="L8" s="71">
        <v>4</v>
      </c>
      <c r="M8" s="71">
        <v>4</v>
      </c>
      <c r="N8" s="71">
        <v>4</v>
      </c>
      <c r="O8" s="73">
        <f t="shared" si="0"/>
        <v>2.7999999999999994</v>
      </c>
      <c r="P8" s="70">
        <v>4</v>
      </c>
      <c r="Q8" s="71">
        <v>0</v>
      </c>
      <c r="R8" s="71">
        <v>0</v>
      </c>
      <c r="S8" s="71">
        <v>0</v>
      </c>
      <c r="T8" s="71">
        <v>4</v>
      </c>
      <c r="U8" s="93">
        <v>0</v>
      </c>
      <c r="V8" s="73">
        <f t="shared" si="1"/>
        <v>0.48</v>
      </c>
      <c r="W8" s="73">
        <f t="shared" si="2"/>
        <v>3.2799999999999994</v>
      </c>
      <c r="X8" s="94">
        <v>6</v>
      </c>
      <c r="Y8" s="95" t="str">
        <f t="shared" si="3"/>
        <v>Califica</v>
      </c>
      <c r="Z8" s="30"/>
    </row>
    <row r="9" spans="1:26" ht="14.25" x14ac:dyDescent="0.2">
      <c r="A9" s="24">
        <v>4</v>
      </c>
      <c r="B9" s="25" t="s">
        <v>12</v>
      </c>
      <c r="C9" s="25" t="s">
        <v>129</v>
      </c>
      <c r="D9" s="91" t="s">
        <v>13</v>
      </c>
      <c r="E9" s="92" t="s">
        <v>2</v>
      </c>
      <c r="F9" s="70">
        <v>0</v>
      </c>
      <c r="G9" s="71">
        <v>4</v>
      </c>
      <c r="H9" s="71">
        <v>2</v>
      </c>
      <c r="I9" s="71">
        <v>4</v>
      </c>
      <c r="J9" s="71">
        <v>4</v>
      </c>
      <c r="K9" s="71">
        <v>4</v>
      </c>
      <c r="L9" s="71">
        <v>4</v>
      </c>
      <c r="M9" s="71">
        <v>4</v>
      </c>
      <c r="N9" s="71">
        <v>4</v>
      </c>
      <c r="O9" s="73">
        <f t="shared" si="0"/>
        <v>2.2399999999999998</v>
      </c>
      <c r="P9" s="70">
        <v>4</v>
      </c>
      <c r="Q9" s="71">
        <v>0</v>
      </c>
      <c r="R9" s="71">
        <v>0</v>
      </c>
      <c r="S9" s="71">
        <v>0</v>
      </c>
      <c r="T9" s="71">
        <v>0</v>
      </c>
      <c r="U9" s="93">
        <v>0</v>
      </c>
      <c r="V9" s="73">
        <f t="shared" si="1"/>
        <v>0.3</v>
      </c>
      <c r="W9" s="73">
        <f t="shared" si="2"/>
        <v>2.5399999999999996</v>
      </c>
      <c r="X9" s="94">
        <v>4</v>
      </c>
      <c r="Y9" s="95" t="str">
        <f t="shared" si="3"/>
        <v>No</v>
      </c>
      <c r="Z9" s="30"/>
    </row>
    <row r="10" spans="1:26" ht="14.25" x14ac:dyDescent="0.2">
      <c r="A10" s="24">
        <v>5</v>
      </c>
      <c r="B10" s="25" t="s">
        <v>14</v>
      </c>
      <c r="C10" s="25" t="s">
        <v>129</v>
      </c>
      <c r="D10" s="91" t="s">
        <v>15</v>
      </c>
      <c r="E10" s="92" t="s">
        <v>2</v>
      </c>
      <c r="F10" s="70">
        <v>0</v>
      </c>
      <c r="G10" s="71">
        <v>4</v>
      </c>
      <c r="H10" s="71">
        <v>2</v>
      </c>
      <c r="I10" s="71">
        <v>4</v>
      </c>
      <c r="J10" s="71">
        <v>4</v>
      </c>
      <c r="K10" s="71">
        <v>4</v>
      </c>
      <c r="L10" s="71">
        <v>4</v>
      </c>
      <c r="M10" s="71">
        <v>4</v>
      </c>
      <c r="N10" s="71">
        <v>4</v>
      </c>
      <c r="O10" s="73">
        <f t="shared" si="0"/>
        <v>2.2399999999999998</v>
      </c>
      <c r="P10" s="70">
        <v>4</v>
      </c>
      <c r="Q10" s="71">
        <v>0</v>
      </c>
      <c r="R10" s="71">
        <v>0</v>
      </c>
      <c r="S10" s="71">
        <v>0</v>
      </c>
      <c r="T10" s="71">
        <v>0</v>
      </c>
      <c r="U10" s="93">
        <v>4</v>
      </c>
      <c r="V10" s="73">
        <f t="shared" si="1"/>
        <v>0.48</v>
      </c>
      <c r="W10" s="73">
        <f t="shared" si="2"/>
        <v>2.7199999999999998</v>
      </c>
      <c r="X10" s="94">
        <v>4</v>
      </c>
      <c r="Y10" s="95" t="str">
        <f t="shared" si="3"/>
        <v>No</v>
      </c>
      <c r="Z10" s="30"/>
    </row>
    <row r="11" spans="1:26" ht="14.25" x14ac:dyDescent="0.2">
      <c r="A11" s="24">
        <v>6</v>
      </c>
      <c r="B11" s="25" t="s">
        <v>16</v>
      </c>
      <c r="C11" s="25" t="s">
        <v>129</v>
      </c>
      <c r="D11" s="91" t="s">
        <v>17</v>
      </c>
      <c r="E11" s="92" t="s">
        <v>2</v>
      </c>
      <c r="F11" s="70">
        <v>2</v>
      </c>
      <c r="G11" s="71">
        <v>4</v>
      </c>
      <c r="H11" s="71">
        <v>1</v>
      </c>
      <c r="I11" s="71">
        <v>4</v>
      </c>
      <c r="J11" s="71">
        <v>4</v>
      </c>
      <c r="K11" s="71">
        <v>4</v>
      </c>
      <c r="L11" s="71">
        <v>4</v>
      </c>
      <c r="M11" s="71">
        <v>4</v>
      </c>
      <c r="N11" s="71">
        <v>0</v>
      </c>
      <c r="O11" s="73">
        <f t="shared" si="0"/>
        <v>1.9599999999999997</v>
      </c>
      <c r="P11" s="70">
        <v>4</v>
      </c>
      <c r="Q11" s="71">
        <v>0</v>
      </c>
      <c r="R11" s="71">
        <v>4</v>
      </c>
      <c r="S11" s="71">
        <v>0</v>
      </c>
      <c r="T11" s="71">
        <v>0</v>
      </c>
      <c r="U11" s="93">
        <v>0</v>
      </c>
      <c r="V11" s="73">
        <f t="shared" si="1"/>
        <v>0.48</v>
      </c>
      <c r="W11" s="73">
        <f t="shared" si="2"/>
        <v>2.4399999999999995</v>
      </c>
      <c r="X11" s="94">
        <v>4</v>
      </c>
      <c r="Y11" s="95" t="str">
        <f t="shared" si="3"/>
        <v>No</v>
      </c>
      <c r="Z11" s="30"/>
    </row>
    <row r="12" spans="1:26" ht="14.25" x14ac:dyDescent="0.2">
      <c r="A12" s="24">
        <v>7</v>
      </c>
      <c r="B12" s="25" t="s">
        <v>18</v>
      </c>
      <c r="C12" s="25" t="s">
        <v>129</v>
      </c>
      <c r="D12" s="91" t="s">
        <v>19</v>
      </c>
      <c r="E12" s="92" t="s">
        <v>2</v>
      </c>
      <c r="F12" s="70">
        <v>0</v>
      </c>
      <c r="G12" s="71">
        <v>4</v>
      </c>
      <c r="H12" s="71">
        <v>4</v>
      </c>
      <c r="I12" s="71">
        <v>4</v>
      </c>
      <c r="J12" s="71">
        <v>4</v>
      </c>
      <c r="K12" s="71">
        <v>4</v>
      </c>
      <c r="L12" s="71">
        <v>4</v>
      </c>
      <c r="M12" s="71">
        <v>4</v>
      </c>
      <c r="N12" s="71">
        <v>4</v>
      </c>
      <c r="O12" s="73">
        <f t="shared" si="0"/>
        <v>2.5199999999999996</v>
      </c>
      <c r="P12" s="70">
        <v>4</v>
      </c>
      <c r="Q12" s="71">
        <v>0</v>
      </c>
      <c r="R12" s="71">
        <v>4</v>
      </c>
      <c r="S12" s="71">
        <v>4</v>
      </c>
      <c r="T12" s="71">
        <v>0</v>
      </c>
      <c r="U12" s="93">
        <v>0</v>
      </c>
      <c r="V12" s="73">
        <f t="shared" si="1"/>
        <v>0.66</v>
      </c>
      <c r="W12" s="73">
        <f t="shared" si="2"/>
        <v>3.1799999999999997</v>
      </c>
      <c r="X12" s="94">
        <v>4</v>
      </c>
      <c r="Y12" s="95" t="str">
        <f t="shared" si="3"/>
        <v>Califica</v>
      </c>
      <c r="Z12" s="30"/>
    </row>
    <row r="13" spans="1:26" ht="14.25" x14ac:dyDescent="0.2">
      <c r="A13" s="24">
        <v>8</v>
      </c>
      <c r="B13" s="25" t="s">
        <v>20</v>
      </c>
      <c r="C13" s="25" t="s">
        <v>129</v>
      </c>
      <c r="D13" s="91" t="s">
        <v>21</v>
      </c>
      <c r="E13" s="92" t="s">
        <v>4</v>
      </c>
      <c r="F13" s="70">
        <v>0</v>
      </c>
      <c r="G13" s="71">
        <v>4</v>
      </c>
      <c r="H13" s="71">
        <v>1</v>
      </c>
      <c r="I13" s="71">
        <v>4</v>
      </c>
      <c r="J13" s="71">
        <v>4</v>
      </c>
      <c r="K13" s="71">
        <v>4</v>
      </c>
      <c r="L13" s="71">
        <v>4</v>
      </c>
      <c r="M13" s="71">
        <v>4</v>
      </c>
      <c r="N13" s="71">
        <v>4</v>
      </c>
      <c r="O13" s="73">
        <f t="shared" si="0"/>
        <v>2.0999999999999996</v>
      </c>
      <c r="P13" s="70">
        <v>4</v>
      </c>
      <c r="Q13" s="71">
        <v>0</v>
      </c>
      <c r="R13" s="71">
        <v>0</v>
      </c>
      <c r="S13" s="71">
        <v>0</v>
      </c>
      <c r="T13" s="71">
        <v>0</v>
      </c>
      <c r="U13" s="93">
        <v>4</v>
      </c>
      <c r="V13" s="73">
        <f t="shared" si="1"/>
        <v>0.48</v>
      </c>
      <c r="W13" s="73">
        <f t="shared" si="2"/>
        <v>2.5799999999999996</v>
      </c>
      <c r="X13" s="94">
        <v>8.9</v>
      </c>
      <c r="Y13" s="95" t="str">
        <f t="shared" si="3"/>
        <v>No</v>
      </c>
      <c r="Z13" s="30"/>
    </row>
    <row r="14" spans="1:26" ht="14.25" x14ac:dyDescent="0.2">
      <c r="A14" s="24">
        <v>9</v>
      </c>
      <c r="B14" s="25" t="s">
        <v>22</v>
      </c>
      <c r="C14" s="25" t="s">
        <v>129</v>
      </c>
      <c r="D14" s="91" t="s">
        <v>23</v>
      </c>
      <c r="E14" s="92" t="s">
        <v>2</v>
      </c>
      <c r="F14" s="70">
        <v>0</v>
      </c>
      <c r="G14" s="71">
        <v>4</v>
      </c>
      <c r="H14" s="71">
        <v>4</v>
      </c>
      <c r="I14" s="71">
        <v>4</v>
      </c>
      <c r="J14" s="71">
        <v>4</v>
      </c>
      <c r="K14" s="71">
        <v>4</v>
      </c>
      <c r="L14" s="71">
        <v>4</v>
      </c>
      <c r="M14" s="71">
        <v>4</v>
      </c>
      <c r="N14" s="71">
        <v>4</v>
      </c>
      <c r="O14" s="73">
        <f t="shared" si="0"/>
        <v>2.5199999999999996</v>
      </c>
      <c r="P14" s="70">
        <v>4</v>
      </c>
      <c r="Q14" s="71">
        <v>0</v>
      </c>
      <c r="R14" s="71">
        <v>4</v>
      </c>
      <c r="S14" s="71">
        <v>4</v>
      </c>
      <c r="T14" s="71">
        <v>4</v>
      </c>
      <c r="U14" s="93">
        <v>4</v>
      </c>
      <c r="V14" s="73">
        <f t="shared" si="1"/>
        <v>1.02</v>
      </c>
      <c r="W14" s="73">
        <f t="shared" si="2"/>
        <v>3.5399999999999996</v>
      </c>
      <c r="X14" s="94">
        <v>7</v>
      </c>
      <c r="Y14" s="95" t="str">
        <f t="shared" si="3"/>
        <v>Califica</v>
      </c>
      <c r="Z14" s="30"/>
    </row>
    <row r="15" spans="1:26" ht="14.25" x14ac:dyDescent="0.2">
      <c r="A15" s="105">
        <v>10</v>
      </c>
      <c r="B15" s="91" t="s">
        <v>24</v>
      </c>
      <c r="C15" s="91" t="s">
        <v>129</v>
      </c>
      <c r="D15" s="91" t="s">
        <v>25</v>
      </c>
      <c r="E15" s="92" t="s">
        <v>2</v>
      </c>
      <c r="F15" s="70">
        <v>4</v>
      </c>
      <c r="G15" s="71">
        <v>4</v>
      </c>
      <c r="H15" s="71">
        <v>4</v>
      </c>
      <c r="I15" s="71">
        <v>4</v>
      </c>
      <c r="J15" s="71">
        <v>4</v>
      </c>
      <c r="K15" s="71">
        <v>4</v>
      </c>
      <c r="L15" s="71">
        <v>4</v>
      </c>
      <c r="M15" s="71">
        <v>4</v>
      </c>
      <c r="N15" s="71">
        <v>4</v>
      </c>
      <c r="O15" s="73">
        <f t="shared" si="0"/>
        <v>2.7999999999999994</v>
      </c>
      <c r="P15" s="70">
        <v>4</v>
      </c>
      <c r="Q15" s="71">
        <v>0</v>
      </c>
      <c r="R15" s="71">
        <v>4</v>
      </c>
      <c r="S15" s="71">
        <v>4</v>
      </c>
      <c r="T15" s="71">
        <v>4</v>
      </c>
      <c r="U15" s="93">
        <v>4</v>
      </c>
      <c r="V15" s="73">
        <f t="shared" si="1"/>
        <v>1.02</v>
      </c>
      <c r="W15" s="73">
        <f t="shared" si="2"/>
        <v>3.8199999999999994</v>
      </c>
      <c r="X15" s="94">
        <v>5</v>
      </c>
      <c r="Y15" s="95" t="str">
        <f t="shared" si="3"/>
        <v>Califica</v>
      </c>
      <c r="Z15" s="30"/>
    </row>
    <row r="16" spans="1:26" ht="14.25" x14ac:dyDescent="0.2">
      <c r="A16" s="105">
        <v>11</v>
      </c>
      <c r="B16" s="91" t="s">
        <v>26</v>
      </c>
      <c r="C16" s="91" t="s">
        <v>129</v>
      </c>
      <c r="D16" s="91" t="s">
        <v>27</v>
      </c>
      <c r="E16" s="92" t="s">
        <v>4</v>
      </c>
      <c r="F16" s="70">
        <v>0</v>
      </c>
      <c r="G16" s="71">
        <v>4</v>
      </c>
      <c r="H16" s="71">
        <v>1</v>
      </c>
      <c r="I16" s="71">
        <v>4</v>
      </c>
      <c r="J16" s="71">
        <v>4</v>
      </c>
      <c r="K16" s="71">
        <v>4</v>
      </c>
      <c r="L16" s="71">
        <v>4</v>
      </c>
      <c r="M16" s="71">
        <v>4</v>
      </c>
      <c r="N16" s="71">
        <v>4</v>
      </c>
      <c r="O16" s="73">
        <f t="shared" si="0"/>
        <v>2.0999999999999996</v>
      </c>
      <c r="P16" s="70">
        <v>4</v>
      </c>
      <c r="Q16" s="71">
        <v>0</v>
      </c>
      <c r="R16" s="71">
        <v>0</v>
      </c>
      <c r="S16" s="71">
        <v>4</v>
      </c>
      <c r="T16" s="71">
        <v>4</v>
      </c>
      <c r="U16" s="93">
        <v>4</v>
      </c>
      <c r="V16" s="73">
        <f t="shared" si="1"/>
        <v>0.84000000000000008</v>
      </c>
      <c r="W16" s="73">
        <f t="shared" si="2"/>
        <v>2.9399999999999995</v>
      </c>
      <c r="X16" s="94">
        <v>12.9</v>
      </c>
      <c r="Y16" s="95" t="str">
        <f t="shared" si="3"/>
        <v>Califica</v>
      </c>
      <c r="Z16" s="30"/>
    </row>
    <row r="17" spans="1:153" s="66" customFormat="1" ht="14.25" x14ac:dyDescent="0.2">
      <c r="A17" s="105">
        <v>13</v>
      </c>
      <c r="B17" s="91" t="s">
        <v>99</v>
      </c>
      <c r="C17" s="91" t="s">
        <v>129</v>
      </c>
      <c r="D17" s="91" t="s">
        <v>100</v>
      </c>
      <c r="E17" s="92" t="s">
        <v>101</v>
      </c>
      <c r="F17" s="70">
        <v>0</v>
      </c>
      <c r="G17" s="71">
        <v>4</v>
      </c>
      <c r="H17" s="71">
        <v>2</v>
      </c>
      <c r="I17" s="71">
        <v>4</v>
      </c>
      <c r="J17" s="71">
        <v>4</v>
      </c>
      <c r="K17" s="71">
        <v>4</v>
      </c>
      <c r="L17" s="71">
        <v>4</v>
      </c>
      <c r="M17" s="71">
        <v>4</v>
      </c>
      <c r="N17" s="71">
        <v>4</v>
      </c>
      <c r="O17" s="73">
        <f t="shared" si="0"/>
        <v>2.2399999999999998</v>
      </c>
      <c r="P17" s="70">
        <v>4</v>
      </c>
      <c r="Q17" s="71">
        <v>0</v>
      </c>
      <c r="R17" s="71">
        <v>0</v>
      </c>
      <c r="S17" s="71">
        <v>0</v>
      </c>
      <c r="T17" s="96">
        <v>4</v>
      </c>
      <c r="U17" s="93">
        <v>4</v>
      </c>
      <c r="V17" s="73">
        <f t="shared" si="1"/>
        <v>0.66</v>
      </c>
      <c r="W17" s="73">
        <f t="shared" si="2"/>
        <v>2.9</v>
      </c>
      <c r="X17" s="94">
        <v>10</v>
      </c>
      <c r="Y17" s="95" t="str">
        <f t="shared" si="3"/>
        <v>No</v>
      </c>
      <c r="Z17" s="102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</row>
    <row r="18" spans="1:153" ht="14.25" x14ac:dyDescent="0.2">
      <c r="A18" s="105">
        <v>14</v>
      </c>
      <c r="B18" s="91" t="s">
        <v>28</v>
      </c>
      <c r="C18" s="91" t="s">
        <v>129</v>
      </c>
      <c r="D18" s="91" t="s">
        <v>29</v>
      </c>
      <c r="E18" s="92" t="s">
        <v>3</v>
      </c>
      <c r="F18" s="70">
        <v>0</v>
      </c>
      <c r="G18" s="71">
        <v>4</v>
      </c>
      <c r="H18" s="71">
        <v>1</v>
      </c>
      <c r="I18" s="71">
        <v>4</v>
      </c>
      <c r="J18" s="71">
        <v>4</v>
      </c>
      <c r="K18" s="71">
        <v>4</v>
      </c>
      <c r="L18" s="71">
        <v>4</v>
      </c>
      <c r="M18" s="71">
        <v>4</v>
      </c>
      <c r="N18" s="71">
        <v>2</v>
      </c>
      <c r="O18" s="73">
        <f t="shared" si="0"/>
        <v>1.9599999999999997</v>
      </c>
      <c r="P18" s="70">
        <v>4</v>
      </c>
      <c r="Q18" s="71">
        <v>0</v>
      </c>
      <c r="R18" s="71">
        <v>0</v>
      </c>
      <c r="S18" s="71">
        <v>4</v>
      </c>
      <c r="T18" s="71">
        <v>4</v>
      </c>
      <c r="U18" s="93">
        <v>4</v>
      </c>
      <c r="V18" s="73">
        <f t="shared" si="1"/>
        <v>0.84000000000000008</v>
      </c>
      <c r="W18" s="73">
        <f t="shared" si="2"/>
        <v>2.8</v>
      </c>
      <c r="X18" s="94">
        <v>10</v>
      </c>
      <c r="Y18" s="95" t="str">
        <f t="shared" si="3"/>
        <v>No</v>
      </c>
      <c r="Z18" s="102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91"/>
      <c r="DH18" s="91"/>
      <c r="DI18" s="91"/>
      <c r="DJ18" s="91"/>
      <c r="DK18" s="91"/>
      <c r="DL18" s="91"/>
      <c r="DM18" s="91"/>
      <c r="DN18" s="91"/>
      <c r="DO18" s="91"/>
      <c r="DP18" s="91"/>
      <c r="DQ18" s="91"/>
      <c r="DR18" s="91"/>
      <c r="DS18" s="91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</row>
    <row r="19" spans="1:153" ht="14.25" x14ac:dyDescent="0.2">
      <c r="A19" s="105">
        <v>15</v>
      </c>
      <c r="B19" s="91" t="s">
        <v>30</v>
      </c>
      <c r="C19" s="91" t="s">
        <v>129</v>
      </c>
      <c r="D19" s="91" t="s">
        <v>31</v>
      </c>
      <c r="E19" s="92" t="s">
        <v>3</v>
      </c>
      <c r="F19" s="70">
        <v>0</v>
      </c>
      <c r="G19" s="71">
        <v>0</v>
      </c>
      <c r="H19" s="71">
        <v>0</v>
      </c>
      <c r="I19" s="71">
        <v>0</v>
      </c>
      <c r="J19" s="71">
        <v>4</v>
      </c>
      <c r="K19" s="71">
        <v>4</v>
      </c>
      <c r="L19" s="71">
        <v>4</v>
      </c>
      <c r="M19" s="71">
        <v>4</v>
      </c>
      <c r="N19" s="71">
        <v>4</v>
      </c>
      <c r="O19" s="73">
        <f t="shared" si="0"/>
        <v>1.4</v>
      </c>
      <c r="P19" s="70">
        <v>4</v>
      </c>
      <c r="Q19" s="71">
        <v>4</v>
      </c>
      <c r="R19" s="71">
        <v>0</v>
      </c>
      <c r="S19" s="71">
        <v>4</v>
      </c>
      <c r="T19" s="71">
        <v>4</v>
      </c>
      <c r="U19" s="93">
        <v>4</v>
      </c>
      <c r="V19" s="73">
        <f t="shared" si="1"/>
        <v>1.02</v>
      </c>
      <c r="W19" s="73">
        <f t="shared" si="2"/>
        <v>2.42</v>
      </c>
      <c r="X19" s="94">
        <v>12</v>
      </c>
      <c r="Y19" s="95" t="str">
        <f t="shared" si="3"/>
        <v>No</v>
      </c>
      <c r="Z19" s="102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  <c r="DQ19" s="91"/>
      <c r="DR19" s="91"/>
      <c r="DS19" s="91"/>
      <c r="DT19" s="91"/>
      <c r="DU19" s="91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</row>
    <row r="20" spans="1:153" ht="14.25" x14ac:dyDescent="0.2">
      <c r="A20" s="105">
        <v>16</v>
      </c>
      <c r="B20" s="91" t="s">
        <v>32</v>
      </c>
      <c r="C20" s="91" t="s">
        <v>129</v>
      </c>
      <c r="D20" s="91" t="s">
        <v>33</v>
      </c>
      <c r="E20" s="92" t="s">
        <v>4</v>
      </c>
      <c r="F20" s="70">
        <v>4</v>
      </c>
      <c r="G20" s="71">
        <v>4</v>
      </c>
      <c r="H20" s="71">
        <v>1</v>
      </c>
      <c r="I20" s="71">
        <v>4</v>
      </c>
      <c r="J20" s="71">
        <v>4</v>
      </c>
      <c r="K20" s="71">
        <v>4</v>
      </c>
      <c r="L20" s="71">
        <v>4</v>
      </c>
      <c r="M20" s="71">
        <v>4</v>
      </c>
      <c r="N20" s="71">
        <v>4</v>
      </c>
      <c r="O20" s="73">
        <f t="shared" si="0"/>
        <v>2.3799999999999994</v>
      </c>
      <c r="P20" s="70">
        <v>4</v>
      </c>
      <c r="Q20" s="71">
        <v>0</v>
      </c>
      <c r="R20" s="71">
        <v>0</v>
      </c>
      <c r="S20" s="71">
        <v>4</v>
      </c>
      <c r="T20" s="71">
        <v>4</v>
      </c>
      <c r="U20" s="93">
        <v>4</v>
      </c>
      <c r="V20" s="73">
        <f t="shared" si="1"/>
        <v>0.84000000000000008</v>
      </c>
      <c r="W20" s="73">
        <f t="shared" si="2"/>
        <v>3.2199999999999998</v>
      </c>
      <c r="X20" s="94">
        <v>8</v>
      </c>
      <c r="Y20" s="95" t="str">
        <f t="shared" si="3"/>
        <v>Califica</v>
      </c>
      <c r="Z20" s="102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</row>
    <row r="21" spans="1:153" ht="14.25" x14ac:dyDescent="0.2">
      <c r="A21" s="105">
        <v>17</v>
      </c>
      <c r="B21" s="91" t="s">
        <v>34</v>
      </c>
      <c r="C21" s="91" t="s">
        <v>129</v>
      </c>
      <c r="D21" s="91" t="s">
        <v>35</v>
      </c>
      <c r="E21" s="92" t="s">
        <v>4</v>
      </c>
      <c r="F21" s="70">
        <v>0</v>
      </c>
      <c r="G21" s="71">
        <v>4</v>
      </c>
      <c r="H21" s="71">
        <v>1</v>
      </c>
      <c r="I21" s="71">
        <v>4</v>
      </c>
      <c r="J21" s="71">
        <v>4</v>
      </c>
      <c r="K21" s="71">
        <v>4</v>
      </c>
      <c r="L21" s="71">
        <v>4</v>
      </c>
      <c r="M21" s="71">
        <v>4</v>
      </c>
      <c r="N21" s="71">
        <v>4</v>
      </c>
      <c r="O21" s="73">
        <f t="shared" si="0"/>
        <v>2.0999999999999996</v>
      </c>
      <c r="P21" s="70">
        <v>4</v>
      </c>
      <c r="Q21" s="71">
        <v>0</v>
      </c>
      <c r="R21" s="71">
        <v>0</v>
      </c>
      <c r="S21" s="71">
        <v>0</v>
      </c>
      <c r="T21" s="71">
        <v>4</v>
      </c>
      <c r="U21" s="93">
        <v>4</v>
      </c>
      <c r="V21" s="73">
        <f t="shared" si="1"/>
        <v>0.66</v>
      </c>
      <c r="W21" s="73">
        <f t="shared" si="2"/>
        <v>2.76</v>
      </c>
      <c r="X21" s="94">
        <v>12</v>
      </c>
      <c r="Y21" s="95" t="str">
        <f t="shared" si="3"/>
        <v>No</v>
      </c>
      <c r="Z21" s="102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</row>
    <row r="22" spans="1:153" s="66" customFormat="1" ht="14.25" x14ac:dyDescent="0.2">
      <c r="A22" s="105">
        <v>18</v>
      </c>
      <c r="B22" s="91" t="s">
        <v>36</v>
      </c>
      <c r="C22" s="91" t="s">
        <v>129</v>
      </c>
      <c r="D22" s="91" t="s">
        <v>37</v>
      </c>
      <c r="E22" s="92" t="s">
        <v>4</v>
      </c>
      <c r="F22" s="70">
        <v>0</v>
      </c>
      <c r="G22" s="71">
        <v>4</v>
      </c>
      <c r="H22" s="71">
        <v>1</v>
      </c>
      <c r="I22" s="71">
        <v>4</v>
      </c>
      <c r="J22" s="71">
        <v>4</v>
      </c>
      <c r="K22" s="71">
        <v>4</v>
      </c>
      <c r="L22" s="71">
        <v>4</v>
      </c>
      <c r="M22" s="71">
        <v>4</v>
      </c>
      <c r="N22" s="71">
        <v>4</v>
      </c>
      <c r="O22" s="73">
        <f t="shared" si="0"/>
        <v>2.0999999999999996</v>
      </c>
      <c r="P22" s="70">
        <v>4</v>
      </c>
      <c r="Q22" s="71">
        <v>0</v>
      </c>
      <c r="R22" s="71">
        <v>0</v>
      </c>
      <c r="S22" s="71">
        <v>4</v>
      </c>
      <c r="T22" s="96">
        <v>4</v>
      </c>
      <c r="U22" s="93">
        <v>4</v>
      </c>
      <c r="V22" s="73">
        <f t="shared" si="1"/>
        <v>0.84000000000000008</v>
      </c>
      <c r="W22" s="73">
        <f t="shared" si="2"/>
        <v>2.9399999999999995</v>
      </c>
      <c r="X22" s="94">
        <v>17.399999999999999</v>
      </c>
      <c r="Y22" s="95" t="str">
        <f t="shared" si="3"/>
        <v>Califica</v>
      </c>
      <c r="Z22" s="102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</row>
    <row r="23" spans="1:153" ht="14.25" x14ac:dyDescent="0.2">
      <c r="A23" s="105">
        <v>19</v>
      </c>
      <c r="B23" s="91" t="s">
        <v>38</v>
      </c>
      <c r="C23" s="91" t="s">
        <v>129</v>
      </c>
      <c r="D23" s="91" t="s">
        <v>39</v>
      </c>
      <c r="E23" s="92" t="s">
        <v>2</v>
      </c>
      <c r="F23" s="70">
        <v>0</v>
      </c>
      <c r="G23" s="71">
        <v>4</v>
      </c>
      <c r="H23" s="71">
        <v>1</v>
      </c>
      <c r="I23" s="71">
        <v>4</v>
      </c>
      <c r="J23" s="71">
        <v>4</v>
      </c>
      <c r="K23" s="71">
        <v>4</v>
      </c>
      <c r="L23" s="71">
        <v>4</v>
      </c>
      <c r="M23" s="71">
        <v>4</v>
      </c>
      <c r="N23" s="71">
        <v>4</v>
      </c>
      <c r="O23" s="73">
        <f t="shared" si="0"/>
        <v>2.0999999999999996</v>
      </c>
      <c r="P23" s="70">
        <v>4</v>
      </c>
      <c r="Q23" s="71">
        <v>0</v>
      </c>
      <c r="R23" s="71">
        <v>0</v>
      </c>
      <c r="S23" s="71">
        <v>4</v>
      </c>
      <c r="T23" s="71">
        <v>0</v>
      </c>
      <c r="U23" s="93">
        <v>0</v>
      </c>
      <c r="V23" s="73">
        <f t="shared" si="1"/>
        <v>0.48</v>
      </c>
      <c r="W23" s="73">
        <f t="shared" si="2"/>
        <v>2.5799999999999996</v>
      </c>
      <c r="X23" s="94">
        <v>5</v>
      </c>
      <c r="Y23" s="95" t="str">
        <f t="shared" si="3"/>
        <v>No</v>
      </c>
      <c r="Z23" s="102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  <c r="DQ23" s="91"/>
      <c r="DR23" s="91"/>
      <c r="DS23" s="91"/>
      <c r="DT23" s="91"/>
      <c r="DU23" s="91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</row>
    <row r="24" spans="1:153" ht="14.25" x14ac:dyDescent="0.2">
      <c r="A24" s="105">
        <v>20</v>
      </c>
      <c r="B24" s="91" t="s">
        <v>40</v>
      </c>
      <c r="C24" s="91" t="s">
        <v>129</v>
      </c>
      <c r="D24" s="91" t="s">
        <v>41</v>
      </c>
      <c r="E24" s="92" t="s">
        <v>4</v>
      </c>
      <c r="F24" s="70">
        <v>0</v>
      </c>
      <c r="G24" s="71">
        <v>4</v>
      </c>
      <c r="H24" s="71">
        <v>4</v>
      </c>
      <c r="I24" s="71">
        <v>4</v>
      </c>
      <c r="J24" s="71">
        <v>4</v>
      </c>
      <c r="K24" s="71">
        <v>4</v>
      </c>
      <c r="L24" s="71">
        <v>4</v>
      </c>
      <c r="M24" s="71">
        <v>4</v>
      </c>
      <c r="N24" s="71">
        <v>4</v>
      </c>
      <c r="O24" s="73">
        <f t="shared" si="0"/>
        <v>2.5199999999999996</v>
      </c>
      <c r="P24" s="70">
        <v>4</v>
      </c>
      <c r="Q24" s="71">
        <v>0</v>
      </c>
      <c r="R24" s="71">
        <v>0</v>
      </c>
      <c r="S24" s="71">
        <v>0</v>
      </c>
      <c r="T24" s="71">
        <v>4</v>
      </c>
      <c r="U24" s="93">
        <v>4</v>
      </c>
      <c r="V24" s="73">
        <f t="shared" si="1"/>
        <v>0.66</v>
      </c>
      <c r="W24" s="73">
        <f t="shared" si="2"/>
        <v>3.1799999999999997</v>
      </c>
      <c r="X24" s="94">
        <v>9.6</v>
      </c>
      <c r="Y24" s="95" t="str">
        <f t="shared" si="3"/>
        <v>Califica</v>
      </c>
      <c r="Z24" s="102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91"/>
      <c r="CV24" s="91"/>
      <c r="CW24" s="91"/>
      <c r="CX24" s="91"/>
      <c r="CY24" s="91"/>
      <c r="CZ24" s="91"/>
      <c r="DA24" s="91"/>
      <c r="DB24" s="91"/>
      <c r="DC24" s="91"/>
      <c r="DD24" s="91"/>
      <c r="DE24" s="91"/>
      <c r="DF24" s="91"/>
      <c r="DG24" s="91"/>
      <c r="DH24" s="91"/>
      <c r="DI24" s="91"/>
      <c r="DJ24" s="91"/>
      <c r="DK24" s="91"/>
      <c r="DL24" s="91"/>
      <c r="DM24" s="91"/>
      <c r="DN24" s="91"/>
      <c r="DO24" s="91"/>
      <c r="DP24" s="91"/>
      <c r="DQ24" s="91"/>
      <c r="DR24" s="91"/>
      <c r="DS24" s="91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</row>
    <row r="25" spans="1:153" ht="14.25" x14ac:dyDescent="0.2">
      <c r="A25" s="105">
        <v>21</v>
      </c>
      <c r="B25" s="91" t="s">
        <v>42</v>
      </c>
      <c r="C25" s="91" t="s">
        <v>129</v>
      </c>
      <c r="D25" s="91" t="s">
        <v>43</v>
      </c>
      <c r="E25" s="92" t="s">
        <v>44</v>
      </c>
      <c r="F25" s="70">
        <v>4</v>
      </c>
      <c r="G25" s="71">
        <v>4</v>
      </c>
      <c r="H25" s="71">
        <v>4</v>
      </c>
      <c r="I25" s="71">
        <v>4</v>
      </c>
      <c r="J25" s="71">
        <v>4</v>
      </c>
      <c r="K25" s="71">
        <v>4</v>
      </c>
      <c r="L25" s="71">
        <v>4</v>
      </c>
      <c r="M25" s="71">
        <v>4</v>
      </c>
      <c r="N25" s="71">
        <v>4</v>
      </c>
      <c r="O25" s="73">
        <f t="shared" si="0"/>
        <v>2.7999999999999994</v>
      </c>
      <c r="P25" s="70">
        <v>4</v>
      </c>
      <c r="Q25" s="71">
        <v>0</v>
      </c>
      <c r="R25" s="71">
        <v>0</v>
      </c>
      <c r="S25" s="71">
        <v>0</v>
      </c>
      <c r="T25" s="71">
        <v>0</v>
      </c>
      <c r="U25" s="93">
        <v>4</v>
      </c>
      <c r="V25" s="73">
        <f t="shared" si="1"/>
        <v>0.48</v>
      </c>
      <c r="W25" s="73">
        <f t="shared" si="2"/>
        <v>3.2799999999999994</v>
      </c>
      <c r="X25" s="94">
        <v>8</v>
      </c>
      <c r="Y25" s="95" t="str">
        <f t="shared" si="3"/>
        <v>Califica</v>
      </c>
      <c r="Z25" s="102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</row>
    <row r="26" spans="1:153" ht="14.25" x14ac:dyDescent="0.2">
      <c r="A26" s="105">
        <v>22</v>
      </c>
      <c r="B26" s="91" t="s">
        <v>45</v>
      </c>
      <c r="C26" s="91" t="s">
        <v>129</v>
      </c>
      <c r="D26" s="91" t="s">
        <v>46</v>
      </c>
      <c r="E26" s="92" t="s">
        <v>4</v>
      </c>
      <c r="F26" s="70">
        <v>2</v>
      </c>
      <c r="G26" s="71">
        <v>4</v>
      </c>
      <c r="H26" s="71">
        <v>1</v>
      </c>
      <c r="I26" s="71">
        <v>4</v>
      </c>
      <c r="J26" s="71">
        <v>4</v>
      </c>
      <c r="K26" s="71">
        <v>4</v>
      </c>
      <c r="L26" s="71">
        <v>4</v>
      </c>
      <c r="M26" s="71">
        <v>4</v>
      </c>
      <c r="N26" s="71">
        <v>4</v>
      </c>
      <c r="O26" s="73">
        <f t="shared" si="0"/>
        <v>2.2399999999999998</v>
      </c>
      <c r="P26" s="70">
        <v>4</v>
      </c>
      <c r="Q26" s="71">
        <v>0</v>
      </c>
      <c r="R26" s="71">
        <v>0</v>
      </c>
      <c r="S26" s="71">
        <v>4</v>
      </c>
      <c r="T26" s="71">
        <v>4</v>
      </c>
      <c r="U26" s="93">
        <v>4</v>
      </c>
      <c r="V26" s="73">
        <f t="shared" si="1"/>
        <v>0.84000000000000008</v>
      </c>
      <c r="W26" s="73">
        <f t="shared" si="2"/>
        <v>3.08</v>
      </c>
      <c r="X26" s="94">
        <v>14.399999999999999</v>
      </c>
      <c r="Y26" s="95" t="str">
        <f t="shared" si="3"/>
        <v>Califica</v>
      </c>
      <c r="Z26" s="102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</row>
    <row r="27" spans="1:153" ht="14.25" x14ac:dyDescent="0.2">
      <c r="A27" s="105">
        <v>23</v>
      </c>
      <c r="B27" s="91" t="s">
        <v>47</v>
      </c>
      <c r="C27" s="91" t="s">
        <v>129</v>
      </c>
      <c r="D27" s="91" t="s">
        <v>48</v>
      </c>
      <c r="E27" s="92" t="s">
        <v>4</v>
      </c>
      <c r="F27" s="70">
        <v>4</v>
      </c>
      <c r="G27" s="71">
        <v>4</v>
      </c>
      <c r="H27" s="71">
        <v>0</v>
      </c>
      <c r="I27" s="71">
        <v>4</v>
      </c>
      <c r="J27" s="71">
        <v>4</v>
      </c>
      <c r="K27" s="71">
        <v>4</v>
      </c>
      <c r="L27" s="71">
        <v>4</v>
      </c>
      <c r="M27" s="71">
        <v>4</v>
      </c>
      <c r="N27" s="71">
        <v>4</v>
      </c>
      <c r="O27" s="73">
        <f t="shared" si="0"/>
        <v>2.2399999999999998</v>
      </c>
      <c r="P27" s="70">
        <v>4</v>
      </c>
      <c r="Q27" s="71">
        <v>0</v>
      </c>
      <c r="R27" s="71">
        <v>0</v>
      </c>
      <c r="S27" s="71">
        <v>0</v>
      </c>
      <c r="T27" s="71">
        <v>4</v>
      </c>
      <c r="U27" s="93">
        <v>4</v>
      </c>
      <c r="V27" s="73">
        <f t="shared" si="1"/>
        <v>0.66</v>
      </c>
      <c r="W27" s="73">
        <f t="shared" si="2"/>
        <v>2.9</v>
      </c>
      <c r="X27" s="94">
        <v>7</v>
      </c>
      <c r="Y27" s="95" t="str">
        <f t="shared" si="3"/>
        <v>No</v>
      </c>
      <c r="Z27" s="102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</row>
    <row r="28" spans="1:153" ht="14.25" x14ac:dyDescent="0.2">
      <c r="A28" s="105">
        <v>24</v>
      </c>
      <c r="B28" s="91" t="s">
        <v>49</v>
      </c>
      <c r="C28" s="91" t="s">
        <v>129</v>
      </c>
      <c r="D28" s="91" t="s">
        <v>50</v>
      </c>
      <c r="E28" s="92" t="s">
        <v>3</v>
      </c>
      <c r="F28" s="70">
        <v>2</v>
      </c>
      <c r="G28" s="71">
        <v>4</v>
      </c>
      <c r="H28" s="71">
        <v>2</v>
      </c>
      <c r="I28" s="71">
        <v>4</v>
      </c>
      <c r="J28" s="71">
        <v>4</v>
      </c>
      <c r="K28" s="71">
        <v>4</v>
      </c>
      <c r="L28" s="71">
        <v>4</v>
      </c>
      <c r="M28" s="71">
        <v>4</v>
      </c>
      <c r="N28" s="71">
        <v>4</v>
      </c>
      <c r="O28" s="73">
        <f t="shared" si="0"/>
        <v>2.3799999999999994</v>
      </c>
      <c r="P28" s="70">
        <v>4</v>
      </c>
      <c r="Q28" s="71">
        <v>0</v>
      </c>
      <c r="R28" s="71">
        <v>0</v>
      </c>
      <c r="S28" s="71">
        <v>0</v>
      </c>
      <c r="T28" s="71">
        <v>4</v>
      </c>
      <c r="U28" s="93">
        <v>4</v>
      </c>
      <c r="V28" s="73">
        <f t="shared" si="1"/>
        <v>0.66</v>
      </c>
      <c r="W28" s="73">
        <f t="shared" si="2"/>
        <v>3.0399999999999996</v>
      </c>
      <c r="X28" s="94">
        <v>12</v>
      </c>
      <c r="Y28" s="95" t="str">
        <f t="shared" si="3"/>
        <v>Califica</v>
      </c>
      <c r="Z28" s="102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</row>
    <row r="29" spans="1:153" s="66" customFormat="1" ht="14.25" x14ac:dyDescent="0.2">
      <c r="A29" s="105">
        <v>25</v>
      </c>
      <c r="B29" s="91" t="s">
        <v>51</v>
      </c>
      <c r="C29" s="91" t="s">
        <v>129</v>
      </c>
      <c r="D29" s="91" t="s">
        <v>52</v>
      </c>
      <c r="E29" s="92" t="s">
        <v>3</v>
      </c>
      <c r="F29" s="70">
        <v>2</v>
      </c>
      <c r="G29" s="71">
        <v>4</v>
      </c>
      <c r="H29" s="71">
        <v>1</v>
      </c>
      <c r="I29" s="71">
        <v>4</v>
      </c>
      <c r="J29" s="71">
        <v>4</v>
      </c>
      <c r="K29" s="71">
        <v>4</v>
      </c>
      <c r="L29" s="71">
        <v>4</v>
      </c>
      <c r="M29" s="71">
        <v>4</v>
      </c>
      <c r="N29" s="71">
        <v>4</v>
      </c>
      <c r="O29" s="73">
        <f t="shared" si="0"/>
        <v>2.2399999999999998</v>
      </c>
      <c r="P29" s="70">
        <v>4</v>
      </c>
      <c r="Q29" s="71">
        <v>0</v>
      </c>
      <c r="R29" s="71">
        <v>0</v>
      </c>
      <c r="S29" s="71">
        <v>4</v>
      </c>
      <c r="T29" s="71">
        <v>4</v>
      </c>
      <c r="U29" s="93">
        <v>4</v>
      </c>
      <c r="V29" s="73">
        <f t="shared" si="1"/>
        <v>0.84000000000000008</v>
      </c>
      <c r="W29" s="73">
        <f t="shared" si="2"/>
        <v>3.08</v>
      </c>
      <c r="X29" s="94">
        <v>10</v>
      </c>
      <c r="Y29" s="95" t="str">
        <f t="shared" si="3"/>
        <v>Califica</v>
      </c>
      <c r="Z29" s="102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</row>
    <row r="30" spans="1:153" ht="14.25" x14ac:dyDescent="0.2">
      <c r="A30" s="105">
        <v>26</v>
      </c>
      <c r="B30" s="91" t="s">
        <v>53</v>
      </c>
      <c r="C30" s="91" t="s">
        <v>129</v>
      </c>
      <c r="D30" s="91" t="s">
        <v>54</v>
      </c>
      <c r="E30" s="92" t="s">
        <v>4</v>
      </c>
      <c r="F30" s="70">
        <v>4</v>
      </c>
      <c r="G30" s="71">
        <v>4</v>
      </c>
      <c r="H30" s="71">
        <v>2</v>
      </c>
      <c r="I30" s="71">
        <v>4</v>
      </c>
      <c r="J30" s="71">
        <v>4</v>
      </c>
      <c r="K30" s="71">
        <v>4</v>
      </c>
      <c r="L30" s="71">
        <v>4</v>
      </c>
      <c r="M30" s="71">
        <v>4</v>
      </c>
      <c r="N30" s="71">
        <v>4</v>
      </c>
      <c r="O30" s="73">
        <f t="shared" si="0"/>
        <v>2.5199999999999996</v>
      </c>
      <c r="P30" s="70">
        <v>4</v>
      </c>
      <c r="Q30" s="71">
        <v>0</v>
      </c>
      <c r="R30" s="71">
        <v>0</v>
      </c>
      <c r="S30" s="71">
        <v>4</v>
      </c>
      <c r="T30" s="71">
        <v>4</v>
      </c>
      <c r="U30" s="93">
        <v>4</v>
      </c>
      <c r="V30" s="73">
        <f t="shared" si="1"/>
        <v>0.84000000000000008</v>
      </c>
      <c r="W30" s="73">
        <f t="shared" si="2"/>
        <v>3.3599999999999994</v>
      </c>
      <c r="X30" s="94">
        <v>8</v>
      </c>
      <c r="Y30" s="95" t="str">
        <f t="shared" si="3"/>
        <v>Califica</v>
      </c>
      <c r="Z30" s="30"/>
    </row>
    <row r="31" spans="1:153" ht="14.25" x14ac:dyDescent="0.2">
      <c r="A31" s="105">
        <v>27</v>
      </c>
      <c r="B31" s="91" t="s">
        <v>55</v>
      </c>
      <c r="C31" s="91" t="s">
        <v>129</v>
      </c>
      <c r="D31" s="91" t="s">
        <v>56</v>
      </c>
      <c r="E31" s="92" t="s">
        <v>2</v>
      </c>
      <c r="F31" s="70">
        <v>0</v>
      </c>
      <c r="G31" s="71">
        <v>4</v>
      </c>
      <c r="H31" s="71">
        <v>0</v>
      </c>
      <c r="I31" s="71">
        <v>4</v>
      </c>
      <c r="J31" s="71">
        <v>4</v>
      </c>
      <c r="K31" s="71">
        <v>4</v>
      </c>
      <c r="L31" s="71">
        <v>4</v>
      </c>
      <c r="M31" s="71">
        <v>4</v>
      </c>
      <c r="N31" s="71">
        <v>4</v>
      </c>
      <c r="O31" s="73">
        <f t="shared" si="0"/>
        <v>1.9599999999999997</v>
      </c>
      <c r="P31" s="70">
        <v>4</v>
      </c>
      <c r="Q31" s="71">
        <v>4</v>
      </c>
      <c r="R31" s="71">
        <v>0</v>
      </c>
      <c r="S31" s="71">
        <v>4</v>
      </c>
      <c r="T31" s="71">
        <v>4</v>
      </c>
      <c r="U31" s="93">
        <v>4</v>
      </c>
      <c r="V31" s="73">
        <f t="shared" si="1"/>
        <v>1.02</v>
      </c>
      <c r="W31" s="73">
        <f t="shared" si="2"/>
        <v>2.9799999999999995</v>
      </c>
      <c r="X31" s="94">
        <v>7.9</v>
      </c>
      <c r="Y31" s="95" t="str">
        <f t="shared" si="3"/>
        <v>Califica</v>
      </c>
      <c r="Z31" s="30"/>
    </row>
    <row r="32" spans="1:153" ht="14.25" x14ac:dyDescent="0.2">
      <c r="A32" s="105">
        <v>28</v>
      </c>
      <c r="B32" s="91" t="s">
        <v>119</v>
      </c>
      <c r="C32" s="91" t="s">
        <v>129</v>
      </c>
      <c r="D32" s="91" t="s">
        <v>120</v>
      </c>
      <c r="E32" s="97" t="s">
        <v>4</v>
      </c>
      <c r="F32" s="70">
        <v>0</v>
      </c>
      <c r="G32" s="71">
        <v>4</v>
      </c>
      <c r="H32" s="71">
        <v>0</v>
      </c>
      <c r="I32" s="71">
        <v>4</v>
      </c>
      <c r="J32" s="71">
        <v>4</v>
      </c>
      <c r="K32" s="71">
        <v>4</v>
      </c>
      <c r="L32" s="71">
        <v>4</v>
      </c>
      <c r="M32" s="71">
        <v>4</v>
      </c>
      <c r="N32" s="71">
        <v>4</v>
      </c>
      <c r="O32" s="73">
        <f t="shared" si="0"/>
        <v>1.9599999999999997</v>
      </c>
      <c r="P32" s="70">
        <v>4</v>
      </c>
      <c r="Q32" s="71">
        <v>0</v>
      </c>
      <c r="R32" s="71">
        <v>0</v>
      </c>
      <c r="S32" s="71">
        <v>0</v>
      </c>
      <c r="T32" s="71">
        <v>4</v>
      </c>
      <c r="U32" s="93">
        <v>0</v>
      </c>
      <c r="V32" s="73">
        <f t="shared" si="1"/>
        <v>0.48</v>
      </c>
      <c r="W32" s="73">
        <f t="shared" si="2"/>
        <v>2.4399999999999995</v>
      </c>
      <c r="X32" s="94">
        <v>9</v>
      </c>
      <c r="Y32" s="95" t="str">
        <f t="shared" si="3"/>
        <v>No</v>
      </c>
      <c r="Z32" s="30"/>
    </row>
    <row r="33" spans="1:26" ht="14.25" x14ac:dyDescent="0.2">
      <c r="A33" s="105">
        <v>29</v>
      </c>
      <c r="B33" s="91" t="s">
        <v>57</v>
      </c>
      <c r="C33" s="91" t="s">
        <v>129</v>
      </c>
      <c r="D33" s="91" t="s">
        <v>58</v>
      </c>
      <c r="E33" s="92" t="s">
        <v>2</v>
      </c>
      <c r="F33" s="70">
        <v>0</v>
      </c>
      <c r="G33" s="71">
        <v>4</v>
      </c>
      <c r="H33" s="71">
        <v>1</v>
      </c>
      <c r="I33" s="71">
        <v>4</v>
      </c>
      <c r="J33" s="71">
        <v>4</v>
      </c>
      <c r="K33" s="71">
        <v>4</v>
      </c>
      <c r="L33" s="71">
        <v>4</v>
      </c>
      <c r="M33" s="71">
        <v>4</v>
      </c>
      <c r="N33" s="71">
        <v>4</v>
      </c>
      <c r="O33" s="73">
        <f t="shared" si="0"/>
        <v>2.0999999999999996</v>
      </c>
      <c r="P33" s="70">
        <v>4</v>
      </c>
      <c r="Q33" s="71">
        <v>0</v>
      </c>
      <c r="R33" s="71">
        <v>0</v>
      </c>
      <c r="S33" s="71">
        <v>4</v>
      </c>
      <c r="T33" s="71">
        <v>4</v>
      </c>
      <c r="U33" s="93">
        <v>0</v>
      </c>
      <c r="V33" s="73">
        <f t="shared" si="1"/>
        <v>0.66</v>
      </c>
      <c r="W33" s="73">
        <f t="shared" si="2"/>
        <v>2.76</v>
      </c>
      <c r="X33" s="94">
        <v>4.5</v>
      </c>
      <c r="Y33" s="95" t="str">
        <f t="shared" si="3"/>
        <v>No</v>
      </c>
      <c r="Z33" s="30"/>
    </row>
    <row r="34" spans="1:26" ht="14.25" x14ac:dyDescent="0.2">
      <c r="A34" s="105">
        <v>30</v>
      </c>
      <c r="B34" s="91" t="s">
        <v>59</v>
      </c>
      <c r="C34" s="91" t="s">
        <v>129</v>
      </c>
      <c r="D34" s="91" t="s">
        <v>60</v>
      </c>
      <c r="E34" s="92" t="s">
        <v>2</v>
      </c>
      <c r="F34" s="70">
        <v>0</v>
      </c>
      <c r="G34" s="71">
        <v>4</v>
      </c>
      <c r="H34" s="71">
        <v>1</v>
      </c>
      <c r="I34" s="71">
        <v>4</v>
      </c>
      <c r="J34" s="71">
        <v>4</v>
      </c>
      <c r="K34" s="71">
        <v>4</v>
      </c>
      <c r="L34" s="71">
        <v>4</v>
      </c>
      <c r="M34" s="71">
        <v>4</v>
      </c>
      <c r="N34" s="71">
        <v>4</v>
      </c>
      <c r="O34" s="73">
        <f t="shared" si="0"/>
        <v>2.0999999999999996</v>
      </c>
      <c r="P34" s="70">
        <v>4</v>
      </c>
      <c r="Q34" s="71">
        <v>4</v>
      </c>
      <c r="R34" s="71">
        <v>4</v>
      </c>
      <c r="S34" s="71">
        <v>4</v>
      </c>
      <c r="T34" s="71">
        <v>4</v>
      </c>
      <c r="U34" s="93">
        <v>0</v>
      </c>
      <c r="V34" s="73">
        <f t="shared" si="1"/>
        <v>1.02</v>
      </c>
      <c r="W34" s="73">
        <f t="shared" si="2"/>
        <v>3.1199999999999997</v>
      </c>
      <c r="X34" s="94">
        <v>6</v>
      </c>
      <c r="Y34" s="95" t="str">
        <f t="shared" si="3"/>
        <v>Califica</v>
      </c>
      <c r="Z34" s="30"/>
    </row>
    <row r="35" spans="1:26" ht="14.25" x14ac:dyDescent="0.2">
      <c r="A35" s="24">
        <v>31</v>
      </c>
      <c r="B35" s="25" t="s">
        <v>61</v>
      </c>
      <c r="C35" s="25" t="s">
        <v>129</v>
      </c>
      <c r="D35" s="91" t="s">
        <v>62</v>
      </c>
      <c r="E35" s="92" t="s">
        <v>4</v>
      </c>
      <c r="F35" s="70">
        <v>4</v>
      </c>
      <c r="G35" s="71">
        <v>4</v>
      </c>
      <c r="H35" s="71">
        <v>4</v>
      </c>
      <c r="I35" s="71">
        <v>4</v>
      </c>
      <c r="J35" s="71">
        <v>4</v>
      </c>
      <c r="K35" s="71">
        <v>4</v>
      </c>
      <c r="L35" s="71">
        <v>4</v>
      </c>
      <c r="M35" s="71">
        <v>4</v>
      </c>
      <c r="N35" s="71">
        <v>4</v>
      </c>
      <c r="O35" s="73">
        <f t="shared" si="0"/>
        <v>2.7999999999999994</v>
      </c>
      <c r="P35" s="70">
        <v>4</v>
      </c>
      <c r="Q35" s="71">
        <v>4</v>
      </c>
      <c r="R35" s="71">
        <v>4</v>
      </c>
      <c r="S35" s="71">
        <v>4</v>
      </c>
      <c r="T35" s="71">
        <v>4</v>
      </c>
      <c r="U35" s="93">
        <v>4</v>
      </c>
      <c r="V35" s="73">
        <f t="shared" si="1"/>
        <v>1.2</v>
      </c>
      <c r="W35" s="73">
        <f t="shared" si="2"/>
        <v>3.9999999999999991</v>
      </c>
      <c r="X35" s="94">
        <v>10.799999999999999</v>
      </c>
      <c r="Y35" s="95" t="str">
        <f t="shared" si="3"/>
        <v>No</v>
      </c>
      <c r="Z35" s="30"/>
    </row>
    <row r="36" spans="1:26" ht="14.25" x14ac:dyDescent="0.2">
      <c r="A36" s="24">
        <v>32</v>
      </c>
      <c r="B36" s="25" t="s">
        <v>63</v>
      </c>
      <c r="C36" s="25" t="s">
        <v>130</v>
      </c>
      <c r="D36" s="91" t="s">
        <v>64</v>
      </c>
      <c r="E36" s="92" t="s">
        <v>4</v>
      </c>
      <c r="F36" s="70">
        <v>0</v>
      </c>
      <c r="G36" s="71">
        <v>4</v>
      </c>
      <c r="H36" s="71">
        <v>1</v>
      </c>
      <c r="I36" s="71">
        <v>4</v>
      </c>
      <c r="J36" s="71">
        <v>4</v>
      </c>
      <c r="K36" s="71">
        <v>4</v>
      </c>
      <c r="L36" s="71">
        <v>4</v>
      </c>
      <c r="M36" s="71">
        <v>4</v>
      </c>
      <c r="N36" s="71">
        <v>4</v>
      </c>
      <c r="O36" s="73">
        <f t="shared" si="0"/>
        <v>2.0999999999999996</v>
      </c>
      <c r="P36" s="70">
        <v>4</v>
      </c>
      <c r="Q36" s="71">
        <v>0</v>
      </c>
      <c r="R36" s="71">
        <v>0</v>
      </c>
      <c r="S36" s="71">
        <v>0</v>
      </c>
      <c r="T36" s="71">
        <v>4</v>
      </c>
      <c r="U36" s="93">
        <v>0</v>
      </c>
      <c r="V36" s="73">
        <f t="shared" si="1"/>
        <v>0.48</v>
      </c>
      <c r="W36" s="73">
        <f t="shared" si="2"/>
        <v>2.5799999999999996</v>
      </c>
      <c r="X36" s="94">
        <v>5</v>
      </c>
      <c r="Y36" s="95" t="str">
        <f t="shared" si="3"/>
        <v>No</v>
      </c>
      <c r="Z36" s="30"/>
    </row>
    <row r="37" spans="1:26" ht="14.25" x14ac:dyDescent="0.2">
      <c r="A37" s="24">
        <v>33</v>
      </c>
      <c r="B37" s="25" t="s">
        <v>65</v>
      </c>
      <c r="C37" s="25" t="s">
        <v>130</v>
      </c>
      <c r="D37" s="91" t="s">
        <v>66</v>
      </c>
      <c r="E37" s="92" t="s">
        <v>4</v>
      </c>
      <c r="F37" s="70">
        <v>0</v>
      </c>
      <c r="G37" s="71">
        <v>4</v>
      </c>
      <c r="H37" s="71">
        <v>2</v>
      </c>
      <c r="I37" s="71">
        <v>4</v>
      </c>
      <c r="J37" s="71">
        <v>4</v>
      </c>
      <c r="K37" s="71">
        <v>0</v>
      </c>
      <c r="L37" s="71">
        <v>4</v>
      </c>
      <c r="M37" s="71">
        <v>4</v>
      </c>
      <c r="N37" s="71">
        <v>4</v>
      </c>
      <c r="O37" s="73">
        <f t="shared" ref="O37:O57" si="4">+SUMPRODUCT(F37:N37,$F$3:$N$3)*$K$4</f>
        <v>1.9599999999999997</v>
      </c>
      <c r="P37" s="70">
        <v>4</v>
      </c>
      <c r="Q37" s="71">
        <v>0</v>
      </c>
      <c r="R37" s="71">
        <v>0</v>
      </c>
      <c r="S37" s="71">
        <v>4</v>
      </c>
      <c r="T37" s="71">
        <v>4</v>
      </c>
      <c r="U37" s="93">
        <v>4</v>
      </c>
      <c r="V37" s="73">
        <f t="shared" ref="V37:V57" si="5">+SUMPRODUCT(P37:U37,$P$3:$U$3)*$S$4</f>
        <v>0.84000000000000008</v>
      </c>
      <c r="W37" s="73">
        <f t="shared" si="2"/>
        <v>2.8</v>
      </c>
      <c r="X37" s="94">
        <v>7</v>
      </c>
      <c r="Y37" s="95" t="str">
        <f t="shared" si="3"/>
        <v>No</v>
      </c>
      <c r="Z37" s="30"/>
    </row>
    <row r="38" spans="1:26" ht="14.25" x14ac:dyDescent="0.2">
      <c r="A38" s="24">
        <v>34</v>
      </c>
      <c r="B38" s="25" t="s">
        <v>67</v>
      </c>
      <c r="C38" s="25" t="s">
        <v>131</v>
      </c>
      <c r="D38" s="91" t="s">
        <v>68</v>
      </c>
      <c r="E38" s="92" t="s">
        <v>4</v>
      </c>
      <c r="F38" s="70">
        <v>0</v>
      </c>
      <c r="G38" s="71">
        <v>4</v>
      </c>
      <c r="H38" s="71">
        <v>2</v>
      </c>
      <c r="I38" s="71">
        <v>4</v>
      </c>
      <c r="J38" s="71">
        <v>4</v>
      </c>
      <c r="K38" s="71">
        <v>4</v>
      </c>
      <c r="L38" s="71">
        <v>4</v>
      </c>
      <c r="M38" s="71">
        <v>4</v>
      </c>
      <c r="N38" s="71">
        <v>4</v>
      </c>
      <c r="O38" s="73">
        <f t="shared" si="4"/>
        <v>2.2399999999999998</v>
      </c>
      <c r="P38" s="70">
        <v>4</v>
      </c>
      <c r="Q38" s="71">
        <v>0</v>
      </c>
      <c r="R38" s="71">
        <v>0</v>
      </c>
      <c r="S38" s="71">
        <v>0</v>
      </c>
      <c r="T38" s="71">
        <v>4</v>
      </c>
      <c r="U38" s="93">
        <v>0</v>
      </c>
      <c r="V38" s="73">
        <f t="shared" si="5"/>
        <v>0.48</v>
      </c>
      <c r="W38" s="73">
        <f t="shared" si="2"/>
        <v>2.7199999999999998</v>
      </c>
      <c r="X38" s="94">
        <v>5</v>
      </c>
      <c r="Y38" s="95" t="str">
        <f t="shared" si="3"/>
        <v>No</v>
      </c>
      <c r="Z38" s="30"/>
    </row>
    <row r="39" spans="1:26" ht="14.25" x14ac:dyDescent="0.2">
      <c r="A39" s="24">
        <v>35</v>
      </c>
      <c r="B39" s="25" t="s">
        <v>69</v>
      </c>
      <c r="C39" s="25" t="s">
        <v>131</v>
      </c>
      <c r="D39" s="91" t="s">
        <v>70</v>
      </c>
      <c r="E39" s="92" t="s">
        <v>2</v>
      </c>
      <c r="F39" s="70">
        <v>0</v>
      </c>
      <c r="G39" s="71">
        <v>4</v>
      </c>
      <c r="H39" s="71">
        <v>1</v>
      </c>
      <c r="I39" s="71">
        <v>4</v>
      </c>
      <c r="J39" s="71">
        <v>4</v>
      </c>
      <c r="K39" s="71">
        <v>4</v>
      </c>
      <c r="L39" s="71">
        <v>4</v>
      </c>
      <c r="M39" s="71">
        <v>4</v>
      </c>
      <c r="N39" s="71">
        <v>4</v>
      </c>
      <c r="O39" s="73">
        <f t="shared" si="4"/>
        <v>2.0999999999999996</v>
      </c>
      <c r="P39" s="70">
        <v>4</v>
      </c>
      <c r="Q39" s="71">
        <v>0</v>
      </c>
      <c r="R39" s="71">
        <v>0</v>
      </c>
      <c r="S39" s="71">
        <v>0</v>
      </c>
      <c r="T39" s="71">
        <v>0</v>
      </c>
      <c r="U39" s="93">
        <v>0</v>
      </c>
      <c r="V39" s="73">
        <f t="shared" si="5"/>
        <v>0.3</v>
      </c>
      <c r="W39" s="73">
        <f t="shared" si="2"/>
        <v>2.3999999999999995</v>
      </c>
      <c r="X39" s="94">
        <v>6</v>
      </c>
      <c r="Y39" s="95" t="str">
        <f t="shared" si="3"/>
        <v>No</v>
      </c>
      <c r="Z39" s="30"/>
    </row>
    <row r="40" spans="1:26" ht="14.25" x14ac:dyDescent="0.2">
      <c r="A40" s="24">
        <v>36</v>
      </c>
      <c r="B40" s="25" t="s">
        <v>71</v>
      </c>
      <c r="C40" s="25" t="s">
        <v>131</v>
      </c>
      <c r="D40" s="91" t="s">
        <v>72</v>
      </c>
      <c r="E40" s="92" t="s">
        <v>4</v>
      </c>
      <c r="F40" s="70">
        <v>0</v>
      </c>
      <c r="G40" s="71">
        <v>4</v>
      </c>
      <c r="H40" s="71">
        <v>1</v>
      </c>
      <c r="I40" s="71">
        <v>4</v>
      </c>
      <c r="J40" s="71">
        <v>4</v>
      </c>
      <c r="K40" s="71">
        <v>4</v>
      </c>
      <c r="L40" s="71">
        <v>4</v>
      </c>
      <c r="M40" s="71">
        <v>4</v>
      </c>
      <c r="N40" s="71">
        <v>4</v>
      </c>
      <c r="O40" s="73">
        <f t="shared" si="4"/>
        <v>2.0999999999999996</v>
      </c>
      <c r="P40" s="70">
        <v>4</v>
      </c>
      <c r="Q40" s="71">
        <v>0</v>
      </c>
      <c r="R40" s="71">
        <v>0</v>
      </c>
      <c r="S40" s="71">
        <v>0</v>
      </c>
      <c r="T40" s="71">
        <v>4</v>
      </c>
      <c r="U40" s="93">
        <v>4</v>
      </c>
      <c r="V40" s="73">
        <f t="shared" si="5"/>
        <v>0.66</v>
      </c>
      <c r="W40" s="73">
        <f t="shared" si="2"/>
        <v>2.76</v>
      </c>
      <c r="X40" s="94">
        <v>6</v>
      </c>
      <c r="Y40" s="95" t="str">
        <f t="shared" si="3"/>
        <v>No</v>
      </c>
      <c r="Z40" s="30"/>
    </row>
    <row r="41" spans="1:26" ht="14.25" x14ac:dyDescent="0.2">
      <c r="A41" s="24">
        <v>37</v>
      </c>
      <c r="B41" s="25" t="s">
        <v>73</v>
      </c>
      <c r="C41" s="25" t="s">
        <v>131</v>
      </c>
      <c r="D41" s="91" t="s">
        <v>74</v>
      </c>
      <c r="E41" s="92" t="s">
        <v>4</v>
      </c>
      <c r="F41" s="70">
        <v>0</v>
      </c>
      <c r="G41" s="71">
        <v>4</v>
      </c>
      <c r="H41" s="71">
        <v>0</v>
      </c>
      <c r="I41" s="71">
        <v>4</v>
      </c>
      <c r="J41" s="71">
        <v>4</v>
      </c>
      <c r="K41" s="71">
        <v>4</v>
      </c>
      <c r="L41" s="71">
        <v>4</v>
      </c>
      <c r="M41" s="71">
        <v>4</v>
      </c>
      <c r="N41" s="71">
        <v>2</v>
      </c>
      <c r="O41" s="73">
        <f t="shared" si="4"/>
        <v>1.8199999999999998</v>
      </c>
      <c r="P41" s="70">
        <v>4</v>
      </c>
      <c r="Q41" s="71">
        <v>0</v>
      </c>
      <c r="R41" s="71">
        <v>0</v>
      </c>
      <c r="S41" s="71">
        <v>0</v>
      </c>
      <c r="T41" s="71">
        <v>0</v>
      </c>
      <c r="U41" s="93">
        <v>0</v>
      </c>
      <c r="V41" s="73">
        <f t="shared" si="5"/>
        <v>0.3</v>
      </c>
      <c r="W41" s="73">
        <f t="shared" si="2"/>
        <v>2.1199999999999997</v>
      </c>
      <c r="X41" s="94">
        <v>7</v>
      </c>
      <c r="Y41" s="95" t="str">
        <f t="shared" si="3"/>
        <v>No</v>
      </c>
      <c r="Z41" s="30"/>
    </row>
    <row r="42" spans="1:26" ht="14.25" x14ac:dyDescent="0.2">
      <c r="A42" s="24">
        <v>38</v>
      </c>
      <c r="B42" s="25" t="s">
        <v>75</v>
      </c>
      <c r="C42" s="25" t="s">
        <v>131</v>
      </c>
      <c r="D42" s="91" t="s">
        <v>76</v>
      </c>
      <c r="E42" s="92" t="s">
        <v>5</v>
      </c>
      <c r="F42" s="70">
        <v>2</v>
      </c>
      <c r="G42" s="71">
        <v>4</v>
      </c>
      <c r="H42" s="71">
        <v>1</v>
      </c>
      <c r="I42" s="71">
        <v>4</v>
      </c>
      <c r="J42" s="71">
        <v>4</v>
      </c>
      <c r="K42" s="71">
        <v>4</v>
      </c>
      <c r="L42" s="71">
        <v>4</v>
      </c>
      <c r="M42" s="71">
        <v>4</v>
      </c>
      <c r="N42" s="71">
        <v>4</v>
      </c>
      <c r="O42" s="73">
        <f t="shared" si="4"/>
        <v>2.2399999999999998</v>
      </c>
      <c r="P42" s="70">
        <v>4</v>
      </c>
      <c r="Q42" s="71">
        <v>0</v>
      </c>
      <c r="R42" s="71">
        <v>4</v>
      </c>
      <c r="S42" s="71">
        <v>0</v>
      </c>
      <c r="T42" s="71">
        <v>4</v>
      </c>
      <c r="U42" s="93">
        <v>4</v>
      </c>
      <c r="V42" s="73">
        <f t="shared" si="5"/>
        <v>0.84000000000000008</v>
      </c>
      <c r="W42" s="73">
        <f t="shared" si="2"/>
        <v>3.08</v>
      </c>
      <c r="X42" s="94">
        <v>7</v>
      </c>
      <c r="Y42" s="95" t="str">
        <f t="shared" si="3"/>
        <v>Califica</v>
      </c>
      <c r="Z42" s="30"/>
    </row>
    <row r="43" spans="1:26" ht="14.25" x14ac:dyDescent="0.2">
      <c r="A43" s="24">
        <v>39</v>
      </c>
      <c r="B43" s="25" t="s">
        <v>77</v>
      </c>
      <c r="C43" s="25" t="s">
        <v>131</v>
      </c>
      <c r="D43" s="91" t="s">
        <v>78</v>
      </c>
      <c r="E43" s="92" t="s">
        <v>3</v>
      </c>
      <c r="F43" s="70">
        <v>2</v>
      </c>
      <c r="G43" s="71">
        <v>4</v>
      </c>
      <c r="H43" s="71">
        <v>2</v>
      </c>
      <c r="I43" s="71">
        <v>4</v>
      </c>
      <c r="J43" s="71">
        <v>4</v>
      </c>
      <c r="K43" s="71">
        <v>4</v>
      </c>
      <c r="L43" s="71">
        <v>4</v>
      </c>
      <c r="M43" s="71">
        <v>4</v>
      </c>
      <c r="N43" s="71">
        <v>4</v>
      </c>
      <c r="O43" s="73">
        <f t="shared" si="4"/>
        <v>2.3799999999999994</v>
      </c>
      <c r="P43" s="70">
        <v>4</v>
      </c>
      <c r="Q43" s="71">
        <v>0</v>
      </c>
      <c r="R43" s="71">
        <v>0</v>
      </c>
      <c r="S43" s="71">
        <v>0</v>
      </c>
      <c r="T43" s="71">
        <v>4</v>
      </c>
      <c r="U43" s="93">
        <v>4</v>
      </c>
      <c r="V43" s="73">
        <f t="shared" si="5"/>
        <v>0.66</v>
      </c>
      <c r="W43" s="73">
        <f t="shared" si="2"/>
        <v>3.0399999999999996</v>
      </c>
      <c r="X43" s="94">
        <v>4</v>
      </c>
      <c r="Y43" s="95" t="str">
        <f t="shared" si="3"/>
        <v>Califica</v>
      </c>
      <c r="Z43" s="30"/>
    </row>
    <row r="44" spans="1:26" ht="14.25" x14ac:dyDescent="0.2">
      <c r="A44" s="24">
        <v>40</v>
      </c>
      <c r="B44" s="25" t="s">
        <v>79</v>
      </c>
      <c r="C44" s="25" t="s">
        <v>131</v>
      </c>
      <c r="D44" s="91" t="s">
        <v>80</v>
      </c>
      <c r="E44" s="92" t="s">
        <v>2</v>
      </c>
      <c r="F44" s="70">
        <v>2</v>
      </c>
      <c r="G44" s="71">
        <v>4</v>
      </c>
      <c r="H44" s="71">
        <v>2</v>
      </c>
      <c r="I44" s="71">
        <v>4</v>
      </c>
      <c r="J44" s="71">
        <v>4</v>
      </c>
      <c r="K44" s="71">
        <v>4</v>
      </c>
      <c r="L44" s="71">
        <v>4</v>
      </c>
      <c r="M44" s="71">
        <v>4</v>
      </c>
      <c r="N44" s="71">
        <v>4</v>
      </c>
      <c r="O44" s="73">
        <f t="shared" si="4"/>
        <v>2.3799999999999994</v>
      </c>
      <c r="P44" s="70">
        <v>4</v>
      </c>
      <c r="Q44" s="71">
        <v>0</v>
      </c>
      <c r="R44" s="71">
        <v>4</v>
      </c>
      <c r="S44" s="71">
        <v>0</v>
      </c>
      <c r="T44" s="71">
        <v>0</v>
      </c>
      <c r="U44" s="93">
        <v>0</v>
      </c>
      <c r="V44" s="73">
        <f t="shared" si="5"/>
        <v>0.48</v>
      </c>
      <c r="W44" s="73">
        <f t="shared" si="2"/>
        <v>2.8599999999999994</v>
      </c>
      <c r="X44" s="94">
        <v>3</v>
      </c>
      <c r="Y44" s="95" t="str">
        <f t="shared" si="3"/>
        <v>No</v>
      </c>
      <c r="Z44" s="30"/>
    </row>
    <row r="45" spans="1:26" ht="14.25" x14ac:dyDescent="0.2">
      <c r="A45" s="24">
        <v>41</v>
      </c>
      <c r="B45" s="25" t="s">
        <v>81</v>
      </c>
      <c r="C45" s="25" t="s">
        <v>131</v>
      </c>
      <c r="D45" s="91" t="s">
        <v>82</v>
      </c>
      <c r="E45" s="92" t="s">
        <v>3</v>
      </c>
      <c r="F45" s="70">
        <v>4</v>
      </c>
      <c r="G45" s="71">
        <v>4</v>
      </c>
      <c r="H45" s="71">
        <v>2</v>
      </c>
      <c r="I45" s="71">
        <v>4</v>
      </c>
      <c r="J45" s="71">
        <v>4</v>
      </c>
      <c r="K45" s="71">
        <v>4</v>
      </c>
      <c r="L45" s="71">
        <v>4</v>
      </c>
      <c r="M45" s="71">
        <v>4</v>
      </c>
      <c r="N45" s="71">
        <v>4</v>
      </c>
      <c r="O45" s="73">
        <f t="shared" si="4"/>
        <v>2.5199999999999996</v>
      </c>
      <c r="P45" s="70">
        <v>4</v>
      </c>
      <c r="Q45" s="71">
        <v>0</v>
      </c>
      <c r="R45" s="71">
        <v>0</v>
      </c>
      <c r="S45" s="71">
        <v>0</v>
      </c>
      <c r="T45" s="71">
        <v>4</v>
      </c>
      <c r="U45" s="93">
        <v>4</v>
      </c>
      <c r="V45" s="73">
        <f t="shared" si="5"/>
        <v>0.66</v>
      </c>
      <c r="W45" s="73">
        <f t="shared" si="2"/>
        <v>3.1799999999999997</v>
      </c>
      <c r="X45" s="94">
        <v>7</v>
      </c>
      <c r="Y45" s="95" t="str">
        <f t="shared" si="3"/>
        <v>Califica</v>
      </c>
      <c r="Z45" s="30"/>
    </row>
    <row r="46" spans="1:26" ht="14.25" x14ac:dyDescent="0.2">
      <c r="A46" s="24">
        <v>42</v>
      </c>
      <c r="B46" s="25" t="s">
        <v>83</v>
      </c>
      <c r="C46" s="25" t="s">
        <v>131</v>
      </c>
      <c r="D46" s="91" t="s">
        <v>84</v>
      </c>
      <c r="E46" s="92" t="s">
        <v>5</v>
      </c>
      <c r="F46" s="70">
        <v>2</v>
      </c>
      <c r="G46" s="71">
        <v>4</v>
      </c>
      <c r="H46" s="71">
        <v>1</v>
      </c>
      <c r="I46" s="71">
        <v>4</v>
      </c>
      <c r="J46" s="71">
        <v>4</v>
      </c>
      <c r="K46" s="71">
        <v>4</v>
      </c>
      <c r="L46" s="71">
        <v>4</v>
      </c>
      <c r="M46" s="71">
        <v>4</v>
      </c>
      <c r="N46" s="71">
        <v>4</v>
      </c>
      <c r="O46" s="73">
        <f t="shared" si="4"/>
        <v>2.2399999999999998</v>
      </c>
      <c r="P46" s="70">
        <v>4</v>
      </c>
      <c r="Q46" s="71">
        <v>4</v>
      </c>
      <c r="R46" s="71">
        <v>0</v>
      </c>
      <c r="S46" s="71">
        <v>4</v>
      </c>
      <c r="T46" s="71">
        <v>4</v>
      </c>
      <c r="U46" s="93">
        <v>0</v>
      </c>
      <c r="V46" s="73">
        <f t="shared" si="5"/>
        <v>0.84000000000000008</v>
      </c>
      <c r="W46" s="73">
        <f t="shared" si="2"/>
        <v>3.08</v>
      </c>
      <c r="X46" s="94">
        <v>7</v>
      </c>
      <c r="Y46" s="95" t="str">
        <f t="shared" si="3"/>
        <v>Califica</v>
      </c>
      <c r="Z46" s="30"/>
    </row>
    <row r="47" spans="1:26" ht="14.25" x14ac:dyDescent="0.2">
      <c r="A47" s="24">
        <v>43</v>
      </c>
      <c r="B47" s="25" t="s">
        <v>85</v>
      </c>
      <c r="C47" s="25" t="s">
        <v>131</v>
      </c>
      <c r="D47" s="91" t="s">
        <v>86</v>
      </c>
      <c r="E47" s="92" t="s">
        <v>2</v>
      </c>
      <c r="F47" s="70">
        <v>0</v>
      </c>
      <c r="G47" s="71">
        <v>4</v>
      </c>
      <c r="H47" s="71">
        <v>4</v>
      </c>
      <c r="I47" s="71">
        <v>4</v>
      </c>
      <c r="J47" s="71">
        <v>4</v>
      </c>
      <c r="K47" s="71">
        <v>4</v>
      </c>
      <c r="L47" s="71">
        <v>4</v>
      </c>
      <c r="M47" s="71">
        <v>4</v>
      </c>
      <c r="N47" s="71">
        <v>4</v>
      </c>
      <c r="O47" s="73">
        <f t="shared" si="4"/>
        <v>2.5199999999999996</v>
      </c>
      <c r="P47" s="70">
        <v>4</v>
      </c>
      <c r="Q47" s="71">
        <v>0</v>
      </c>
      <c r="R47" s="71">
        <v>0</v>
      </c>
      <c r="S47" s="71">
        <v>0</v>
      </c>
      <c r="T47" s="71">
        <v>0</v>
      </c>
      <c r="U47" s="93">
        <v>0</v>
      </c>
      <c r="V47" s="73">
        <f t="shared" si="5"/>
        <v>0.3</v>
      </c>
      <c r="W47" s="73">
        <f t="shared" si="2"/>
        <v>2.8199999999999994</v>
      </c>
      <c r="X47" s="94">
        <v>5</v>
      </c>
      <c r="Y47" s="95" t="str">
        <f t="shared" si="3"/>
        <v>No</v>
      </c>
      <c r="Z47" s="30"/>
    </row>
    <row r="48" spans="1:26" ht="14.25" x14ac:dyDescent="0.2">
      <c r="A48" s="24">
        <v>44</v>
      </c>
      <c r="B48" s="25" t="s">
        <v>87</v>
      </c>
      <c r="C48" s="25" t="s">
        <v>131</v>
      </c>
      <c r="D48" s="91" t="s">
        <v>88</v>
      </c>
      <c r="E48" s="92" t="s">
        <v>4</v>
      </c>
      <c r="F48" s="70">
        <v>0</v>
      </c>
      <c r="G48" s="71">
        <v>4</v>
      </c>
      <c r="H48" s="71">
        <v>1</v>
      </c>
      <c r="I48" s="71">
        <v>4</v>
      </c>
      <c r="J48" s="71">
        <v>4</v>
      </c>
      <c r="K48" s="71">
        <v>4</v>
      </c>
      <c r="L48" s="71">
        <v>4</v>
      </c>
      <c r="M48" s="71">
        <v>4</v>
      </c>
      <c r="N48" s="71">
        <v>4</v>
      </c>
      <c r="O48" s="73">
        <f t="shared" si="4"/>
        <v>2.0999999999999996</v>
      </c>
      <c r="P48" s="70">
        <v>4</v>
      </c>
      <c r="Q48" s="71">
        <v>0</v>
      </c>
      <c r="R48" s="71">
        <v>0</v>
      </c>
      <c r="S48" s="71">
        <v>0</v>
      </c>
      <c r="T48" s="71">
        <v>0</v>
      </c>
      <c r="U48" s="93">
        <v>0</v>
      </c>
      <c r="V48" s="73">
        <f t="shared" si="5"/>
        <v>0.3</v>
      </c>
      <c r="W48" s="73">
        <f t="shared" si="2"/>
        <v>2.3999999999999995</v>
      </c>
      <c r="X48" s="94">
        <v>8</v>
      </c>
      <c r="Y48" s="95" t="str">
        <f t="shared" si="3"/>
        <v>No</v>
      </c>
      <c r="Z48" s="30"/>
    </row>
    <row r="49" spans="1:26" ht="14.25" x14ac:dyDescent="0.2">
      <c r="A49" s="24">
        <v>45</v>
      </c>
      <c r="B49" s="25" t="s">
        <v>89</v>
      </c>
      <c r="C49" s="25" t="s">
        <v>131</v>
      </c>
      <c r="D49" s="91" t="s">
        <v>90</v>
      </c>
      <c r="E49" s="92" t="s">
        <v>4</v>
      </c>
      <c r="F49" s="70">
        <v>0</v>
      </c>
      <c r="G49" s="71">
        <v>4</v>
      </c>
      <c r="H49" s="71">
        <v>1</v>
      </c>
      <c r="I49" s="71">
        <v>4</v>
      </c>
      <c r="J49" s="71">
        <v>4</v>
      </c>
      <c r="K49" s="71">
        <v>4</v>
      </c>
      <c r="L49" s="71">
        <v>4</v>
      </c>
      <c r="M49" s="71">
        <v>4</v>
      </c>
      <c r="N49" s="71">
        <v>4</v>
      </c>
      <c r="O49" s="73">
        <f t="shared" si="4"/>
        <v>2.0999999999999996</v>
      </c>
      <c r="P49" s="70">
        <v>4</v>
      </c>
      <c r="Q49" s="71">
        <v>0</v>
      </c>
      <c r="R49" s="71">
        <v>0</v>
      </c>
      <c r="S49" s="71">
        <v>0</v>
      </c>
      <c r="T49" s="71">
        <v>0</v>
      </c>
      <c r="U49" s="93">
        <v>0</v>
      </c>
      <c r="V49" s="73">
        <f t="shared" si="5"/>
        <v>0.3</v>
      </c>
      <c r="W49" s="73">
        <f t="shared" si="2"/>
        <v>2.3999999999999995</v>
      </c>
      <c r="X49" s="94">
        <v>9</v>
      </c>
      <c r="Y49" s="95" t="str">
        <f t="shared" si="3"/>
        <v>No</v>
      </c>
      <c r="Z49" s="30"/>
    </row>
    <row r="50" spans="1:26" ht="14.25" x14ac:dyDescent="0.2">
      <c r="A50" s="24">
        <v>46</v>
      </c>
      <c r="B50" s="25" t="s">
        <v>91</v>
      </c>
      <c r="C50" s="25" t="s">
        <v>131</v>
      </c>
      <c r="D50" s="91" t="s">
        <v>92</v>
      </c>
      <c r="E50" s="92" t="s">
        <v>2</v>
      </c>
      <c r="F50" s="70">
        <v>0</v>
      </c>
      <c r="G50" s="71">
        <v>4</v>
      </c>
      <c r="H50" s="71">
        <v>2</v>
      </c>
      <c r="I50" s="71">
        <v>4</v>
      </c>
      <c r="J50" s="71">
        <v>4</v>
      </c>
      <c r="K50" s="71">
        <v>4</v>
      </c>
      <c r="L50" s="71">
        <v>4</v>
      </c>
      <c r="M50" s="71">
        <v>4</v>
      </c>
      <c r="N50" s="71">
        <v>4</v>
      </c>
      <c r="O50" s="73">
        <f t="shared" si="4"/>
        <v>2.2399999999999998</v>
      </c>
      <c r="P50" s="70">
        <v>4</v>
      </c>
      <c r="Q50" s="71">
        <v>4</v>
      </c>
      <c r="R50" s="71">
        <v>0</v>
      </c>
      <c r="S50" s="71">
        <v>0</v>
      </c>
      <c r="T50" s="71">
        <v>4</v>
      </c>
      <c r="U50" s="93">
        <v>0</v>
      </c>
      <c r="V50" s="73">
        <f t="shared" si="5"/>
        <v>0.66</v>
      </c>
      <c r="W50" s="73">
        <f t="shared" si="2"/>
        <v>2.9</v>
      </c>
      <c r="X50" s="94">
        <v>4</v>
      </c>
      <c r="Y50" s="95" t="str">
        <f t="shared" si="3"/>
        <v>No</v>
      </c>
      <c r="Z50" s="30"/>
    </row>
    <row r="51" spans="1:26" ht="14.25" x14ac:dyDescent="0.2">
      <c r="A51" s="24">
        <v>47</v>
      </c>
      <c r="B51" s="25" t="s">
        <v>93</v>
      </c>
      <c r="C51" s="25" t="s">
        <v>131</v>
      </c>
      <c r="D51" s="91" t="s">
        <v>94</v>
      </c>
      <c r="E51" s="92" t="s">
        <v>4</v>
      </c>
      <c r="F51" s="70">
        <v>2</v>
      </c>
      <c r="G51" s="71">
        <v>0</v>
      </c>
      <c r="H51" s="71">
        <v>0</v>
      </c>
      <c r="I51" s="71">
        <v>0</v>
      </c>
      <c r="J51" s="71">
        <v>4</v>
      </c>
      <c r="K51" s="71">
        <v>4</v>
      </c>
      <c r="L51" s="71">
        <v>4</v>
      </c>
      <c r="M51" s="71">
        <v>4</v>
      </c>
      <c r="N51" s="71">
        <v>4</v>
      </c>
      <c r="O51" s="73">
        <f t="shared" si="4"/>
        <v>1.5399999999999998</v>
      </c>
      <c r="P51" s="70">
        <v>4</v>
      </c>
      <c r="Q51" s="71">
        <v>0</v>
      </c>
      <c r="R51" s="71">
        <v>0</v>
      </c>
      <c r="S51" s="71">
        <v>4</v>
      </c>
      <c r="T51" s="71">
        <v>0</v>
      </c>
      <c r="U51" s="93">
        <v>4</v>
      </c>
      <c r="V51" s="73">
        <f t="shared" si="5"/>
        <v>0.66</v>
      </c>
      <c r="W51" s="73">
        <f t="shared" si="2"/>
        <v>2.1999999999999997</v>
      </c>
      <c r="X51" s="94">
        <v>9</v>
      </c>
      <c r="Y51" s="95" t="str">
        <f t="shared" si="3"/>
        <v>No</v>
      </c>
      <c r="Z51" s="30"/>
    </row>
    <row r="52" spans="1:26" ht="14.25" x14ac:dyDescent="0.2">
      <c r="A52" s="24">
        <v>48</v>
      </c>
      <c r="B52" s="25" t="s">
        <v>95</v>
      </c>
      <c r="C52" s="25" t="s">
        <v>131</v>
      </c>
      <c r="D52" s="91" t="s">
        <v>96</v>
      </c>
      <c r="E52" s="92" t="s">
        <v>2</v>
      </c>
      <c r="F52" s="70">
        <v>0</v>
      </c>
      <c r="G52" s="71">
        <v>4</v>
      </c>
      <c r="H52" s="71">
        <v>2</v>
      </c>
      <c r="I52" s="71">
        <v>4</v>
      </c>
      <c r="J52" s="71">
        <v>4</v>
      </c>
      <c r="K52" s="71">
        <v>4</v>
      </c>
      <c r="L52" s="71">
        <v>4</v>
      </c>
      <c r="M52" s="71">
        <v>4</v>
      </c>
      <c r="N52" s="71">
        <v>4</v>
      </c>
      <c r="O52" s="73">
        <f t="shared" si="4"/>
        <v>2.2399999999999998</v>
      </c>
      <c r="P52" s="70">
        <v>4</v>
      </c>
      <c r="Q52" s="71">
        <v>4</v>
      </c>
      <c r="R52" s="71">
        <v>0</v>
      </c>
      <c r="S52" s="71">
        <v>0</v>
      </c>
      <c r="T52" s="71">
        <v>4</v>
      </c>
      <c r="U52" s="93">
        <v>0</v>
      </c>
      <c r="V52" s="73">
        <f t="shared" si="5"/>
        <v>0.66</v>
      </c>
      <c r="W52" s="73">
        <f t="shared" si="2"/>
        <v>2.9</v>
      </c>
      <c r="X52" s="94">
        <v>5</v>
      </c>
      <c r="Y52" s="95" t="str">
        <f t="shared" si="3"/>
        <v>No</v>
      </c>
      <c r="Z52" s="30"/>
    </row>
    <row r="53" spans="1:26" ht="14.25" x14ac:dyDescent="0.2">
      <c r="A53" s="24">
        <v>49</v>
      </c>
      <c r="B53" s="25" t="s">
        <v>97</v>
      </c>
      <c r="C53" s="25" t="s">
        <v>131</v>
      </c>
      <c r="D53" s="91" t="s">
        <v>98</v>
      </c>
      <c r="E53" s="92" t="s">
        <v>2</v>
      </c>
      <c r="F53" s="70">
        <v>0</v>
      </c>
      <c r="G53" s="71">
        <v>4</v>
      </c>
      <c r="H53" s="71">
        <v>2</v>
      </c>
      <c r="I53" s="71">
        <v>4</v>
      </c>
      <c r="J53" s="71">
        <v>4</v>
      </c>
      <c r="K53" s="71">
        <v>4</v>
      </c>
      <c r="L53" s="71">
        <v>4</v>
      </c>
      <c r="M53" s="71">
        <v>4</v>
      </c>
      <c r="N53" s="71">
        <v>4</v>
      </c>
      <c r="O53" s="73">
        <f t="shared" si="4"/>
        <v>2.2399999999999998</v>
      </c>
      <c r="P53" s="70">
        <v>4</v>
      </c>
      <c r="Q53" s="71">
        <v>0</v>
      </c>
      <c r="R53" s="71">
        <v>0</v>
      </c>
      <c r="S53" s="71">
        <v>0</v>
      </c>
      <c r="T53" s="71">
        <v>4</v>
      </c>
      <c r="U53" s="93">
        <v>0</v>
      </c>
      <c r="V53" s="73">
        <f t="shared" si="5"/>
        <v>0.48</v>
      </c>
      <c r="W53" s="73">
        <f t="shared" si="2"/>
        <v>2.7199999999999998</v>
      </c>
      <c r="X53" s="94">
        <v>5</v>
      </c>
      <c r="Y53" s="95" t="str">
        <f t="shared" si="3"/>
        <v>No</v>
      </c>
      <c r="Z53" s="30"/>
    </row>
    <row r="54" spans="1:26" ht="14.25" x14ac:dyDescent="0.2">
      <c r="A54" s="24">
        <v>50</v>
      </c>
      <c r="B54" s="25" t="s">
        <v>121</v>
      </c>
      <c r="C54" s="25" t="s">
        <v>131</v>
      </c>
      <c r="D54" s="91" t="s">
        <v>122</v>
      </c>
      <c r="E54" s="92" t="s">
        <v>101</v>
      </c>
      <c r="F54" s="70">
        <v>0</v>
      </c>
      <c r="G54" s="71">
        <v>4</v>
      </c>
      <c r="H54" s="71">
        <v>1</v>
      </c>
      <c r="I54" s="71">
        <v>4</v>
      </c>
      <c r="J54" s="71">
        <v>4</v>
      </c>
      <c r="K54" s="71">
        <v>4</v>
      </c>
      <c r="L54" s="71">
        <v>4</v>
      </c>
      <c r="M54" s="71">
        <v>4</v>
      </c>
      <c r="N54" s="71">
        <v>4</v>
      </c>
      <c r="O54" s="73">
        <f t="shared" si="4"/>
        <v>2.0999999999999996</v>
      </c>
      <c r="P54" s="70">
        <v>4</v>
      </c>
      <c r="Q54" s="71">
        <v>0</v>
      </c>
      <c r="R54" s="71">
        <v>0</v>
      </c>
      <c r="S54" s="71">
        <v>0</v>
      </c>
      <c r="T54" s="71">
        <v>4</v>
      </c>
      <c r="U54" s="93">
        <v>0</v>
      </c>
      <c r="V54" s="73">
        <f t="shared" si="5"/>
        <v>0.48</v>
      </c>
      <c r="W54" s="73">
        <f t="shared" si="2"/>
        <v>2.5799999999999996</v>
      </c>
      <c r="X54" s="94">
        <v>4.5</v>
      </c>
      <c r="Y54" s="95" t="str">
        <f t="shared" si="3"/>
        <v>No</v>
      </c>
      <c r="Z54" s="30"/>
    </row>
    <row r="55" spans="1:26" ht="14.25" x14ac:dyDescent="0.2">
      <c r="A55" s="24">
        <v>51</v>
      </c>
      <c r="B55" s="25" t="s">
        <v>126</v>
      </c>
      <c r="C55" s="25" t="s">
        <v>131</v>
      </c>
      <c r="D55" s="91" t="s">
        <v>123</v>
      </c>
      <c r="E55" s="92" t="s">
        <v>44</v>
      </c>
      <c r="F55" s="70">
        <v>0</v>
      </c>
      <c r="G55" s="71">
        <v>4</v>
      </c>
      <c r="H55" s="71">
        <v>0</v>
      </c>
      <c r="I55" s="71">
        <v>4</v>
      </c>
      <c r="J55" s="71">
        <v>4</v>
      </c>
      <c r="K55" s="71">
        <v>4</v>
      </c>
      <c r="L55" s="71">
        <v>4</v>
      </c>
      <c r="M55" s="71">
        <v>4</v>
      </c>
      <c r="N55" s="71">
        <v>4</v>
      </c>
      <c r="O55" s="73">
        <f t="shared" si="4"/>
        <v>1.9599999999999997</v>
      </c>
      <c r="P55" s="70">
        <v>4</v>
      </c>
      <c r="Q55" s="71">
        <v>0</v>
      </c>
      <c r="R55" s="71">
        <v>0</v>
      </c>
      <c r="S55" s="71">
        <v>4</v>
      </c>
      <c r="T55" s="71">
        <v>0</v>
      </c>
      <c r="U55" s="93">
        <v>4</v>
      </c>
      <c r="V55" s="73">
        <f t="shared" si="5"/>
        <v>0.66</v>
      </c>
      <c r="W55" s="73">
        <f t="shared" si="2"/>
        <v>2.6199999999999997</v>
      </c>
      <c r="X55" s="94">
        <v>4.8</v>
      </c>
      <c r="Y55" s="95" t="str">
        <f t="shared" si="3"/>
        <v>No</v>
      </c>
      <c r="Z55" s="30"/>
    </row>
    <row r="56" spans="1:26" ht="14.25" x14ac:dyDescent="0.2">
      <c r="A56" s="24">
        <v>52</v>
      </c>
      <c r="B56" s="25" t="s">
        <v>127</v>
      </c>
      <c r="C56" s="25" t="s">
        <v>131</v>
      </c>
      <c r="D56" s="91" t="s">
        <v>124</v>
      </c>
      <c r="E56" s="92" t="s">
        <v>4</v>
      </c>
      <c r="F56" s="70">
        <v>0</v>
      </c>
      <c r="G56" s="71">
        <v>4</v>
      </c>
      <c r="H56" s="71">
        <v>1</v>
      </c>
      <c r="I56" s="71">
        <v>4</v>
      </c>
      <c r="J56" s="71">
        <v>4</v>
      </c>
      <c r="K56" s="71">
        <v>4</v>
      </c>
      <c r="L56" s="71">
        <v>4</v>
      </c>
      <c r="M56" s="71">
        <v>4</v>
      </c>
      <c r="N56" s="71">
        <v>4</v>
      </c>
      <c r="O56" s="73">
        <f t="shared" si="4"/>
        <v>2.0999999999999996</v>
      </c>
      <c r="P56" s="70">
        <v>4</v>
      </c>
      <c r="Q56" s="71">
        <v>0</v>
      </c>
      <c r="R56" s="71">
        <v>4</v>
      </c>
      <c r="S56" s="71">
        <v>4</v>
      </c>
      <c r="T56" s="71">
        <v>4</v>
      </c>
      <c r="U56" s="93">
        <v>4</v>
      </c>
      <c r="V56" s="73">
        <f t="shared" si="5"/>
        <v>1.02</v>
      </c>
      <c r="W56" s="73">
        <f t="shared" si="2"/>
        <v>3.1199999999999997</v>
      </c>
      <c r="X56" s="94">
        <v>5</v>
      </c>
      <c r="Y56" s="95" t="str">
        <f t="shared" si="3"/>
        <v>Califica</v>
      </c>
      <c r="Z56" s="30"/>
    </row>
    <row r="57" spans="1:26" ht="14.25" x14ac:dyDescent="0.2">
      <c r="A57" s="68">
        <v>53</v>
      </c>
      <c r="B57" s="32" t="s">
        <v>128</v>
      </c>
      <c r="C57" s="32" t="s">
        <v>131</v>
      </c>
      <c r="D57" s="98" t="s">
        <v>125</v>
      </c>
      <c r="E57" s="99" t="s">
        <v>4</v>
      </c>
      <c r="F57" s="76">
        <v>0</v>
      </c>
      <c r="G57" s="77">
        <v>4</v>
      </c>
      <c r="H57" s="77">
        <v>1</v>
      </c>
      <c r="I57" s="77">
        <v>4</v>
      </c>
      <c r="J57" s="77">
        <v>4</v>
      </c>
      <c r="K57" s="77">
        <v>4</v>
      </c>
      <c r="L57" s="77">
        <v>4</v>
      </c>
      <c r="M57" s="77">
        <v>4</v>
      </c>
      <c r="N57" s="77">
        <v>4</v>
      </c>
      <c r="O57" s="75">
        <f t="shared" si="4"/>
        <v>2.0999999999999996</v>
      </c>
      <c r="P57" s="76">
        <v>4</v>
      </c>
      <c r="Q57" s="77">
        <v>0</v>
      </c>
      <c r="R57" s="77">
        <v>4</v>
      </c>
      <c r="S57" s="77">
        <v>0</v>
      </c>
      <c r="T57" s="77">
        <v>0</v>
      </c>
      <c r="U57" s="100">
        <v>4</v>
      </c>
      <c r="V57" s="75">
        <f t="shared" si="5"/>
        <v>0.66</v>
      </c>
      <c r="W57" s="75">
        <f t="shared" si="2"/>
        <v>2.76</v>
      </c>
      <c r="X57" s="101">
        <v>5</v>
      </c>
      <c r="Y57" s="104" t="str">
        <f t="shared" si="3"/>
        <v>No</v>
      </c>
      <c r="Z57" s="30"/>
    </row>
    <row r="58" spans="1:26" ht="18" customHeight="1" x14ac:dyDescent="0.2"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8"/>
      <c r="U58" s="38"/>
      <c r="W58" s="38"/>
      <c r="X58" s="37"/>
      <c r="Y58" s="39"/>
    </row>
    <row r="59" spans="1:26" x14ac:dyDescent="0.2">
      <c r="R59" s="40"/>
      <c r="S59" s="41"/>
      <c r="T59" s="41"/>
      <c r="U59" s="41"/>
      <c r="V59" s="41"/>
      <c r="W59" s="42"/>
      <c r="X59" s="42">
        <f>+AVERAGE(X8:X57)</f>
        <v>7.3140000000000001</v>
      </c>
      <c r="Y59" s="43"/>
    </row>
    <row r="60" spans="1:26" x14ac:dyDescent="0.2">
      <c r="W60" s="42"/>
      <c r="X60" s="30"/>
    </row>
    <row r="62" spans="1:26" x14ac:dyDescent="0.2">
      <c r="X62" s="25" t="s">
        <v>191</v>
      </c>
      <c r="Y62" s="30">
        <f>+MAX(X8:X56)</f>
        <v>17.399999999999999</v>
      </c>
    </row>
    <row r="63" spans="1:26" x14ac:dyDescent="0.2">
      <c r="X63" s="25" t="s">
        <v>192</v>
      </c>
      <c r="Y63" s="30">
        <f>+MIN(X9:X57)</f>
        <v>3</v>
      </c>
    </row>
  </sheetData>
  <autoFilter ref="A5:Y57" xr:uid="{93AB376E-B32B-4882-90A3-C4A8FB785E4C}"/>
  <mergeCells count="4">
    <mergeCell ref="F4:J4"/>
    <mergeCell ref="P4:R4"/>
    <mergeCell ref="S4:U4"/>
    <mergeCell ref="K4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A2C4E-8BF0-4312-B1CA-FA2619A49B46}">
  <dimension ref="A2:M36"/>
  <sheetViews>
    <sheetView showGridLines="0" tabSelected="1" workbookViewId="0">
      <selection activeCell="D2" sqref="D2"/>
    </sheetView>
  </sheetViews>
  <sheetFormatPr baseColWidth="10" defaultColWidth="9.140625" defaultRowHeight="12.75" x14ac:dyDescent="0.2"/>
  <cols>
    <col min="1" max="1" width="4.28515625" style="4" customWidth="1"/>
    <col min="2" max="2" width="20.140625" style="4" customWidth="1"/>
    <col min="3" max="3" width="15.85546875" style="4" customWidth="1"/>
    <col min="4" max="4" width="30.28515625" style="4" customWidth="1"/>
    <col min="5" max="5" width="12" style="4" customWidth="1"/>
    <col min="6" max="6" width="13.85546875" style="4" customWidth="1"/>
    <col min="7" max="7" width="8.85546875" style="4" customWidth="1"/>
    <col min="8" max="8" width="17.7109375" style="4" customWidth="1"/>
    <col min="9" max="9" width="10.5703125" style="4" customWidth="1"/>
    <col min="10" max="10" width="9.7109375" style="4" customWidth="1"/>
    <col min="11" max="16384" width="9.140625" style="4"/>
  </cols>
  <sheetData>
    <row r="2" spans="1:13" s="2" customFormat="1" x14ac:dyDescent="0.2">
      <c r="A2" s="2" t="s">
        <v>201</v>
      </c>
      <c r="B2" s="18"/>
      <c r="C2" s="55">
        <f>+'Puntaje de AIJCh'!G22</f>
        <v>3.4399999999999995</v>
      </c>
      <c r="D2" s="18" t="s">
        <v>181</v>
      </c>
      <c r="E2" s="55">
        <f>+C$2*(1+-0.15)</f>
        <v>2.9239999999999995</v>
      </c>
      <c r="F2" s="18"/>
    </row>
    <row r="3" spans="1:13" s="2" customFormat="1" x14ac:dyDescent="0.2">
      <c r="B3" s="18"/>
      <c r="C3" s="18"/>
      <c r="D3" s="18" t="s">
        <v>182</v>
      </c>
      <c r="E3" s="55">
        <f>+C$2*(1+0.15)</f>
        <v>3.9559999999999991</v>
      </c>
      <c r="F3" s="18"/>
    </row>
    <row r="4" spans="1:13" s="2" customFormat="1" x14ac:dyDescent="0.2"/>
    <row r="5" spans="1:13" s="3" customFormat="1" ht="65.25" customHeight="1" x14ac:dyDescent="0.25">
      <c r="A5" s="47" t="s">
        <v>132</v>
      </c>
      <c r="B5" s="14" t="s">
        <v>103</v>
      </c>
      <c r="C5" s="14" t="s">
        <v>0</v>
      </c>
      <c r="D5" s="61" t="s">
        <v>104</v>
      </c>
      <c r="E5" s="14" t="s">
        <v>1</v>
      </c>
      <c r="F5" s="63" t="s">
        <v>133</v>
      </c>
      <c r="G5" s="14" t="s">
        <v>134</v>
      </c>
      <c r="H5" s="54" t="s">
        <v>135</v>
      </c>
      <c r="I5" s="56" t="s">
        <v>183</v>
      </c>
      <c r="J5" s="54" t="s">
        <v>185</v>
      </c>
    </row>
    <row r="6" spans="1:13" x14ac:dyDescent="0.2">
      <c r="A6" s="57">
        <v>3</v>
      </c>
      <c r="B6" s="58" t="s">
        <v>10</v>
      </c>
      <c r="C6" s="58" t="s">
        <v>129</v>
      </c>
      <c r="D6" s="62" t="s">
        <v>11</v>
      </c>
      <c r="E6" s="65" t="s">
        <v>193</v>
      </c>
      <c r="F6" s="64">
        <v>2.7999999999999994</v>
      </c>
      <c r="G6" s="59">
        <v>0.48</v>
      </c>
      <c r="H6" s="59">
        <f>+F6+G6</f>
        <v>3.2799999999999994</v>
      </c>
      <c r="I6" s="110">
        <v>6</v>
      </c>
      <c r="J6" s="60"/>
      <c r="L6" s="5"/>
      <c r="M6" s="5"/>
    </row>
    <row r="7" spans="1:13" x14ac:dyDescent="0.2">
      <c r="A7" s="57">
        <v>7</v>
      </c>
      <c r="B7" s="58" t="s">
        <v>18</v>
      </c>
      <c r="C7" s="58" t="s">
        <v>129</v>
      </c>
      <c r="D7" s="62" t="s">
        <v>19</v>
      </c>
      <c r="E7" s="65" t="s">
        <v>193</v>
      </c>
      <c r="F7" s="64">
        <v>2.5199999999999996</v>
      </c>
      <c r="G7" s="59">
        <v>0.66</v>
      </c>
      <c r="H7" s="59">
        <f t="shared" ref="H7:H26" si="0">+F7+G7</f>
        <v>3.1799999999999997</v>
      </c>
      <c r="I7" s="110">
        <v>4</v>
      </c>
      <c r="J7" s="60" t="s">
        <v>184</v>
      </c>
      <c r="L7" s="5"/>
      <c r="M7" s="5"/>
    </row>
    <row r="8" spans="1:13" x14ac:dyDescent="0.2">
      <c r="A8" s="57">
        <v>9</v>
      </c>
      <c r="B8" s="58" t="s">
        <v>22</v>
      </c>
      <c r="C8" s="58" t="s">
        <v>129</v>
      </c>
      <c r="D8" s="62" t="s">
        <v>23</v>
      </c>
      <c r="E8" s="65" t="s">
        <v>193</v>
      </c>
      <c r="F8" s="64">
        <v>2.5199999999999996</v>
      </c>
      <c r="G8" s="59">
        <v>1.02</v>
      </c>
      <c r="H8" s="59">
        <f t="shared" si="0"/>
        <v>3.5399999999999996</v>
      </c>
      <c r="I8" s="110">
        <v>7</v>
      </c>
      <c r="J8" s="60"/>
      <c r="L8" s="5"/>
      <c r="M8" s="5"/>
    </row>
    <row r="9" spans="1:13" x14ac:dyDescent="0.2">
      <c r="A9" s="57">
        <v>10</v>
      </c>
      <c r="B9" s="58" t="s">
        <v>24</v>
      </c>
      <c r="C9" s="58" t="s">
        <v>129</v>
      </c>
      <c r="D9" s="62" t="s">
        <v>25</v>
      </c>
      <c r="E9" s="65" t="s">
        <v>193</v>
      </c>
      <c r="F9" s="64">
        <v>2.7999999999999994</v>
      </c>
      <c r="G9" s="59">
        <v>1.02</v>
      </c>
      <c r="H9" s="59">
        <f t="shared" si="0"/>
        <v>3.8199999999999994</v>
      </c>
      <c r="I9" s="110">
        <v>5</v>
      </c>
      <c r="J9" s="60"/>
      <c r="L9" s="5"/>
      <c r="M9" s="5"/>
    </row>
    <row r="10" spans="1:13" x14ac:dyDescent="0.2">
      <c r="A10" s="111">
        <v>11</v>
      </c>
      <c r="B10" s="112" t="s">
        <v>26</v>
      </c>
      <c r="C10" s="112" t="s">
        <v>129</v>
      </c>
      <c r="D10" s="113" t="s">
        <v>27</v>
      </c>
      <c r="E10" s="114" t="s">
        <v>194</v>
      </c>
      <c r="F10" s="115">
        <v>2.0999999999999996</v>
      </c>
      <c r="G10" s="116">
        <v>0.84000000000000008</v>
      </c>
      <c r="H10" s="116">
        <f t="shared" si="0"/>
        <v>2.9399999999999995</v>
      </c>
      <c r="I10" s="110">
        <v>12.9</v>
      </c>
      <c r="J10" s="60"/>
      <c r="L10" s="5"/>
      <c r="M10" s="5"/>
    </row>
    <row r="11" spans="1:13" x14ac:dyDescent="0.2">
      <c r="A11" s="111">
        <v>13</v>
      </c>
      <c r="B11" s="112" t="str">
        <f>+IF($A11='Rango 15%'!$A17,'Rango 15%'!B17)</f>
        <v>España</v>
      </c>
      <c r="C11" s="112" t="str">
        <f>+IF($A11='Rango 15%'!$A17,'Rango 15%'!C17)</f>
        <v>Muestra LAP 2024</v>
      </c>
      <c r="D11" s="112" t="str">
        <f>+IF($A11='Rango 15%'!$A17,'Rango 15%'!D17)</f>
        <v>Av. España 557</v>
      </c>
      <c r="E11" s="112" t="str">
        <f>+IF($A11='Rango 15%'!$A17,'Rango 15%'!E17)</f>
        <v>BREÑA</v>
      </c>
      <c r="F11" s="111">
        <f>+IF($A11='Rango 15%'!$A17,'Rango 15%'!O17)</f>
        <v>2.2399999999999998</v>
      </c>
      <c r="G11" s="111">
        <f>+IF($A11='Rango 15%'!$A17,'Rango 15%'!V17)</f>
        <v>0.66</v>
      </c>
      <c r="H11" s="116">
        <f t="shared" si="0"/>
        <v>2.9</v>
      </c>
      <c r="I11" s="110">
        <f>+IF($A11='Rango 15%'!$A17,'Rango 15%'!X17)</f>
        <v>10</v>
      </c>
      <c r="J11" s="60"/>
      <c r="L11" s="5"/>
      <c r="M11" s="5"/>
    </row>
    <row r="12" spans="1:13" x14ac:dyDescent="0.2">
      <c r="A12" s="111">
        <v>16</v>
      </c>
      <c r="B12" s="112" t="s">
        <v>32</v>
      </c>
      <c r="C12" s="112" t="s">
        <v>129</v>
      </c>
      <c r="D12" s="113" t="s">
        <v>33</v>
      </c>
      <c r="E12" s="114" t="s">
        <v>194</v>
      </c>
      <c r="F12" s="115">
        <v>2.3799999999999994</v>
      </c>
      <c r="G12" s="116">
        <v>0.84000000000000008</v>
      </c>
      <c r="H12" s="116">
        <f t="shared" si="0"/>
        <v>3.2199999999999998</v>
      </c>
      <c r="I12" s="110">
        <v>9</v>
      </c>
      <c r="J12" s="60"/>
      <c r="L12" s="5"/>
      <c r="M12" s="5"/>
    </row>
    <row r="13" spans="1:13" x14ac:dyDescent="0.2">
      <c r="A13" s="111">
        <v>18</v>
      </c>
      <c r="B13" s="112" t="str">
        <f>+IF($A13='Rango 15%'!$A22,'Rango 15%'!B22)</f>
        <v>Juan de Arona ll</v>
      </c>
      <c r="C13" s="112" t="str">
        <f>+IF($A13='Rango 15%'!$A22,'Rango 15%'!C22)</f>
        <v>Muestra LAP 2024</v>
      </c>
      <c r="D13" s="112" t="str">
        <f>+IF($A13='Rango 15%'!$A22,'Rango 15%'!D22)</f>
        <v>Av. Juan de Arona 813</v>
      </c>
      <c r="E13" s="112" t="str">
        <f>+IF($A13='Rango 15%'!$A22,'Rango 15%'!E22)</f>
        <v>SAN ISIDRO</v>
      </c>
      <c r="F13" s="111">
        <f>+IF($A13='Rango 15%'!$A22,'Rango 15%'!O22)</f>
        <v>2.0999999999999996</v>
      </c>
      <c r="G13" s="111">
        <f>+IF($A13='Rango 15%'!$A22,'Rango 15%'!V22)</f>
        <v>0.84000000000000008</v>
      </c>
      <c r="H13" s="116">
        <f t="shared" ref="H13" si="1">+F13+G13</f>
        <v>2.9399999999999995</v>
      </c>
      <c r="I13" s="110">
        <f>+IF($A13='Rango 15%'!$A22,'Rango 15%'!X22)</f>
        <v>17.399999999999999</v>
      </c>
      <c r="J13" s="60" t="s">
        <v>118</v>
      </c>
      <c r="L13" s="5"/>
      <c r="M13" s="5"/>
    </row>
    <row r="14" spans="1:13" x14ac:dyDescent="0.2">
      <c r="A14" s="111">
        <v>20</v>
      </c>
      <c r="B14" s="112" t="s">
        <v>40</v>
      </c>
      <c r="C14" s="112" t="s">
        <v>129</v>
      </c>
      <c r="D14" s="113" t="s">
        <v>41</v>
      </c>
      <c r="E14" s="114" t="s">
        <v>194</v>
      </c>
      <c r="F14" s="115">
        <v>2.5199999999999996</v>
      </c>
      <c r="G14" s="116">
        <v>0.66</v>
      </c>
      <c r="H14" s="116">
        <f t="shared" si="0"/>
        <v>3.1799999999999997</v>
      </c>
      <c r="I14" s="110">
        <v>9.6</v>
      </c>
      <c r="J14" s="60"/>
      <c r="L14" s="5"/>
      <c r="M14" s="5"/>
    </row>
    <row r="15" spans="1:13" x14ac:dyDescent="0.2">
      <c r="A15" s="111">
        <v>21</v>
      </c>
      <c r="B15" s="112" t="s">
        <v>42</v>
      </c>
      <c r="C15" s="112" t="s">
        <v>129</v>
      </c>
      <c r="D15" s="113" t="s">
        <v>43</v>
      </c>
      <c r="E15" s="114" t="s">
        <v>195</v>
      </c>
      <c r="F15" s="115">
        <v>2.7999999999999994</v>
      </c>
      <c r="G15" s="116">
        <v>0.48</v>
      </c>
      <c r="H15" s="116">
        <f t="shared" si="0"/>
        <v>3.2799999999999994</v>
      </c>
      <c r="I15" s="110">
        <v>8</v>
      </c>
      <c r="J15" s="60"/>
      <c r="L15" s="5"/>
      <c r="M15" s="5"/>
    </row>
    <row r="16" spans="1:13" x14ac:dyDescent="0.2">
      <c r="A16" s="111">
        <v>22</v>
      </c>
      <c r="B16" s="112" t="s">
        <v>45</v>
      </c>
      <c r="C16" s="112" t="s">
        <v>129</v>
      </c>
      <c r="D16" s="113" t="s">
        <v>46</v>
      </c>
      <c r="E16" s="114" t="s">
        <v>194</v>
      </c>
      <c r="F16" s="115">
        <v>2.2399999999999998</v>
      </c>
      <c r="G16" s="116">
        <v>0.84000000000000008</v>
      </c>
      <c r="H16" s="116">
        <f t="shared" si="0"/>
        <v>3.08</v>
      </c>
      <c r="I16" s="110">
        <v>14.399999999999999</v>
      </c>
      <c r="J16" s="60"/>
      <c r="L16" s="5"/>
      <c r="M16" s="5"/>
    </row>
    <row r="17" spans="1:13" x14ac:dyDescent="0.2">
      <c r="A17" s="111">
        <v>24</v>
      </c>
      <c r="B17" s="112" t="s">
        <v>49</v>
      </c>
      <c r="C17" s="112" t="s">
        <v>129</v>
      </c>
      <c r="D17" s="113" t="s">
        <v>50</v>
      </c>
      <c r="E17" s="114" t="s">
        <v>49</v>
      </c>
      <c r="F17" s="115">
        <v>2.3799999999999994</v>
      </c>
      <c r="G17" s="116">
        <v>0.66</v>
      </c>
      <c r="H17" s="116">
        <f t="shared" si="0"/>
        <v>3.0399999999999996</v>
      </c>
      <c r="I17" s="110">
        <v>12</v>
      </c>
      <c r="J17" s="67"/>
      <c r="L17" s="5"/>
      <c r="M17" s="5"/>
    </row>
    <row r="18" spans="1:13" x14ac:dyDescent="0.2">
      <c r="A18" s="111">
        <v>25</v>
      </c>
      <c r="B18" s="112" t="s">
        <v>51</v>
      </c>
      <c r="C18" s="112" t="s">
        <v>129</v>
      </c>
      <c r="D18" s="112" t="s">
        <v>52</v>
      </c>
      <c r="E18" s="112" t="s">
        <v>3</v>
      </c>
      <c r="F18" s="111">
        <v>2.2399999999999998</v>
      </c>
      <c r="G18" s="111">
        <v>0.84000000000000008</v>
      </c>
      <c r="H18" s="116">
        <v>3.08</v>
      </c>
      <c r="I18" s="110">
        <v>10</v>
      </c>
      <c r="J18" s="67"/>
      <c r="L18" s="5"/>
      <c r="M18" s="5"/>
    </row>
    <row r="19" spans="1:13" x14ac:dyDescent="0.2">
      <c r="A19" s="111">
        <v>26</v>
      </c>
      <c r="B19" s="112" t="s">
        <v>53</v>
      </c>
      <c r="C19" s="112" t="s">
        <v>129</v>
      </c>
      <c r="D19" s="113" t="s">
        <v>54</v>
      </c>
      <c r="E19" s="114" t="s">
        <v>194</v>
      </c>
      <c r="F19" s="115">
        <v>2.5199999999999996</v>
      </c>
      <c r="G19" s="116">
        <v>0.84000000000000008</v>
      </c>
      <c r="H19" s="116">
        <f t="shared" si="0"/>
        <v>3.3599999999999994</v>
      </c>
      <c r="I19" s="110">
        <v>8</v>
      </c>
      <c r="J19" s="60"/>
      <c r="L19" s="5"/>
      <c r="M19" s="5"/>
    </row>
    <row r="20" spans="1:13" x14ac:dyDescent="0.2">
      <c r="A20" s="111">
        <v>27</v>
      </c>
      <c r="B20" s="112" t="s">
        <v>55</v>
      </c>
      <c r="C20" s="112" t="s">
        <v>129</v>
      </c>
      <c r="D20" s="113" t="s">
        <v>56</v>
      </c>
      <c r="E20" s="114" t="s">
        <v>193</v>
      </c>
      <c r="F20" s="115">
        <v>1.9599999999999997</v>
      </c>
      <c r="G20" s="116">
        <v>1.02</v>
      </c>
      <c r="H20" s="116">
        <f t="shared" si="0"/>
        <v>2.9799999999999995</v>
      </c>
      <c r="I20" s="110">
        <v>7.9</v>
      </c>
      <c r="J20" s="60"/>
      <c r="L20" s="5"/>
      <c r="M20" s="5"/>
    </row>
    <row r="21" spans="1:13" x14ac:dyDescent="0.2">
      <c r="A21" s="111">
        <v>30</v>
      </c>
      <c r="B21" s="112" t="s">
        <v>59</v>
      </c>
      <c r="C21" s="112" t="s">
        <v>129</v>
      </c>
      <c r="D21" s="113" t="s">
        <v>60</v>
      </c>
      <c r="E21" s="114" t="s">
        <v>193</v>
      </c>
      <c r="F21" s="115">
        <v>2.0999999999999996</v>
      </c>
      <c r="G21" s="116">
        <v>1.02</v>
      </c>
      <c r="H21" s="116">
        <f t="shared" si="0"/>
        <v>3.1199999999999997</v>
      </c>
      <c r="I21" s="110">
        <v>6</v>
      </c>
      <c r="J21" s="60"/>
      <c r="L21" s="5"/>
      <c r="M21" s="5"/>
    </row>
    <row r="22" spans="1:13" x14ac:dyDescent="0.2">
      <c r="A22" s="57">
        <v>38</v>
      </c>
      <c r="B22" s="58" t="s">
        <v>75</v>
      </c>
      <c r="C22" s="58" t="s">
        <v>131</v>
      </c>
      <c r="D22" s="62" t="s">
        <v>76</v>
      </c>
      <c r="E22" s="65" t="s">
        <v>196</v>
      </c>
      <c r="F22" s="64">
        <v>2.2399999999999998</v>
      </c>
      <c r="G22" s="59">
        <v>0.84000000000000008</v>
      </c>
      <c r="H22" s="59">
        <f t="shared" si="0"/>
        <v>3.08</v>
      </c>
      <c r="I22" s="60">
        <v>7</v>
      </c>
      <c r="J22" s="60"/>
      <c r="L22" s="5"/>
      <c r="M22" s="5"/>
    </row>
    <row r="23" spans="1:13" x14ac:dyDescent="0.2">
      <c r="A23" s="57">
        <v>39</v>
      </c>
      <c r="B23" s="58" t="s">
        <v>77</v>
      </c>
      <c r="C23" s="58" t="s">
        <v>131</v>
      </c>
      <c r="D23" s="62" t="s">
        <v>78</v>
      </c>
      <c r="E23" s="65" t="s">
        <v>49</v>
      </c>
      <c r="F23" s="64">
        <v>2.3799999999999994</v>
      </c>
      <c r="G23" s="59">
        <v>0.66</v>
      </c>
      <c r="H23" s="59">
        <f t="shared" si="0"/>
        <v>3.0399999999999996</v>
      </c>
      <c r="I23" s="67">
        <v>5</v>
      </c>
      <c r="J23" s="60"/>
      <c r="L23" s="5"/>
      <c r="M23" s="5"/>
    </row>
    <row r="24" spans="1:13" x14ac:dyDescent="0.2">
      <c r="A24" s="57">
        <v>41</v>
      </c>
      <c r="B24" s="58" t="s">
        <v>81</v>
      </c>
      <c r="C24" s="58" t="s">
        <v>131</v>
      </c>
      <c r="D24" s="62" t="s">
        <v>82</v>
      </c>
      <c r="E24" s="65" t="s">
        <v>49</v>
      </c>
      <c r="F24" s="64">
        <v>2.5199999999999996</v>
      </c>
      <c r="G24" s="59">
        <v>0.66</v>
      </c>
      <c r="H24" s="59">
        <f t="shared" si="0"/>
        <v>3.1799999999999997</v>
      </c>
      <c r="I24" s="67">
        <v>7</v>
      </c>
      <c r="J24" s="60"/>
      <c r="L24" s="5"/>
      <c r="M24" s="5"/>
    </row>
    <row r="25" spans="1:13" x14ac:dyDescent="0.2">
      <c r="A25" s="57">
        <v>42</v>
      </c>
      <c r="B25" s="58" t="s">
        <v>83</v>
      </c>
      <c r="C25" s="58" t="s">
        <v>131</v>
      </c>
      <c r="D25" s="62" t="s">
        <v>84</v>
      </c>
      <c r="E25" s="65" t="s">
        <v>196</v>
      </c>
      <c r="F25" s="64">
        <v>2.2399999999999998</v>
      </c>
      <c r="G25" s="59">
        <v>0.84000000000000008</v>
      </c>
      <c r="H25" s="59">
        <f t="shared" si="0"/>
        <v>3.08</v>
      </c>
      <c r="I25" s="60">
        <v>7</v>
      </c>
      <c r="J25" s="60"/>
      <c r="L25" s="5"/>
      <c r="M25" s="5"/>
    </row>
    <row r="26" spans="1:13" x14ac:dyDescent="0.2">
      <c r="A26" s="57">
        <v>52</v>
      </c>
      <c r="B26" s="58" t="s">
        <v>127</v>
      </c>
      <c r="C26" s="58" t="s">
        <v>131</v>
      </c>
      <c r="D26" s="62" t="s">
        <v>124</v>
      </c>
      <c r="E26" s="65" t="s">
        <v>194</v>
      </c>
      <c r="F26" s="64">
        <v>2.0999999999999996</v>
      </c>
      <c r="G26" s="59">
        <v>1.02</v>
      </c>
      <c r="H26" s="59">
        <f t="shared" si="0"/>
        <v>3.1199999999999997</v>
      </c>
      <c r="I26" s="60">
        <v>7</v>
      </c>
      <c r="J26" s="60"/>
      <c r="L26" s="5"/>
      <c r="M26" s="5"/>
    </row>
    <row r="27" spans="1:13" x14ac:dyDescent="0.2">
      <c r="I27" s="2"/>
    </row>
    <row r="28" spans="1:13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13" x14ac:dyDescent="0.2">
      <c r="A29" s="19"/>
      <c r="B29" s="19"/>
      <c r="C29" s="19"/>
      <c r="D29" s="19"/>
      <c r="E29" s="19"/>
      <c r="F29" s="19"/>
      <c r="G29" s="19"/>
      <c r="H29" s="19" t="s">
        <v>184</v>
      </c>
      <c r="I29" s="117">
        <f>+MIN(I6:I27)</f>
        <v>4</v>
      </c>
      <c r="J29" s="19"/>
    </row>
    <row r="30" spans="1:13" x14ac:dyDescent="0.2">
      <c r="A30" s="19"/>
      <c r="B30" s="19"/>
      <c r="C30" s="19"/>
      <c r="D30" s="19"/>
      <c r="E30" s="19"/>
      <c r="F30" s="19"/>
      <c r="G30" s="19"/>
      <c r="H30" s="19" t="s">
        <v>118</v>
      </c>
      <c r="I30" s="117">
        <f>+MAX(I6:I27)</f>
        <v>17.399999999999999</v>
      </c>
      <c r="J30" s="19"/>
    </row>
    <row r="31" spans="1:13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3" x14ac:dyDescent="0.2">
      <c r="H32" s="19"/>
      <c r="I32" s="52"/>
    </row>
    <row r="33" spans="8:9" x14ac:dyDescent="0.2">
      <c r="H33" s="53" t="s">
        <v>186</v>
      </c>
      <c r="I33" s="103">
        <f>+AVERAGE(I6,I8:I12,I14:I26)</f>
        <v>8.3578947368421055</v>
      </c>
    </row>
    <row r="35" spans="8:9" x14ac:dyDescent="0.2">
      <c r="H35" s="118" t="s">
        <v>198</v>
      </c>
      <c r="I35" s="119">
        <f>ROUND(I36*(45/60),1)</f>
        <v>6.3</v>
      </c>
    </row>
    <row r="36" spans="8:9" x14ac:dyDescent="0.2">
      <c r="H36" s="118" t="s">
        <v>200</v>
      </c>
      <c r="I36" s="119">
        <f>+ROUND(I33,1)</f>
        <v>8.4</v>
      </c>
    </row>
  </sheetData>
  <autoFilter ref="A5:J27" xr:uid="{972A2C4E-8BF0-4312-B1CA-FA2619A49B4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Puntaje de AIJCh</vt:lpstr>
      <vt:lpstr>Calificación de Playas</vt:lpstr>
      <vt:lpstr>Rango 15%</vt:lpstr>
      <vt:lpstr>Muestra comparable</vt:lpstr>
    </vt:vector>
  </TitlesOfParts>
  <Company>Exported Data, created by SPSS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Yessica Ochoa Carbajo</cp:lastModifiedBy>
  <dcterms:created xsi:type="dcterms:W3CDTF">2007-02-23T14:58:14Z</dcterms:created>
  <dcterms:modified xsi:type="dcterms:W3CDTF">2025-04-08T23:36:36Z</dcterms:modified>
</cp:coreProperties>
</file>