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GION\Downloads\"/>
    </mc:Choice>
  </mc:AlternateContent>
  <xr:revisionPtr revIDLastSave="0" documentId="13_ncr:1_{CDEE4F5C-F63B-4734-88E2-78A9DBEB2B7E}" xr6:coauthVersionLast="47" xr6:coauthVersionMax="47" xr10:uidLastSave="{00000000-0000-0000-0000-000000000000}"/>
  <bookViews>
    <workbookView xWindow="3510" yWindow="1020" windowWidth="14115" windowHeight="15180" tabRatio="889" firstSheet="11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0" i="11" l="1"/>
  <c r="HB49" i="11"/>
  <c r="HB48" i="11"/>
  <c r="HB42" i="11"/>
  <c r="HB41" i="11"/>
  <c r="HB40" i="11"/>
  <c r="HB37" i="11"/>
  <c r="HB34" i="11"/>
  <c r="HB31" i="11"/>
  <c r="HB28" i="11"/>
  <c r="HB22" i="11"/>
  <c r="HB21" i="11"/>
  <c r="HB20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<sst xmlns="http://schemas.openxmlformats.org/spreadsheetml/2006/main" count="9853" uniqueCount="176">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</sst>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81" formatCode="_-* #,##0.00_-;\-* #,##0.00_-;_-* &quot;-&quot;??_-;_-@_-"/>
    <numFmt numFmtId="186" formatCode="#,##0.0000000000"/>
    <numFmt numFmtId="187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GH4" activePane="bottomRight" state="frozen"/>
      <selection pane="topRight" activeCell="HN17" sqref="HC17:HN17"/>
      <selection pane="bottomLeft" activeCell="HN17" sqref="HC17:HN17"/>
      <selection pane="bottomRight" activeCell="GN43" sqref="GN43:GN4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92" width="11.42578125" style="2"/>
    <col min="193" max="194" width="13.42578125" style="2" bestFit="1" customWidth="1"/>
    <col min="195" max="196" width="11.42578125" style="2"/>
    <col min="197" max="197" width="15.28515625" style="2" customWidth="1"/>
    <col min="198" max="16384" width="11.42578125" style="2"/>
  </cols>
  <sheetData>
    <row r="1" spans="1:197" ht="15" x14ac:dyDescent="0.25">
      <c r="A1" s="178" t="s">
        <v>0</v>
      </c>
      <c r="B1" s="178"/>
    </row>
    <row r="2" spans="1:197" ht="30" customHeight="1" x14ac:dyDescent="0.2">
      <c r="A2" s="179" t="s">
        <v>133</v>
      </c>
      <c r="B2" s="180"/>
    </row>
    <row r="3" spans="1:197" x14ac:dyDescent="0.2">
      <c r="A3" s="39" t="s">
        <v>134</v>
      </c>
    </row>
    <row r="5" spans="1:197" ht="15" x14ac:dyDescent="0.25">
      <c r="B5" s="5" t="s">
        <v>38</v>
      </c>
    </row>
    <row r="6" spans="1:197" ht="15" customHeight="1" x14ac:dyDescent="0.25">
      <c r="B6" s="176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</row>
    <row r="11" spans="1:197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</row>
    <row r="14" spans="1:197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</row>
    <row r="17" spans="2:197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</row>
    <row r="18" spans="2:197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</row>
    <row r="19" spans="2:197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</row>
    <row r="21" spans="2:197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">
      <c r="ED22" s="2">
        <f>EO19/EB19-1</f>
        <v>-0.19273851769085271</v>
      </c>
    </row>
    <row r="23" spans="2:197" ht="15" x14ac:dyDescent="0.25">
      <c r="B23" s="5" t="s">
        <v>71</v>
      </c>
    </row>
    <row r="24" spans="2:197" ht="15" customHeight="1" x14ac:dyDescent="0.25">
      <c r="B24" s="176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ht="15" x14ac:dyDescent="0.25">
      <c r="B25" s="177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</row>
    <row r="27" spans="2:197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</row>
    <row r="28" spans="2:197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</row>
    <row r="29" spans="2:197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</row>
    <row r="30" spans="2:197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</row>
    <row r="31" spans="2:197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</row>
    <row r="32" spans="2:197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</row>
    <row r="33" spans="2:197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</row>
    <row r="34" spans="2:197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</row>
    <row r="35" spans="2:197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</row>
    <row r="36" spans="2:197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</row>
    <row r="37" spans="2:197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</row>
    <row r="40" spans="2:197" ht="15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</row>
    <row r="44" spans="2:197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</row>
    <row r="45" spans="2:197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</row>
    <row r="46" spans="2:197" x14ac:dyDescent="0.2">
      <c r="O46" s="126"/>
      <c r="AB46" s="126"/>
      <c r="AO46" s="126"/>
      <c r="BB46" s="126"/>
      <c r="BO46" s="126"/>
      <c r="CB46" s="126"/>
      <c r="CO46" s="126"/>
    </row>
    <row r="47" spans="2:197" ht="15" x14ac:dyDescent="0.25">
      <c r="B47" s="5"/>
    </row>
    <row r="50" spans="146:189" x14ac:dyDescent="0.2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T22" activePane="bottomRight" state="frozen"/>
      <selection pane="topRight" activeCell="C1" sqref="C1"/>
      <selection pane="bottomLeft" activeCell="A4" sqref="A4"/>
      <selection pane="bottomRight" activeCell="IA55" sqref="IA55:IA5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235" width="11.42578125" style="2"/>
    <col min="236" max="236" width="14.140625" style="2" customWidth="1"/>
    <col min="237" max="16384" width="11.42578125" style="2"/>
  </cols>
  <sheetData>
    <row r="1" spans="1:236" ht="15" x14ac:dyDescent="0.25">
      <c r="A1" s="178" t="s">
        <v>0</v>
      </c>
      <c r="B1" s="178"/>
    </row>
    <row r="2" spans="1:236" ht="30" customHeight="1" x14ac:dyDescent="0.2">
      <c r="A2" s="179" t="s">
        <v>138</v>
      </c>
      <c r="B2" s="180"/>
    </row>
    <row r="3" spans="1:236" x14ac:dyDescent="0.2">
      <c r="A3" s="39" t="s">
        <v>139</v>
      </c>
    </row>
    <row r="5" spans="1:236" ht="15" x14ac:dyDescent="0.25">
      <c r="B5" s="5" t="s">
        <v>38</v>
      </c>
    </row>
    <row r="6" spans="1:236" ht="15" x14ac:dyDescent="0.25">
      <c r="B6" s="176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</row>
    <row r="11" spans="1:236" ht="15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</row>
    <row r="14" spans="1:236" ht="15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</row>
    <row r="17" spans="2:236" ht="15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</row>
    <row r="20" spans="2:236" ht="15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</row>
    <row r="23" spans="2:236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</row>
    <row r="24" spans="2:236" x14ac:dyDescent="0.2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</row>
    <row r="25" spans="2:236" x14ac:dyDescent="0.2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</row>
    <row r="29" spans="2:236" ht="15" x14ac:dyDescent="0.25">
      <c r="B29" s="5" t="s">
        <v>71</v>
      </c>
    </row>
    <row r="30" spans="2:236" ht="15" customHeight="1" x14ac:dyDescent="0.25">
      <c r="B30" s="176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ht="15" x14ac:dyDescent="0.25">
      <c r="B31" s="177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</row>
    <row r="33" spans="2:236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</row>
    <row r="34" spans="2:236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</row>
    <row r="35" spans="2:236" ht="15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</row>
    <row r="36" spans="2:236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</row>
    <row r="37" spans="2:236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</row>
    <row r="38" spans="2:236" ht="15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</row>
    <row r="39" spans="2:236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</row>
    <row r="40" spans="2:236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</row>
    <row r="41" spans="2:236" ht="15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</row>
    <row r="42" spans="2:236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</row>
    <row r="43" spans="2:236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</row>
    <row r="44" spans="2:236" ht="15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</row>
    <row r="45" spans="2:236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</row>
    <row r="46" spans="2:236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</row>
    <row r="47" spans="2:236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</row>
    <row r="48" spans="2:236" x14ac:dyDescent="0.2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</row>
    <row r="49" spans="2:236" x14ac:dyDescent="0.2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</row>
    <row r="52" spans="2:236" ht="15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ht="15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13753796.500000002</v>
      </c>
    </row>
    <row r="56" spans="2:236" ht="15" x14ac:dyDescent="0.25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3569638.8</v>
      </c>
    </row>
    <row r="57" spans="2:236" ht="15" x14ac:dyDescent="0.25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10184157.699999999</v>
      </c>
    </row>
    <row r="59" spans="2:236" ht="15" x14ac:dyDescent="0.25">
      <c r="B59" s="5"/>
    </row>
    <row r="62" spans="2:236" x14ac:dyDescent="0.2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L4" activePane="bottomRight" state="frozen"/>
      <selection pane="topRight" activeCell="C1" sqref="C1"/>
      <selection pane="bottomLeft" activeCell="A4" sqref="A4"/>
      <selection pane="bottomRight" activeCell="FS18" sqref="FS1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8" t="s">
        <v>0</v>
      </c>
      <c r="B1" s="178"/>
    </row>
    <row r="2" spans="1:171" ht="30" customHeight="1" x14ac:dyDescent="0.2">
      <c r="A2" s="179" t="s">
        <v>146</v>
      </c>
      <c r="B2" s="180"/>
    </row>
    <row r="3" spans="1:171" x14ac:dyDescent="0.2">
      <c r="A3" s="39" t="s">
        <v>147</v>
      </c>
    </row>
    <row r="5" spans="1:171" ht="15" x14ac:dyDescent="0.25">
      <c r="B5" s="5" t="s">
        <v>38</v>
      </c>
    </row>
    <row r="6" spans="1:171" ht="15" customHeight="1" x14ac:dyDescent="0.25">
      <c r="B6" s="176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</row>
    <row r="9" spans="1:171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</row>
    <row r="10" spans="1:171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</row>
    <row r="11" spans="1:171" ht="15" x14ac:dyDescent="0.25">
      <c r="B11" s="51" t="s">
        <v>70</v>
      </c>
      <c r="C11" s="52">
        <f>SUM(C12:C13)</f>
        <v>0</v>
      </c>
      <c r="D11" s="52">
        <f t="shared" ref="D11:N11" si="14">SUM(D12:D13)</f>
        <v>0</v>
      </c>
      <c r="E11" s="52">
        <f t="shared" si="14"/>
        <v>0</v>
      </c>
      <c r="F11" s="52">
        <f t="shared" si="14"/>
        <v>0</v>
      </c>
      <c r="G11" s="52">
        <f t="shared" si="14"/>
        <v>0</v>
      </c>
      <c r="H11" s="52">
        <f t="shared" si="14"/>
        <v>0</v>
      </c>
      <c r="I11" s="52">
        <f t="shared" si="14"/>
        <v>0</v>
      </c>
      <c r="J11" s="52">
        <f t="shared" si="14"/>
        <v>0</v>
      </c>
      <c r="K11" s="52">
        <f t="shared" si="14"/>
        <v>2560</v>
      </c>
      <c r="L11" s="52">
        <f t="shared" si="14"/>
        <v>13006</v>
      </c>
      <c r="M11" s="52">
        <f t="shared" si="14"/>
        <v>12524</v>
      </c>
      <c r="N11" s="52">
        <f t="shared" si="14"/>
        <v>14361</v>
      </c>
      <c r="O11" s="52">
        <f>SUM(O12:O13)</f>
        <v>42451</v>
      </c>
      <c r="P11" s="52">
        <f>SUM(P12:P13)</f>
        <v>14246</v>
      </c>
      <c r="Q11" s="52">
        <f t="shared" ref="Q11:AA11" si="15">SUM(Q12:Q13)</f>
        <v>12848</v>
      </c>
      <c r="R11" s="52">
        <f t="shared" si="15"/>
        <v>13555</v>
      </c>
      <c r="S11" s="52">
        <f t="shared" si="15"/>
        <v>12707</v>
      </c>
      <c r="T11" s="52">
        <f t="shared" si="15"/>
        <v>13155</v>
      </c>
      <c r="U11" s="52">
        <f t="shared" si="15"/>
        <v>12673</v>
      </c>
      <c r="V11" s="52">
        <f t="shared" si="15"/>
        <v>13127</v>
      </c>
      <c r="W11" s="52">
        <f t="shared" si="15"/>
        <v>13939</v>
      </c>
      <c r="X11" s="52">
        <f t="shared" si="15"/>
        <v>13223</v>
      </c>
      <c r="Y11" s="52">
        <f t="shared" si="15"/>
        <v>11878</v>
      </c>
      <c r="Z11" s="52">
        <f t="shared" si="15"/>
        <v>13132</v>
      </c>
      <c r="AA11" s="52">
        <f t="shared" si="15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6">SUM(AD12:AD13)</f>
        <v>11176</v>
      </c>
      <c r="AE11" s="52">
        <f t="shared" si="16"/>
        <v>11838</v>
      </c>
      <c r="AF11" s="52">
        <f t="shared" si="16"/>
        <v>12033</v>
      </c>
      <c r="AG11" s="52">
        <f t="shared" si="16"/>
        <v>12087</v>
      </c>
      <c r="AH11" s="52">
        <f t="shared" si="16"/>
        <v>11995</v>
      </c>
      <c r="AI11" s="52">
        <f t="shared" si="16"/>
        <v>15236</v>
      </c>
      <c r="AJ11" s="52">
        <f t="shared" si="16"/>
        <v>14283</v>
      </c>
      <c r="AK11" s="52">
        <f t="shared" si="16"/>
        <v>14934</v>
      </c>
      <c r="AL11" s="52">
        <f t="shared" si="16"/>
        <v>19002</v>
      </c>
      <c r="AM11" s="52">
        <f t="shared" si="16"/>
        <v>15161</v>
      </c>
      <c r="AN11" s="52">
        <f t="shared" si="16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7">SUM(AQ12:AQ13)</f>
        <v>13729</v>
      </c>
      <c r="AR11" s="52">
        <f t="shared" si="17"/>
        <v>15406</v>
      </c>
      <c r="AS11" s="52">
        <f t="shared" si="17"/>
        <v>13931</v>
      </c>
      <c r="AT11" s="52">
        <f t="shared" si="17"/>
        <v>13814</v>
      </c>
      <c r="AU11" s="52">
        <f t="shared" si="17"/>
        <v>13637</v>
      </c>
      <c r="AV11" s="52">
        <f t="shared" si="17"/>
        <v>15647</v>
      </c>
      <c r="AW11" s="52">
        <f t="shared" si="17"/>
        <v>16513</v>
      </c>
      <c r="AX11" s="52">
        <f t="shared" si="17"/>
        <v>14734</v>
      </c>
      <c r="AY11" s="52">
        <f t="shared" si="17"/>
        <v>15494</v>
      </c>
      <c r="AZ11" s="52">
        <f t="shared" si="17"/>
        <v>13674</v>
      </c>
      <c r="BA11" s="52">
        <f t="shared" si="17"/>
        <v>16295</v>
      </c>
      <c r="BB11" s="52">
        <f>SUM(BB12:BB13)</f>
        <v>178568</v>
      </c>
      <c r="BC11" s="52">
        <f t="shared" si="17"/>
        <v>15997</v>
      </c>
      <c r="BD11" s="52">
        <f t="shared" si="17"/>
        <v>15109</v>
      </c>
      <c r="BE11" s="52">
        <f t="shared" si="17"/>
        <v>16147</v>
      </c>
      <c r="BF11" s="52">
        <f t="shared" si="17"/>
        <v>15728</v>
      </c>
      <c r="BG11" s="52">
        <f t="shared" si="17"/>
        <v>15336</v>
      </c>
      <c r="BH11" s="52">
        <f t="shared" si="17"/>
        <v>15950</v>
      </c>
      <c r="BI11" s="52">
        <f t="shared" si="17"/>
        <v>18385</v>
      </c>
      <c r="BJ11" s="52">
        <f t="shared" si="17"/>
        <v>18963</v>
      </c>
      <c r="BK11" s="52">
        <f t="shared" si="17"/>
        <v>17343</v>
      </c>
      <c r="BL11" s="52">
        <f t="shared" si="17"/>
        <v>18042</v>
      </c>
      <c r="BM11" s="52">
        <v>16794</v>
      </c>
      <c r="BN11" s="52">
        <f t="shared" si="17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8">SUM(BR12:BR13)</f>
        <v>18677</v>
      </c>
      <c r="BS11" s="52">
        <f t="shared" si="18"/>
        <v>18152</v>
      </c>
      <c r="BT11" s="52">
        <f t="shared" si="18"/>
        <v>18649</v>
      </c>
      <c r="BU11" s="52">
        <f t="shared" si="18"/>
        <v>17837</v>
      </c>
      <c r="BV11" s="52">
        <f t="shared" si="18"/>
        <v>20108</v>
      </c>
      <c r="BW11" s="52">
        <f t="shared" si="18"/>
        <v>19953</v>
      </c>
      <c r="BX11" s="52">
        <f t="shared" si="18"/>
        <v>18280</v>
      </c>
      <c r="BY11" s="52">
        <f t="shared" si="18"/>
        <v>19027</v>
      </c>
      <c r="BZ11" s="52">
        <f t="shared" si="18"/>
        <v>17734</v>
      </c>
      <c r="CA11" s="52">
        <f t="shared" si="18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9">SUM(CE12:CE13)</f>
        <v>20264</v>
      </c>
      <c r="CF11" s="52">
        <f t="shared" si="19"/>
        <v>18377</v>
      </c>
      <c r="CG11" s="52">
        <f t="shared" si="19"/>
        <v>19887</v>
      </c>
      <c r="CH11" s="52">
        <f t="shared" si="19"/>
        <v>17948</v>
      </c>
      <c r="CI11" s="52">
        <f t="shared" si="19"/>
        <v>21435</v>
      </c>
      <c r="CJ11" s="52">
        <f t="shared" si="19"/>
        <v>22511</v>
      </c>
      <c r="CK11" s="52">
        <f t="shared" si="19"/>
        <v>19573</v>
      </c>
      <c r="CL11" s="52">
        <f t="shared" si="19"/>
        <v>22347</v>
      </c>
      <c r="CM11" s="52">
        <f t="shared" si="19"/>
        <v>18456</v>
      </c>
      <c r="CN11" s="52">
        <f t="shared" si="19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0">SUM(CR12:CR13)</f>
        <v>17665</v>
      </c>
      <c r="CS11" s="52">
        <f t="shared" si="20"/>
        <v>17786</v>
      </c>
      <c r="CT11" s="52">
        <f t="shared" si="20"/>
        <v>17788</v>
      </c>
      <c r="CU11" s="52">
        <f t="shared" si="20"/>
        <v>17499</v>
      </c>
      <c r="CV11" s="52">
        <f t="shared" si="20"/>
        <v>19891</v>
      </c>
      <c r="CW11" s="52">
        <f t="shared" si="20"/>
        <v>21535</v>
      </c>
      <c r="CX11" s="52">
        <f t="shared" si="20"/>
        <v>18877</v>
      </c>
      <c r="CY11" s="52">
        <v>19809</v>
      </c>
      <c r="CZ11" s="52">
        <f t="shared" si="20"/>
        <v>19194</v>
      </c>
      <c r="DA11" s="52">
        <f t="shared" si="20"/>
        <v>21128</v>
      </c>
      <c r="DB11" s="52">
        <f t="shared" si="8"/>
        <v>226866</v>
      </c>
      <c r="DC11" s="52">
        <f t="shared" ref="DC11:DN11" si="21">+DC12+DC13</f>
        <v>20730</v>
      </c>
      <c r="DD11" s="52">
        <f t="shared" si="21"/>
        <v>17101</v>
      </c>
      <c r="DE11" s="52">
        <f t="shared" si="21"/>
        <v>14586</v>
      </c>
      <c r="DF11" s="52">
        <f t="shared" si="21"/>
        <v>5881</v>
      </c>
      <c r="DG11" s="52">
        <f t="shared" si="21"/>
        <v>8712</v>
      </c>
      <c r="DH11" s="52">
        <f t="shared" si="21"/>
        <v>11553</v>
      </c>
      <c r="DI11" s="52">
        <f t="shared" si="21"/>
        <v>17497</v>
      </c>
      <c r="DJ11" s="52">
        <f t="shared" si="21"/>
        <v>16788</v>
      </c>
      <c r="DK11" s="52">
        <f t="shared" si="21"/>
        <v>20054</v>
      </c>
      <c r="DL11" s="52">
        <f t="shared" si="21"/>
        <v>24980</v>
      </c>
      <c r="DM11" s="52">
        <f t="shared" si="21"/>
        <v>24144</v>
      </c>
      <c r="DN11" s="52">
        <f t="shared" si="21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</row>
    <row r="12" spans="1:171" x14ac:dyDescent="0.2">
      <c r="B12" s="48" t="s">
        <v>65</v>
      </c>
      <c r="C12" s="56">
        <f>C9</f>
        <v>0</v>
      </c>
      <c r="D12" s="56">
        <f t="shared" ref="D12:O13" si="22">D9</f>
        <v>0</v>
      </c>
      <c r="E12" s="56">
        <f t="shared" si="22"/>
        <v>0</v>
      </c>
      <c r="F12" s="56">
        <f t="shared" si="22"/>
        <v>0</v>
      </c>
      <c r="G12" s="56">
        <f t="shared" si="22"/>
        <v>0</v>
      </c>
      <c r="H12" s="56">
        <f t="shared" si="22"/>
        <v>0</v>
      </c>
      <c r="I12" s="56">
        <f t="shared" si="22"/>
        <v>0</v>
      </c>
      <c r="J12" s="56">
        <f t="shared" si="22"/>
        <v>0</v>
      </c>
      <c r="K12" s="56">
        <f t="shared" si="22"/>
        <v>1500</v>
      </c>
      <c r="L12" s="56">
        <f t="shared" si="22"/>
        <v>7973</v>
      </c>
      <c r="M12" s="56">
        <f t="shared" si="22"/>
        <v>7502</v>
      </c>
      <c r="N12" s="56">
        <f t="shared" si="22"/>
        <v>9294</v>
      </c>
      <c r="O12" s="56">
        <f t="shared" si="22"/>
        <v>26269</v>
      </c>
      <c r="P12" s="56">
        <f>P9</f>
        <v>9092</v>
      </c>
      <c r="Q12" s="56">
        <f t="shared" ref="Q12:AB13" si="23">Q9</f>
        <v>8096</v>
      </c>
      <c r="R12" s="56">
        <f t="shared" si="23"/>
        <v>8589</v>
      </c>
      <c r="S12" s="56">
        <f t="shared" si="23"/>
        <v>7626</v>
      </c>
      <c r="T12" s="56">
        <f t="shared" si="23"/>
        <v>8239</v>
      </c>
      <c r="U12" s="56">
        <f t="shared" si="23"/>
        <v>7817</v>
      </c>
      <c r="V12" s="56">
        <f t="shared" si="23"/>
        <v>8061</v>
      </c>
      <c r="W12" s="56">
        <f t="shared" si="23"/>
        <v>9046</v>
      </c>
      <c r="X12" s="56">
        <f t="shared" si="23"/>
        <v>8236</v>
      </c>
      <c r="Y12" s="56">
        <f t="shared" si="23"/>
        <v>7357</v>
      </c>
      <c r="Z12" s="56">
        <f t="shared" si="23"/>
        <v>7772</v>
      </c>
      <c r="AA12" s="56">
        <f t="shared" si="23"/>
        <v>8950</v>
      </c>
      <c r="AB12" s="56">
        <f t="shared" si="23"/>
        <v>98881</v>
      </c>
      <c r="AC12" s="56">
        <f>AC9</f>
        <v>8499</v>
      </c>
      <c r="AD12" s="56">
        <f t="shared" ref="AD12:AO13" si="24">AD9</f>
        <v>6940</v>
      </c>
      <c r="AE12" s="56">
        <f t="shared" si="24"/>
        <v>7980</v>
      </c>
      <c r="AF12" s="56">
        <f t="shared" si="24"/>
        <v>8253</v>
      </c>
      <c r="AG12" s="56">
        <f t="shared" si="24"/>
        <v>7907</v>
      </c>
      <c r="AH12" s="56">
        <f t="shared" si="24"/>
        <v>7591</v>
      </c>
      <c r="AI12" s="56">
        <f t="shared" si="24"/>
        <v>8773</v>
      </c>
      <c r="AJ12" s="56">
        <f t="shared" si="24"/>
        <v>9407</v>
      </c>
      <c r="AK12" s="56">
        <f t="shared" si="24"/>
        <v>8141</v>
      </c>
      <c r="AL12" s="56">
        <f t="shared" si="24"/>
        <v>9375</v>
      </c>
      <c r="AM12" s="56">
        <f t="shared" si="24"/>
        <v>8073</v>
      </c>
      <c r="AN12" s="56">
        <f t="shared" si="24"/>
        <v>10061</v>
      </c>
      <c r="AO12" s="56">
        <f t="shared" si="24"/>
        <v>101000</v>
      </c>
      <c r="AP12" s="56">
        <f>AP9</f>
        <v>10110</v>
      </c>
      <c r="AQ12" s="56">
        <f t="shared" ref="AQ12:BN13" si="25">AQ9</f>
        <v>8405</v>
      </c>
      <c r="AR12" s="56">
        <f t="shared" si="25"/>
        <v>9308</v>
      </c>
      <c r="AS12" s="56">
        <f t="shared" si="25"/>
        <v>8739</v>
      </c>
      <c r="AT12" s="56">
        <f t="shared" si="25"/>
        <v>8858</v>
      </c>
      <c r="AU12" s="56">
        <f t="shared" si="25"/>
        <v>8693</v>
      </c>
      <c r="AV12" s="56">
        <f t="shared" si="25"/>
        <v>10173</v>
      </c>
      <c r="AW12" s="56">
        <f t="shared" si="25"/>
        <v>10897</v>
      </c>
      <c r="AX12" s="56">
        <f t="shared" si="25"/>
        <v>8944</v>
      </c>
      <c r="AY12" s="56">
        <f t="shared" si="25"/>
        <v>10047</v>
      </c>
      <c r="AZ12" s="56">
        <f t="shared" si="25"/>
        <v>9243</v>
      </c>
      <c r="BA12" s="56">
        <f t="shared" si="25"/>
        <v>10783</v>
      </c>
      <c r="BB12" s="56">
        <f t="shared" si="25"/>
        <v>114200</v>
      </c>
      <c r="BC12" s="56">
        <f t="shared" si="25"/>
        <v>11124</v>
      </c>
      <c r="BD12" s="56">
        <f t="shared" si="25"/>
        <v>9977</v>
      </c>
      <c r="BE12" s="56">
        <f t="shared" si="25"/>
        <v>10448</v>
      </c>
      <c r="BF12" s="56">
        <f t="shared" si="25"/>
        <v>10126</v>
      </c>
      <c r="BG12" s="56">
        <f t="shared" si="25"/>
        <v>9641</v>
      </c>
      <c r="BH12" s="56">
        <f t="shared" si="25"/>
        <v>9882</v>
      </c>
      <c r="BI12" s="56">
        <f t="shared" si="25"/>
        <v>12219</v>
      </c>
      <c r="BJ12" s="56">
        <f t="shared" si="25"/>
        <v>12843</v>
      </c>
      <c r="BK12" s="56">
        <f t="shared" si="25"/>
        <v>11287</v>
      </c>
      <c r="BL12" s="56">
        <f t="shared" si="25"/>
        <v>11994</v>
      </c>
      <c r="BM12" s="56">
        <v>11120</v>
      </c>
      <c r="BN12" s="56">
        <f t="shared" si="25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6">BT9</f>
        <v>11936</v>
      </c>
      <c r="BU12" s="56">
        <f t="shared" si="26"/>
        <v>11603</v>
      </c>
      <c r="BV12" s="56">
        <f t="shared" si="26"/>
        <v>13436</v>
      </c>
      <c r="BW12" s="56">
        <f t="shared" ref="BW12:CA13" si="27">BW9</f>
        <v>13097</v>
      </c>
      <c r="BX12" s="56">
        <f t="shared" si="27"/>
        <v>11716</v>
      </c>
      <c r="BY12" s="56">
        <f t="shared" si="27"/>
        <v>12232</v>
      </c>
      <c r="BZ12" s="56">
        <f t="shared" si="27"/>
        <v>11510</v>
      </c>
      <c r="CA12" s="56">
        <f t="shared" si="27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8">CE9</f>
        <v>13695</v>
      </c>
      <c r="CF12" s="56">
        <f t="shared" si="28"/>
        <v>11706</v>
      </c>
      <c r="CG12" s="56">
        <f t="shared" si="28"/>
        <v>12933</v>
      </c>
      <c r="CH12" s="56">
        <f t="shared" si="28"/>
        <v>11410</v>
      </c>
      <c r="CI12" s="56">
        <f t="shared" si="28"/>
        <v>13973</v>
      </c>
      <c r="CJ12" s="56">
        <f t="shared" si="28"/>
        <v>15511</v>
      </c>
      <c r="CK12" s="56">
        <f t="shared" si="28"/>
        <v>12763</v>
      </c>
      <c r="CL12" s="56">
        <f t="shared" si="28"/>
        <v>15125</v>
      </c>
      <c r="CM12" s="56">
        <f t="shared" si="28"/>
        <v>12221</v>
      </c>
      <c r="CN12" s="56">
        <f t="shared" si="28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9">CR9</f>
        <v>12001</v>
      </c>
      <c r="CS12" s="56">
        <f t="shared" si="29"/>
        <v>11614</v>
      </c>
      <c r="CT12" s="56">
        <f t="shared" si="29"/>
        <v>11508</v>
      </c>
      <c r="CU12" s="56">
        <f t="shared" si="29"/>
        <v>11497</v>
      </c>
      <c r="CV12" s="56">
        <f t="shared" si="29"/>
        <v>13616</v>
      </c>
      <c r="CW12" s="56">
        <f t="shared" si="29"/>
        <v>14951</v>
      </c>
      <c r="CX12" s="56">
        <f t="shared" si="29"/>
        <v>12573</v>
      </c>
      <c r="CY12" s="56">
        <v>13206</v>
      </c>
      <c r="CZ12" s="56">
        <f t="shared" si="29"/>
        <v>12769</v>
      </c>
      <c r="DA12" s="56">
        <f t="shared" si="29"/>
        <v>14562</v>
      </c>
      <c r="DB12" s="56">
        <f t="shared" si="8"/>
        <v>154029</v>
      </c>
      <c r="DC12" s="56">
        <f t="shared" ref="DC12:DN12" si="30">+DC9</f>
        <v>14777</v>
      </c>
      <c r="DD12" s="56">
        <f t="shared" si="30"/>
        <v>11684</v>
      </c>
      <c r="DE12" s="56">
        <f t="shared" si="30"/>
        <v>9542</v>
      </c>
      <c r="DF12" s="56">
        <f t="shared" si="30"/>
        <v>2971</v>
      </c>
      <c r="DG12" s="56">
        <f t="shared" si="30"/>
        <v>4622</v>
      </c>
      <c r="DH12" s="56">
        <f t="shared" si="30"/>
        <v>6975</v>
      </c>
      <c r="DI12" s="56">
        <f t="shared" si="30"/>
        <v>12045</v>
      </c>
      <c r="DJ12" s="56">
        <f t="shared" si="30"/>
        <v>11101</v>
      </c>
      <c r="DK12" s="56">
        <f t="shared" si="30"/>
        <v>14112</v>
      </c>
      <c r="DL12" s="56">
        <f t="shared" si="30"/>
        <v>17743</v>
      </c>
      <c r="DM12" s="56">
        <f t="shared" si="30"/>
        <v>16966</v>
      </c>
      <c r="DN12" s="56">
        <f t="shared" si="30"/>
        <v>14456</v>
      </c>
      <c r="DO12" s="47">
        <f t="shared" si="9"/>
        <v>136994</v>
      </c>
      <c r="DP12" s="56">
        <f t="shared" ref="DP12:DS13" si="31">+DP9</f>
        <v>16996</v>
      </c>
      <c r="DQ12" s="56">
        <f t="shared" si="31"/>
        <v>14100</v>
      </c>
      <c r="DR12" s="56">
        <f t="shared" si="31"/>
        <v>17398</v>
      </c>
      <c r="DS12" s="56">
        <f t="shared" si="31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</row>
    <row r="13" spans="1:171" x14ac:dyDescent="0.2">
      <c r="B13" s="48" t="s">
        <v>66</v>
      </c>
      <c r="C13" s="56">
        <f>C10</f>
        <v>0</v>
      </c>
      <c r="D13" s="56">
        <f t="shared" si="22"/>
        <v>0</v>
      </c>
      <c r="E13" s="56">
        <f t="shared" si="22"/>
        <v>0</v>
      </c>
      <c r="F13" s="56">
        <f t="shared" si="22"/>
        <v>0</v>
      </c>
      <c r="G13" s="56">
        <f t="shared" si="22"/>
        <v>0</v>
      </c>
      <c r="H13" s="56">
        <f t="shared" si="22"/>
        <v>0</v>
      </c>
      <c r="I13" s="56">
        <f t="shared" si="22"/>
        <v>0</v>
      </c>
      <c r="J13" s="56">
        <f t="shared" si="22"/>
        <v>0</v>
      </c>
      <c r="K13" s="56">
        <f t="shared" si="22"/>
        <v>1060</v>
      </c>
      <c r="L13" s="56">
        <f t="shared" si="22"/>
        <v>5033</v>
      </c>
      <c r="M13" s="56">
        <f t="shared" si="22"/>
        <v>5022</v>
      </c>
      <c r="N13" s="56">
        <f>N10</f>
        <v>5067</v>
      </c>
      <c r="O13" s="56">
        <f t="shared" si="22"/>
        <v>16182</v>
      </c>
      <c r="P13" s="56">
        <f>P10</f>
        <v>5154</v>
      </c>
      <c r="Q13" s="56">
        <f t="shared" si="23"/>
        <v>4752</v>
      </c>
      <c r="R13" s="56">
        <f t="shared" si="23"/>
        <v>4966</v>
      </c>
      <c r="S13" s="56">
        <f t="shared" si="23"/>
        <v>5081</v>
      </c>
      <c r="T13" s="56">
        <f t="shared" si="23"/>
        <v>4916</v>
      </c>
      <c r="U13" s="56">
        <f t="shared" si="23"/>
        <v>4856</v>
      </c>
      <c r="V13" s="56">
        <f t="shared" si="23"/>
        <v>5066</v>
      </c>
      <c r="W13" s="56">
        <f t="shared" si="23"/>
        <v>4893</v>
      </c>
      <c r="X13" s="56">
        <f t="shared" si="23"/>
        <v>4987</v>
      </c>
      <c r="Y13" s="56">
        <f t="shared" si="23"/>
        <v>4521</v>
      </c>
      <c r="Z13" s="56">
        <f t="shared" si="23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4"/>
        <v>4236</v>
      </c>
      <c r="AE13" s="56">
        <f t="shared" si="24"/>
        <v>3858</v>
      </c>
      <c r="AF13" s="56">
        <f t="shared" si="24"/>
        <v>3780</v>
      </c>
      <c r="AG13" s="56">
        <f t="shared" si="24"/>
        <v>4180</v>
      </c>
      <c r="AH13" s="56">
        <f t="shared" si="24"/>
        <v>4404</v>
      </c>
      <c r="AI13" s="56">
        <f t="shared" si="24"/>
        <v>6463</v>
      </c>
      <c r="AJ13" s="56">
        <f t="shared" si="24"/>
        <v>4876</v>
      </c>
      <c r="AK13" s="56">
        <f t="shared" si="24"/>
        <v>6793</v>
      </c>
      <c r="AL13" s="56">
        <f t="shared" si="24"/>
        <v>9627</v>
      </c>
      <c r="AM13" s="56">
        <f t="shared" si="24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2">AQ10</f>
        <v>5324</v>
      </c>
      <c r="AR13" s="56">
        <f t="shared" si="32"/>
        <v>6098</v>
      </c>
      <c r="AS13" s="56">
        <f t="shared" si="32"/>
        <v>5192</v>
      </c>
      <c r="AT13" s="56">
        <f t="shared" si="32"/>
        <v>4956</v>
      </c>
      <c r="AU13" s="56">
        <f t="shared" si="32"/>
        <v>4944</v>
      </c>
      <c r="AV13" s="56">
        <f t="shared" si="32"/>
        <v>5474</v>
      </c>
      <c r="AW13" s="56">
        <f t="shared" si="32"/>
        <v>5616</v>
      </c>
      <c r="AX13" s="56">
        <f t="shared" si="32"/>
        <v>5790</v>
      </c>
      <c r="AY13" s="56">
        <f t="shared" si="32"/>
        <v>5447</v>
      </c>
      <c r="AZ13" s="56">
        <f t="shared" si="32"/>
        <v>4431</v>
      </c>
      <c r="BA13" s="56">
        <f t="shared" si="32"/>
        <v>5512</v>
      </c>
      <c r="BB13" s="56">
        <f t="shared" si="25"/>
        <v>64368</v>
      </c>
      <c r="BC13" s="56">
        <f t="shared" si="32"/>
        <v>4873</v>
      </c>
      <c r="BD13" s="56">
        <f t="shared" si="32"/>
        <v>5132</v>
      </c>
      <c r="BE13" s="56">
        <f t="shared" si="32"/>
        <v>5699</v>
      </c>
      <c r="BF13" s="56">
        <f t="shared" si="32"/>
        <v>5602</v>
      </c>
      <c r="BG13" s="56">
        <f t="shared" si="32"/>
        <v>5695</v>
      </c>
      <c r="BH13" s="56">
        <f t="shared" si="32"/>
        <v>6068</v>
      </c>
      <c r="BI13" s="56">
        <f t="shared" si="32"/>
        <v>6166</v>
      </c>
      <c r="BJ13" s="56">
        <f t="shared" si="32"/>
        <v>6120</v>
      </c>
      <c r="BK13" s="56">
        <f t="shared" si="32"/>
        <v>6056</v>
      </c>
      <c r="BL13" s="56">
        <f t="shared" si="32"/>
        <v>6048</v>
      </c>
      <c r="BM13" s="56">
        <v>5674</v>
      </c>
      <c r="BN13" s="56">
        <f t="shared" si="32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6"/>
        <v>6672</v>
      </c>
      <c r="BW13" s="56">
        <f t="shared" si="27"/>
        <v>6856</v>
      </c>
      <c r="BX13" s="56">
        <f t="shared" si="27"/>
        <v>6564</v>
      </c>
      <c r="BY13" s="56">
        <f t="shared" si="27"/>
        <v>6795</v>
      </c>
      <c r="BZ13" s="56">
        <f t="shared" si="27"/>
        <v>6224</v>
      </c>
      <c r="CA13" s="56">
        <f t="shared" si="27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3">CE10</f>
        <v>6569</v>
      </c>
      <c r="CF13" s="56">
        <f t="shared" si="33"/>
        <v>6671</v>
      </c>
      <c r="CG13" s="56">
        <f t="shared" si="33"/>
        <v>6954</v>
      </c>
      <c r="CH13" s="56">
        <f t="shared" si="33"/>
        <v>6538</v>
      </c>
      <c r="CI13" s="56">
        <f t="shared" si="33"/>
        <v>7462</v>
      </c>
      <c r="CJ13" s="56">
        <f t="shared" si="33"/>
        <v>7000</v>
      </c>
      <c r="CK13" s="56">
        <f t="shared" si="33"/>
        <v>6810</v>
      </c>
      <c r="CL13" s="56">
        <f t="shared" si="33"/>
        <v>7222</v>
      </c>
      <c r="CM13" s="56">
        <f t="shared" si="33"/>
        <v>6235</v>
      </c>
      <c r="CN13" s="56">
        <f t="shared" si="28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4">CR10</f>
        <v>5664</v>
      </c>
      <c r="CS13" s="56">
        <f t="shared" si="34"/>
        <v>6172</v>
      </c>
      <c r="CT13" s="56">
        <f t="shared" si="34"/>
        <v>6280</v>
      </c>
      <c r="CU13" s="56">
        <f t="shared" si="34"/>
        <v>6002</v>
      </c>
      <c r="CV13" s="56">
        <f t="shared" si="34"/>
        <v>6275</v>
      </c>
      <c r="CW13" s="56">
        <f t="shared" si="34"/>
        <v>6584</v>
      </c>
      <c r="CX13" s="56">
        <f t="shared" si="34"/>
        <v>6304</v>
      </c>
      <c r="CY13" s="56">
        <v>6603</v>
      </c>
      <c r="CZ13" s="56">
        <f t="shared" si="34"/>
        <v>6425</v>
      </c>
      <c r="DA13" s="56">
        <f t="shared" si="34"/>
        <v>6566</v>
      </c>
      <c r="DB13" s="56">
        <f t="shared" si="8"/>
        <v>72837</v>
      </c>
      <c r="DC13" s="56">
        <f t="shared" ref="DC13:DN13" si="35">+DC10</f>
        <v>5953</v>
      </c>
      <c r="DD13" s="56">
        <f t="shared" si="35"/>
        <v>5417</v>
      </c>
      <c r="DE13" s="56">
        <f t="shared" si="35"/>
        <v>5044</v>
      </c>
      <c r="DF13" s="56">
        <f t="shared" si="35"/>
        <v>2910</v>
      </c>
      <c r="DG13" s="56">
        <f t="shared" si="35"/>
        <v>4090</v>
      </c>
      <c r="DH13" s="56">
        <f t="shared" si="35"/>
        <v>4578</v>
      </c>
      <c r="DI13" s="56">
        <f t="shared" si="35"/>
        <v>5452</v>
      </c>
      <c r="DJ13" s="56">
        <f t="shared" si="35"/>
        <v>5687</v>
      </c>
      <c r="DK13" s="56">
        <f t="shared" si="35"/>
        <v>5942</v>
      </c>
      <c r="DL13" s="56">
        <f t="shared" si="35"/>
        <v>7237</v>
      </c>
      <c r="DM13" s="56">
        <f t="shared" si="35"/>
        <v>7178</v>
      </c>
      <c r="DN13" s="56">
        <f t="shared" si="35"/>
        <v>6632</v>
      </c>
      <c r="DO13" s="47">
        <f t="shared" si="9"/>
        <v>66120</v>
      </c>
      <c r="DP13" s="56">
        <f t="shared" si="31"/>
        <v>7369</v>
      </c>
      <c r="DQ13" s="56">
        <f t="shared" si="31"/>
        <v>6920</v>
      </c>
      <c r="DR13" s="56">
        <f t="shared" si="31"/>
        <v>7381</v>
      </c>
      <c r="DS13" s="56">
        <f t="shared" si="31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</row>
    <row r="14" spans="1:171" x14ac:dyDescent="0.2">
      <c r="B14" s="31"/>
      <c r="O14" s="24"/>
      <c r="AB14" s="24"/>
      <c r="AO14" s="24"/>
      <c r="BB14" s="24"/>
      <c r="BO14" s="24"/>
    </row>
    <row r="15" spans="1:171" ht="15" customHeight="1" x14ac:dyDescent="0.2">
      <c r="B15" s="31"/>
    </row>
    <row r="16" spans="1:171" ht="15" x14ac:dyDescent="0.25">
      <c r="B16" s="5" t="s">
        <v>71</v>
      </c>
    </row>
    <row r="17" spans="2:171" ht="15" customHeight="1" x14ac:dyDescent="0.25">
      <c r="B17" s="176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ht="15" x14ac:dyDescent="0.25">
      <c r="B18" s="177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ht="15" x14ac:dyDescent="0.25">
      <c r="B19" s="46" t="s">
        <v>148</v>
      </c>
      <c r="C19" s="47">
        <f>SUM(C20:C21)</f>
        <v>0</v>
      </c>
      <c r="D19" s="47">
        <f t="shared" ref="D19:N19" si="36">SUM(D20:D21)</f>
        <v>0</v>
      </c>
      <c r="E19" s="47">
        <f t="shared" si="36"/>
        <v>0</v>
      </c>
      <c r="F19" s="47">
        <f t="shared" si="36"/>
        <v>0</v>
      </c>
      <c r="G19" s="47">
        <f t="shared" si="36"/>
        <v>0</v>
      </c>
      <c r="H19" s="47">
        <f t="shared" si="36"/>
        <v>0</v>
      </c>
      <c r="I19" s="47">
        <f t="shared" si="36"/>
        <v>0</v>
      </c>
      <c r="J19" s="47">
        <f t="shared" si="36"/>
        <v>0</v>
      </c>
      <c r="K19" s="47">
        <f t="shared" si="36"/>
        <v>5153</v>
      </c>
      <c r="L19" s="47">
        <f t="shared" si="36"/>
        <v>24805</v>
      </c>
      <c r="M19" s="47">
        <f t="shared" si="36"/>
        <v>24656</v>
      </c>
      <c r="N19" s="47">
        <f t="shared" si="36"/>
        <v>26474</v>
      </c>
      <c r="O19" s="47">
        <f>SUM(C19:N19)</f>
        <v>81088</v>
      </c>
      <c r="P19" s="47">
        <f>SUM(P20:P21)</f>
        <v>26185</v>
      </c>
      <c r="Q19" s="47">
        <f t="shared" ref="Q19:AA19" si="37">SUM(Q20:Q21)</f>
        <v>23886</v>
      </c>
      <c r="R19" s="47">
        <f t="shared" si="37"/>
        <v>24992</v>
      </c>
      <c r="S19" s="47">
        <f t="shared" si="37"/>
        <v>24623</v>
      </c>
      <c r="T19" s="47">
        <f t="shared" si="37"/>
        <v>24841</v>
      </c>
      <c r="U19" s="47">
        <f t="shared" si="37"/>
        <v>24476</v>
      </c>
      <c r="V19" s="47">
        <f t="shared" si="37"/>
        <v>25056</v>
      </c>
      <c r="W19" s="47">
        <f t="shared" si="37"/>
        <v>25678</v>
      </c>
      <c r="X19" s="47">
        <f t="shared" si="37"/>
        <v>25455</v>
      </c>
      <c r="Y19" s="47">
        <f t="shared" si="37"/>
        <v>23082</v>
      </c>
      <c r="Z19" s="47">
        <f t="shared" si="37"/>
        <v>26219</v>
      </c>
      <c r="AA19" s="47">
        <f t="shared" si="37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8">SUM(AD20:AD21)</f>
        <v>21182</v>
      </c>
      <c r="AE19" s="47">
        <f t="shared" si="38"/>
        <v>21119</v>
      </c>
      <c r="AF19" s="47">
        <f t="shared" si="38"/>
        <v>21012</v>
      </c>
      <c r="AG19" s="47">
        <f t="shared" si="38"/>
        <v>21976</v>
      </c>
      <c r="AH19" s="47">
        <f t="shared" si="38"/>
        <v>23048</v>
      </c>
      <c r="AI19" s="47">
        <f t="shared" si="38"/>
        <v>34984</v>
      </c>
      <c r="AJ19" s="47">
        <f t="shared" si="38"/>
        <v>26609</v>
      </c>
      <c r="AK19" s="47">
        <f t="shared" si="38"/>
        <v>31373</v>
      </c>
      <c r="AL19" s="47">
        <f t="shared" si="38"/>
        <v>40787</v>
      </c>
      <c r="AM19" s="47">
        <f t="shared" si="38"/>
        <v>32021</v>
      </c>
      <c r="AN19" s="47">
        <f t="shared" si="38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9">SUM(BV20:BV21)</f>
        <v>37298</v>
      </c>
      <c r="BW19" s="47">
        <f t="shared" si="39"/>
        <v>37741</v>
      </c>
      <c r="BX19" s="47">
        <f t="shared" si="39"/>
        <v>35632</v>
      </c>
      <c r="BY19" s="47">
        <f t="shared" si="39"/>
        <v>37125</v>
      </c>
      <c r="BZ19" s="47">
        <f t="shared" si="39"/>
        <v>34355</v>
      </c>
      <c r="CA19" s="47">
        <f t="shared" si="39"/>
        <v>37791</v>
      </c>
      <c r="CB19" s="47">
        <f t="shared" ref="CB19:CB24" si="40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1">SUM(CE20:CE21)</f>
        <v>37035</v>
      </c>
      <c r="CF19" s="47">
        <f t="shared" si="41"/>
        <v>35478</v>
      </c>
      <c r="CG19" s="47">
        <f t="shared" si="41"/>
        <v>38055</v>
      </c>
      <c r="CH19" s="47">
        <f t="shared" si="41"/>
        <v>35308</v>
      </c>
      <c r="CI19" s="47">
        <f t="shared" si="41"/>
        <v>41175</v>
      </c>
      <c r="CJ19" s="47">
        <f t="shared" si="41"/>
        <v>41134</v>
      </c>
      <c r="CK19" s="47">
        <f t="shared" si="41"/>
        <v>37790</v>
      </c>
      <c r="CL19" s="47">
        <f t="shared" si="41"/>
        <v>41737</v>
      </c>
      <c r="CM19" s="47">
        <f t="shared" si="41"/>
        <v>35444</v>
      </c>
      <c r="CN19" s="47">
        <f t="shared" si="41"/>
        <v>38442</v>
      </c>
      <c r="CO19" s="47">
        <f t="shared" ref="CO19:CO24" si="42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3">SUM(CR20:CR21)</f>
        <v>33026</v>
      </c>
      <c r="CS19" s="47">
        <f t="shared" si="43"/>
        <v>34452</v>
      </c>
      <c r="CT19" s="47">
        <f t="shared" si="43"/>
        <v>34365</v>
      </c>
      <c r="CU19" s="47">
        <f t="shared" si="43"/>
        <v>33409</v>
      </c>
      <c r="CV19" s="47">
        <f t="shared" si="43"/>
        <v>36932</v>
      </c>
      <c r="CW19" s="47">
        <f t="shared" si="43"/>
        <v>39962</v>
      </c>
      <c r="CX19" s="47">
        <f t="shared" si="43"/>
        <v>35881</v>
      </c>
      <c r="CY19" s="47">
        <v>37841</v>
      </c>
      <c r="CZ19" s="47">
        <f t="shared" si="43"/>
        <v>36727</v>
      </c>
      <c r="DA19" s="47">
        <f t="shared" si="43"/>
        <v>38950</v>
      </c>
      <c r="DB19" s="47">
        <f t="shared" ref="DB19:DB24" si="44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5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6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7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49">+SUM(FC19:FN19)</f>
        <v>561264</v>
      </c>
    </row>
    <row r="20" spans="2:171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0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2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4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5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6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7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49"/>
        <v>208626</v>
      </c>
    </row>
    <row r="21" spans="2:171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0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2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4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5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6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7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49"/>
        <v>352638</v>
      </c>
    </row>
    <row r="22" spans="2:171" ht="15" x14ac:dyDescent="0.25">
      <c r="B22" s="51" t="s">
        <v>70</v>
      </c>
      <c r="C22" s="52">
        <f>SUM(C23:C24)</f>
        <v>0</v>
      </c>
      <c r="D22" s="52">
        <f t="shared" ref="D22:N22" si="50">SUM(D23:D24)</f>
        <v>0</v>
      </c>
      <c r="E22" s="52">
        <f t="shared" si="50"/>
        <v>0</v>
      </c>
      <c r="F22" s="52">
        <f t="shared" si="50"/>
        <v>0</v>
      </c>
      <c r="G22" s="52">
        <f t="shared" si="50"/>
        <v>0</v>
      </c>
      <c r="H22" s="52">
        <f t="shared" si="50"/>
        <v>0</v>
      </c>
      <c r="I22" s="52">
        <f t="shared" si="50"/>
        <v>0</v>
      </c>
      <c r="J22" s="52">
        <f t="shared" si="50"/>
        <v>0</v>
      </c>
      <c r="K22" s="52">
        <f t="shared" si="50"/>
        <v>5153</v>
      </c>
      <c r="L22" s="52">
        <f t="shared" si="50"/>
        <v>24805</v>
      </c>
      <c r="M22" s="52">
        <f t="shared" si="50"/>
        <v>24656</v>
      </c>
      <c r="N22" s="52">
        <f t="shared" si="50"/>
        <v>26474</v>
      </c>
      <c r="O22" s="52">
        <f>SUM(O23:O24)</f>
        <v>81088</v>
      </c>
      <c r="P22" s="52">
        <f>SUM(P23:P24)</f>
        <v>26185</v>
      </c>
      <c r="Q22" s="52">
        <f t="shared" ref="Q22:AA22" si="51">SUM(Q23:Q24)</f>
        <v>23886</v>
      </c>
      <c r="R22" s="52">
        <f t="shared" si="51"/>
        <v>24992</v>
      </c>
      <c r="S22" s="52">
        <f t="shared" si="51"/>
        <v>24623</v>
      </c>
      <c r="T22" s="52">
        <f t="shared" si="51"/>
        <v>24841</v>
      </c>
      <c r="U22" s="52">
        <f t="shared" si="51"/>
        <v>24476</v>
      </c>
      <c r="V22" s="52">
        <f t="shared" si="51"/>
        <v>25056</v>
      </c>
      <c r="W22" s="52">
        <f t="shared" si="51"/>
        <v>25678</v>
      </c>
      <c r="X22" s="52">
        <f t="shared" si="51"/>
        <v>25455</v>
      </c>
      <c r="Y22" s="52">
        <f t="shared" si="51"/>
        <v>23082</v>
      </c>
      <c r="Z22" s="52">
        <f t="shared" si="51"/>
        <v>26219</v>
      </c>
      <c r="AA22" s="52">
        <f t="shared" si="51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2">SUM(AD23:AD24)</f>
        <v>21182</v>
      </c>
      <c r="AE22" s="52">
        <f t="shared" si="52"/>
        <v>21119</v>
      </c>
      <c r="AF22" s="52">
        <f t="shared" si="52"/>
        <v>21012</v>
      </c>
      <c r="AG22" s="52">
        <f t="shared" si="52"/>
        <v>21976</v>
      </c>
      <c r="AH22" s="52">
        <f t="shared" si="52"/>
        <v>23048</v>
      </c>
      <c r="AI22" s="52">
        <f t="shared" si="52"/>
        <v>34984</v>
      </c>
      <c r="AJ22" s="52">
        <f t="shared" si="52"/>
        <v>26609</v>
      </c>
      <c r="AK22" s="52">
        <f t="shared" si="52"/>
        <v>31373</v>
      </c>
      <c r="AL22" s="52">
        <f t="shared" si="52"/>
        <v>40787</v>
      </c>
      <c r="AM22" s="52">
        <f t="shared" si="52"/>
        <v>32021</v>
      </c>
      <c r="AN22" s="52">
        <f t="shared" si="52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3">SUM(AQ23:AQ24)</f>
        <v>26038</v>
      </c>
      <c r="AR22" s="52">
        <f t="shared" si="53"/>
        <v>29713</v>
      </c>
      <c r="AS22" s="52">
        <f t="shared" si="53"/>
        <v>26599</v>
      </c>
      <c r="AT22" s="52">
        <f t="shared" si="53"/>
        <v>25791</v>
      </c>
      <c r="AU22" s="52">
        <f t="shared" si="53"/>
        <v>25921</v>
      </c>
      <c r="AV22" s="52">
        <f t="shared" si="53"/>
        <v>29731</v>
      </c>
      <c r="AW22" s="52">
        <f t="shared" si="53"/>
        <v>30960</v>
      </c>
      <c r="AX22" s="52">
        <f t="shared" si="53"/>
        <v>29996</v>
      </c>
      <c r="AY22" s="52">
        <f t="shared" si="53"/>
        <v>29286</v>
      </c>
      <c r="AZ22" s="52">
        <f t="shared" si="53"/>
        <v>24647</v>
      </c>
      <c r="BA22" s="52">
        <f t="shared" si="53"/>
        <v>30603</v>
      </c>
      <c r="BB22" s="52">
        <f>SUM(BB23:BB24)</f>
        <v>338005</v>
      </c>
      <c r="BC22" s="52">
        <f t="shared" si="53"/>
        <v>27957</v>
      </c>
      <c r="BD22" s="52">
        <f t="shared" si="53"/>
        <v>28086</v>
      </c>
      <c r="BE22" s="52">
        <f t="shared" si="53"/>
        <v>30289</v>
      </c>
      <c r="BF22" s="52">
        <f t="shared" si="53"/>
        <v>29504</v>
      </c>
      <c r="BG22" s="52">
        <f t="shared" si="53"/>
        <v>29849</v>
      </c>
      <c r="BH22" s="52">
        <f t="shared" si="53"/>
        <v>31780</v>
      </c>
      <c r="BI22" s="52">
        <f t="shared" si="53"/>
        <v>34403</v>
      </c>
      <c r="BJ22" s="52">
        <f t="shared" si="53"/>
        <v>34712</v>
      </c>
      <c r="BK22" s="52">
        <f t="shared" si="53"/>
        <v>33173</v>
      </c>
      <c r="BL22" s="52">
        <f t="shared" si="53"/>
        <v>33993</v>
      </c>
      <c r="BM22" s="52">
        <v>31835</v>
      </c>
      <c r="BN22" s="52">
        <f t="shared" si="53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4">SUM(BR23:BR24)</f>
        <v>34261</v>
      </c>
      <c r="BS22" s="52">
        <f t="shared" si="54"/>
        <v>33853</v>
      </c>
      <c r="BT22" s="52">
        <f t="shared" si="54"/>
        <v>35329</v>
      </c>
      <c r="BU22" s="52">
        <f t="shared" si="54"/>
        <v>33615</v>
      </c>
      <c r="BV22" s="52">
        <f t="shared" si="54"/>
        <v>37298</v>
      </c>
      <c r="BW22" s="52">
        <f t="shared" si="54"/>
        <v>37741</v>
      </c>
      <c r="BX22" s="52">
        <f t="shared" si="54"/>
        <v>35632</v>
      </c>
      <c r="BY22" s="52">
        <f t="shared" si="54"/>
        <v>37125</v>
      </c>
      <c r="BZ22" s="52">
        <f t="shared" si="54"/>
        <v>34355</v>
      </c>
      <c r="CA22" s="52">
        <f t="shared" si="54"/>
        <v>37791</v>
      </c>
      <c r="CB22" s="52">
        <f t="shared" si="40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5">SUM(CE23:CE24)</f>
        <v>37035</v>
      </c>
      <c r="CF22" s="52">
        <f t="shared" si="55"/>
        <v>35478</v>
      </c>
      <c r="CG22" s="52">
        <f t="shared" si="55"/>
        <v>38055</v>
      </c>
      <c r="CH22" s="52">
        <f t="shared" si="55"/>
        <v>35308</v>
      </c>
      <c r="CI22" s="52">
        <f t="shared" si="55"/>
        <v>41175</v>
      </c>
      <c r="CJ22" s="52">
        <f t="shared" si="55"/>
        <v>41134</v>
      </c>
      <c r="CK22" s="52">
        <f t="shared" si="55"/>
        <v>37790</v>
      </c>
      <c r="CL22" s="52">
        <f t="shared" si="55"/>
        <v>41737</v>
      </c>
      <c r="CM22" s="52">
        <f t="shared" si="55"/>
        <v>35444</v>
      </c>
      <c r="CN22" s="52">
        <f t="shared" si="55"/>
        <v>38442</v>
      </c>
      <c r="CO22" s="52">
        <f t="shared" si="42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6">SUM(CR23:CR24)</f>
        <v>33026</v>
      </c>
      <c r="CS22" s="52">
        <f t="shared" si="56"/>
        <v>34452</v>
      </c>
      <c r="CT22" s="52">
        <f t="shared" si="56"/>
        <v>34365</v>
      </c>
      <c r="CU22" s="52">
        <f t="shared" si="56"/>
        <v>33409</v>
      </c>
      <c r="CV22" s="52">
        <f t="shared" si="56"/>
        <v>36932</v>
      </c>
      <c r="CW22" s="52">
        <f t="shared" si="56"/>
        <v>39962</v>
      </c>
      <c r="CX22" s="52">
        <f t="shared" si="56"/>
        <v>35881</v>
      </c>
      <c r="CY22" s="52">
        <v>37841</v>
      </c>
      <c r="CZ22" s="52">
        <f t="shared" si="56"/>
        <v>36727</v>
      </c>
      <c r="DA22" s="52">
        <f t="shared" si="56"/>
        <v>38950</v>
      </c>
      <c r="DB22" s="52">
        <f t="shared" si="44"/>
        <v>424013</v>
      </c>
      <c r="DC22" s="84">
        <f>+DC23+DC24</f>
        <v>36681</v>
      </c>
      <c r="DD22" s="84">
        <f>+DD23+DD24</f>
        <v>31373</v>
      </c>
      <c r="DE22" s="84">
        <f t="shared" ref="DE22:DL22" si="57">+DE23+DE24</f>
        <v>27831</v>
      </c>
      <c r="DF22" s="84">
        <f t="shared" si="57"/>
        <v>13532</v>
      </c>
      <c r="DG22" s="84">
        <f t="shared" si="57"/>
        <v>19787</v>
      </c>
      <c r="DH22" s="84">
        <f t="shared" si="57"/>
        <v>24487</v>
      </c>
      <c r="DI22" s="84">
        <f t="shared" si="57"/>
        <v>32766</v>
      </c>
      <c r="DJ22" s="84">
        <f t="shared" si="57"/>
        <v>32587</v>
      </c>
      <c r="DK22" s="84">
        <f t="shared" si="57"/>
        <v>36446</v>
      </c>
      <c r="DL22" s="84">
        <f t="shared" si="57"/>
        <v>44395</v>
      </c>
      <c r="DM22" s="84">
        <f>+DM23+DM24</f>
        <v>43311</v>
      </c>
      <c r="DN22" s="84">
        <f>+DN23+DN24</f>
        <v>38320</v>
      </c>
      <c r="DO22" s="84">
        <f t="shared" si="45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6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7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49"/>
        <v>561264</v>
      </c>
    </row>
    <row r="23" spans="2:171" x14ac:dyDescent="0.2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40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2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4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5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6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7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49"/>
        <v>208626</v>
      </c>
    </row>
    <row r="24" spans="2:171" x14ac:dyDescent="0.2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8">AQ21</f>
        <v>17633</v>
      </c>
      <c r="AR24" s="56">
        <f t="shared" si="68"/>
        <v>20405</v>
      </c>
      <c r="AS24" s="56">
        <f t="shared" si="68"/>
        <v>17860</v>
      </c>
      <c r="AT24" s="56">
        <f t="shared" si="68"/>
        <v>16933</v>
      </c>
      <c r="AU24" s="56">
        <f t="shared" si="68"/>
        <v>17228</v>
      </c>
      <c r="AV24" s="56">
        <f t="shared" si="68"/>
        <v>19558</v>
      </c>
      <c r="AW24" s="56">
        <f t="shared" si="68"/>
        <v>20063</v>
      </c>
      <c r="AX24" s="56">
        <f t="shared" si="68"/>
        <v>21052</v>
      </c>
      <c r="AY24" s="56">
        <f t="shared" si="68"/>
        <v>19239</v>
      </c>
      <c r="AZ24" s="56">
        <f t="shared" si="68"/>
        <v>15404</v>
      </c>
      <c r="BA24" s="56">
        <f t="shared" si="68"/>
        <v>19820</v>
      </c>
      <c r="BB24" s="56">
        <f t="shared" si="61"/>
        <v>223805</v>
      </c>
      <c r="BC24" s="56">
        <f t="shared" si="68"/>
        <v>16833</v>
      </c>
      <c r="BD24" s="56">
        <f t="shared" si="68"/>
        <v>18109</v>
      </c>
      <c r="BE24" s="56">
        <f t="shared" si="68"/>
        <v>19841</v>
      </c>
      <c r="BF24" s="56">
        <f t="shared" si="68"/>
        <v>19378</v>
      </c>
      <c r="BG24" s="56">
        <f t="shared" si="68"/>
        <v>20208</v>
      </c>
      <c r="BH24" s="56">
        <f t="shared" si="68"/>
        <v>21898</v>
      </c>
      <c r="BI24" s="56">
        <f t="shared" si="68"/>
        <v>22184</v>
      </c>
      <c r="BJ24" s="56">
        <f t="shared" si="68"/>
        <v>21869</v>
      </c>
      <c r="BK24" s="56">
        <f t="shared" si="68"/>
        <v>21886</v>
      </c>
      <c r="BL24" s="56">
        <f t="shared" si="68"/>
        <v>21999</v>
      </c>
      <c r="BM24" s="56">
        <v>20715</v>
      </c>
      <c r="BN24" s="56">
        <f t="shared" si="68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40"/>
        <v>270940</v>
      </c>
      <c r="CC24" s="56">
        <f>CC21</f>
        <v>22486</v>
      </c>
      <c r="CD24" s="56">
        <f>CD21</f>
        <v>19747</v>
      </c>
      <c r="CE24" s="56">
        <f t="shared" ref="CE24:CM24" si="69">CE21</f>
        <v>23340</v>
      </c>
      <c r="CF24" s="56">
        <f t="shared" si="69"/>
        <v>23772</v>
      </c>
      <c r="CG24" s="56">
        <f t="shared" si="69"/>
        <v>25122</v>
      </c>
      <c r="CH24" s="56">
        <f t="shared" si="69"/>
        <v>23898</v>
      </c>
      <c r="CI24" s="56">
        <f t="shared" si="69"/>
        <v>27202</v>
      </c>
      <c r="CJ24" s="56">
        <f t="shared" si="69"/>
        <v>25623</v>
      </c>
      <c r="CK24" s="56">
        <f t="shared" si="69"/>
        <v>25027</v>
      </c>
      <c r="CL24" s="56">
        <f t="shared" si="69"/>
        <v>26612</v>
      </c>
      <c r="CM24" s="56">
        <f t="shared" si="69"/>
        <v>23223</v>
      </c>
      <c r="CN24" s="56">
        <f t="shared" si="64"/>
        <v>23981</v>
      </c>
      <c r="CO24" s="56">
        <f t="shared" si="42"/>
        <v>290033</v>
      </c>
      <c r="CP24" s="56">
        <f>CP21</f>
        <v>22085</v>
      </c>
      <c r="CQ24" s="56">
        <f>CQ21</f>
        <v>14651</v>
      </c>
      <c r="CR24" s="56">
        <f t="shared" ref="CR24:DA24" si="70">CR21</f>
        <v>21025</v>
      </c>
      <c r="CS24" s="56">
        <f t="shared" si="70"/>
        <v>22838</v>
      </c>
      <c r="CT24" s="56">
        <f t="shared" si="70"/>
        <v>22857</v>
      </c>
      <c r="CU24" s="56">
        <f t="shared" si="70"/>
        <v>21912</v>
      </c>
      <c r="CV24" s="56">
        <f t="shared" si="70"/>
        <v>23316</v>
      </c>
      <c r="CW24" s="56">
        <f t="shared" si="70"/>
        <v>25011</v>
      </c>
      <c r="CX24" s="56">
        <f t="shared" si="70"/>
        <v>23308</v>
      </c>
      <c r="CY24" s="56">
        <v>24635</v>
      </c>
      <c r="CZ24" s="56">
        <f t="shared" si="70"/>
        <v>23958</v>
      </c>
      <c r="DA24" s="56">
        <f t="shared" si="70"/>
        <v>24388</v>
      </c>
      <c r="DB24" s="56">
        <f t="shared" si="44"/>
        <v>269984</v>
      </c>
      <c r="DC24" s="50">
        <f>+DC21</f>
        <v>21904</v>
      </c>
      <c r="DD24" s="50">
        <f t="shared" ref="DD24:DL24" si="71">+DD21</f>
        <v>19689</v>
      </c>
      <c r="DE24" s="50">
        <f t="shared" si="71"/>
        <v>18289</v>
      </c>
      <c r="DF24" s="50">
        <f t="shared" si="71"/>
        <v>10561</v>
      </c>
      <c r="DG24" s="50">
        <f t="shared" si="71"/>
        <v>15165</v>
      </c>
      <c r="DH24" s="50">
        <f t="shared" si="71"/>
        <v>17512</v>
      </c>
      <c r="DI24" s="50">
        <f t="shared" si="71"/>
        <v>20721</v>
      </c>
      <c r="DJ24" s="50">
        <f t="shared" si="71"/>
        <v>21486</v>
      </c>
      <c r="DK24" s="50">
        <f t="shared" si="71"/>
        <v>22334</v>
      </c>
      <c r="DL24" s="50">
        <f t="shared" si="71"/>
        <v>26652</v>
      </c>
      <c r="DM24" s="50">
        <f>+DM21</f>
        <v>26345</v>
      </c>
      <c r="DN24" s="50">
        <f>+DN21</f>
        <v>23864</v>
      </c>
      <c r="DO24" s="47">
        <f t="shared" si="45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6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7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49"/>
        <v>352638</v>
      </c>
    </row>
    <row r="27" spans="2:171" ht="15" x14ac:dyDescent="0.25">
      <c r="B27" s="5" t="s">
        <v>149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2">SUM(C31:C32)</f>
        <v>0</v>
      </c>
      <c r="D30" s="52">
        <f t="shared" si="72"/>
        <v>0</v>
      </c>
      <c r="E30" s="52">
        <f t="shared" si="72"/>
        <v>0</v>
      </c>
      <c r="F30" s="52">
        <f t="shared" si="72"/>
        <v>0</v>
      </c>
      <c r="G30" s="52">
        <f t="shared" si="72"/>
        <v>0</v>
      </c>
      <c r="H30" s="52">
        <f t="shared" si="72"/>
        <v>0</v>
      </c>
      <c r="I30" s="52">
        <f t="shared" si="72"/>
        <v>0</v>
      </c>
      <c r="J30" s="52">
        <f t="shared" si="72"/>
        <v>0</v>
      </c>
      <c r="K30" s="52">
        <f t="shared" si="72"/>
        <v>0</v>
      </c>
      <c r="L30" s="52">
        <f t="shared" si="72"/>
        <v>0</v>
      </c>
      <c r="M30" s="52">
        <f t="shared" si="72"/>
        <v>0</v>
      </c>
      <c r="N30" s="52">
        <f t="shared" si="72"/>
        <v>0</v>
      </c>
      <c r="O30" s="52">
        <f>SUM(O31:O32)</f>
        <v>0</v>
      </c>
      <c r="P30" s="52">
        <f t="shared" si="72"/>
        <v>0</v>
      </c>
      <c r="Q30" s="52">
        <f t="shared" si="72"/>
        <v>0</v>
      </c>
      <c r="R30" s="52">
        <f t="shared" si="72"/>
        <v>0</v>
      </c>
      <c r="S30" s="52">
        <f t="shared" si="72"/>
        <v>0</v>
      </c>
      <c r="T30" s="52">
        <f t="shared" si="72"/>
        <v>0</v>
      </c>
      <c r="U30" s="52">
        <f t="shared" si="72"/>
        <v>0</v>
      </c>
      <c r="V30" s="52">
        <f t="shared" si="72"/>
        <v>0</v>
      </c>
      <c r="W30" s="52">
        <f t="shared" si="72"/>
        <v>0</v>
      </c>
      <c r="X30" s="52">
        <f t="shared" si="72"/>
        <v>0</v>
      </c>
      <c r="Y30" s="52">
        <f t="shared" si="72"/>
        <v>0</v>
      </c>
      <c r="Z30" s="52">
        <f t="shared" si="72"/>
        <v>0</v>
      </c>
      <c r="AA30" s="52">
        <f t="shared" si="72"/>
        <v>0</v>
      </c>
      <c r="AB30" s="52">
        <f>SUM(AB31:AB32)</f>
        <v>0</v>
      </c>
      <c r="AC30" s="52">
        <f t="shared" si="72"/>
        <v>0</v>
      </c>
      <c r="AD30" s="52">
        <f t="shared" si="72"/>
        <v>0</v>
      </c>
      <c r="AE30" s="52">
        <f t="shared" si="72"/>
        <v>0</v>
      </c>
      <c r="AF30" s="52">
        <f t="shared" si="72"/>
        <v>0</v>
      </c>
      <c r="AG30" s="52">
        <f t="shared" si="72"/>
        <v>0</v>
      </c>
      <c r="AH30" s="52">
        <f t="shared" si="72"/>
        <v>0</v>
      </c>
      <c r="AI30" s="52">
        <f t="shared" si="72"/>
        <v>0</v>
      </c>
      <c r="AJ30" s="52">
        <f t="shared" si="72"/>
        <v>0</v>
      </c>
      <c r="AK30" s="52">
        <f t="shared" si="72"/>
        <v>0</v>
      </c>
      <c r="AL30" s="52">
        <f t="shared" si="72"/>
        <v>0</v>
      </c>
      <c r="AM30" s="52">
        <f t="shared" si="72"/>
        <v>0</v>
      </c>
      <c r="AN30" s="52">
        <f t="shared" si="72"/>
        <v>0</v>
      </c>
      <c r="AO30" s="52">
        <f>SUM(AO31:AO32)</f>
        <v>0</v>
      </c>
      <c r="AP30" s="52">
        <f t="shared" si="72"/>
        <v>0</v>
      </c>
      <c r="AQ30" s="52">
        <f t="shared" si="72"/>
        <v>0</v>
      </c>
      <c r="AR30" s="52">
        <f t="shared" si="72"/>
        <v>0</v>
      </c>
      <c r="AS30" s="52">
        <f t="shared" si="72"/>
        <v>0</v>
      </c>
      <c r="AT30" s="52">
        <f t="shared" si="72"/>
        <v>0</v>
      </c>
      <c r="AU30" s="52">
        <f t="shared" si="72"/>
        <v>0</v>
      </c>
      <c r="AV30" s="52">
        <f t="shared" si="72"/>
        <v>0</v>
      </c>
      <c r="AW30" s="52">
        <f t="shared" si="72"/>
        <v>0</v>
      </c>
      <c r="AX30" s="52">
        <f t="shared" si="72"/>
        <v>0</v>
      </c>
      <c r="AY30" s="52">
        <f t="shared" si="72"/>
        <v>0</v>
      </c>
      <c r="AZ30" s="52">
        <f t="shared" si="72"/>
        <v>0</v>
      </c>
      <c r="BA30" s="52">
        <f t="shared" si="72"/>
        <v>0</v>
      </c>
      <c r="BB30" s="52">
        <f>SUM(BB31:BB32)</f>
        <v>0</v>
      </c>
      <c r="BC30" s="52">
        <f t="shared" si="72"/>
        <v>0</v>
      </c>
      <c r="BD30" s="52">
        <f t="shared" si="72"/>
        <v>0</v>
      </c>
      <c r="BE30" s="52">
        <f t="shared" si="72"/>
        <v>0</v>
      </c>
      <c r="BF30" s="52">
        <f t="shared" si="72"/>
        <v>0</v>
      </c>
      <c r="BG30" s="52">
        <f t="shared" si="72"/>
        <v>0</v>
      </c>
      <c r="BH30" s="52">
        <f t="shared" ref="BH30:BO30" si="73">SUM(BH31:BH32)</f>
        <v>0</v>
      </c>
      <c r="BI30" s="52">
        <f t="shared" si="73"/>
        <v>0</v>
      </c>
      <c r="BJ30" s="52">
        <f t="shared" si="73"/>
        <v>0</v>
      </c>
      <c r="BK30" s="52">
        <f t="shared" si="73"/>
        <v>0</v>
      </c>
      <c r="BL30" s="52">
        <f t="shared" si="73"/>
        <v>0</v>
      </c>
      <c r="BM30" s="52">
        <f t="shared" si="73"/>
        <v>0</v>
      </c>
      <c r="BN30" s="52">
        <f t="shared" si="73"/>
        <v>0</v>
      </c>
      <c r="BO30" s="52">
        <f t="shared" si="73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 t="shared" ref="FO30:FO32" si="74">+SUM(FC30:FN30)</f>
        <v>0</v>
      </c>
    </row>
    <row r="31" spans="2:171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 t="shared" si="74"/>
        <v>0</v>
      </c>
    </row>
    <row r="32" spans="2:171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 t="shared" si="74"/>
        <v>0</v>
      </c>
    </row>
    <row r="34" spans="2:162" ht="15" x14ac:dyDescent="0.25">
      <c r="B34" s="5" t="s">
        <v>150</v>
      </c>
    </row>
    <row r="38" spans="2:162" x14ac:dyDescent="0.2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F4" activePane="bottomRight" state="frozen"/>
      <selection pane="topRight" activeCell="C1" sqref="C1"/>
      <selection pane="bottomLeft" activeCell="A4" sqref="A4"/>
      <selection pane="bottomRight" activeCell="FC42" sqref="FC42:FN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6" width="11.42578125" style="2"/>
    <col min="167" max="167" width="13.140625" style="2" bestFit="1" customWidth="1"/>
    <col min="168" max="170" width="11.42578125" style="2"/>
    <col min="171" max="171" width="14.42578125" style="2" customWidth="1"/>
    <col min="172" max="16384" width="11.42578125" style="2"/>
  </cols>
  <sheetData>
    <row r="1" spans="1:171" ht="15" x14ac:dyDescent="0.25">
      <c r="A1" s="178" t="s">
        <v>0</v>
      </c>
      <c r="B1" s="178"/>
    </row>
    <row r="2" spans="1:171" ht="30" customHeight="1" x14ac:dyDescent="0.2">
      <c r="A2" s="179" t="s">
        <v>151</v>
      </c>
      <c r="B2" s="180"/>
    </row>
    <row r="3" spans="1:171" x14ac:dyDescent="0.2">
      <c r="A3" s="39" t="s">
        <v>152</v>
      </c>
    </row>
    <row r="5" spans="1:171" ht="15" x14ac:dyDescent="0.25">
      <c r="B5" s="5" t="s">
        <v>38</v>
      </c>
    </row>
    <row r="6" spans="1:171" ht="15" customHeight="1" x14ac:dyDescent="0.25">
      <c r="B6" s="176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</row>
    <row r="9" spans="1:171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</row>
    <row r="11" spans="1:171" ht="15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</row>
    <row r="12" spans="1:171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</row>
    <row r="14" spans="1:171" ht="15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</row>
    <row r="15" spans="1:171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</row>
    <row r="17" spans="2:171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</row>
    <row r="18" spans="2:171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</row>
    <row r="19" spans="2:171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</row>
    <row r="22" spans="2:171" ht="15" x14ac:dyDescent="0.25">
      <c r="B22" s="5" t="s">
        <v>71</v>
      </c>
    </row>
    <row r="23" spans="2:171" ht="15" customHeight="1" x14ac:dyDescent="0.25">
      <c r="B23" s="176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ht="15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</row>
    <row r="26" spans="2:171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</row>
    <row r="27" spans="2:171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</row>
    <row r="28" spans="2:171" ht="15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</row>
    <row r="29" spans="2:171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</row>
    <row r="30" spans="2:171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</row>
    <row r="31" spans="2:171" ht="15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</row>
    <row r="32" spans="2:171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</row>
    <row r="33" spans="2:171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</row>
    <row r="34" spans="2:171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</row>
    <row r="35" spans="2:171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</row>
    <row r="36" spans="2:171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</row>
    <row r="39" spans="2:171" ht="15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</row>
    <row r="43" spans="2:171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</row>
    <row r="44" spans="2:171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</row>
    <row r="45" spans="2:171" x14ac:dyDescent="0.2">
      <c r="O45" s="135"/>
      <c r="AB45" s="135"/>
      <c r="AO45" s="136">
        <f>SUM(AC45:AN45)</f>
        <v>0</v>
      </c>
      <c r="BB45" s="137"/>
      <c r="BO45" s="137"/>
    </row>
    <row r="48" spans="2:171" x14ac:dyDescent="0.2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W4" activePane="bottomRight" state="frozen"/>
      <selection pane="topRight" activeCell="C1" sqref="C1"/>
      <selection pane="bottomLeft" activeCell="A4" sqref="A4"/>
      <selection pane="bottomRight" activeCell="GD20" sqref="GD20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83" width="11.42578125" style="2"/>
    <col min="184" max="184" width="18" style="2" customWidth="1"/>
    <col min="185" max="16384" width="11.42578125" style="2"/>
  </cols>
  <sheetData>
    <row r="1" spans="1:184" ht="15" x14ac:dyDescent="0.2">
      <c r="A1" s="184" t="s">
        <v>0</v>
      </c>
      <c r="B1" s="184"/>
    </row>
    <row r="2" spans="1:184" ht="30" customHeight="1" x14ac:dyDescent="0.2">
      <c r="A2" s="179" t="s">
        <v>156</v>
      </c>
      <c r="B2" s="180"/>
    </row>
    <row r="3" spans="1:184" x14ac:dyDescent="0.2">
      <c r="A3" s="39" t="s">
        <v>157</v>
      </c>
    </row>
    <row r="5" spans="1:184" ht="15" x14ac:dyDescent="0.25">
      <c r="B5" s="5" t="s">
        <v>38</v>
      </c>
    </row>
    <row r="6" spans="1:184" ht="15" customHeight="1" x14ac:dyDescent="0.25">
      <c r="B6" s="176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ht="15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</row>
    <row r="11" spans="1:184" ht="15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</row>
    <row r="12" spans="1:184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</row>
    <row r="14" spans="1:184" ht="15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</row>
    <row r="15" spans="1:184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</row>
    <row r="17" spans="2:184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</row>
    <row r="18" spans="2:184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</row>
    <row r="19" spans="2:184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</row>
    <row r="22" spans="2:184" ht="15" x14ac:dyDescent="0.25">
      <c r="B22" s="5" t="s">
        <v>71</v>
      </c>
    </row>
    <row r="23" spans="2:184" ht="15" customHeight="1" x14ac:dyDescent="0.25">
      <c r="B23" s="176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ht="15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ht="15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</row>
    <row r="26" spans="2:184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</row>
    <row r="28" spans="2:184" ht="15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</row>
    <row r="29" spans="2:184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</row>
    <row r="31" spans="2:184" ht="15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</row>
    <row r="32" spans="2:184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</row>
    <row r="34" spans="2:184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</row>
    <row r="35" spans="2:184" x14ac:dyDescent="0.2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</row>
    <row r="36" spans="2:184" x14ac:dyDescent="0.2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</row>
    <row r="39" spans="2:184" ht="15" x14ac:dyDescent="0.25">
      <c r="B39" s="5" t="s">
        <v>72</v>
      </c>
    </row>
    <row r="40" spans="2:184" ht="15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ht="15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</row>
    <row r="43" spans="2:184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</row>
    <row r="44" spans="2:184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</row>
    <row r="45" spans="2:184" x14ac:dyDescent="0.2">
      <c r="B45" s="33"/>
    </row>
    <row r="46" spans="2:184" x14ac:dyDescent="0.2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">
      <c r="BZ49" s="34"/>
    </row>
    <row r="50" spans="78:176" x14ac:dyDescent="0.2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Y4" activePane="bottomRight" state="frozen"/>
      <selection pane="topRight" activeCell="C1" sqref="C1"/>
      <selection pane="bottomLeft" activeCell="A4" sqref="A4"/>
      <selection pane="bottomRight" activeCell="IH50" sqref="IH5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231" width="11.42578125" style="2"/>
    <col min="232" max="232" width="13.5703125" style="2" bestFit="1" customWidth="1"/>
    <col min="233" max="235" width="11.42578125" style="2"/>
    <col min="236" max="236" width="15.85546875" style="2" customWidth="1"/>
    <col min="237" max="16384" width="11.42578125" style="2"/>
  </cols>
  <sheetData>
    <row r="1" spans="1:236" ht="15" x14ac:dyDescent="0.2">
      <c r="A1" s="184">
        <v>14</v>
      </c>
      <c r="B1" s="184"/>
    </row>
    <row r="2" spans="1:236" ht="30" customHeight="1" x14ac:dyDescent="0.2">
      <c r="A2" s="179" t="s">
        <v>161</v>
      </c>
      <c r="B2" s="18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">
      <c r="A3" s="39" t="s">
        <v>162</v>
      </c>
    </row>
    <row r="4" spans="1:236" x14ac:dyDescent="0.2">
      <c r="A4" s="36"/>
    </row>
    <row r="5" spans="1:236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 x14ac:dyDescent="0.25">
      <c r="B6" s="176" t="s">
        <v>39</v>
      </c>
      <c r="C6" s="185">
        <v>2007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</row>
    <row r="11" spans="1:236" ht="15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</row>
    <row r="14" spans="1:236" ht="15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</row>
    <row r="17" spans="2:236" ht="15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</row>
    <row r="20" spans="2:236" ht="15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</row>
    <row r="23" spans="2:236" ht="15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</row>
    <row r="24" spans="2:236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</row>
    <row r="25" spans="2:236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</row>
    <row r="26" spans="2:236" ht="15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</row>
    <row r="27" spans="2:236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</row>
    <row r="28" spans="2:236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</row>
    <row r="29" spans="2:236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</row>
    <row r="30" spans="2:236" x14ac:dyDescent="0.2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</row>
    <row r="31" spans="2:236" x14ac:dyDescent="0.2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</row>
    <row r="34" spans="2:236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6" t="s">
        <v>39</v>
      </c>
      <c r="C35" s="185">
        <v>2007</v>
      </c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ht="15" x14ac:dyDescent="0.25">
      <c r="B36" s="177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ht="15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</row>
    <row r="38" spans="2:236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</row>
    <row r="39" spans="2:236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</row>
    <row r="40" spans="2:236" ht="15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</row>
    <row r="41" spans="2:236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</row>
    <row r="42" spans="2:236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</row>
    <row r="43" spans="2:236" ht="15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</row>
    <row r="44" spans="2:236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</row>
    <row r="45" spans="2:236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</row>
    <row r="46" spans="2:236" ht="15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</row>
    <row r="47" spans="2:236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</row>
    <row r="48" spans="2:236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</row>
    <row r="49" spans="2:236" ht="15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</row>
    <row r="50" spans="2:236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</row>
    <row r="51" spans="2:236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</row>
    <row r="52" spans="2:236" ht="15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</row>
    <row r="53" spans="2:236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</row>
    <row r="54" spans="2:236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</row>
    <row r="55" spans="2:236" ht="15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</row>
    <row r="56" spans="2:236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</row>
    <row r="57" spans="2:236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</row>
    <row r="58" spans="2:236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</row>
    <row r="59" spans="2:236" x14ac:dyDescent="0.2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</row>
    <row r="60" spans="2:236" x14ac:dyDescent="0.2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</row>
    <row r="63" spans="2:236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5">
        <v>2007</v>
      </c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71" t="s">
        <v>110</v>
      </c>
      <c r="P64" s="186">
        <v>2008</v>
      </c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71" t="s">
        <v>111</v>
      </c>
      <c r="AC64" s="186">
        <v>2009</v>
      </c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71" t="s">
        <v>91</v>
      </c>
      <c r="AP64" s="186">
        <v>2010</v>
      </c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71" t="s">
        <v>80</v>
      </c>
      <c r="BC64" s="186">
        <v>2011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71" t="s">
        <v>81</v>
      </c>
      <c r="BP64" s="186">
        <v>2012</v>
      </c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71" t="s">
        <v>82</v>
      </c>
      <c r="CC64" s="186">
        <v>2013</v>
      </c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71" t="s">
        <v>40</v>
      </c>
      <c r="CP64" s="186">
        <v>2014</v>
      </c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71" t="s">
        <v>41</v>
      </c>
      <c r="DC64" s="186">
        <v>2015</v>
      </c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71" t="s">
        <v>42</v>
      </c>
      <c r="DP64" s="186">
        <v>2016</v>
      </c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</row>
    <row r="67" spans="2:236" x14ac:dyDescent="0.2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</row>
    <row r="68" spans="2:236" x14ac:dyDescent="0.2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</row>
    <row r="70" spans="2:236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CD4" activePane="bottomRight" state="frozen"/>
      <selection pane="topRight" activeCell="C1" sqref="C1"/>
      <selection pane="bottomLeft" activeCell="A4" sqref="A4"/>
      <selection pane="bottomRight" activeCell="CP23" sqref="CP23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 x14ac:dyDescent="0.2">
      <c r="A1" s="187" t="s">
        <v>0</v>
      </c>
      <c r="B1" s="187"/>
    </row>
    <row r="2" spans="1:91" ht="30" customHeight="1" x14ac:dyDescent="0.2">
      <c r="A2" s="179" t="s">
        <v>170</v>
      </c>
      <c r="B2" s="180"/>
    </row>
    <row r="3" spans="1:91" x14ac:dyDescent="0.2">
      <c r="A3" s="39" t="s">
        <v>171</v>
      </c>
    </row>
    <row r="5" spans="1:91" ht="15" x14ac:dyDescent="0.25">
      <c r="B5" s="5" t="s">
        <v>38</v>
      </c>
    </row>
    <row r="6" spans="1:91" ht="15" customHeight="1" x14ac:dyDescent="0.25">
      <c r="B6" s="176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ht="15" x14ac:dyDescent="0.25">
      <c r="B7" s="177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ht="15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</row>
    <row r="9" spans="1:91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</row>
    <row r="10" spans="1:91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</row>
    <row r="11" spans="1:91" ht="15" x14ac:dyDescent="0.25">
      <c r="B11" s="51" t="s">
        <v>70</v>
      </c>
      <c r="C11" s="139">
        <f>+C8</f>
        <v>7437</v>
      </c>
      <c r="D11" s="139">
        <f t="shared" ref="D11:L11" si="9">+D8</f>
        <v>18196</v>
      </c>
      <c r="E11" s="139">
        <f t="shared" si="9"/>
        <v>20885</v>
      </c>
      <c r="F11" s="139">
        <f t="shared" si="9"/>
        <v>20202</v>
      </c>
      <c r="G11" s="139">
        <f t="shared" si="9"/>
        <v>24840</v>
      </c>
      <c r="H11" s="139">
        <f t="shared" si="9"/>
        <v>24497</v>
      </c>
      <c r="I11" s="139">
        <f t="shared" si="9"/>
        <v>22444</v>
      </c>
      <c r="J11" s="139">
        <f t="shared" si="9"/>
        <v>23629</v>
      </c>
      <c r="K11" s="139">
        <f t="shared" si="9"/>
        <v>21015</v>
      </c>
      <c r="L11" s="139">
        <f t="shared" si="9"/>
        <v>21927</v>
      </c>
      <c r="M11" s="139">
        <f t="shared" si="1"/>
        <v>205072</v>
      </c>
      <c r="N11" s="139">
        <f t="shared" ref="N11:P13" si="10">+N8</f>
        <v>20652</v>
      </c>
      <c r="O11" s="139">
        <f t="shared" si="10"/>
        <v>18444</v>
      </c>
      <c r="P11" s="139">
        <f t="shared" si="10"/>
        <v>18888</v>
      </c>
      <c r="Q11" s="139">
        <f t="shared" ref="Q11:Y11" si="11">+Q8</f>
        <v>22195</v>
      </c>
      <c r="R11" s="139">
        <f t="shared" si="11"/>
        <v>21804</v>
      </c>
      <c r="S11" s="139">
        <f t="shared" si="11"/>
        <v>22290</v>
      </c>
      <c r="T11" s="139">
        <f t="shared" si="11"/>
        <v>26426</v>
      </c>
      <c r="U11" s="139">
        <f t="shared" si="11"/>
        <v>25216</v>
      </c>
      <c r="V11" s="139">
        <f t="shared" si="11"/>
        <v>22848</v>
      </c>
      <c r="W11" s="139">
        <v>22996</v>
      </c>
      <c r="X11" s="139">
        <f t="shared" si="11"/>
        <v>21228</v>
      </c>
      <c r="Y11" s="139">
        <f t="shared" si="11"/>
        <v>20338</v>
      </c>
      <c r="Z11" s="84">
        <f t="shared" si="3"/>
        <v>263325</v>
      </c>
      <c r="AA11" s="139">
        <f t="shared" ref="AA11:AL11" si="12">+AA8</f>
        <v>21471</v>
      </c>
      <c r="AB11" s="139">
        <f t="shared" si="12"/>
        <v>19075</v>
      </c>
      <c r="AC11" s="139">
        <f t="shared" si="12"/>
        <v>14751</v>
      </c>
      <c r="AD11" s="139">
        <f t="shared" si="12"/>
        <v>5434</v>
      </c>
      <c r="AE11" s="139">
        <f t="shared" si="12"/>
        <v>7396</v>
      </c>
      <c r="AF11" s="139">
        <f t="shared" si="12"/>
        <v>7066</v>
      </c>
      <c r="AG11" s="139">
        <f t="shared" si="12"/>
        <v>14476</v>
      </c>
      <c r="AH11" s="139">
        <f t="shared" si="12"/>
        <v>14710</v>
      </c>
      <c r="AI11" s="139">
        <f t="shared" si="12"/>
        <v>15343</v>
      </c>
      <c r="AJ11" s="139">
        <f t="shared" si="12"/>
        <v>19367</v>
      </c>
      <c r="AK11" s="139">
        <f t="shared" si="12"/>
        <v>20430</v>
      </c>
      <c r="AL11" s="139">
        <f t="shared" si="12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</row>
    <row r="12" spans="1:91" x14ac:dyDescent="0.2">
      <c r="B12" s="48" t="s">
        <v>65</v>
      </c>
      <c r="C12" s="50">
        <f>+C9</f>
        <v>7058</v>
      </c>
      <c r="D12" s="50">
        <f t="shared" ref="D12:L12" si="13">+D9</f>
        <v>16798</v>
      </c>
      <c r="E12" s="50">
        <f t="shared" si="13"/>
        <v>19051</v>
      </c>
      <c r="F12" s="50">
        <f t="shared" si="13"/>
        <v>18525</v>
      </c>
      <c r="G12" s="50">
        <f t="shared" si="13"/>
        <v>22113</v>
      </c>
      <c r="H12" s="50">
        <f t="shared" si="13"/>
        <v>21990</v>
      </c>
      <c r="I12" s="50">
        <f t="shared" si="13"/>
        <v>20247</v>
      </c>
      <c r="J12" s="50">
        <f t="shared" si="13"/>
        <v>21010</v>
      </c>
      <c r="K12" s="50">
        <f t="shared" si="13"/>
        <v>18824</v>
      </c>
      <c r="L12" s="50">
        <f t="shared" si="13"/>
        <v>19950</v>
      </c>
      <c r="M12" s="50">
        <f t="shared" si="1"/>
        <v>185566</v>
      </c>
      <c r="N12" s="50">
        <f t="shared" si="10"/>
        <v>18938</v>
      </c>
      <c r="O12" s="50">
        <f t="shared" si="10"/>
        <v>16997</v>
      </c>
      <c r="P12" s="50">
        <f t="shared" si="10"/>
        <v>17451</v>
      </c>
      <c r="Q12" s="50">
        <f t="shared" ref="Q12:Y12" si="14">+Q9</f>
        <v>20527</v>
      </c>
      <c r="R12" s="50">
        <f t="shared" si="14"/>
        <v>19825</v>
      </c>
      <c r="S12" s="50">
        <f t="shared" si="14"/>
        <v>20107</v>
      </c>
      <c r="T12" s="50">
        <f t="shared" si="14"/>
        <v>24154</v>
      </c>
      <c r="U12" s="50">
        <f t="shared" si="14"/>
        <v>23163</v>
      </c>
      <c r="V12" s="50">
        <f t="shared" si="14"/>
        <v>20911</v>
      </c>
      <c r="W12" s="50">
        <v>20934</v>
      </c>
      <c r="X12" s="50">
        <f t="shared" si="14"/>
        <v>19285</v>
      </c>
      <c r="Y12" s="50">
        <f t="shared" si="14"/>
        <v>18580</v>
      </c>
      <c r="Z12" s="47">
        <f t="shared" si="3"/>
        <v>240872</v>
      </c>
      <c r="AA12" s="50">
        <f t="shared" ref="AA12:AL12" si="15">+AA9</f>
        <v>19740</v>
      </c>
      <c r="AB12" s="50">
        <f t="shared" si="15"/>
        <v>17624</v>
      </c>
      <c r="AC12" s="50">
        <f t="shared" si="15"/>
        <v>13575</v>
      </c>
      <c r="AD12" s="50">
        <f t="shared" si="15"/>
        <v>4523</v>
      </c>
      <c r="AE12" s="50">
        <f t="shared" si="15"/>
        <v>6362</v>
      </c>
      <c r="AF12" s="50">
        <f t="shared" si="15"/>
        <v>6145</v>
      </c>
      <c r="AG12" s="50">
        <f t="shared" si="15"/>
        <v>12868</v>
      </c>
      <c r="AH12" s="50">
        <f t="shared" si="15"/>
        <v>12966</v>
      </c>
      <c r="AI12" s="50">
        <f t="shared" si="15"/>
        <v>13344</v>
      </c>
      <c r="AJ12" s="50">
        <f t="shared" si="15"/>
        <v>17398</v>
      </c>
      <c r="AK12" s="50">
        <f t="shared" si="15"/>
        <v>18185</v>
      </c>
      <c r="AL12" s="50">
        <f t="shared" si="15"/>
        <v>19381</v>
      </c>
      <c r="AM12" s="47">
        <f t="shared" si="4"/>
        <v>162111</v>
      </c>
      <c r="AN12" s="50">
        <f>+AN9</f>
        <v>17583</v>
      </c>
      <c r="AO12" s="50">
        <f t="shared" ref="AO12:AQ13" si="16">+AO9</f>
        <v>11406</v>
      </c>
      <c r="AP12" s="50">
        <f t="shared" si="16"/>
        <v>15806</v>
      </c>
      <c r="AQ12" s="50">
        <f t="shared" si="16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</row>
    <row r="13" spans="1:91" x14ac:dyDescent="0.2">
      <c r="B13" s="48" t="s">
        <v>66</v>
      </c>
      <c r="C13" s="50">
        <f>+C10</f>
        <v>379</v>
      </c>
      <c r="D13" s="50">
        <f t="shared" ref="D13:L13" si="17">+D10</f>
        <v>1398</v>
      </c>
      <c r="E13" s="50">
        <f t="shared" si="17"/>
        <v>1834</v>
      </c>
      <c r="F13" s="50">
        <f t="shared" si="17"/>
        <v>1677</v>
      </c>
      <c r="G13" s="50">
        <f t="shared" si="17"/>
        <v>2727</v>
      </c>
      <c r="H13" s="50">
        <f t="shared" si="17"/>
        <v>2507</v>
      </c>
      <c r="I13" s="50">
        <f t="shared" si="17"/>
        <v>2197</v>
      </c>
      <c r="J13" s="50">
        <f t="shared" si="17"/>
        <v>2619</v>
      </c>
      <c r="K13" s="50">
        <f t="shared" si="17"/>
        <v>2191</v>
      </c>
      <c r="L13" s="50">
        <f t="shared" si="17"/>
        <v>1977</v>
      </c>
      <c r="M13" s="50">
        <f t="shared" si="1"/>
        <v>19506</v>
      </c>
      <c r="N13" s="50">
        <f t="shared" si="10"/>
        <v>1714</v>
      </c>
      <c r="O13" s="50">
        <f t="shared" si="10"/>
        <v>1447</v>
      </c>
      <c r="P13" s="50">
        <f t="shared" si="10"/>
        <v>1437</v>
      </c>
      <c r="Q13" s="50">
        <f t="shared" ref="Q13:Y13" si="18">+Q10</f>
        <v>1668</v>
      </c>
      <c r="R13" s="50">
        <f t="shared" si="18"/>
        <v>1979</v>
      </c>
      <c r="S13" s="50">
        <f t="shared" si="18"/>
        <v>2183</v>
      </c>
      <c r="T13" s="50">
        <f t="shared" si="18"/>
        <v>2272</v>
      </c>
      <c r="U13" s="50">
        <f t="shared" si="18"/>
        <v>2053</v>
      </c>
      <c r="V13" s="50">
        <f t="shared" si="18"/>
        <v>1937</v>
      </c>
      <c r="W13" s="50">
        <v>2062</v>
      </c>
      <c r="X13" s="50">
        <f t="shared" si="18"/>
        <v>1943</v>
      </c>
      <c r="Y13" s="50">
        <f t="shared" si="18"/>
        <v>1758</v>
      </c>
      <c r="Z13" s="47">
        <f t="shared" si="3"/>
        <v>22453</v>
      </c>
      <c r="AA13" s="50">
        <f t="shared" ref="AA13:AL13" si="19">+AA10</f>
        <v>1731</v>
      </c>
      <c r="AB13" s="50">
        <f t="shared" si="19"/>
        <v>1451</v>
      </c>
      <c r="AC13" s="50">
        <f t="shared" si="19"/>
        <v>1176</v>
      </c>
      <c r="AD13" s="50">
        <f t="shared" si="19"/>
        <v>911</v>
      </c>
      <c r="AE13" s="50">
        <f t="shared" si="19"/>
        <v>1034</v>
      </c>
      <c r="AF13" s="50">
        <f t="shared" si="19"/>
        <v>921</v>
      </c>
      <c r="AG13" s="50">
        <f t="shared" si="19"/>
        <v>1608</v>
      </c>
      <c r="AH13" s="50">
        <f t="shared" si="19"/>
        <v>1744</v>
      </c>
      <c r="AI13" s="50">
        <f t="shared" si="19"/>
        <v>1999</v>
      </c>
      <c r="AJ13" s="50">
        <f t="shared" si="19"/>
        <v>1969</v>
      </c>
      <c r="AK13" s="50">
        <f t="shared" si="19"/>
        <v>2245</v>
      </c>
      <c r="AL13" s="50">
        <f t="shared" si="19"/>
        <v>2098</v>
      </c>
      <c r="AM13" s="47">
        <f t="shared" si="4"/>
        <v>18887</v>
      </c>
      <c r="AN13" s="50">
        <f>+AN10</f>
        <v>1887</v>
      </c>
      <c r="AO13" s="50">
        <f t="shared" si="16"/>
        <v>1725</v>
      </c>
      <c r="AP13" s="50">
        <f t="shared" si="16"/>
        <v>1634</v>
      </c>
      <c r="AQ13" s="50">
        <f t="shared" si="16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</row>
    <row r="16" spans="1:91" ht="15" x14ac:dyDescent="0.25">
      <c r="B16" s="5" t="s">
        <v>71</v>
      </c>
    </row>
    <row r="17" spans="2:91" ht="15" customHeight="1" x14ac:dyDescent="0.25">
      <c r="B17" s="176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ht="15" x14ac:dyDescent="0.25">
      <c r="B18" s="177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ht="15" x14ac:dyDescent="0.25">
      <c r="B19" s="46" t="s">
        <v>172</v>
      </c>
      <c r="C19" s="47">
        <f>+C20+C21</f>
        <v>7858</v>
      </c>
      <c r="D19" s="47">
        <f t="shared" ref="D19:L19" si="20">+D20+D21</f>
        <v>19795</v>
      </c>
      <c r="E19" s="47">
        <f t="shared" si="20"/>
        <v>22941</v>
      </c>
      <c r="F19" s="47">
        <f t="shared" si="20"/>
        <v>22069</v>
      </c>
      <c r="G19" s="47">
        <f t="shared" si="20"/>
        <v>28471</v>
      </c>
      <c r="H19" s="47">
        <f t="shared" si="20"/>
        <v>27679</v>
      </c>
      <c r="I19" s="47">
        <f t="shared" si="20"/>
        <v>24955</v>
      </c>
      <c r="J19" s="47">
        <f t="shared" si="20"/>
        <v>26995</v>
      </c>
      <c r="K19" s="47">
        <f t="shared" si="20"/>
        <v>23501</v>
      </c>
      <c r="L19" s="47">
        <f t="shared" si="20"/>
        <v>24266</v>
      </c>
      <c r="M19" s="47">
        <f t="shared" ref="M19:M24" si="21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2">+Q20+Q21</f>
        <v>24304</v>
      </c>
      <c r="R19" s="47">
        <f t="shared" si="22"/>
        <v>24050</v>
      </c>
      <c r="S19" s="47">
        <f t="shared" si="22"/>
        <v>24789</v>
      </c>
      <c r="T19" s="47">
        <f t="shared" si="22"/>
        <v>29028</v>
      </c>
      <c r="U19" s="47">
        <f t="shared" si="22"/>
        <v>27520</v>
      </c>
      <c r="V19" s="47">
        <f t="shared" si="22"/>
        <v>25027</v>
      </c>
      <c r="W19" s="47">
        <v>25352</v>
      </c>
      <c r="X19" s="47">
        <f t="shared" si="22"/>
        <v>23428</v>
      </c>
      <c r="Y19" s="47">
        <v>22324</v>
      </c>
      <c r="Z19" s="47">
        <f t="shared" ref="Z19:Z24" si="23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4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5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6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7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8">+SUM(CA19:CL19)</f>
        <v>291970</v>
      </c>
    </row>
    <row r="20" spans="2:91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1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3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4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5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6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7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8"/>
        <v>238348</v>
      </c>
    </row>
    <row r="21" spans="2:91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1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3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4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5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6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7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8"/>
        <v>53622</v>
      </c>
    </row>
    <row r="22" spans="2:91" ht="15" x14ac:dyDescent="0.25">
      <c r="B22" s="51" t="s">
        <v>70</v>
      </c>
      <c r="C22" s="139">
        <f>+C19</f>
        <v>7858</v>
      </c>
      <c r="D22" s="139">
        <f t="shared" ref="D22:L22" si="29">+D19</f>
        <v>19795</v>
      </c>
      <c r="E22" s="139">
        <f t="shared" si="29"/>
        <v>22941</v>
      </c>
      <c r="F22" s="139">
        <f t="shared" si="29"/>
        <v>22069</v>
      </c>
      <c r="G22" s="139">
        <f t="shared" si="29"/>
        <v>28471</v>
      </c>
      <c r="H22" s="139">
        <f t="shared" si="29"/>
        <v>27679</v>
      </c>
      <c r="I22" s="139">
        <f t="shared" si="29"/>
        <v>24955</v>
      </c>
      <c r="J22" s="139">
        <f t="shared" si="29"/>
        <v>26995</v>
      </c>
      <c r="K22" s="139">
        <f t="shared" si="29"/>
        <v>23501</v>
      </c>
      <c r="L22" s="139">
        <f t="shared" si="29"/>
        <v>24266</v>
      </c>
      <c r="M22" s="139">
        <f t="shared" si="21"/>
        <v>228530</v>
      </c>
      <c r="N22" s="139">
        <f t="shared" ref="N22:P24" si="30">+N19</f>
        <v>22671</v>
      </c>
      <c r="O22" s="139">
        <f t="shared" si="30"/>
        <v>20320</v>
      </c>
      <c r="P22" s="139">
        <f t="shared" si="30"/>
        <v>20753</v>
      </c>
      <c r="Q22" s="139">
        <f t="shared" ref="Q22:Y22" si="31">+Q19</f>
        <v>24304</v>
      </c>
      <c r="R22" s="139">
        <f t="shared" si="31"/>
        <v>24050</v>
      </c>
      <c r="S22" s="139">
        <f t="shared" si="31"/>
        <v>24789</v>
      </c>
      <c r="T22" s="139">
        <f t="shared" si="31"/>
        <v>29028</v>
      </c>
      <c r="U22" s="139">
        <f t="shared" si="31"/>
        <v>27520</v>
      </c>
      <c r="V22" s="139">
        <f t="shared" si="31"/>
        <v>25027</v>
      </c>
      <c r="W22" s="139">
        <v>25352</v>
      </c>
      <c r="X22" s="139">
        <f t="shared" si="31"/>
        <v>23428</v>
      </c>
      <c r="Y22" s="139">
        <f t="shared" si="31"/>
        <v>22324</v>
      </c>
      <c r="Z22" s="84">
        <f t="shared" si="23"/>
        <v>289566</v>
      </c>
      <c r="AA22" s="139">
        <f>SUM(AA23:AA24)</f>
        <v>23495</v>
      </c>
      <c r="AB22" s="139">
        <f t="shared" ref="AB22:AL22" si="32">+AB19</f>
        <v>20788</v>
      </c>
      <c r="AC22" s="139">
        <f t="shared" si="32"/>
        <v>16129</v>
      </c>
      <c r="AD22" s="139">
        <f t="shared" si="32"/>
        <v>6398</v>
      </c>
      <c r="AE22" s="139">
        <f t="shared" si="32"/>
        <v>8469</v>
      </c>
      <c r="AF22" s="139">
        <f t="shared" si="32"/>
        <v>8014</v>
      </c>
      <c r="AG22" s="139">
        <f t="shared" si="32"/>
        <v>16260</v>
      </c>
      <c r="AH22" s="139">
        <f t="shared" si="32"/>
        <v>16756</v>
      </c>
      <c r="AI22" s="139">
        <f t="shared" si="32"/>
        <v>17735</v>
      </c>
      <c r="AJ22" s="139">
        <f t="shared" si="32"/>
        <v>21723</v>
      </c>
      <c r="AK22" s="139">
        <f t="shared" si="32"/>
        <v>23301</v>
      </c>
      <c r="AL22" s="139">
        <f t="shared" si="32"/>
        <v>24208</v>
      </c>
      <c r="AM22" s="84">
        <f t="shared" si="24"/>
        <v>203276</v>
      </c>
      <c r="AN22" s="139">
        <f t="shared" ref="AN22:AQ24" si="33">+AN19</f>
        <v>21973</v>
      </c>
      <c r="AO22" s="139">
        <f t="shared" si="33"/>
        <v>15596</v>
      </c>
      <c r="AP22" s="139">
        <f t="shared" si="33"/>
        <v>19744</v>
      </c>
      <c r="AQ22" s="139">
        <f t="shared" si="33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5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6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7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8"/>
        <v>291970</v>
      </c>
    </row>
    <row r="23" spans="2:91" x14ac:dyDescent="0.2">
      <c r="B23" s="48" t="s">
        <v>65</v>
      </c>
      <c r="C23" s="50">
        <f>+C20</f>
        <v>7058</v>
      </c>
      <c r="D23" s="50">
        <f t="shared" ref="D23:L23" si="34">+D20</f>
        <v>16798</v>
      </c>
      <c r="E23" s="50">
        <f t="shared" si="34"/>
        <v>19051</v>
      </c>
      <c r="F23" s="50">
        <f t="shared" si="34"/>
        <v>18525</v>
      </c>
      <c r="G23" s="50">
        <f t="shared" si="34"/>
        <v>22113</v>
      </c>
      <c r="H23" s="50">
        <f t="shared" si="34"/>
        <v>21990</v>
      </c>
      <c r="I23" s="50">
        <f t="shared" si="34"/>
        <v>20247</v>
      </c>
      <c r="J23" s="50">
        <f t="shared" si="34"/>
        <v>21010</v>
      </c>
      <c r="K23" s="50">
        <f t="shared" si="34"/>
        <v>18824</v>
      </c>
      <c r="L23" s="50">
        <f t="shared" si="34"/>
        <v>19950</v>
      </c>
      <c r="M23" s="50">
        <f t="shared" si="21"/>
        <v>185566</v>
      </c>
      <c r="N23" s="50">
        <f t="shared" si="30"/>
        <v>18938</v>
      </c>
      <c r="O23" s="50">
        <f t="shared" si="30"/>
        <v>16997</v>
      </c>
      <c r="P23" s="50">
        <f t="shared" si="30"/>
        <v>17451</v>
      </c>
      <c r="Q23" s="50">
        <f t="shared" ref="Q23:Y23" si="35">+Q20</f>
        <v>20527</v>
      </c>
      <c r="R23" s="50">
        <f t="shared" si="35"/>
        <v>19825</v>
      </c>
      <c r="S23" s="50">
        <f t="shared" si="35"/>
        <v>20107</v>
      </c>
      <c r="T23" s="50">
        <f t="shared" si="35"/>
        <v>24154</v>
      </c>
      <c r="U23" s="50">
        <f t="shared" si="35"/>
        <v>23163</v>
      </c>
      <c r="V23" s="50">
        <f t="shared" si="35"/>
        <v>20911</v>
      </c>
      <c r="W23" s="50">
        <v>20934</v>
      </c>
      <c r="X23" s="50">
        <f t="shared" si="35"/>
        <v>19285</v>
      </c>
      <c r="Y23" s="50">
        <f t="shared" si="35"/>
        <v>18580</v>
      </c>
      <c r="Z23" s="47">
        <f t="shared" si="23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6">+AH20</f>
        <v>12966</v>
      </c>
      <c r="AI23" s="50">
        <f t="shared" si="36"/>
        <v>13344</v>
      </c>
      <c r="AJ23" s="50">
        <f t="shared" si="36"/>
        <v>17398</v>
      </c>
      <c r="AK23" s="50">
        <f t="shared" si="36"/>
        <v>18185</v>
      </c>
      <c r="AL23" s="50">
        <f t="shared" si="36"/>
        <v>19381</v>
      </c>
      <c r="AM23" s="47">
        <f t="shared" si="24"/>
        <v>162111</v>
      </c>
      <c r="AN23" s="50">
        <f t="shared" si="33"/>
        <v>17583</v>
      </c>
      <c r="AO23" s="50">
        <f t="shared" si="33"/>
        <v>11406</v>
      </c>
      <c r="AP23" s="50">
        <f t="shared" si="33"/>
        <v>15806</v>
      </c>
      <c r="AQ23" s="50">
        <f t="shared" si="33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5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6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7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8"/>
        <v>238348</v>
      </c>
    </row>
    <row r="24" spans="2:91" x14ac:dyDescent="0.2">
      <c r="B24" s="48" t="s">
        <v>66</v>
      </c>
      <c r="C24" s="50">
        <f>+C21</f>
        <v>800</v>
      </c>
      <c r="D24" s="50">
        <f t="shared" ref="D24:L24" si="37">+D21</f>
        <v>2997</v>
      </c>
      <c r="E24" s="50">
        <f t="shared" si="37"/>
        <v>3890</v>
      </c>
      <c r="F24" s="50">
        <f t="shared" si="37"/>
        <v>3544</v>
      </c>
      <c r="G24" s="50">
        <f t="shared" si="37"/>
        <v>6358</v>
      </c>
      <c r="H24" s="50">
        <f t="shared" si="37"/>
        <v>5689</v>
      </c>
      <c r="I24" s="50">
        <f t="shared" si="37"/>
        <v>4708</v>
      </c>
      <c r="J24" s="50">
        <f t="shared" si="37"/>
        <v>5985</v>
      </c>
      <c r="K24" s="50">
        <f t="shared" si="37"/>
        <v>4677</v>
      </c>
      <c r="L24" s="50">
        <f t="shared" si="37"/>
        <v>4316</v>
      </c>
      <c r="M24" s="50">
        <f t="shared" si="21"/>
        <v>42964</v>
      </c>
      <c r="N24" s="50">
        <f t="shared" si="30"/>
        <v>3733</v>
      </c>
      <c r="O24" s="50">
        <f t="shared" si="30"/>
        <v>3323</v>
      </c>
      <c r="P24" s="50">
        <f t="shared" si="30"/>
        <v>3302</v>
      </c>
      <c r="Q24" s="50">
        <f t="shared" ref="Q24:Y24" si="38">+Q21</f>
        <v>3777</v>
      </c>
      <c r="R24" s="50">
        <f t="shared" si="38"/>
        <v>4225</v>
      </c>
      <c r="S24" s="50">
        <f t="shared" si="38"/>
        <v>4682</v>
      </c>
      <c r="T24" s="50">
        <f t="shared" si="38"/>
        <v>4874</v>
      </c>
      <c r="U24" s="50">
        <f t="shared" si="38"/>
        <v>4357</v>
      </c>
      <c r="V24" s="50">
        <f t="shared" si="38"/>
        <v>4116</v>
      </c>
      <c r="W24" s="50">
        <v>4418</v>
      </c>
      <c r="X24" s="50">
        <f t="shared" si="38"/>
        <v>4143</v>
      </c>
      <c r="Y24" s="50">
        <f t="shared" si="38"/>
        <v>3744</v>
      </c>
      <c r="Z24" s="47">
        <f t="shared" si="23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6"/>
        <v>3790</v>
      </c>
      <c r="AI24" s="50">
        <f t="shared" si="36"/>
        <v>4391</v>
      </c>
      <c r="AJ24" s="50">
        <f t="shared" si="36"/>
        <v>4325</v>
      </c>
      <c r="AK24" s="50">
        <f t="shared" si="36"/>
        <v>5116</v>
      </c>
      <c r="AL24" s="50">
        <f t="shared" si="36"/>
        <v>4827</v>
      </c>
      <c r="AM24" s="47">
        <f t="shared" si="24"/>
        <v>41165</v>
      </c>
      <c r="AN24" s="50">
        <f t="shared" si="33"/>
        <v>4390</v>
      </c>
      <c r="AO24" s="50">
        <f t="shared" si="33"/>
        <v>4190</v>
      </c>
      <c r="AP24" s="50">
        <f t="shared" si="33"/>
        <v>3938</v>
      </c>
      <c r="AQ24" s="50">
        <f t="shared" si="33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5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6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7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8"/>
        <v>53622</v>
      </c>
    </row>
    <row r="27" spans="2:91" ht="15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ht="15" x14ac:dyDescent="0.25">
      <c r="B30" s="51" t="s">
        <v>75</v>
      </c>
      <c r="C30" s="84">
        <f t="shared" ref="C30:L30" si="39">+C31+C32</f>
        <v>15716</v>
      </c>
      <c r="D30" s="84">
        <f t="shared" si="39"/>
        <v>39590</v>
      </c>
      <c r="E30" s="84">
        <f t="shared" si="39"/>
        <v>45882</v>
      </c>
      <c r="F30" s="84">
        <f t="shared" si="39"/>
        <v>44138</v>
      </c>
      <c r="G30" s="84">
        <f t="shared" si="39"/>
        <v>56942</v>
      </c>
      <c r="H30" s="84">
        <f t="shared" si="39"/>
        <v>55358</v>
      </c>
      <c r="I30" s="84">
        <f t="shared" si="39"/>
        <v>49910</v>
      </c>
      <c r="J30" s="84">
        <f t="shared" si="39"/>
        <v>53990</v>
      </c>
      <c r="K30" s="84">
        <f t="shared" si="39"/>
        <v>47002</v>
      </c>
      <c r="L30" s="84">
        <f t="shared" si="39"/>
        <v>48572</v>
      </c>
      <c r="M30" s="84">
        <f>+SUM(C30:L30)</f>
        <v>457100</v>
      </c>
      <c r="N30" s="84">
        <f t="shared" ref="N30:W30" si="40">+N31+N32</f>
        <v>45342</v>
      </c>
      <c r="O30" s="84">
        <f t="shared" si="40"/>
        <v>40640</v>
      </c>
      <c r="P30" s="84">
        <f t="shared" si="40"/>
        <v>41506</v>
      </c>
      <c r="Q30" s="84">
        <f t="shared" si="40"/>
        <v>56305.599999999999</v>
      </c>
      <c r="R30" s="84">
        <f t="shared" si="40"/>
        <v>57720</v>
      </c>
      <c r="S30" s="84">
        <f t="shared" si="40"/>
        <v>59493.599999999999</v>
      </c>
      <c r="T30" s="84">
        <f t="shared" si="40"/>
        <v>69667.199999999997</v>
      </c>
      <c r="U30" s="84">
        <f t="shared" si="40"/>
        <v>66048</v>
      </c>
      <c r="V30" s="84">
        <f t="shared" si="40"/>
        <v>60064.799999999996</v>
      </c>
      <c r="W30" s="84">
        <f t="shared" si="40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1">+AA31+AA32</f>
        <v>56388</v>
      </c>
      <c r="AB30" s="84">
        <f t="shared" si="41"/>
        <v>49891.199999999997</v>
      </c>
      <c r="AC30" s="84">
        <f t="shared" si="41"/>
        <v>38709.600000000006</v>
      </c>
      <c r="AD30" s="84">
        <f t="shared" si="41"/>
        <v>1464</v>
      </c>
      <c r="AE30" s="84">
        <f t="shared" si="41"/>
        <v>0</v>
      </c>
      <c r="AF30" s="84">
        <f t="shared" si="41"/>
        <v>0</v>
      </c>
      <c r="AG30" s="84">
        <f t="shared" si="41"/>
        <v>39023.999999999993</v>
      </c>
      <c r="AH30" s="84">
        <f t="shared" si="41"/>
        <v>40214.400000000001</v>
      </c>
      <c r="AI30" s="84">
        <f t="shared" ref="AI30:AY30" si="42">+AI31+AI32</f>
        <v>42563.999999999993</v>
      </c>
      <c r="AJ30" s="84">
        <f t="shared" si="42"/>
        <v>52135.19999999999</v>
      </c>
      <c r="AK30" s="84">
        <f t="shared" si="42"/>
        <v>55922.399999999994</v>
      </c>
      <c r="AL30" s="84">
        <f t="shared" si="42"/>
        <v>58099.199999999997</v>
      </c>
      <c r="AM30" s="84">
        <f>+SUM(AA30:AL30)</f>
        <v>434411.99999999994</v>
      </c>
      <c r="AN30" s="84">
        <f t="shared" si="42"/>
        <v>52735.199999999997</v>
      </c>
      <c r="AO30" s="84">
        <f t="shared" si="42"/>
        <v>37430.400000000001</v>
      </c>
      <c r="AP30" s="84">
        <f t="shared" si="42"/>
        <v>47385.600000000006</v>
      </c>
      <c r="AQ30" s="84">
        <f t="shared" si="42"/>
        <v>47188.800000000003</v>
      </c>
      <c r="AR30" s="84">
        <f t="shared" si="42"/>
        <v>54422.5</v>
      </c>
      <c r="AS30" s="84">
        <f t="shared" si="42"/>
        <v>57497.5</v>
      </c>
      <c r="AT30" s="84">
        <f t="shared" si="42"/>
        <v>65652.5</v>
      </c>
      <c r="AU30" s="84">
        <f t="shared" si="42"/>
        <v>68345</v>
      </c>
      <c r="AV30" s="84">
        <f t="shared" si="42"/>
        <v>65007.5</v>
      </c>
      <c r="AW30" s="84">
        <f t="shared" si="42"/>
        <v>69887.5</v>
      </c>
      <c r="AX30" s="84">
        <f t="shared" si="42"/>
        <v>62205</v>
      </c>
      <c r="AY30" s="84">
        <f t="shared" si="42"/>
        <v>61805</v>
      </c>
      <c r="AZ30" s="84">
        <f>+SUM(AN30:AY30)</f>
        <v>689562.5</v>
      </c>
      <c r="BA30" s="84">
        <f t="shared" ref="BA30:BN30" si="43">+BA31+BA32</f>
        <v>59097.5</v>
      </c>
      <c r="BB30" s="84">
        <f t="shared" si="43"/>
        <v>53697.5</v>
      </c>
      <c r="BC30" s="84">
        <f t="shared" si="43"/>
        <v>57396.4</v>
      </c>
      <c r="BD30" s="84">
        <f t="shared" si="43"/>
        <v>64058.8</v>
      </c>
      <c r="BE30" s="84">
        <f t="shared" si="43"/>
        <v>68127.8</v>
      </c>
      <c r="BF30" s="84">
        <f t="shared" si="43"/>
        <v>66840.799999999988</v>
      </c>
      <c r="BG30" s="84">
        <f t="shared" si="43"/>
        <v>76749.399999999994</v>
      </c>
      <c r="BH30" s="84">
        <f t="shared" si="43"/>
        <v>74490.000000000015</v>
      </c>
      <c r="BI30" s="84">
        <f t="shared" si="43"/>
        <v>68385.2</v>
      </c>
      <c r="BJ30" s="84">
        <f t="shared" si="43"/>
        <v>72527.000000000015</v>
      </c>
      <c r="BK30" s="84">
        <f t="shared" si="43"/>
        <v>63424.4</v>
      </c>
      <c r="BL30" s="84">
        <f t="shared" si="43"/>
        <v>63390.600000000013</v>
      </c>
      <c r="BM30" s="84">
        <f>+SUM(BA30:BL30)</f>
        <v>788185.39999999991</v>
      </c>
      <c r="BN30" s="84">
        <f t="shared" si="43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 t="shared" ref="CM30:CM32" si="44">+SUM(CA30:CL30)</f>
        <v>870253.7</v>
      </c>
    </row>
    <row r="31" spans="2:91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 t="shared" si="44"/>
        <v>710397.6</v>
      </c>
    </row>
    <row r="32" spans="2:91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 t="shared" si="44"/>
        <v>159856.1</v>
      </c>
    </row>
    <row r="38" spans="40:83" x14ac:dyDescent="0.2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tabSelected="1" zoomScale="70" zoomScaleNormal="80" workbookViewId="0">
      <pane xSplit="2" ySplit="3" topLeftCell="BU4" activePane="bottomRight" state="frozen"/>
      <selection pane="topRight" activeCell="C1" sqref="C1"/>
      <selection pane="bottomLeft" activeCell="A4" sqref="A4"/>
      <selection pane="bottomRight" activeCell="Q37" sqref="Q3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79" width="11.42578125" style="2"/>
    <col min="80" max="80" width="14.42578125" style="2" customWidth="1"/>
    <col min="81" max="16384" width="11.42578125" style="2"/>
  </cols>
  <sheetData>
    <row r="1" spans="1:80" x14ac:dyDescent="0.2">
      <c r="A1" s="187" t="s">
        <v>0</v>
      </c>
      <c r="B1" s="187"/>
    </row>
    <row r="2" spans="1:80" ht="30" customHeight="1" x14ac:dyDescent="0.2">
      <c r="A2" s="179" t="s">
        <v>173</v>
      </c>
      <c r="B2" s="180"/>
    </row>
    <row r="3" spans="1:80" x14ac:dyDescent="0.2">
      <c r="A3" s="39" t="s">
        <v>174</v>
      </c>
    </row>
    <row r="5" spans="1:80" ht="15" x14ac:dyDescent="0.25">
      <c r="B5" s="5" t="s">
        <v>38</v>
      </c>
    </row>
    <row r="6" spans="1:80" ht="15" customHeight="1" x14ac:dyDescent="0.25">
      <c r="B6" s="176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ht="15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</row>
    <row r="9" spans="1:80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</row>
    <row r="10" spans="1:80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</row>
    <row r="11" spans="1:80" ht="15" x14ac:dyDescent="0.25">
      <c r="B11" s="51" t="s">
        <v>70</v>
      </c>
      <c r="C11" s="139">
        <f t="shared" ref="C11:D13" si="6">+C8</f>
        <v>0</v>
      </c>
      <c r="D11" s="139">
        <f t="shared" si="6"/>
        <v>0</v>
      </c>
      <c r="E11" s="139">
        <f>+E8</f>
        <v>0</v>
      </c>
      <c r="F11" s="139">
        <f t="shared" ref="F11:N13" si="7">+F8</f>
        <v>0</v>
      </c>
      <c r="G11" s="139">
        <f t="shared" si="7"/>
        <v>0</v>
      </c>
      <c r="H11" s="139">
        <f t="shared" si="7"/>
        <v>0</v>
      </c>
      <c r="I11" s="139">
        <f t="shared" si="7"/>
        <v>0</v>
      </c>
      <c r="J11" s="139">
        <f t="shared" si="7"/>
        <v>0</v>
      </c>
      <c r="K11" s="139">
        <f t="shared" si="7"/>
        <v>0</v>
      </c>
      <c r="L11" s="139">
        <f>+L8</f>
        <v>0</v>
      </c>
      <c r="M11" s="139">
        <f t="shared" si="7"/>
        <v>48548</v>
      </c>
      <c r="N11" s="139">
        <f t="shared" si="7"/>
        <v>53061</v>
      </c>
      <c r="O11" s="139">
        <f>+SUM(E11:N11)</f>
        <v>101609</v>
      </c>
      <c r="P11" s="139">
        <f t="shared" ref="P11:Q13" si="8">+P8</f>
        <v>51682</v>
      </c>
      <c r="Q11" s="139">
        <f t="shared" si="8"/>
        <v>40892</v>
      </c>
      <c r="R11" s="139">
        <f t="shared" ref="R11:AA11" si="9">+R8</f>
        <v>25298</v>
      </c>
      <c r="S11" s="139">
        <f t="shared" si="9"/>
        <v>8952</v>
      </c>
      <c r="T11" s="139">
        <f t="shared" si="9"/>
        <v>13508</v>
      </c>
      <c r="U11" s="139">
        <f t="shared" si="9"/>
        <v>20095</v>
      </c>
      <c r="V11" s="139">
        <f t="shared" si="9"/>
        <v>28831</v>
      </c>
      <c r="W11" s="139">
        <f t="shared" si="9"/>
        <v>31676</v>
      </c>
      <c r="X11" s="139">
        <f t="shared" si="9"/>
        <v>31261</v>
      </c>
      <c r="Y11" s="139">
        <f t="shared" si="9"/>
        <v>34058</v>
      </c>
      <c r="Z11" s="139">
        <f t="shared" si="9"/>
        <v>34790</v>
      </c>
      <c r="AA11" s="139">
        <f t="shared" si="9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</row>
    <row r="12" spans="1:80" x14ac:dyDescent="0.2">
      <c r="B12" s="48" t="s">
        <v>65</v>
      </c>
      <c r="C12" s="50">
        <f t="shared" si="6"/>
        <v>0</v>
      </c>
      <c r="D12" s="50">
        <f t="shared" si="6"/>
        <v>0</v>
      </c>
      <c r="E12" s="50">
        <f>+E9</f>
        <v>0</v>
      </c>
      <c r="F12" s="50">
        <f t="shared" si="7"/>
        <v>0</v>
      </c>
      <c r="G12" s="50">
        <f t="shared" si="7"/>
        <v>0</v>
      </c>
      <c r="H12" s="50">
        <f t="shared" si="7"/>
        <v>0</v>
      </c>
      <c r="I12" s="50">
        <f t="shared" si="7"/>
        <v>0</v>
      </c>
      <c r="J12" s="50">
        <f t="shared" si="7"/>
        <v>0</v>
      </c>
      <c r="K12" s="50">
        <f t="shared" si="7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8"/>
        <v>44068</v>
      </c>
      <c r="Q12" s="50">
        <f t="shared" si="8"/>
        <v>35874</v>
      </c>
      <c r="R12" s="50">
        <f t="shared" ref="R12:AA12" si="10">+R9</f>
        <v>21543</v>
      </c>
      <c r="S12" s="50">
        <f t="shared" si="10"/>
        <v>5988</v>
      </c>
      <c r="T12" s="50">
        <f t="shared" si="10"/>
        <v>8797</v>
      </c>
      <c r="U12" s="50">
        <f t="shared" si="10"/>
        <v>12852</v>
      </c>
      <c r="V12" s="50">
        <f t="shared" si="10"/>
        <v>21622</v>
      </c>
      <c r="W12" s="50">
        <f t="shared" si="10"/>
        <v>24210</v>
      </c>
      <c r="X12" s="50">
        <f t="shared" si="10"/>
        <v>23966</v>
      </c>
      <c r="Y12" s="50">
        <f t="shared" si="10"/>
        <v>26448</v>
      </c>
      <c r="Z12" s="50">
        <f t="shared" si="10"/>
        <v>27255</v>
      </c>
      <c r="AA12" s="50">
        <f t="shared" si="10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</row>
    <row r="13" spans="1:80" x14ac:dyDescent="0.2">
      <c r="B13" s="48" t="s">
        <v>66</v>
      </c>
      <c r="C13" s="50">
        <f t="shared" si="6"/>
        <v>0</v>
      </c>
      <c r="D13" s="50">
        <f t="shared" si="6"/>
        <v>0</v>
      </c>
      <c r="E13" s="50">
        <f>+E10</f>
        <v>0</v>
      </c>
      <c r="F13" s="50">
        <f t="shared" si="7"/>
        <v>0</v>
      </c>
      <c r="G13" s="50">
        <f t="shared" si="7"/>
        <v>0</v>
      </c>
      <c r="H13" s="50">
        <f t="shared" si="7"/>
        <v>0</v>
      </c>
      <c r="I13" s="50">
        <f t="shared" si="7"/>
        <v>0</v>
      </c>
      <c r="J13" s="50">
        <f t="shared" si="7"/>
        <v>0</v>
      </c>
      <c r="K13" s="50">
        <f t="shared" si="7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8"/>
        <v>7614</v>
      </c>
      <c r="Q13" s="50">
        <f t="shared" si="8"/>
        <v>5018</v>
      </c>
      <c r="R13" s="50">
        <f t="shared" ref="R13:AA13" si="11">+R10</f>
        <v>3755</v>
      </c>
      <c r="S13" s="50">
        <f t="shared" si="11"/>
        <v>2964</v>
      </c>
      <c r="T13" s="50">
        <f t="shared" si="11"/>
        <v>4711</v>
      </c>
      <c r="U13" s="50">
        <f t="shared" si="11"/>
        <v>7243</v>
      </c>
      <c r="V13" s="50">
        <f t="shared" si="11"/>
        <v>7209</v>
      </c>
      <c r="W13" s="50">
        <f t="shared" si="11"/>
        <v>7466</v>
      </c>
      <c r="X13" s="50">
        <f t="shared" si="11"/>
        <v>7295</v>
      </c>
      <c r="Y13" s="50">
        <f t="shared" si="11"/>
        <v>7610</v>
      </c>
      <c r="Z13" s="50">
        <f t="shared" si="11"/>
        <v>7535</v>
      </c>
      <c r="AA13" s="50">
        <f t="shared" si="11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</row>
    <row r="16" spans="1:80" ht="15" x14ac:dyDescent="0.25">
      <c r="B16" s="5" t="s">
        <v>71</v>
      </c>
    </row>
    <row r="17" spans="2:80" ht="15" customHeight="1" x14ac:dyDescent="0.25">
      <c r="B17" s="176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ht="15" x14ac:dyDescent="0.25">
      <c r="B18" s="177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ht="15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2">+F20+F21</f>
        <v>0</v>
      </c>
      <c r="G19" s="47">
        <f t="shared" si="12"/>
        <v>0</v>
      </c>
      <c r="H19" s="47">
        <f t="shared" si="12"/>
        <v>0</v>
      </c>
      <c r="I19" s="47">
        <f t="shared" si="12"/>
        <v>0</v>
      </c>
      <c r="J19" s="47">
        <f t="shared" si="12"/>
        <v>0</v>
      </c>
      <c r="K19" s="47">
        <f t="shared" si="12"/>
        <v>0</v>
      </c>
      <c r="L19" s="47">
        <f t="shared" si="12"/>
        <v>0</v>
      </c>
      <c r="M19" s="47">
        <f t="shared" si="12"/>
        <v>58953</v>
      </c>
      <c r="N19" s="47">
        <f t="shared" si="12"/>
        <v>67345</v>
      </c>
      <c r="O19" s="47">
        <f t="shared" ref="O19:O24" si="13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4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5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6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7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8">+SUM(BP19:CA19)</f>
        <v>838106</v>
      </c>
    </row>
    <row r="20" spans="2:80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3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4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5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6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7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8"/>
        <v>584366</v>
      </c>
    </row>
    <row r="21" spans="2:80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3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4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5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6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7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8"/>
        <v>253740</v>
      </c>
    </row>
    <row r="22" spans="2:80" ht="15" x14ac:dyDescent="0.25">
      <c r="B22" s="51" t="s">
        <v>70</v>
      </c>
      <c r="C22" s="139">
        <f t="shared" ref="C22:D24" si="19">+C19</f>
        <v>0</v>
      </c>
      <c r="D22" s="139">
        <f t="shared" si="19"/>
        <v>0</v>
      </c>
      <c r="E22" s="139">
        <f>+E19</f>
        <v>0</v>
      </c>
      <c r="F22" s="139">
        <f t="shared" ref="F22:N24" si="20">+F19</f>
        <v>0</v>
      </c>
      <c r="G22" s="139">
        <f t="shared" si="20"/>
        <v>0</v>
      </c>
      <c r="H22" s="139">
        <f t="shared" si="20"/>
        <v>0</v>
      </c>
      <c r="I22" s="139">
        <f t="shared" si="20"/>
        <v>0</v>
      </c>
      <c r="J22" s="139">
        <f t="shared" si="20"/>
        <v>0</v>
      </c>
      <c r="K22" s="139">
        <f t="shared" si="20"/>
        <v>0</v>
      </c>
      <c r="L22" s="139">
        <f t="shared" si="20"/>
        <v>0</v>
      </c>
      <c r="M22" s="139">
        <f t="shared" si="20"/>
        <v>58953</v>
      </c>
      <c r="N22" s="139">
        <f t="shared" si="20"/>
        <v>67345</v>
      </c>
      <c r="O22" s="139">
        <f t="shared" si="13"/>
        <v>126298</v>
      </c>
      <c r="P22" s="84">
        <f t="shared" ref="P22:AA22" si="21">+P23+P24</f>
        <v>65165</v>
      </c>
      <c r="Q22" s="84">
        <f t="shared" si="21"/>
        <v>49245</v>
      </c>
      <c r="R22" s="84">
        <f t="shared" si="21"/>
        <v>31769</v>
      </c>
      <c r="S22" s="84">
        <f t="shared" si="21"/>
        <v>13328</v>
      </c>
      <c r="T22" s="84">
        <f t="shared" si="21"/>
        <v>20656</v>
      </c>
      <c r="U22" s="84">
        <f t="shared" si="21"/>
        <v>31837</v>
      </c>
      <c r="V22" s="84">
        <f t="shared" si="21"/>
        <v>40780</v>
      </c>
      <c r="W22" s="84">
        <f t="shared" si="21"/>
        <v>43627</v>
      </c>
      <c r="X22" s="84">
        <f t="shared" si="21"/>
        <v>44076</v>
      </c>
      <c r="Y22" s="84">
        <f t="shared" si="21"/>
        <v>47075</v>
      </c>
      <c r="Z22" s="84">
        <f t="shared" si="21"/>
        <v>47636</v>
      </c>
      <c r="AA22" s="84">
        <f t="shared" si="21"/>
        <v>49284</v>
      </c>
      <c r="AB22" s="84">
        <f t="shared" si="14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5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6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7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8"/>
        <v>838106</v>
      </c>
    </row>
    <row r="23" spans="2:80" x14ac:dyDescent="0.2">
      <c r="B23" s="48" t="s">
        <v>65</v>
      </c>
      <c r="C23" s="50">
        <f t="shared" si="19"/>
        <v>0</v>
      </c>
      <c r="D23" s="50"/>
      <c r="E23" s="50">
        <f>+E20</f>
        <v>0</v>
      </c>
      <c r="F23" s="50">
        <f t="shared" si="20"/>
        <v>0</v>
      </c>
      <c r="G23" s="50">
        <f t="shared" si="20"/>
        <v>0</v>
      </c>
      <c r="H23" s="50">
        <f t="shared" si="20"/>
        <v>0</v>
      </c>
      <c r="I23" s="50">
        <f t="shared" si="20"/>
        <v>0</v>
      </c>
      <c r="J23" s="50">
        <f t="shared" si="20"/>
        <v>0</v>
      </c>
      <c r="K23" s="50">
        <f t="shared" si="20"/>
        <v>0</v>
      </c>
      <c r="L23" s="50">
        <f t="shared" si="20"/>
        <v>0</v>
      </c>
      <c r="M23" s="50">
        <f t="shared" si="20"/>
        <v>42682</v>
      </c>
      <c r="N23" s="50">
        <f t="shared" si="20"/>
        <v>45613</v>
      </c>
      <c r="O23" s="50">
        <f t="shared" si="13"/>
        <v>88295</v>
      </c>
      <c r="P23" s="50">
        <f t="shared" ref="P23:AA23" si="22">+P20</f>
        <v>44068</v>
      </c>
      <c r="Q23" s="50">
        <f t="shared" si="22"/>
        <v>35874</v>
      </c>
      <c r="R23" s="50">
        <f t="shared" si="22"/>
        <v>21543</v>
      </c>
      <c r="S23" s="50">
        <f t="shared" si="22"/>
        <v>5988</v>
      </c>
      <c r="T23" s="50">
        <f t="shared" si="22"/>
        <v>8797</v>
      </c>
      <c r="U23" s="50">
        <f t="shared" si="22"/>
        <v>12852</v>
      </c>
      <c r="V23" s="50">
        <f t="shared" si="22"/>
        <v>21622</v>
      </c>
      <c r="W23" s="50">
        <f t="shared" si="22"/>
        <v>24210</v>
      </c>
      <c r="X23" s="50">
        <f t="shared" si="22"/>
        <v>23966</v>
      </c>
      <c r="Y23" s="50">
        <f t="shared" si="22"/>
        <v>26448</v>
      </c>
      <c r="Z23" s="50">
        <f t="shared" si="22"/>
        <v>27255</v>
      </c>
      <c r="AA23" s="50">
        <f t="shared" si="22"/>
        <v>29103</v>
      </c>
      <c r="AB23" s="47">
        <f t="shared" si="14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5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6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7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8"/>
        <v>584366</v>
      </c>
    </row>
    <row r="24" spans="2:80" x14ac:dyDescent="0.2">
      <c r="B24" s="48" t="s">
        <v>66</v>
      </c>
      <c r="C24" s="50">
        <f t="shared" si="19"/>
        <v>0</v>
      </c>
      <c r="D24" s="50"/>
      <c r="E24" s="50">
        <f>+E21</f>
        <v>0</v>
      </c>
      <c r="F24" s="50">
        <f t="shared" si="20"/>
        <v>0</v>
      </c>
      <c r="G24" s="50">
        <f t="shared" si="20"/>
        <v>0</v>
      </c>
      <c r="H24" s="50">
        <f t="shared" si="20"/>
        <v>0</v>
      </c>
      <c r="I24" s="50">
        <f t="shared" si="20"/>
        <v>0</v>
      </c>
      <c r="J24" s="50">
        <f t="shared" si="20"/>
        <v>0</v>
      </c>
      <c r="K24" s="50">
        <f t="shared" si="20"/>
        <v>0</v>
      </c>
      <c r="L24" s="50">
        <f t="shared" si="20"/>
        <v>0</v>
      </c>
      <c r="M24" s="50">
        <f t="shared" si="20"/>
        <v>16271</v>
      </c>
      <c r="N24" s="50">
        <f t="shared" si="20"/>
        <v>21732</v>
      </c>
      <c r="O24" s="50">
        <f t="shared" si="13"/>
        <v>38003</v>
      </c>
      <c r="P24" s="50">
        <f t="shared" ref="P24:AA24" si="23">+P21</f>
        <v>21097</v>
      </c>
      <c r="Q24" s="50">
        <f t="shared" si="23"/>
        <v>13371</v>
      </c>
      <c r="R24" s="50">
        <f t="shared" si="23"/>
        <v>10226</v>
      </c>
      <c r="S24" s="50">
        <f t="shared" si="23"/>
        <v>7340</v>
      </c>
      <c r="T24" s="50">
        <f t="shared" si="23"/>
        <v>11859</v>
      </c>
      <c r="U24" s="50">
        <f t="shared" si="23"/>
        <v>18985</v>
      </c>
      <c r="V24" s="50">
        <f t="shared" si="23"/>
        <v>19158</v>
      </c>
      <c r="W24" s="50">
        <f t="shared" si="23"/>
        <v>19417</v>
      </c>
      <c r="X24" s="50">
        <f t="shared" si="23"/>
        <v>20110</v>
      </c>
      <c r="Y24" s="50">
        <f t="shared" si="23"/>
        <v>20627</v>
      </c>
      <c r="Z24" s="50">
        <f t="shared" si="23"/>
        <v>20381</v>
      </c>
      <c r="AA24" s="50">
        <f t="shared" si="23"/>
        <v>20181</v>
      </c>
      <c r="AB24" s="47">
        <f t="shared" si="14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5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6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7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8"/>
        <v>253740</v>
      </c>
    </row>
    <row r="27" spans="2:80" ht="15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ht="15" x14ac:dyDescent="0.25">
      <c r="B30" s="51" t="s">
        <v>75</v>
      </c>
      <c r="C30" s="84">
        <f t="shared" ref="C30:N30" si="24">+C31+C32</f>
        <v>0</v>
      </c>
      <c r="D30" s="84">
        <f t="shared" si="24"/>
        <v>0</v>
      </c>
      <c r="E30" s="84">
        <f t="shared" si="24"/>
        <v>0</v>
      </c>
      <c r="F30" s="84">
        <f t="shared" si="24"/>
        <v>0</v>
      </c>
      <c r="G30" s="84">
        <f t="shared" si="24"/>
        <v>0</v>
      </c>
      <c r="H30" s="84">
        <f t="shared" si="24"/>
        <v>0</v>
      </c>
      <c r="I30" s="84">
        <f t="shared" si="24"/>
        <v>0</v>
      </c>
      <c r="J30" s="84">
        <f t="shared" si="24"/>
        <v>0</v>
      </c>
      <c r="K30" s="84">
        <f t="shared" si="24"/>
        <v>0</v>
      </c>
      <c r="L30" s="84">
        <f t="shared" si="24"/>
        <v>0</v>
      </c>
      <c r="M30" s="84">
        <f t="shared" si="24"/>
        <v>138308.4</v>
      </c>
      <c r="N30" s="84">
        <f t="shared" si="24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5">+R31+R32</f>
        <v>71336.399999999994</v>
      </c>
      <c r="S30" s="84">
        <f t="shared" si="25"/>
        <v>2298</v>
      </c>
      <c r="T30" s="84">
        <f t="shared" si="25"/>
        <v>0</v>
      </c>
      <c r="U30" s="84">
        <f t="shared" si="25"/>
        <v>0</v>
      </c>
      <c r="V30" s="84">
        <f t="shared" si="25"/>
        <v>96370.799999999988</v>
      </c>
      <c r="W30" s="84">
        <f t="shared" si="25"/>
        <v>100126.8</v>
      </c>
      <c r="X30" s="84">
        <f t="shared" si="25"/>
        <v>101289.60000000001</v>
      </c>
      <c r="Y30" s="84">
        <f t="shared" si="25"/>
        <v>107751.20000000001</v>
      </c>
      <c r="Z30" s="84">
        <f t="shared" si="25"/>
        <v>108555.6</v>
      </c>
      <c r="AA30" s="84">
        <f t="shared" si="25"/>
        <v>111811.2</v>
      </c>
      <c r="AB30" s="84">
        <f>+SUM(P30:AA30)</f>
        <v>956141.60000000114</v>
      </c>
      <c r="AC30" s="84">
        <f t="shared" si="25"/>
        <v>111042.9</v>
      </c>
      <c r="AD30" s="84">
        <f t="shared" si="25"/>
        <v>94093.099999999598</v>
      </c>
      <c r="AE30" s="84">
        <f t="shared" si="25"/>
        <v>107042.99999999949</v>
      </c>
      <c r="AF30" s="84">
        <f t="shared" si="25"/>
        <v>97809.999999999724</v>
      </c>
      <c r="AG30" s="84">
        <f t="shared" si="25"/>
        <v>111809.3</v>
      </c>
      <c r="AH30" s="84">
        <f t="shared" si="25"/>
        <v>122724.1</v>
      </c>
      <c r="AI30" s="84">
        <f t="shared" si="25"/>
        <v>138932.6</v>
      </c>
      <c r="AJ30" s="84">
        <f t="shared" si="25"/>
        <v>148817.5</v>
      </c>
      <c r="AK30" s="84">
        <f t="shared" si="25"/>
        <v>151869.5</v>
      </c>
      <c r="AL30" s="84">
        <f t="shared" si="25"/>
        <v>152676.1</v>
      </c>
      <c r="AM30" s="84">
        <f t="shared" si="25"/>
        <v>146301.6</v>
      </c>
      <c r="AN30" s="84">
        <f t="shared" si="25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6">AV31+AV32</f>
        <v>167376.39999999769</v>
      </c>
      <c r="AW30" s="84">
        <f t="shared" si="26"/>
        <v>166287.90000000002</v>
      </c>
      <c r="AX30" s="84">
        <f t="shared" si="26"/>
        <v>163758.29999999999</v>
      </c>
      <c r="AY30" s="84">
        <f t="shared" si="26"/>
        <v>162379.59999999779</v>
      </c>
      <c r="AZ30" s="84">
        <f t="shared" si="26"/>
        <v>154995.80000005013</v>
      </c>
      <c r="BA30" s="84">
        <f t="shared" si="26"/>
        <v>169046.4000000013</v>
      </c>
      <c r="BB30" s="84">
        <f>+SUM(AP30:BA30)</f>
        <v>1895645.8000000471</v>
      </c>
      <c r="BC30" s="84">
        <f t="shared" si="26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 t="shared" ref="CB30:CB32" si="27">+SUM(BP30:CA30)</f>
        <v>2362833.0000000102</v>
      </c>
    </row>
    <row r="31" spans="2:80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 t="shared" si="27"/>
        <v>1626066.1000000108</v>
      </c>
    </row>
    <row r="32" spans="2:80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 t="shared" si="27"/>
        <v>736766.89999999956</v>
      </c>
    </row>
    <row r="38" spans="29:71" x14ac:dyDescent="0.2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X4" activePane="bottomRight" state="frozen"/>
      <selection pane="topRight" activeCell="DK48" sqref="DK48:DK50"/>
      <selection pane="bottomLeft" activeCell="DK48" sqref="DK48:DK50"/>
      <selection pane="bottomRight" activeCell="FB48" sqref="FB48:FB5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53" width="11.42578125" style="2"/>
    <col min="154" max="154" width="14" style="2" bestFit="1" customWidth="1"/>
    <col min="155" max="155" width="13.5703125" style="2" bestFit="1" customWidth="1"/>
    <col min="156" max="157" width="11.42578125" style="2"/>
    <col min="158" max="158" width="16" style="2" customWidth="1"/>
    <col min="159" max="16384" width="11.42578125" style="2"/>
  </cols>
  <sheetData>
    <row r="1" spans="1:158" ht="15" x14ac:dyDescent="0.25">
      <c r="A1" s="178" t="s">
        <v>0</v>
      </c>
      <c r="B1" s="178"/>
    </row>
    <row r="2" spans="1:158" ht="30" customHeight="1" x14ac:dyDescent="0.2">
      <c r="A2" s="179" t="s">
        <v>36</v>
      </c>
      <c r="B2" s="180"/>
    </row>
    <row r="3" spans="1:158" x14ac:dyDescent="0.2">
      <c r="A3" s="39" t="s">
        <v>37</v>
      </c>
    </row>
    <row r="5" spans="1:158" ht="15" x14ac:dyDescent="0.25">
      <c r="B5" s="5" t="s">
        <v>38</v>
      </c>
    </row>
    <row r="6" spans="1:158" ht="15" customHeight="1" x14ac:dyDescent="0.25">
      <c r="B6" s="176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6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6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6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6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7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7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7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7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</row>
    <row r="9" spans="1:158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</row>
    <row r="10" spans="1:158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</row>
    <row r="11" spans="1:158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</row>
    <row r="12" spans="1:158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</row>
    <row r="13" spans="1:158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</row>
    <row r="14" spans="1:158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</row>
    <row r="15" spans="1:158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</row>
    <row r="16" spans="1:158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</row>
    <row r="17" spans="2:158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</row>
    <row r="18" spans="2:158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</row>
    <row r="19" spans="2:158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</row>
    <row r="20" spans="2:158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</row>
    <row r="21" spans="2:158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</row>
    <row r="22" spans="2:158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</row>
    <row r="25" spans="2:158" ht="15" x14ac:dyDescent="0.25">
      <c r="B25" s="5" t="s">
        <v>71</v>
      </c>
    </row>
    <row r="26" spans="2:158" ht="15" customHeight="1" x14ac:dyDescent="0.25">
      <c r="B26" s="176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6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6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6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6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ht="15" x14ac:dyDescent="0.25">
      <c r="B27" s="177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7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7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7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7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</row>
    <row r="29" spans="2:158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</row>
    <row r="30" spans="2:158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</row>
    <row r="31" spans="2:158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</row>
    <row r="32" spans="2:158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</row>
    <row r="33" spans="2:158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</row>
    <row r="34" spans="2:158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</row>
    <row r="35" spans="2:158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</row>
    <row r="36" spans="2:158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</row>
    <row r="37" spans="2:158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</row>
    <row r="38" spans="2:158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</row>
    <row r="39" spans="2:158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</row>
    <row r="40" spans="2:158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</row>
    <row r="41" spans="2:158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</row>
    <row r="42" spans="2:158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</row>
    <row r="45" spans="2:158" ht="15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6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6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6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6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7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7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7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7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</row>
    <row r="49" spans="2:158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</row>
    <row r="50" spans="2:158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</row>
    <row r="52" spans="2:158" ht="15" x14ac:dyDescent="0.25">
      <c r="B52" s="5"/>
    </row>
    <row r="54" spans="2:158" x14ac:dyDescent="0.2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55" zoomScaleNormal="55" workbookViewId="0">
      <pane xSplit="2" ySplit="3" topLeftCell="GB4" activePane="bottomRight" state="frozen"/>
      <selection pane="topRight" activeCell="C1" sqref="C1"/>
      <selection pane="bottomLeft" activeCell="A4" sqref="A4"/>
      <selection pane="bottomRight" activeCell="GR27" sqref="GR2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96" width="11.42578125" style="11"/>
    <col min="197" max="197" width="13.85546875" style="11" customWidth="1"/>
    <col min="198" max="16384" width="11.42578125" style="11"/>
  </cols>
  <sheetData>
    <row r="1" spans="1:197" ht="15" x14ac:dyDescent="0.25">
      <c r="A1" s="178" t="s">
        <v>0</v>
      </c>
      <c r="B1" s="178"/>
    </row>
    <row r="2" spans="1:197" ht="30" customHeight="1" x14ac:dyDescent="0.25">
      <c r="A2" s="179" t="s">
        <v>78</v>
      </c>
      <c r="B2" s="180"/>
    </row>
    <row r="3" spans="1:197" x14ac:dyDescent="0.2">
      <c r="A3" s="39" t="s">
        <v>79</v>
      </c>
    </row>
    <row r="5" spans="1:197" ht="15" x14ac:dyDescent="0.25">
      <c r="B5" s="5" t="s">
        <v>38</v>
      </c>
    </row>
    <row r="6" spans="1:197" ht="15" x14ac:dyDescent="0.25">
      <c r="B6" s="176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</row>
    <row r="9" spans="1:197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</row>
    <row r="10" spans="1:197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</row>
    <row r="11" spans="1:197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</row>
    <row r="12" spans="1:197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</row>
    <row r="13" spans="1:197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</row>
    <row r="14" spans="1:197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 x14ac:dyDescent="0.25">
      <c r="B16" s="5" t="s">
        <v>71</v>
      </c>
    </row>
    <row r="17" spans="1:197" ht="15" customHeight="1" x14ac:dyDescent="0.25">
      <c r="B17" s="176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ht="15" x14ac:dyDescent="0.25">
      <c r="B18" s="177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</row>
    <row r="20" spans="1:197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</row>
    <row r="21" spans="1:197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</row>
    <row r="22" spans="1:197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</row>
    <row r="23" spans="1:197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</row>
    <row r="24" spans="1:197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</row>
    <row r="27" spans="1:197" ht="15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ht="15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</row>
    <row r="31" spans="1:197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</row>
    <row r="32" spans="1:197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</row>
    <row r="35" spans="2:189" ht="15" x14ac:dyDescent="0.25">
      <c r="B35" s="5"/>
    </row>
    <row r="37" spans="2:189" x14ac:dyDescent="0.2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B6" activePane="bottomRight" state="frozen"/>
      <selection pane="topRight" activeCell="C1" sqref="C1"/>
      <selection pane="bottomLeft" activeCell="A4" sqref="A4"/>
      <selection pane="bottomRight" activeCell="EO36" sqref="EO36:EO38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40" width="12.140625" style="2" bestFit="1" customWidth="1"/>
    <col min="141" max="141" width="14.140625" style="2" bestFit="1" customWidth="1"/>
    <col min="142" max="142" width="13.28515625" style="2" bestFit="1" customWidth="1"/>
    <col min="143" max="144" width="11.42578125" style="2"/>
    <col min="145" max="145" width="14.7109375" style="2" customWidth="1"/>
    <col min="146" max="16384" width="11.42578125" style="2"/>
  </cols>
  <sheetData>
    <row r="1" spans="1:145" ht="15" x14ac:dyDescent="0.25">
      <c r="A1" s="178" t="s">
        <v>0</v>
      </c>
      <c r="B1" s="178"/>
      <c r="CY1" s="2" t="s">
        <v>84</v>
      </c>
    </row>
    <row r="2" spans="1:145" ht="30" customHeight="1" x14ac:dyDescent="0.2">
      <c r="A2" s="179" t="s">
        <v>85</v>
      </c>
      <c r="B2" s="180"/>
    </row>
    <row r="3" spans="1:145" x14ac:dyDescent="0.2">
      <c r="A3" s="39" t="s">
        <v>86</v>
      </c>
    </row>
    <row r="5" spans="1:145" ht="15" x14ac:dyDescent="0.25">
      <c r="B5" s="5" t="s">
        <v>38</v>
      </c>
    </row>
    <row r="6" spans="1:145" ht="15" customHeight="1" x14ac:dyDescent="0.25">
      <c r="B6" s="176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</row>
    <row r="9" spans="1:145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</row>
    <row r="10" spans="1:145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</row>
    <row r="11" spans="1:145" ht="15" x14ac:dyDescent="0.25">
      <c r="B11" s="46" t="s">
        <v>88</v>
      </c>
      <c r="C11" s="47">
        <f>SUM(C12:C13)</f>
        <v>0</v>
      </c>
      <c r="D11" s="47">
        <f t="shared" ref="D11:N11" si="13">SUM(D12:D13)</f>
        <v>0</v>
      </c>
      <c r="E11" s="47">
        <f t="shared" si="13"/>
        <v>0</v>
      </c>
      <c r="F11" s="47">
        <f t="shared" si="13"/>
        <v>0</v>
      </c>
      <c r="G11" s="47">
        <f t="shared" si="13"/>
        <v>0</v>
      </c>
      <c r="H11" s="47">
        <f t="shared" si="13"/>
        <v>0</v>
      </c>
      <c r="I11" s="47">
        <f t="shared" si="13"/>
        <v>0</v>
      </c>
      <c r="J11" s="47">
        <f t="shared" si="13"/>
        <v>0</v>
      </c>
      <c r="K11" s="47">
        <f t="shared" si="13"/>
        <v>88520</v>
      </c>
      <c r="L11" s="47">
        <f t="shared" si="13"/>
        <v>103004</v>
      </c>
      <c r="M11" s="47">
        <f t="shared" si="13"/>
        <v>98462</v>
      </c>
      <c r="N11" s="47">
        <f t="shared" si="13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4">SUM(AQ12:AQ13)</f>
        <v>102116</v>
      </c>
      <c r="AR11" s="47">
        <f t="shared" si="14"/>
        <v>56984</v>
      </c>
      <c r="AS11" s="47">
        <f t="shared" si="14"/>
        <v>0</v>
      </c>
      <c r="AT11" s="47">
        <f t="shared" si="14"/>
        <v>0</v>
      </c>
      <c r="AU11" s="47">
        <f t="shared" si="14"/>
        <v>0</v>
      </c>
      <c r="AV11" s="47">
        <f t="shared" si="14"/>
        <v>0</v>
      </c>
      <c r="AW11" s="47">
        <f t="shared" si="14"/>
        <v>36160</v>
      </c>
      <c r="AX11" s="47">
        <f t="shared" si="14"/>
        <v>117516</v>
      </c>
      <c r="AY11" s="47">
        <f t="shared" si="14"/>
        <v>118206</v>
      </c>
      <c r="AZ11" s="47">
        <f t="shared" si="14"/>
        <v>115248</v>
      </c>
      <c r="BA11" s="47">
        <f t="shared" si="14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5">SUM(BD12:BD13)</f>
        <v>108082</v>
      </c>
      <c r="BE11" s="47">
        <f t="shared" si="15"/>
        <v>117732</v>
      </c>
      <c r="BF11" s="47">
        <f t="shared" si="15"/>
        <v>104192</v>
      </c>
      <c r="BG11" s="47">
        <f t="shared" si="15"/>
        <v>118312</v>
      </c>
      <c r="BH11" s="47">
        <f t="shared" si="15"/>
        <v>103662</v>
      </c>
      <c r="BI11" s="47">
        <f t="shared" si="15"/>
        <v>116698</v>
      </c>
      <c r="BJ11" s="47">
        <f t="shared" si="15"/>
        <v>122564</v>
      </c>
      <c r="BK11" s="47">
        <f t="shared" si="15"/>
        <v>112534</v>
      </c>
      <c r="BL11" s="47">
        <f t="shared" si="15"/>
        <v>110434</v>
      </c>
      <c r="BM11" s="47">
        <f t="shared" si="15"/>
        <v>100388</v>
      </c>
      <c r="BN11" s="47">
        <f t="shared" si="15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6">SUM(BQ12:BQ13)</f>
        <v>92210</v>
      </c>
      <c r="BR11" s="47">
        <f t="shared" si="16"/>
        <v>100442</v>
      </c>
      <c r="BS11" s="47">
        <f t="shared" si="16"/>
        <v>100992</v>
      </c>
      <c r="BT11" s="47">
        <f t="shared" si="16"/>
        <v>118586</v>
      </c>
      <c r="BU11" s="47">
        <f t="shared" si="16"/>
        <v>137646</v>
      </c>
      <c r="BV11" s="47">
        <f t="shared" si="16"/>
        <v>149690</v>
      </c>
      <c r="BW11" s="47">
        <f t="shared" si="16"/>
        <v>155760</v>
      </c>
      <c r="BX11" s="47">
        <f t="shared" si="16"/>
        <v>137576</v>
      </c>
      <c r="BY11" s="47">
        <f t="shared" si="16"/>
        <v>139138</v>
      </c>
      <c r="BZ11" s="47">
        <f t="shared" si="16"/>
        <v>127988</v>
      </c>
      <c r="CA11" s="47">
        <v>150198</v>
      </c>
      <c r="CB11" s="78">
        <f t="shared" ref="CB11:CB16" si="17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8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</row>
    <row r="12" spans="1:145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8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</row>
    <row r="13" spans="1:145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8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</row>
    <row r="14" spans="1:145" ht="15" x14ac:dyDescent="0.25">
      <c r="B14" s="51" t="s">
        <v>70</v>
      </c>
      <c r="C14" s="84">
        <f>SUM(C15:C16)</f>
        <v>0</v>
      </c>
      <c r="D14" s="84">
        <f t="shared" ref="D14:N14" si="19">SUM(D15:D16)</f>
        <v>0</v>
      </c>
      <c r="E14" s="84">
        <f t="shared" si="19"/>
        <v>0</v>
      </c>
      <c r="F14" s="84">
        <f t="shared" si="19"/>
        <v>0</v>
      </c>
      <c r="G14" s="84">
        <f t="shared" si="19"/>
        <v>0</v>
      </c>
      <c r="H14" s="84">
        <f t="shared" si="19"/>
        <v>0</v>
      </c>
      <c r="I14" s="84">
        <f t="shared" si="19"/>
        <v>0</v>
      </c>
      <c r="J14" s="84">
        <f t="shared" si="19"/>
        <v>0</v>
      </c>
      <c r="K14" s="84">
        <f t="shared" si="19"/>
        <v>147654</v>
      </c>
      <c r="L14" s="84">
        <f t="shared" si="19"/>
        <v>165654</v>
      </c>
      <c r="M14" s="84">
        <f t="shared" si="19"/>
        <v>158246</v>
      </c>
      <c r="N14" s="84">
        <f t="shared" si="19"/>
        <v>181864</v>
      </c>
      <c r="O14" s="85">
        <f>SUM(O15:O16)</f>
        <v>653418</v>
      </c>
      <c r="P14" s="84">
        <f t="shared" ref="P14:AN14" si="20">SUM(P15:P16)</f>
        <v>176904</v>
      </c>
      <c r="Q14" s="84">
        <f t="shared" si="20"/>
        <v>162634</v>
      </c>
      <c r="R14" s="84">
        <f t="shared" si="20"/>
        <v>158554</v>
      </c>
      <c r="S14" s="84">
        <f t="shared" si="20"/>
        <v>156732</v>
      </c>
      <c r="T14" s="84">
        <f t="shared" si="20"/>
        <v>174820</v>
      </c>
      <c r="U14" s="84">
        <f t="shared" si="20"/>
        <v>164158</v>
      </c>
      <c r="V14" s="84">
        <f t="shared" si="20"/>
        <v>185230</v>
      </c>
      <c r="W14" s="84">
        <f t="shared" si="20"/>
        <v>182732</v>
      </c>
      <c r="X14" s="84">
        <f t="shared" si="20"/>
        <v>159060</v>
      </c>
      <c r="Y14" s="84">
        <f t="shared" si="20"/>
        <v>167972</v>
      </c>
      <c r="Z14" s="84">
        <f t="shared" si="20"/>
        <v>160828</v>
      </c>
      <c r="AA14" s="84">
        <f t="shared" si="20"/>
        <v>190682</v>
      </c>
      <c r="AB14" s="85">
        <f>SUM(AB15:AB16)</f>
        <v>2040306</v>
      </c>
      <c r="AC14" s="84">
        <f t="shared" si="20"/>
        <v>188744</v>
      </c>
      <c r="AD14" s="84">
        <f t="shared" si="20"/>
        <v>174546</v>
      </c>
      <c r="AE14" s="84">
        <f t="shared" si="20"/>
        <v>176160</v>
      </c>
      <c r="AF14" s="84">
        <f t="shared" si="20"/>
        <v>166576</v>
      </c>
      <c r="AG14" s="84">
        <f t="shared" si="20"/>
        <v>180600</v>
      </c>
      <c r="AH14" s="84">
        <f t="shared" si="20"/>
        <v>163830</v>
      </c>
      <c r="AI14" s="84">
        <f t="shared" si="20"/>
        <v>188480</v>
      </c>
      <c r="AJ14" s="84">
        <f t="shared" si="20"/>
        <v>189428</v>
      </c>
      <c r="AK14" s="84">
        <f t="shared" si="20"/>
        <v>166218</v>
      </c>
      <c r="AL14" s="84">
        <f t="shared" si="20"/>
        <v>177782</v>
      </c>
      <c r="AM14" s="84">
        <f t="shared" si="20"/>
        <v>172290</v>
      </c>
      <c r="AN14" s="84">
        <f t="shared" si="20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1">SUM(AQ15:AQ16)</f>
        <v>164348</v>
      </c>
      <c r="AR14" s="84">
        <f t="shared" si="21"/>
        <v>91080</v>
      </c>
      <c r="AS14" s="84">
        <f t="shared" si="21"/>
        <v>0</v>
      </c>
      <c r="AT14" s="84">
        <f t="shared" si="21"/>
        <v>0</v>
      </c>
      <c r="AU14" s="84">
        <f t="shared" si="21"/>
        <v>0</v>
      </c>
      <c r="AV14" s="84">
        <f t="shared" si="21"/>
        <v>0</v>
      </c>
      <c r="AW14" s="84">
        <f t="shared" si="21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2">SUM(BD15:BD16)</f>
        <v>180322</v>
      </c>
      <c r="BE14" s="84">
        <f t="shared" si="22"/>
        <v>186194</v>
      </c>
      <c r="BF14" s="84">
        <f>SUM(BF15:BF16)</f>
        <v>169678</v>
      </c>
      <c r="BG14" s="84">
        <f t="shared" si="22"/>
        <v>188184</v>
      </c>
      <c r="BH14" s="84">
        <f t="shared" si="22"/>
        <v>170140</v>
      </c>
      <c r="BI14" s="84">
        <f t="shared" si="22"/>
        <v>191720</v>
      </c>
      <c r="BJ14" s="84">
        <f t="shared" si="22"/>
        <v>199440</v>
      </c>
      <c r="BK14" s="84">
        <f t="shared" si="22"/>
        <v>182856</v>
      </c>
      <c r="BL14" s="84">
        <f t="shared" si="22"/>
        <v>178484</v>
      </c>
      <c r="BM14" s="84">
        <f t="shared" si="22"/>
        <v>160936</v>
      </c>
      <c r="BN14" s="84">
        <f t="shared" si="22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3">SUM(BT15:BT16)</f>
        <v>186576</v>
      </c>
      <c r="BU14" s="84">
        <f t="shared" si="23"/>
        <v>203200</v>
      </c>
      <c r="BV14" s="84">
        <f t="shared" si="23"/>
        <v>228566</v>
      </c>
      <c r="BW14" s="84">
        <f t="shared" si="23"/>
        <v>235900</v>
      </c>
      <c r="BX14" s="84">
        <f t="shared" si="23"/>
        <v>208444</v>
      </c>
      <c r="BY14" s="84">
        <f t="shared" si="23"/>
        <v>211044</v>
      </c>
      <c r="BZ14" s="84">
        <f t="shared" si="23"/>
        <v>198198</v>
      </c>
      <c r="CA14" s="84">
        <f t="shared" si="23"/>
        <v>227102</v>
      </c>
      <c r="CB14" s="85">
        <f t="shared" si="17"/>
        <v>2376954</v>
      </c>
      <c r="CC14" s="84">
        <f t="shared" ref="CC14:CN14" si="24">SUM(CC15:CC16)</f>
        <v>224908</v>
      </c>
      <c r="CD14" s="84">
        <f t="shared" si="24"/>
        <v>217856</v>
      </c>
      <c r="CE14" s="84">
        <f t="shared" si="24"/>
        <v>132020</v>
      </c>
      <c r="CF14" s="84">
        <f t="shared" si="24"/>
        <v>49838</v>
      </c>
      <c r="CG14" s="84">
        <f t="shared" si="24"/>
        <v>75264</v>
      </c>
      <c r="CH14" s="84">
        <f t="shared" si="24"/>
        <v>102558</v>
      </c>
      <c r="CI14" s="84">
        <f t="shared" si="24"/>
        <v>131806</v>
      </c>
      <c r="CJ14" s="84">
        <f t="shared" si="24"/>
        <v>142516</v>
      </c>
      <c r="CK14" s="84">
        <f t="shared" si="24"/>
        <v>145648</v>
      </c>
      <c r="CL14" s="84">
        <f t="shared" si="24"/>
        <v>199506</v>
      </c>
      <c r="CM14" s="84">
        <f t="shared" si="24"/>
        <v>203434</v>
      </c>
      <c r="CN14" s="84">
        <f t="shared" si="24"/>
        <v>214006</v>
      </c>
      <c r="CO14" s="85">
        <f t="shared" si="18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</row>
    <row r="15" spans="1:145" x14ac:dyDescent="0.2">
      <c r="B15" s="48" t="s">
        <v>65</v>
      </c>
      <c r="C15" s="87">
        <f>C9+C12</f>
        <v>0</v>
      </c>
      <c r="D15" s="87">
        <f t="shared" ref="D15:N16" si="25">D9+D12</f>
        <v>0</v>
      </c>
      <c r="E15" s="87">
        <f t="shared" si="25"/>
        <v>0</v>
      </c>
      <c r="F15" s="87">
        <f t="shared" si="25"/>
        <v>0</v>
      </c>
      <c r="G15" s="87">
        <f t="shared" si="25"/>
        <v>0</v>
      </c>
      <c r="H15" s="87">
        <f t="shared" si="25"/>
        <v>0</v>
      </c>
      <c r="I15" s="87">
        <f t="shared" si="25"/>
        <v>0</v>
      </c>
      <c r="J15" s="87">
        <f t="shared" si="25"/>
        <v>0</v>
      </c>
      <c r="K15" s="87">
        <f t="shared" si="25"/>
        <v>91732</v>
      </c>
      <c r="L15" s="87">
        <f t="shared" si="25"/>
        <v>106150</v>
      </c>
      <c r="M15" s="87">
        <f t="shared" si="25"/>
        <v>101246</v>
      </c>
      <c r="N15" s="87">
        <f t="shared" si="25"/>
        <v>122526</v>
      </c>
      <c r="O15" s="53">
        <f>O9+O12</f>
        <v>421654</v>
      </c>
      <c r="P15" s="87">
        <f t="shared" ref="P15:AN15" si="26">P9+P12</f>
        <v>119776</v>
      </c>
      <c r="Q15" s="87">
        <f t="shared" si="26"/>
        <v>109088</v>
      </c>
      <c r="R15" s="87">
        <f t="shared" si="26"/>
        <v>105296</v>
      </c>
      <c r="S15" s="87">
        <f t="shared" si="26"/>
        <v>101722</v>
      </c>
      <c r="T15" s="87">
        <f t="shared" si="26"/>
        <v>112860</v>
      </c>
      <c r="U15" s="87">
        <f t="shared" si="26"/>
        <v>102754</v>
      </c>
      <c r="V15" s="87">
        <f t="shared" si="26"/>
        <v>122234</v>
      </c>
      <c r="W15" s="87">
        <f t="shared" si="26"/>
        <v>121706</v>
      </c>
      <c r="X15" s="87">
        <f t="shared" si="26"/>
        <v>101424</v>
      </c>
      <c r="Y15" s="87">
        <f t="shared" si="26"/>
        <v>106844</v>
      </c>
      <c r="Z15" s="87">
        <f t="shared" si="26"/>
        <v>103862</v>
      </c>
      <c r="AA15" s="87">
        <f t="shared" si="26"/>
        <v>131026</v>
      </c>
      <c r="AB15" s="53">
        <f>AB9+AB12</f>
        <v>1338592</v>
      </c>
      <c r="AC15" s="87">
        <f t="shared" si="26"/>
        <v>130386</v>
      </c>
      <c r="AD15" s="87">
        <f t="shared" si="26"/>
        <v>118922</v>
      </c>
      <c r="AE15" s="87">
        <f t="shared" si="26"/>
        <v>121570</v>
      </c>
      <c r="AF15" s="87">
        <f t="shared" si="26"/>
        <v>108740</v>
      </c>
      <c r="AG15" s="87">
        <f t="shared" si="26"/>
        <v>119490</v>
      </c>
      <c r="AH15" s="87">
        <f t="shared" si="26"/>
        <v>111328</v>
      </c>
      <c r="AI15" s="87">
        <f t="shared" si="26"/>
        <v>134566</v>
      </c>
      <c r="AJ15" s="87">
        <f t="shared" si="26"/>
        <v>133624</v>
      </c>
      <c r="AK15" s="87">
        <f t="shared" si="26"/>
        <v>113734</v>
      </c>
      <c r="AL15" s="87">
        <f t="shared" si="26"/>
        <v>121672</v>
      </c>
      <c r="AM15" s="87">
        <f t="shared" si="26"/>
        <v>112404</v>
      </c>
      <c r="AN15" s="87">
        <f t="shared" si="26"/>
        <v>133212</v>
      </c>
      <c r="AO15" s="53">
        <f>AO9+AO12</f>
        <v>1459648</v>
      </c>
      <c r="AP15" s="87">
        <f>AP9+AP12</f>
        <v>130288</v>
      </c>
      <c r="AQ15" s="87">
        <f t="shared" ref="AQ15:AW15" si="27">AQ9+AQ12</f>
        <v>110788</v>
      </c>
      <c r="AR15" s="87">
        <f t="shared" si="27"/>
        <v>61198</v>
      </c>
      <c r="AS15" s="87">
        <f t="shared" si="27"/>
        <v>0</v>
      </c>
      <c r="AT15" s="87">
        <f t="shared" si="27"/>
        <v>0</v>
      </c>
      <c r="AU15" s="87">
        <f t="shared" si="27"/>
        <v>0</v>
      </c>
      <c r="AV15" s="87">
        <f t="shared" si="27"/>
        <v>0</v>
      </c>
      <c r="AW15" s="87">
        <f t="shared" si="27"/>
        <v>25332</v>
      </c>
      <c r="AX15" s="87">
        <f t="shared" ref="AX15:BA16" si="28">AX9+AX12</f>
        <v>80818</v>
      </c>
      <c r="AY15" s="87">
        <f t="shared" si="28"/>
        <v>83396</v>
      </c>
      <c r="AZ15" s="87">
        <f t="shared" si="28"/>
        <v>81240</v>
      </c>
      <c r="BA15" s="87">
        <f t="shared" si="28"/>
        <v>97708</v>
      </c>
      <c r="BB15" s="53">
        <f t="shared" si="7"/>
        <v>670768</v>
      </c>
      <c r="BC15" s="87">
        <f>BC9+BC12</f>
        <v>97454</v>
      </c>
      <c r="BD15" s="87">
        <f t="shared" ref="BD15:BN15" si="29">BD9+BD12</f>
        <v>119578</v>
      </c>
      <c r="BE15" s="87">
        <f t="shared" si="29"/>
        <v>122108</v>
      </c>
      <c r="BF15" s="87">
        <f t="shared" si="29"/>
        <v>108428</v>
      </c>
      <c r="BG15" s="87">
        <f t="shared" si="29"/>
        <v>121324</v>
      </c>
      <c r="BH15" s="87">
        <f t="shared" si="29"/>
        <v>106508</v>
      </c>
      <c r="BI15" s="87">
        <f t="shared" si="29"/>
        <v>125958</v>
      </c>
      <c r="BJ15" s="87">
        <f t="shared" si="29"/>
        <v>131950</v>
      </c>
      <c r="BK15" s="87">
        <f t="shared" si="29"/>
        <v>117012</v>
      </c>
      <c r="BL15" s="87">
        <f t="shared" si="29"/>
        <v>117542</v>
      </c>
      <c r="BM15" s="87">
        <f t="shared" si="29"/>
        <v>108506</v>
      </c>
      <c r="BN15" s="87">
        <f t="shared" si="29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0">BQ9+BQ12</f>
        <v>102580</v>
      </c>
      <c r="BR15" s="87">
        <f t="shared" si="30"/>
        <v>113978</v>
      </c>
      <c r="BS15" s="87">
        <f t="shared" si="30"/>
        <v>112904</v>
      </c>
      <c r="BT15" s="87">
        <f t="shared" si="30"/>
        <v>124994</v>
      </c>
      <c r="BU15" s="87">
        <f t="shared" si="30"/>
        <v>137474</v>
      </c>
      <c r="BV15" s="87">
        <f t="shared" si="30"/>
        <v>155182</v>
      </c>
      <c r="BW15" s="87">
        <f t="shared" si="30"/>
        <v>161726</v>
      </c>
      <c r="BX15" s="87">
        <f t="shared" si="30"/>
        <v>137720</v>
      </c>
      <c r="BY15" s="87">
        <f t="shared" si="30"/>
        <v>140890</v>
      </c>
      <c r="BZ15" s="87">
        <f t="shared" si="30"/>
        <v>133140</v>
      </c>
      <c r="CA15" s="87">
        <f t="shared" si="30"/>
        <v>160200</v>
      </c>
      <c r="CB15" s="53">
        <f t="shared" si="17"/>
        <v>1611264</v>
      </c>
      <c r="CC15" s="87">
        <f t="shared" ref="CC15:CN15" si="31">CC9+CC12</f>
        <v>162254</v>
      </c>
      <c r="CD15" s="87">
        <f t="shared" si="31"/>
        <v>155838</v>
      </c>
      <c r="CE15" s="87">
        <f t="shared" si="31"/>
        <v>94082</v>
      </c>
      <c r="CF15" s="87">
        <f t="shared" si="31"/>
        <v>25084</v>
      </c>
      <c r="CG15" s="87">
        <f t="shared" si="31"/>
        <v>44662</v>
      </c>
      <c r="CH15" s="87">
        <f t="shared" si="31"/>
        <v>65792</v>
      </c>
      <c r="CI15" s="87">
        <f t="shared" si="31"/>
        <v>89154</v>
      </c>
      <c r="CJ15" s="87">
        <f t="shared" si="31"/>
        <v>97678</v>
      </c>
      <c r="CK15" s="87">
        <f t="shared" si="31"/>
        <v>96092</v>
      </c>
      <c r="CL15" s="87">
        <f t="shared" si="31"/>
        <v>136874</v>
      </c>
      <c r="CM15" s="87">
        <f t="shared" si="31"/>
        <v>140784</v>
      </c>
      <c r="CN15" s="87">
        <f t="shared" si="31"/>
        <v>155124</v>
      </c>
      <c r="CO15" s="53">
        <f t="shared" si="18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</row>
    <row r="16" spans="1:145" x14ac:dyDescent="0.2">
      <c r="B16" s="48" t="s">
        <v>66</v>
      </c>
      <c r="C16" s="87">
        <f>C10+C13</f>
        <v>0</v>
      </c>
      <c r="D16" s="87">
        <f t="shared" si="25"/>
        <v>0</v>
      </c>
      <c r="E16" s="87">
        <f t="shared" si="25"/>
        <v>0</v>
      </c>
      <c r="F16" s="87">
        <f t="shared" si="25"/>
        <v>0</v>
      </c>
      <c r="G16" s="87">
        <f t="shared" si="25"/>
        <v>0</v>
      </c>
      <c r="H16" s="87">
        <f t="shared" si="25"/>
        <v>0</v>
      </c>
      <c r="I16" s="87">
        <f t="shared" si="25"/>
        <v>0</v>
      </c>
      <c r="J16" s="87">
        <f t="shared" si="25"/>
        <v>0</v>
      </c>
      <c r="K16" s="87">
        <f t="shared" si="25"/>
        <v>55922</v>
      </c>
      <c r="L16" s="87">
        <f t="shared" si="25"/>
        <v>59504</v>
      </c>
      <c r="M16" s="87">
        <f t="shared" si="25"/>
        <v>57000</v>
      </c>
      <c r="N16" s="87">
        <f t="shared" si="25"/>
        <v>59338</v>
      </c>
      <c r="O16" s="53">
        <f t="shared" ref="O16:AO16" si="32">O10+O13</f>
        <v>231764</v>
      </c>
      <c r="P16" s="87">
        <f t="shared" si="32"/>
        <v>57128</v>
      </c>
      <c r="Q16" s="87">
        <f t="shared" si="32"/>
        <v>53546</v>
      </c>
      <c r="R16" s="87">
        <f t="shared" si="32"/>
        <v>53258</v>
      </c>
      <c r="S16" s="87">
        <f t="shared" si="32"/>
        <v>55010</v>
      </c>
      <c r="T16" s="87">
        <f t="shared" si="32"/>
        <v>61960</v>
      </c>
      <c r="U16" s="87">
        <f t="shared" si="32"/>
        <v>61404</v>
      </c>
      <c r="V16" s="87">
        <f t="shared" si="32"/>
        <v>62996</v>
      </c>
      <c r="W16" s="87">
        <f t="shared" si="32"/>
        <v>61026</v>
      </c>
      <c r="X16" s="87">
        <f t="shared" si="32"/>
        <v>57636</v>
      </c>
      <c r="Y16" s="87">
        <f t="shared" si="32"/>
        <v>61128</v>
      </c>
      <c r="Z16" s="87">
        <f t="shared" si="32"/>
        <v>56966</v>
      </c>
      <c r="AA16" s="87">
        <f t="shared" si="32"/>
        <v>59656</v>
      </c>
      <c r="AB16" s="53">
        <f>AB10+AB13</f>
        <v>701714</v>
      </c>
      <c r="AC16" s="87">
        <f t="shared" si="32"/>
        <v>58358</v>
      </c>
      <c r="AD16" s="87">
        <f t="shared" si="32"/>
        <v>55624</v>
      </c>
      <c r="AE16" s="87">
        <f t="shared" si="32"/>
        <v>54590</v>
      </c>
      <c r="AF16" s="87">
        <f t="shared" si="32"/>
        <v>57836</v>
      </c>
      <c r="AG16" s="87">
        <f t="shared" si="32"/>
        <v>61110</v>
      </c>
      <c r="AH16" s="87">
        <f t="shared" si="32"/>
        <v>52502</v>
      </c>
      <c r="AI16" s="87">
        <f t="shared" si="32"/>
        <v>53914</v>
      </c>
      <c r="AJ16" s="87">
        <f t="shared" si="32"/>
        <v>55804</v>
      </c>
      <c r="AK16" s="87">
        <f t="shared" si="32"/>
        <v>52484</v>
      </c>
      <c r="AL16" s="87">
        <f t="shared" si="32"/>
        <v>56110</v>
      </c>
      <c r="AM16" s="87">
        <f t="shared" si="32"/>
        <v>59886</v>
      </c>
      <c r="AN16" s="87">
        <f t="shared" si="32"/>
        <v>63016</v>
      </c>
      <c r="AO16" s="53">
        <f t="shared" si="32"/>
        <v>681234</v>
      </c>
      <c r="AP16" s="87">
        <f t="shared" ref="AP16:AW16" si="33">AP10+AP13</f>
        <v>61322</v>
      </c>
      <c r="AQ16" s="87">
        <f t="shared" si="33"/>
        <v>53560</v>
      </c>
      <c r="AR16" s="87">
        <f t="shared" si="33"/>
        <v>29882</v>
      </c>
      <c r="AS16" s="87">
        <f t="shared" si="33"/>
        <v>0</v>
      </c>
      <c r="AT16" s="87">
        <f t="shared" si="33"/>
        <v>0</v>
      </c>
      <c r="AU16" s="87">
        <f t="shared" si="33"/>
        <v>0</v>
      </c>
      <c r="AV16" s="87">
        <f t="shared" si="33"/>
        <v>0</v>
      </c>
      <c r="AW16" s="87">
        <f t="shared" si="33"/>
        <v>10828</v>
      </c>
      <c r="AX16" s="87">
        <f t="shared" si="28"/>
        <v>36698</v>
      </c>
      <c r="AY16" s="87">
        <f t="shared" si="28"/>
        <v>34810</v>
      </c>
      <c r="AZ16" s="87">
        <f t="shared" si="28"/>
        <v>34008</v>
      </c>
      <c r="BA16" s="87">
        <f t="shared" si="28"/>
        <v>36250</v>
      </c>
      <c r="BB16" s="53">
        <f t="shared" si="7"/>
        <v>297358</v>
      </c>
      <c r="BC16" s="87">
        <f t="shared" ref="BC16:BN16" si="34">BC10+BC13</f>
        <v>38576</v>
      </c>
      <c r="BD16" s="87">
        <f t="shared" si="34"/>
        <v>60744</v>
      </c>
      <c r="BE16" s="87">
        <f t="shared" si="34"/>
        <v>64086</v>
      </c>
      <c r="BF16" s="87">
        <f t="shared" si="34"/>
        <v>61250</v>
      </c>
      <c r="BG16" s="87">
        <f t="shared" si="34"/>
        <v>66860</v>
      </c>
      <c r="BH16" s="87">
        <f t="shared" si="34"/>
        <v>63632</v>
      </c>
      <c r="BI16" s="87">
        <f t="shared" si="34"/>
        <v>65762</v>
      </c>
      <c r="BJ16" s="87">
        <f t="shared" si="34"/>
        <v>67490</v>
      </c>
      <c r="BK16" s="87">
        <f t="shared" si="34"/>
        <v>65844</v>
      </c>
      <c r="BL16" s="87">
        <f t="shared" si="34"/>
        <v>60942</v>
      </c>
      <c r="BM16" s="87">
        <f t="shared" si="34"/>
        <v>52430</v>
      </c>
      <c r="BN16" s="87">
        <f t="shared" si="34"/>
        <v>56546</v>
      </c>
      <c r="BO16" s="53">
        <f t="shared" si="8"/>
        <v>724162</v>
      </c>
      <c r="BP16" s="87">
        <f t="shared" ref="BP16:CA16" si="35">BP10+BP13</f>
        <v>57696</v>
      </c>
      <c r="BQ16" s="87">
        <f t="shared" si="35"/>
        <v>50166</v>
      </c>
      <c r="BR16" s="87">
        <f t="shared" si="35"/>
        <v>57184</v>
      </c>
      <c r="BS16" s="87">
        <f t="shared" si="35"/>
        <v>52940</v>
      </c>
      <c r="BT16" s="87">
        <f t="shared" si="35"/>
        <v>61582</v>
      </c>
      <c r="BU16" s="87">
        <f t="shared" si="35"/>
        <v>65726</v>
      </c>
      <c r="BV16" s="87">
        <f t="shared" si="35"/>
        <v>73384</v>
      </c>
      <c r="BW16" s="87">
        <f t="shared" si="35"/>
        <v>74174</v>
      </c>
      <c r="BX16" s="87">
        <f t="shared" si="35"/>
        <v>70724</v>
      </c>
      <c r="BY16" s="87">
        <f t="shared" si="35"/>
        <v>70154</v>
      </c>
      <c r="BZ16" s="87">
        <f t="shared" si="35"/>
        <v>65058</v>
      </c>
      <c r="CA16" s="87">
        <f t="shared" si="35"/>
        <v>66902</v>
      </c>
      <c r="CB16" s="53">
        <f t="shared" si="17"/>
        <v>765690</v>
      </c>
      <c r="CC16" s="87">
        <f t="shared" ref="CC16:CN16" si="36">CC10+CC13</f>
        <v>62654</v>
      </c>
      <c r="CD16" s="87">
        <f t="shared" si="36"/>
        <v>62018</v>
      </c>
      <c r="CE16" s="87">
        <f t="shared" si="36"/>
        <v>37938</v>
      </c>
      <c r="CF16" s="87">
        <f t="shared" si="36"/>
        <v>24754</v>
      </c>
      <c r="CG16" s="87">
        <f t="shared" si="36"/>
        <v>30602</v>
      </c>
      <c r="CH16" s="87">
        <f t="shared" si="36"/>
        <v>36766</v>
      </c>
      <c r="CI16" s="87">
        <f t="shared" si="36"/>
        <v>42652</v>
      </c>
      <c r="CJ16" s="87">
        <f t="shared" si="36"/>
        <v>44838</v>
      </c>
      <c r="CK16" s="87">
        <f t="shared" si="36"/>
        <v>49556</v>
      </c>
      <c r="CL16" s="87">
        <f t="shared" si="36"/>
        <v>62632</v>
      </c>
      <c r="CM16" s="87">
        <f t="shared" si="36"/>
        <v>62650</v>
      </c>
      <c r="CN16" s="87">
        <f t="shared" si="36"/>
        <v>58882</v>
      </c>
      <c r="CO16" s="53">
        <f t="shared" si="18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</row>
    <row r="19" spans="2:145" ht="15" x14ac:dyDescent="0.25">
      <c r="B19" s="5" t="s">
        <v>71</v>
      </c>
    </row>
    <row r="20" spans="2:145" ht="15" customHeight="1" x14ac:dyDescent="0.25">
      <c r="B20" s="176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ht="15" x14ac:dyDescent="0.25">
      <c r="B21" s="177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ht="15" x14ac:dyDescent="0.25">
      <c r="B22" s="46" t="s">
        <v>87</v>
      </c>
      <c r="C22" s="47">
        <f>SUM(C23:C24)</f>
        <v>0</v>
      </c>
      <c r="D22" s="47">
        <f t="shared" ref="D22:N22" si="37">SUM(D23:D24)</f>
        <v>0</v>
      </c>
      <c r="E22" s="47">
        <f t="shared" si="37"/>
        <v>0</v>
      </c>
      <c r="F22" s="47">
        <f t="shared" si="37"/>
        <v>0</v>
      </c>
      <c r="G22" s="47">
        <f t="shared" si="37"/>
        <v>0</v>
      </c>
      <c r="H22" s="47">
        <f t="shared" si="37"/>
        <v>0</v>
      </c>
      <c r="I22" s="47">
        <f t="shared" si="37"/>
        <v>0</v>
      </c>
      <c r="J22" s="47">
        <f t="shared" si="37"/>
        <v>0</v>
      </c>
      <c r="K22" s="47">
        <f t="shared" si="37"/>
        <v>157784</v>
      </c>
      <c r="L22" s="47">
        <f t="shared" si="37"/>
        <v>162832</v>
      </c>
      <c r="M22" s="47">
        <f t="shared" si="37"/>
        <v>157628</v>
      </c>
      <c r="N22" s="47">
        <f t="shared" si="37"/>
        <v>162112</v>
      </c>
      <c r="O22" s="78">
        <f t="shared" ref="O22:O27" si="38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9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0">SUM(AC22:AN22)</f>
        <v>1698782</v>
      </c>
      <c r="AP22" s="47">
        <f>SUM(AP23:AP24)</f>
        <v>170996</v>
      </c>
      <c r="AQ22" s="47">
        <v>148810</v>
      </c>
      <c r="AR22" s="47">
        <f t="shared" ref="AR22:BA22" si="41">SUM(AR23:AR24)</f>
        <v>82876</v>
      </c>
      <c r="AS22" s="47">
        <f t="shared" si="41"/>
        <v>0</v>
      </c>
      <c r="AT22" s="47">
        <f t="shared" si="41"/>
        <v>0</v>
      </c>
      <c r="AU22" s="47">
        <f t="shared" si="41"/>
        <v>0</v>
      </c>
      <c r="AV22" s="47">
        <f t="shared" si="41"/>
        <v>0</v>
      </c>
      <c r="AW22" s="47">
        <f t="shared" si="41"/>
        <v>0</v>
      </c>
      <c r="AX22" s="47">
        <f t="shared" si="41"/>
        <v>0</v>
      </c>
      <c r="AY22" s="47">
        <f t="shared" si="41"/>
        <v>0</v>
      </c>
      <c r="AZ22" s="47">
        <f t="shared" si="41"/>
        <v>0</v>
      </c>
      <c r="BA22" s="47">
        <f t="shared" si="41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2">SUM(BE23:BE24)</f>
        <v>174484</v>
      </c>
      <c r="BF22" s="47">
        <f t="shared" si="42"/>
        <v>169938</v>
      </c>
      <c r="BG22" s="47">
        <f t="shared" si="42"/>
        <v>182036</v>
      </c>
      <c r="BH22" s="47">
        <f t="shared" si="42"/>
        <v>170278</v>
      </c>
      <c r="BI22" s="47">
        <f t="shared" si="42"/>
        <v>182486</v>
      </c>
      <c r="BJ22" s="47">
        <f t="shared" si="42"/>
        <v>189126</v>
      </c>
      <c r="BK22" s="47">
        <f t="shared" si="42"/>
        <v>181844</v>
      </c>
      <c r="BL22" s="47">
        <f t="shared" si="42"/>
        <v>155156</v>
      </c>
      <c r="BM22" s="47">
        <f t="shared" si="42"/>
        <v>120270</v>
      </c>
      <c r="BN22" s="47">
        <f t="shared" si="42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3">SUM(BR23:BR24)</f>
        <v>166030</v>
      </c>
      <c r="BS22" s="47">
        <f t="shared" si="43"/>
        <v>139244</v>
      </c>
      <c r="BT22" s="47">
        <f t="shared" si="43"/>
        <v>156564</v>
      </c>
      <c r="BU22" s="47">
        <f t="shared" si="43"/>
        <v>151238</v>
      </c>
      <c r="BV22" s="47">
        <f t="shared" si="43"/>
        <v>183352</v>
      </c>
      <c r="BW22" s="47">
        <f t="shared" si="43"/>
        <v>186490</v>
      </c>
      <c r="BX22" s="47">
        <f t="shared" si="43"/>
        <v>174540</v>
      </c>
      <c r="BY22" s="47">
        <f t="shared" si="43"/>
        <v>168522</v>
      </c>
      <c r="BZ22" s="47">
        <f t="shared" si="43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4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</row>
    <row r="23" spans="2:145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8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9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0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5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6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4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7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8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9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0">+SUM(EC23:EN23)</f>
        <v>541740</v>
      </c>
    </row>
    <row r="24" spans="2:145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8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9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0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5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6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4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7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8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9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0"/>
        <v>1580856</v>
      </c>
    </row>
    <row r="25" spans="2:145" ht="15" x14ac:dyDescent="0.25">
      <c r="B25" s="46" t="s">
        <v>88</v>
      </c>
      <c r="C25" s="47">
        <f>SUM(C26:C27)</f>
        <v>0</v>
      </c>
      <c r="D25" s="47">
        <f t="shared" ref="D25:N25" si="51">SUM(D26:D27)</f>
        <v>0</v>
      </c>
      <c r="E25" s="47">
        <f t="shared" si="51"/>
        <v>0</v>
      </c>
      <c r="F25" s="47">
        <f t="shared" si="51"/>
        <v>0</v>
      </c>
      <c r="G25" s="47">
        <f t="shared" si="51"/>
        <v>0</v>
      </c>
      <c r="H25" s="47">
        <f t="shared" si="51"/>
        <v>0</v>
      </c>
      <c r="I25" s="47">
        <f t="shared" si="51"/>
        <v>0</v>
      </c>
      <c r="J25" s="47">
        <f t="shared" si="51"/>
        <v>0</v>
      </c>
      <c r="K25" s="47">
        <f t="shared" si="51"/>
        <v>134594</v>
      </c>
      <c r="L25" s="47">
        <f t="shared" si="51"/>
        <v>152856</v>
      </c>
      <c r="M25" s="47">
        <f t="shared" si="51"/>
        <v>145734</v>
      </c>
      <c r="N25" s="47">
        <f t="shared" si="51"/>
        <v>167116</v>
      </c>
      <c r="O25" s="78">
        <f t="shared" si="38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9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0"/>
        <v>1985768</v>
      </c>
      <c r="AP25" s="47">
        <f>SUM(AP26:AP27)</f>
        <v>173264</v>
      </c>
      <c r="AQ25" s="47">
        <v>146912</v>
      </c>
      <c r="AR25" s="47">
        <f t="shared" ref="AR25:BA25" si="52">SUM(AR26:AR27)</f>
        <v>81180</v>
      </c>
      <c r="AS25" s="47">
        <f t="shared" si="52"/>
        <v>0</v>
      </c>
      <c r="AT25" s="47">
        <f t="shared" si="52"/>
        <v>0</v>
      </c>
      <c r="AU25" s="47">
        <f t="shared" si="52"/>
        <v>0</v>
      </c>
      <c r="AV25" s="47">
        <f t="shared" si="52"/>
        <v>0</v>
      </c>
      <c r="AW25" s="47">
        <f t="shared" si="52"/>
        <v>53036</v>
      </c>
      <c r="AX25" s="47">
        <f t="shared" si="52"/>
        <v>176876</v>
      </c>
      <c r="AY25" s="47">
        <f t="shared" si="52"/>
        <v>174448</v>
      </c>
      <c r="AZ25" s="47">
        <f t="shared" si="52"/>
        <v>170952</v>
      </c>
      <c r="BA25" s="47">
        <f t="shared" si="52"/>
        <v>189426</v>
      </c>
      <c r="BB25" s="78">
        <f t="shared" si="45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3">SUM(BE26:BE27)</f>
        <v>173314</v>
      </c>
      <c r="BF25" s="47">
        <f t="shared" si="53"/>
        <v>156706</v>
      </c>
      <c r="BG25" s="47">
        <f t="shared" si="53"/>
        <v>176776</v>
      </c>
      <c r="BH25" s="47">
        <f t="shared" si="53"/>
        <v>160988</v>
      </c>
      <c r="BI25" s="47">
        <f t="shared" si="53"/>
        <v>176000</v>
      </c>
      <c r="BJ25" s="47">
        <f t="shared" si="53"/>
        <v>182036</v>
      </c>
      <c r="BK25" s="47">
        <f t="shared" si="53"/>
        <v>172758</v>
      </c>
      <c r="BL25" s="47">
        <f t="shared" si="53"/>
        <v>168822</v>
      </c>
      <c r="BM25" s="47">
        <f t="shared" si="53"/>
        <v>154288</v>
      </c>
      <c r="BN25" s="47">
        <f t="shared" si="53"/>
        <v>178446</v>
      </c>
      <c r="BO25" s="78">
        <f t="shared" si="46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4">SUM(BR26:BR27)</f>
        <v>147660</v>
      </c>
      <c r="BS25" s="47">
        <f t="shared" si="54"/>
        <v>150156</v>
      </c>
      <c r="BT25" s="47">
        <f t="shared" si="54"/>
        <v>177382</v>
      </c>
      <c r="BU25" s="47">
        <f t="shared" si="54"/>
        <v>203460</v>
      </c>
      <c r="BV25" s="47">
        <f t="shared" si="54"/>
        <v>220958</v>
      </c>
      <c r="BW25" s="47">
        <f t="shared" si="54"/>
        <v>226378</v>
      </c>
      <c r="BX25" s="47">
        <f t="shared" si="54"/>
        <v>207036</v>
      </c>
      <c r="BY25" s="47">
        <f t="shared" si="54"/>
        <v>208492</v>
      </c>
      <c r="BZ25" s="47">
        <f t="shared" si="54"/>
        <v>189538</v>
      </c>
      <c r="CA25" s="47">
        <v>211662</v>
      </c>
      <c r="CB25" s="78">
        <f t="shared" ref="CB25:CB30" si="55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4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7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8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9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0"/>
        <v>2711034</v>
      </c>
    </row>
    <row r="26" spans="2:145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8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9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0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5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6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4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7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8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9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0"/>
        <v>1367028</v>
      </c>
    </row>
    <row r="27" spans="2:145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8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9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0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5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6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4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7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8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9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0"/>
        <v>1344006</v>
      </c>
    </row>
    <row r="28" spans="2:145" ht="15" x14ac:dyDescent="0.25">
      <c r="B28" s="51" t="s">
        <v>70</v>
      </c>
      <c r="C28" s="84">
        <f>SUM(C29:C30)</f>
        <v>0</v>
      </c>
      <c r="D28" s="84">
        <f t="shared" ref="D28:N28" si="56">SUM(D29:D30)</f>
        <v>0</v>
      </c>
      <c r="E28" s="84">
        <f t="shared" si="56"/>
        <v>0</v>
      </c>
      <c r="F28" s="84">
        <f t="shared" si="56"/>
        <v>0</v>
      </c>
      <c r="G28" s="84">
        <f t="shared" si="56"/>
        <v>0</v>
      </c>
      <c r="H28" s="84">
        <f t="shared" si="56"/>
        <v>0</v>
      </c>
      <c r="I28" s="84">
        <f t="shared" si="56"/>
        <v>0</v>
      </c>
      <c r="J28" s="84">
        <f t="shared" si="56"/>
        <v>0</v>
      </c>
      <c r="K28" s="84">
        <f t="shared" si="56"/>
        <v>292378</v>
      </c>
      <c r="L28" s="84">
        <f t="shared" si="56"/>
        <v>315688</v>
      </c>
      <c r="M28" s="84">
        <f t="shared" si="56"/>
        <v>303362</v>
      </c>
      <c r="N28" s="84">
        <f t="shared" si="56"/>
        <v>329228</v>
      </c>
      <c r="O28" s="85">
        <f t="shared" ref="O28:AO28" si="57">SUM(O29:O30)</f>
        <v>1240656</v>
      </c>
      <c r="P28" s="84">
        <f t="shared" si="57"/>
        <v>322888</v>
      </c>
      <c r="Q28" s="84">
        <f t="shared" si="57"/>
        <v>297842</v>
      </c>
      <c r="R28" s="84">
        <f t="shared" si="57"/>
        <v>289574</v>
      </c>
      <c r="S28" s="84">
        <f t="shared" si="57"/>
        <v>288708</v>
      </c>
      <c r="T28" s="84">
        <f t="shared" si="57"/>
        <v>326180</v>
      </c>
      <c r="U28" s="84">
        <f t="shared" si="57"/>
        <v>315032</v>
      </c>
      <c r="V28" s="84">
        <f t="shared" si="57"/>
        <v>339778</v>
      </c>
      <c r="W28" s="84">
        <f t="shared" si="57"/>
        <v>328998</v>
      </c>
      <c r="X28" s="84">
        <f t="shared" si="57"/>
        <v>300674</v>
      </c>
      <c r="Y28" s="84">
        <f t="shared" si="57"/>
        <v>316100</v>
      </c>
      <c r="Z28" s="84">
        <f t="shared" si="57"/>
        <v>301732</v>
      </c>
      <c r="AA28" s="84">
        <f t="shared" si="57"/>
        <v>335650</v>
      </c>
      <c r="AB28" s="85">
        <f>SUM(AB29:AB30)</f>
        <v>3763156</v>
      </c>
      <c r="AC28" s="84">
        <f t="shared" si="57"/>
        <v>332858</v>
      </c>
      <c r="AD28" s="84">
        <f t="shared" si="57"/>
        <v>308750</v>
      </c>
      <c r="AE28" s="84">
        <f t="shared" si="57"/>
        <v>298172</v>
      </c>
      <c r="AF28" s="84">
        <f t="shared" si="57"/>
        <v>305336</v>
      </c>
      <c r="AG28" s="84">
        <f t="shared" si="57"/>
        <v>328002</v>
      </c>
      <c r="AH28" s="84">
        <f t="shared" si="57"/>
        <v>271262</v>
      </c>
      <c r="AI28" s="84">
        <f t="shared" si="57"/>
        <v>297048</v>
      </c>
      <c r="AJ28" s="84">
        <f t="shared" si="57"/>
        <v>303714</v>
      </c>
      <c r="AK28" s="84">
        <f t="shared" si="57"/>
        <v>276850</v>
      </c>
      <c r="AL28" s="84">
        <f t="shared" si="57"/>
        <v>300030</v>
      </c>
      <c r="AM28" s="84">
        <v>314812</v>
      </c>
      <c r="AN28" s="84">
        <f t="shared" si="57"/>
        <v>346586</v>
      </c>
      <c r="AO28" s="85">
        <f t="shared" si="57"/>
        <v>3683420</v>
      </c>
      <c r="AP28" s="84">
        <f>SUM(AP29:AP30)</f>
        <v>344260</v>
      </c>
      <c r="AQ28" s="84">
        <v>295722</v>
      </c>
      <c r="AR28" s="84">
        <f t="shared" ref="AR28:BA28" si="58">SUM(AR29:AR30)</f>
        <v>164056</v>
      </c>
      <c r="AS28" s="84">
        <f t="shared" si="58"/>
        <v>0</v>
      </c>
      <c r="AT28" s="84">
        <f t="shared" si="58"/>
        <v>0</v>
      </c>
      <c r="AU28" s="84">
        <f t="shared" si="58"/>
        <v>0</v>
      </c>
      <c r="AV28" s="84">
        <f t="shared" si="58"/>
        <v>0</v>
      </c>
      <c r="AW28" s="84">
        <f t="shared" si="58"/>
        <v>53036</v>
      </c>
      <c r="AX28" s="84">
        <f t="shared" si="58"/>
        <v>176876</v>
      </c>
      <c r="AY28" s="84">
        <f t="shared" si="58"/>
        <v>174448</v>
      </c>
      <c r="AZ28" s="84">
        <f t="shared" si="58"/>
        <v>170952</v>
      </c>
      <c r="BA28" s="84">
        <f t="shared" si="58"/>
        <v>189426</v>
      </c>
      <c r="BB28" s="85">
        <f t="shared" si="45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9">SUM(BE29:BE30)</f>
        <v>347798</v>
      </c>
      <c r="BF28" s="84">
        <f t="shared" si="59"/>
        <v>326644</v>
      </c>
      <c r="BG28" s="84">
        <f t="shared" si="59"/>
        <v>358812</v>
      </c>
      <c r="BH28" s="84">
        <f t="shared" si="59"/>
        <v>331266</v>
      </c>
      <c r="BI28" s="84">
        <f t="shared" si="59"/>
        <v>358486</v>
      </c>
      <c r="BJ28" s="84">
        <f t="shared" si="59"/>
        <v>371162</v>
      </c>
      <c r="BK28" s="84">
        <f t="shared" si="59"/>
        <v>354602</v>
      </c>
      <c r="BL28" s="84">
        <f t="shared" si="59"/>
        <v>323978</v>
      </c>
      <c r="BM28" s="84">
        <f t="shared" si="59"/>
        <v>274558</v>
      </c>
      <c r="BN28" s="84">
        <f t="shared" si="59"/>
        <v>325692</v>
      </c>
      <c r="BO28" s="85">
        <f t="shared" si="46"/>
        <v>3916264</v>
      </c>
      <c r="BP28" s="84">
        <f t="shared" ref="BP28:CA28" si="60">SUM(BP29:BP30)</f>
        <v>328674</v>
      </c>
      <c r="BQ28" s="84">
        <f t="shared" si="60"/>
        <v>274480</v>
      </c>
      <c r="BR28" s="84">
        <f t="shared" si="60"/>
        <v>313690</v>
      </c>
      <c r="BS28" s="84">
        <f t="shared" si="60"/>
        <v>289400</v>
      </c>
      <c r="BT28" s="84">
        <f t="shared" si="60"/>
        <v>333946</v>
      </c>
      <c r="BU28" s="84">
        <f t="shared" si="60"/>
        <v>354698</v>
      </c>
      <c r="BV28" s="84">
        <f t="shared" si="60"/>
        <v>404310</v>
      </c>
      <c r="BW28" s="84">
        <f t="shared" si="60"/>
        <v>412868</v>
      </c>
      <c r="BX28" s="84">
        <f t="shared" si="60"/>
        <v>381576</v>
      </c>
      <c r="BY28" s="84">
        <f t="shared" si="60"/>
        <v>377014</v>
      </c>
      <c r="BZ28" s="84">
        <f t="shared" si="60"/>
        <v>353526</v>
      </c>
      <c r="CA28" s="84">
        <f t="shared" si="60"/>
        <v>387386</v>
      </c>
      <c r="CB28" s="85">
        <f t="shared" si="55"/>
        <v>4211568</v>
      </c>
      <c r="CC28" s="84">
        <f t="shared" ref="CC28:CN28" si="61">SUM(CC29:CC30)</f>
        <v>379330</v>
      </c>
      <c r="CD28" s="84">
        <f t="shared" si="61"/>
        <v>367298</v>
      </c>
      <c r="CE28" s="84">
        <f t="shared" si="61"/>
        <v>221368</v>
      </c>
      <c r="CF28" s="84">
        <f t="shared" si="61"/>
        <v>91428</v>
      </c>
      <c r="CG28" s="84">
        <f t="shared" si="61"/>
        <v>136366</v>
      </c>
      <c r="CH28" s="84">
        <f t="shared" si="61"/>
        <v>182392</v>
      </c>
      <c r="CI28" s="84">
        <f t="shared" si="61"/>
        <v>227860</v>
      </c>
      <c r="CJ28" s="84">
        <f t="shared" si="61"/>
        <v>243482</v>
      </c>
      <c r="CK28" s="84">
        <f t="shared" si="61"/>
        <v>261324</v>
      </c>
      <c r="CL28" s="84">
        <f t="shared" si="61"/>
        <v>357282</v>
      </c>
      <c r="CM28" s="84">
        <f t="shared" si="61"/>
        <v>362178</v>
      </c>
      <c r="CN28" s="84">
        <f t="shared" si="61"/>
        <v>361506</v>
      </c>
      <c r="CO28" s="85">
        <f t="shared" si="44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7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8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9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0"/>
        <v>4833630</v>
      </c>
    </row>
    <row r="29" spans="2:145" x14ac:dyDescent="0.2">
      <c r="B29" s="48" t="s">
        <v>65</v>
      </c>
      <c r="C29" s="87">
        <f>C23+C26</f>
        <v>0</v>
      </c>
      <c r="D29" s="87">
        <f t="shared" ref="D29:N30" si="62">D23+D26</f>
        <v>0</v>
      </c>
      <c r="E29" s="87">
        <f t="shared" si="62"/>
        <v>0</v>
      </c>
      <c r="F29" s="87">
        <f t="shared" si="62"/>
        <v>0</v>
      </c>
      <c r="G29" s="87">
        <f t="shared" si="62"/>
        <v>0</v>
      </c>
      <c r="H29" s="87">
        <f t="shared" si="62"/>
        <v>0</v>
      </c>
      <c r="I29" s="87">
        <f t="shared" si="62"/>
        <v>0</v>
      </c>
      <c r="J29" s="87">
        <f t="shared" si="62"/>
        <v>0</v>
      </c>
      <c r="K29" s="87">
        <f t="shared" si="62"/>
        <v>91732</v>
      </c>
      <c r="L29" s="87">
        <f t="shared" si="62"/>
        <v>106150</v>
      </c>
      <c r="M29" s="87">
        <f t="shared" si="62"/>
        <v>101246</v>
      </c>
      <c r="N29" s="87">
        <f t="shared" si="62"/>
        <v>122526</v>
      </c>
      <c r="O29" s="53">
        <f t="shared" ref="O29:AL29" si="63">O23+O26</f>
        <v>421654</v>
      </c>
      <c r="P29" s="87">
        <f t="shared" si="63"/>
        <v>119776</v>
      </c>
      <c r="Q29" s="87">
        <f t="shared" si="63"/>
        <v>109088</v>
      </c>
      <c r="R29" s="87">
        <f t="shared" si="63"/>
        <v>105296</v>
      </c>
      <c r="S29" s="87">
        <f t="shared" si="63"/>
        <v>101722</v>
      </c>
      <c r="T29" s="87">
        <f t="shared" si="63"/>
        <v>112860</v>
      </c>
      <c r="U29" s="87">
        <f t="shared" si="63"/>
        <v>102754</v>
      </c>
      <c r="V29" s="87">
        <f t="shared" si="63"/>
        <v>122234</v>
      </c>
      <c r="W29" s="87">
        <f t="shared" si="63"/>
        <v>121706</v>
      </c>
      <c r="X29" s="87">
        <f t="shared" si="63"/>
        <v>101424</v>
      </c>
      <c r="Y29" s="87">
        <f t="shared" si="63"/>
        <v>106844</v>
      </c>
      <c r="Z29" s="87">
        <f t="shared" si="63"/>
        <v>103862</v>
      </c>
      <c r="AA29" s="87">
        <f t="shared" si="63"/>
        <v>131026</v>
      </c>
      <c r="AB29" s="53">
        <f t="shared" si="63"/>
        <v>1338592</v>
      </c>
      <c r="AC29" s="87">
        <f t="shared" si="63"/>
        <v>130386</v>
      </c>
      <c r="AD29" s="87">
        <f t="shared" si="63"/>
        <v>118922</v>
      </c>
      <c r="AE29" s="87">
        <f t="shared" si="63"/>
        <v>121570</v>
      </c>
      <c r="AF29" s="87">
        <f t="shared" si="63"/>
        <v>108740</v>
      </c>
      <c r="AG29" s="87">
        <f t="shared" si="63"/>
        <v>119490</v>
      </c>
      <c r="AH29" s="87">
        <f t="shared" si="63"/>
        <v>111328</v>
      </c>
      <c r="AI29" s="87">
        <f t="shared" si="63"/>
        <v>134566</v>
      </c>
      <c r="AJ29" s="87">
        <f t="shared" si="63"/>
        <v>133624</v>
      </c>
      <c r="AK29" s="87">
        <f t="shared" si="63"/>
        <v>113734</v>
      </c>
      <c r="AL29" s="87">
        <f t="shared" si="63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4">AR23+AR26</f>
        <v>61198</v>
      </c>
      <c r="AS29" s="87">
        <f t="shared" si="64"/>
        <v>0</v>
      </c>
      <c r="AT29" s="87">
        <f t="shared" si="64"/>
        <v>0</v>
      </c>
      <c r="AU29" s="87">
        <f t="shared" si="64"/>
        <v>0</v>
      </c>
      <c r="AV29" s="87">
        <f t="shared" si="64"/>
        <v>0</v>
      </c>
      <c r="AW29" s="87">
        <f t="shared" si="64"/>
        <v>25332</v>
      </c>
      <c r="AX29" s="87">
        <f t="shared" si="64"/>
        <v>80818</v>
      </c>
      <c r="AY29" s="87">
        <f t="shared" si="64"/>
        <v>83396</v>
      </c>
      <c r="AZ29" s="87">
        <f t="shared" si="64"/>
        <v>81240</v>
      </c>
      <c r="BA29" s="87">
        <f t="shared" si="64"/>
        <v>99820</v>
      </c>
      <c r="BB29" s="53">
        <f t="shared" si="45"/>
        <v>672880</v>
      </c>
      <c r="BC29" s="87">
        <f>BC23+BC26</f>
        <v>97454</v>
      </c>
      <c r="BD29" s="87">
        <f>BD23+BD26</f>
        <v>119578</v>
      </c>
      <c r="BE29" s="87">
        <f t="shared" ref="BE29:BN30" si="65">BE23+BE26</f>
        <v>122108</v>
      </c>
      <c r="BF29" s="87">
        <f t="shared" si="65"/>
        <v>108428</v>
      </c>
      <c r="BG29" s="87">
        <f t="shared" si="65"/>
        <v>121324</v>
      </c>
      <c r="BH29" s="87">
        <f t="shared" si="65"/>
        <v>106508</v>
      </c>
      <c r="BI29" s="87">
        <f t="shared" si="65"/>
        <v>125958</v>
      </c>
      <c r="BJ29" s="87">
        <f t="shared" si="65"/>
        <v>131950</v>
      </c>
      <c r="BK29" s="87">
        <f t="shared" si="65"/>
        <v>117012</v>
      </c>
      <c r="BL29" s="87">
        <f t="shared" si="65"/>
        <v>117542</v>
      </c>
      <c r="BM29" s="87">
        <f t="shared" si="65"/>
        <v>108506</v>
      </c>
      <c r="BN29" s="87">
        <f t="shared" si="65"/>
        <v>139370</v>
      </c>
      <c r="BO29" s="53">
        <f t="shared" si="46"/>
        <v>1415738</v>
      </c>
      <c r="BP29" s="87">
        <f t="shared" ref="BP29:CA29" si="66">BP23+BP26</f>
        <v>130476</v>
      </c>
      <c r="BQ29" s="87">
        <f t="shared" si="66"/>
        <v>102580</v>
      </c>
      <c r="BR29" s="87">
        <f t="shared" si="66"/>
        <v>113978</v>
      </c>
      <c r="BS29" s="87">
        <f t="shared" si="66"/>
        <v>112904</v>
      </c>
      <c r="BT29" s="87">
        <f t="shared" si="66"/>
        <v>124994</v>
      </c>
      <c r="BU29" s="87">
        <f t="shared" si="66"/>
        <v>137474</v>
      </c>
      <c r="BV29" s="87">
        <f t="shared" si="66"/>
        <v>155182</v>
      </c>
      <c r="BW29" s="87">
        <f t="shared" si="66"/>
        <v>161726</v>
      </c>
      <c r="BX29" s="87">
        <f t="shared" si="66"/>
        <v>137720</v>
      </c>
      <c r="BY29" s="87">
        <f t="shared" si="66"/>
        <v>140890</v>
      </c>
      <c r="BZ29" s="87">
        <f t="shared" si="66"/>
        <v>133140</v>
      </c>
      <c r="CA29" s="87">
        <f t="shared" si="66"/>
        <v>160200</v>
      </c>
      <c r="CB29" s="53">
        <f t="shared" si="55"/>
        <v>1611264</v>
      </c>
      <c r="CC29" s="87">
        <f t="shared" ref="CC29:CN29" si="67">CC23+CC26</f>
        <v>162254</v>
      </c>
      <c r="CD29" s="87">
        <f t="shared" si="67"/>
        <v>155838</v>
      </c>
      <c r="CE29" s="87">
        <f t="shared" si="67"/>
        <v>94082</v>
      </c>
      <c r="CF29" s="87">
        <f t="shared" si="67"/>
        <v>25084</v>
      </c>
      <c r="CG29" s="87">
        <f t="shared" si="67"/>
        <v>44662</v>
      </c>
      <c r="CH29" s="87">
        <f t="shared" si="67"/>
        <v>65792</v>
      </c>
      <c r="CI29" s="87">
        <f t="shared" si="67"/>
        <v>89154</v>
      </c>
      <c r="CJ29" s="87">
        <f t="shared" si="67"/>
        <v>97678</v>
      </c>
      <c r="CK29" s="87">
        <f t="shared" si="67"/>
        <v>96092</v>
      </c>
      <c r="CL29" s="87">
        <f t="shared" si="67"/>
        <v>136874</v>
      </c>
      <c r="CM29" s="87">
        <f t="shared" si="67"/>
        <v>140784</v>
      </c>
      <c r="CN29" s="87">
        <f t="shared" si="67"/>
        <v>155124</v>
      </c>
      <c r="CO29" s="53">
        <f t="shared" si="44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7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8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9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0"/>
        <v>1908768</v>
      </c>
    </row>
    <row r="30" spans="2:145" x14ac:dyDescent="0.2">
      <c r="B30" s="48" t="s">
        <v>66</v>
      </c>
      <c r="C30" s="87">
        <f>C24+C27</f>
        <v>0</v>
      </c>
      <c r="D30" s="87">
        <f t="shared" si="62"/>
        <v>0</v>
      </c>
      <c r="E30" s="87">
        <f t="shared" si="62"/>
        <v>0</v>
      </c>
      <c r="F30" s="87">
        <f t="shared" si="62"/>
        <v>0</v>
      </c>
      <c r="G30" s="87">
        <f t="shared" si="62"/>
        <v>0</v>
      </c>
      <c r="H30" s="87">
        <f t="shared" si="62"/>
        <v>0</v>
      </c>
      <c r="I30" s="87">
        <f t="shared" si="62"/>
        <v>0</v>
      </c>
      <c r="J30" s="87">
        <f t="shared" si="62"/>
        <v>0</v>
      </c>
      <c r="K30" s="87">
        <f t="shared" si="62"/>
        <v>200646</v>
      </c>
      <c r="L30" s="87">
        <f t="shared" si="62"/>
        <v>209538</v>
      </c>
      <c r="M30" s="87">
        <f t="shared" si="62"/>
        <v>202116</v>
      </c>
      <c r="N30" s="87">
        <f t="shared" si="62"/>
        <v>206702</v>
      </c>
      <c r="O30" s="53">
        <f t="shared" ref="O30:AN30" si="68">O24+O27</f>
        <v>819002</v>
      </c>
      <c r="P30" s="87">
        <f t="shared" si="68"/>
        <v>203112</v>
      </c>
      <c r="Q30" s="87">
        <f t="shared" si="68"/>
        <v>188754</v>
      </c>
      <c r="R30" s="87">
        <f t="shared" si="68"/>
        <v>184278</v>
      </c>
      <c r="S30" s="87">
        <f t="shared" si="68"/>
        <v>186986</v>
      </c>
      <c r="T30" s="87">
        <f t="shared" si="68"/>
        <v>213320</v>
      </c>
      <c r="U30" s="87">
        <f t="shared" si="68"/>
        <v>212278</v>
      </c>
      <c r="V30" s="87">
        <f t="shared" si="68"/>
        <v>217544</v>
      </c>
      <c r="W30" s="87">
        <f t="shared" si="68"/>
        <v>207292</v>
      </c>
      <c r="X30" s="87">
        <f t="shared" si="68"/>
        <v>199250</v>
      </c>
      <c r="Y30" s="87">
        <f t="shared" si="68"/>
        <v>209256</v>
      </c>
      <c r="Z30" s="87">
        <f t="shared" si="68"/>
        <v>197870</v>
      </c>
      <c r="AA30" s="87">
        <f t="shared" si="68"/>
        <v>204624</v>
      </c>
      <c r="AB30" s="53">
        <f>AB24+AB27</f>
        <v>2424564</v>
      </c>
      <c r="AC30" s="87">
        <f t="shared" si="68"/>
        <v>202472</v>
      </c>
      <c r="AD30" s="87">
        <f t="shared" si="68"/>
        <v>189828</v>
      </c>
      <c r="AE30" s="87">
        <f t="shared" si="68"/>
        <v>176602</v>
      </c>
      <c r="AF30" s="87">
        <f t="shared" si="68"/>
        <v>196596</v>
      </c>
      <c r="AG30" s="87">
        <f t="shared" si="68"/>
        <v>208512</v>
      </c>
      <c r="AH30" s="87">
        <f t="shared" si="68"/>
        <v>159934</v>
      </c>
      <c r="AI30" s="87">
        <f t="shared" si="68"/>
        <v>162482</v>
      </c>
      <c r="AJ30" s="87">
        <f t="shared" si="68"/>
        <v>170090</v>
      </c>
      <c r="AK30" s="87">
        <f t="shared" si="68"/>
        <v>163116</v>
      </c>
      <c r="AL30" s="87">
        <f t="shared" si="68"/>
        <v>178358</v>
      </c>
      <c r="AM30" s="87">
        <v>202408</v>
      </c>
      <c r="AN30" s="87">
        <f t="shared" si="68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9">AR24+AR27</f>
        <v>102858</v>
      </c>
      <c r="AS30" s="87">
        <f t="shared" si="69"/>
        <v>0</v>
      </c>
      <c r="AT30" s="87">
        <f t="shared" si="69"/>
        <v>0</v>
      </c>
      <c r="AU30" s="87">
        <f t="shared" si="69"/>
        <v>0</v>
      </c>
      <c r="AV30" s="87">
        <f t="shared" si="69"/>
        <v>0</v>
      </c>
      <c r="AW30" s="87">
        <f t="shared" si="69"/>
        <v>27704</v>
      </c>
      <c r="AX30" s="87">
        <f t="shared" si="69"/>
        <v>96058</v>
      </c>
      <c r="AY30" s="87">
        <f t="shared" si="69"/>
        <v>91052</v>
      </c>
      <c r="AZ30" s="87">
        <f t="shared" si="69"/>
        <v>89712</v>
      </c>
      <c r="BA30" s="87">
        <f t="shared" si="69"/>
        <v>89606</v>
      </c>
      <c r="BB30" s="53">
        <f t="shared" si="45"/>
        <v>895896</v>
      </c>
      <c r="BC30" s="87">
        <f>BC24+BC27</f>
        <v>110356</v>
      </c>
      <c r="BD30" s="87">
        <f>BD24+BD27</f>
        <v>215878</v>
      </c>
      <c r="BE30" s="87">
        <f t="shared" si="65"/>
        <v>225690</v>
      </c>
      <c r="BF30" s="87">
        <f t="shared" si="65"/>
        <v>218216</v>
      </c>
      <c r="BG30" s="87">
        <f t="shared" si="65"/>
        <v>237488</v>
      </c>
      <c r="BH30" s="87">
        <f t="shared" si="65"/>
        <v>224758</v>
      </c>
      <c r="BI30" s="87">
        <f t="shared" si="65"/>
        <v>232528</v>
      </c>
      <c r="BJ30" s="87">
        <f t="shared" si="65"/>
        <v>239212</v>
      </c>
      <c r="BK30" s="87">
        <f t="shared" si="65"/>
        <v>237590</v>
      </c>
      <c r="BL30" s="87">
        <f t="shared" si="65"/>
        <v>206436</v>
      </c>
      <c r="BM30" s="87">
        <f t="shared" si="65"/>
        <v>166052</v>
      </c>
      <c r="BN30" s="87">
        <f t="shared" si="65"/>
        <v>186322</v>
      </c>
      <c r="BO30" s="53">
        <f t="shared" si="46"/>
        <v>2500526</v>
      </c>
      <c r="BP30" s="87">
        <f t="shared" ref="BP30:CA30" si="70">BP24+BP27</f>
        <v>198198</v>
      </c>
      <c r="BQ30" s="87">
        <f t="shared" si="70"/>
        <v>171900</v>
      </c>
      <c r="BR30" s="87">
        <f t="shared" si="70"/>
        <v>199712</v>
      </c>
      <c r="BS30" s="87">
        <f t="shared" si="70"/>
        <v>176496</v>
      </c>
      <c r="BT30" s="87">
        <f t="shared" si="70"/>
        <v>208952</v>
      </c>
      <c r="BU30" s="87">
        <f t="shared" si="70"/>
        <v>217224</v>
      </c>
      <c r="BV30" s="87">
        <f t="shared" si="70"/>
        <v>249128</v>
      </c>
      <c r="BW30" s="87">
        <f t="shared" si="70"/>
        <v>251142</v>
      </c>
      <c r="BX30" s="87">
        <f t="shared" si="70"/>
        <v>243856</v>
      </c>
      <c r="BY30" s="87">
        <f t="shared" si="70"/>
        <v>236124</v>
      </c>
      <c r="BZ30" s="87">
        <f t="shared" si="70"/>
        <v>220386</v>
      </c>
      <c r="CA30" s="87">
        <f t="shared" si="70"/>
        <v>227186</v>
      </c>
      <c r="CB30" s="53">
        <f t="shared" si="55"/>
        <v>2600304</v>
      </c>
      <c r="CC30" s="87">
        <f t="shared" ref="CC30:CN30" si="71">CC24+CC27</f>
        <v>217076</v>
      </c>
      <c r="CD30" s="87">
        <f t="shared" si="71"/>
        <v>211460</v>
      </c>
      <c r="CE30" s="87">
        <f t="shared" si="71"/>
        <v>127286</v>
      </c>
      <c r="CF30" s="87">
        <f t="shared" si="71"/>
        <v>66344</v>
      </c>
      <c r="CG30" s="87">
        <f t="shared" si="71"/>
        <v>91704</v>
      </c>
      <c r="CH30" s="87">
        <f t="shared" si="71"/>
        <v>116600</v>
      </c>
      <c r="CI30" s="87">
        <f t="shared" si="71"/>
        <v>138706</v>
      </c>
      <c r="CJ30" s="87">
        <f t="shared" si="71"/>
        <v>145804</v>
      </c>
      <c r="CK30" s="87">
        <f t="shared" si="71"/>
        <v>165232</v>
      </c>
      <c r="CL30" s="87">
        <f t="shared" si="71"/>
        <v>220408</v>
      </c>
      <c r="CM30" s="87">
        <f t="shared" si="71"/>
        <v>221394</v>
      </c>
      <c r="CN30" s="87">
        <f t="shared" si="71"/>
        <v>206382</v>
      </c>
      <c r="CO30" s="53">
        <f t="shared" si="44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8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9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0"/>
        <v>2924862</v>
      </c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ht="1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2">SUM(K37:K38)</f>
        <v>1077576.3500000001</v>
      </c>
      <c r="L36" s="89">
        <f t="shared" si="72"/>
        <v>1167070.7000000002</v>
      </c>
      <c r="M36" s="89">
        <f t="shared" si="72"/>
        <v>1120315.25</v>
      </c>
      <c r="N36" s="89">
        <f t="shared" si="72"/>
        <v>1221746.8499999999</v>
      </c>
      <c r="O36" s="89">
        <f t="shared" si="72"/>
        <v>4586709.1500000004</v>
      </c>
      <c r="P36" s="89">
        <f t="shared" si="72"/>
        <v>1198424.8</v>
      </c>
      <c r="Q36" s="89">
        <f t="shared" si="72"/>
        <v>1099972.0999999999</v>
      </c>
      <c r="R36" s="89">
        <f t="shared" ref="R36:AN36" si="73">SUM(R37:R38)</f>
        <v>1061715.8500000001</v>
      </c>
      <c r="S36" s="89">
        <f t="shared" si="73"/>
        <v>1050142.1499999999</v>
      </c>
      <c r="T36" s="89">
        <f t="shared" si="73"/>
        <v>1189961.1499999999</v>
      </c>
      <c r="U36" s="89">
        <f t="shared" si="73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3"/>
        <v>1151507.0999999999</v>
      </c>
      <c r="Z36" s="89">
        <f t="shared" si="73"/>
        <v>1091352.95</v>
      </c>
      <c r="AA36" s="89">
        <f t="shared" si="73"/>
        <v>1224588.05</v>
      </c>
      <c r="AB36" s="89">
        <f t="shared" si="73"/>
        <v>13757447.399999999</v>
      </c>
      <c r="AC36" s="89">
        <f t="shared" si="73"/>
        <v>1212028.7999999998</v>
      </c>
      <c r="AD36" s="89">
        <f t="shared" si="73"/>
        <v>1126141.9000000001</v>
      </c>
      <c r="AE36" s="89">
        <f t="shared" si="73"/>
        <v>1082155.5499999998</v>
      </c>
      <c r="AF36" s="89">
        <f t="shared" si="73"/>
        <v>1097819.5500000003</v>
      </c>
      <c r="AG36" s="89">
        <f t="shared" si="73"/>
        <v>1181878.9500000002</v>
      </c>
      <c r="AH36" s="89">
        <f t="shared" si="73"/>
        <v>971082.45000000007</v>
      </c>
      <c r="AI36" s="89">
        <f t="shared" si="73"/>
        <v>1071189.8</v>
      </c>
      <c r="AJ36" s="89">
        <f t="shared" si="73"/>
        <v>1095192.7999999998</v>
      </c>
      <c r="AK36" s="89">
        <f t="shared" si="73"/>
        <v>989026.1</v>
      </c>
      <c r="AL36" s="89">
        <f t="shared" si="73"/>
        <v>1079892.8999999999</v>
      </c>
      <c r="AM36" s="89">
        <f t="shared" si="73"/>
        <v>1145071.3</v>
      </c>
      <c r="AN36" s="89">
        <f t="shared" si="73"/>
        <v>1267311.7</v>
      </c>
      <c r="AO36" s="89">
        <f t="shared" ref="AO36:AT36" si="74">SUM(AO37:AO38)</f>
        <v>13318791.800000001</v>
      </c>
      <c r="AP36" s="89">
        <f t="shared" si="74"/>
        <v>1262141</v>
      </c>
      <c r="AQ36" s="89">
        <f t="shared" si="74"/>
        <v>1083979.8499999999</v>
      </c>
      <c r="AR36" s="89">
        <f t="shared" si="74"/>
        <v>593107.55000000005</v>
      </c>
      <c r="AS36" s="89">
        <f t="shared" si="74"/>
        <v>0</v>
      </c>
      <c r="AT36" s="89">
        <f t="shared" si="74"/>
        <v>0</v>
      </c>
      <c r="AU36" s="89">
        <f t="shared" ref="AU36:BA36" si="75">SUM(AU37:AU38)</f>
        <v>0</v>
      </c>
      <c r="AV36" s="89">
        <f t="shared" si="75"/>
        <v>0</v>
      </c>
      <c r="AW36" s="89">
        <f t="shared" si="75"/>
        <v>203276</v>
      </c>
      <c r="AX36" s="89">
        <f t="shared" si="75"/>
        <v>672797.1</v>
      </c>
      <c r="AY36" s="89">
        <f t="shared" si="75"/>
        <v>667453.79999999993</v>
      </c>
      <c r="AZ36" s="89">
        <f t="shared" si="75"/>
        <v>652324.35000000009</v>
      </c>
      <c r="BA36" s="89">
        <f t="shared" si="75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6">SUM(BE37:BE38)</f>
        <v>1273458.6500000001</v>
      </c>
      <c r="BF36" s="89">
        <f t="shared" si="76"/>
        <v>1180980.1000000001</v>
      </c>
      <c r="BG36" s="89">
        <f t="shared" si="76"/>
        <v>1301249.2999999998</v>
      </c>
      <c r="BH36" s="89">
        <f t="shared" si="76"/>
        <v>1192850.6499999999</v>
      </c>
      <c r="BI36" s="89">
        <f t="shared" si="76"/>
        <v>1301342.7999999998</v>
      </c>
      <c r="BJ36" s="89">
        <f t="shared" si="76"/>
        <v>1350794.8499999996</v>
      </c>
      <c r="BK36" s="89">
        <f t="shared" si="76"/>
        <v>1284280.6499999999</v>
      </c>
      <c r="BL36" s="89">
        <f t="shared" si="76"/>
        <v>1167972.7499999998</v>
      </c>
      <c r="BM36" s="89">
        <f t="shared" si="76"/>
        <v>975333</v>
      </c>
      <c r="BN36" s="89">
        <f t="shared" si="76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7">SUM(BR37:BR38)</f>
        <v>1121939.1000000001</v>
      </c>
      <c r="BS36" s="89">
        <f t="shared" si="77"/>
        <v>1023230.7</v>
      </c>
      <c r="BT36" s="89">
        <f t="shared" si="77"/>
        <v>1191389.8999999999</v>
      </c>
      <c r="BU36" s="89">
        <f t="shared" si="77"/>
        <v>1284070.8</v>
      </c>
      <c r="BV36" s="89">
        <f t="shared" si="77"/>
        <v>1472430.6</v>
      </c>
      <c r="BW36" s="89">
        <f t="shared" si="77"/>
        <v>1502950.5000000002</v>
      </c>
      <c r="BX36" s="89">
        <f t="shared" si="77"/>
        <v>1377329.9</v>
      </c>
      <c r="BY36" s="89">
        <f t="shared" si="77"/>
        <v>1361797.8000000003</v>
      </c>
      <c r="BZ36" s="89">
        <f t="shared" si="77"/>
        <v>1275098.3</v>
      </c>
      <c r="CA36" s="89">
        <f t="shared" si="77"/>
        <v>1410201.2</v>
      </c>
      <c r="CB36" s="89">
        <f>+SUM(BP36:CA36)</f>
        <v>15194857.000000002</v>
      </c>
      <c r="CC36" s="89">
        <f t="shared" si="77"/>
        <v>1395828.2000000002</v>
      </c>
      <c r="CD36" s="89">
        <f t="shared" si="77"/>
        <v>1369019.7000000002</v>
      </c>
      <c r="CE36" s="89">
        <f t="shared" si="77"/>
        <v>825623.50000000023</v>
      </c>
      <c r="CF36" s="89">
        <f t="shared" si="77"/>
        <v>16147.3</v>
      </c>
      <c r="CG36" s="89">
        <f t="shared" si="77"/>
        <v>0</v>
      </c>
      <c r="CH36" s="89">
        <f t="shared" si="77"/>
        <v>0</v>
      </c>
      <c r="CI36" s="89">
        <f t="shared" si="77"/>
        <v>889226.39999999991</v>
      </c>
      <c r="CJ36" s="89">
        <f t="shared" si="77"/>
        <v>950561.89999999851</v>
      </c>
      <c r="CK36" s="89">
        <f t="shared" si="77"/>
        <v>1011233.1999999998</v>
      </c>
      <c r="CL36" s="89">
        <f t="shared" si="77"/>
        <v>1387721.3999999934</v>
      </c>
      <c r="CM36" s="89">
        <f t="shared" si="77"/>
        <v>1406817.4999999905</v>
      </c>
      <c r="CN36" s="89">
        <f t="shared" si="77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8">SUM(CQ37:CQ38)</f>
        <v>1169787.9000000001</v>
      </c>
      <c r="CR36" s="89">
        <f t="shared" si="78"/>
        <v>1214875.8</v>
      </c>
      <c r="CS36" s="89">
        <f t="shared" si="78"/>
        <v>1140724.5999999999</v>
      </c>
      <c r="CT36" s="89">
        <f t="shared" si="78"/>
        <v>1331844.9999999939</v>
      </c>
      <c r="CU36" s="89">
        <f t="shared" si="78"/>
        <v>1353062.3999999999</v>
      </c>
      <c r="CV36" s="89">
        <f t="shared" si="78"/>
        <v>1542649.7</v>
      </c>
      <c r="CW36" s="89">
        <f t="shared" si="78"/>
        <v>1580770.7999999858</v>
      </c>
      <c r="CX36" s="89">
        <f t="shared" si="78"/>
        <v>1462055.2000000002</v>
      </c>
      <c r="CY36" s="89">
        <f t="shared" si="78"/>
        <v>1493327.0999999887</v>
      </c>
      <c r="CZ36" s="89">
        <f t="shared" si="78"/>
        <v>1302679.8999999929</v>
      </c>
      <c r="DA36" s="89">
        <f t="shared" si="78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9">SUM(DD37:DD38)</f>
        <v>1340397.6000000001</v>
      </c>
      <c r="DE36" s="89">
        <f t="shared" si="79"/>
        <v>1386233.5999999999</v>
      </c>
      <c r="DF36" s="89">
        <f t="shared" si="79"/>
        <v>1320835.2</v>
      </c>
      <c r="DG36" s="89">
        <f t="shared" si="79"/>
        <v>1487331.4999999898</v>
      </c>
      <c r="DH36" s="89">
        <f t="shared" si="79"/>
        <v>1451075.8000000003</v>
      </c>
      <c r="DI36" s="89">
        <f t="shared" si="79"/>
        <v>1556909.2000000002</v>
      </c>
      <c r="DJ36" s="89">
        <f t="shared" si="79"/>
        <v>1634722.6</v>
      </c>
      <c r="DK36" s="89">
        <f t="shared" si="79"/>
        <v>1363391.4999999995</v>
      </c>
      <c r="DL36" s="89">
        <v>1539082.9000000001</v>
      </c>
      <c r="DM36" s="89">
        <f t="shared" si="79"/>
        <v>1507022.5000000002</v>
      </c>
      <c r="DN36" s="89">
        <f t="shared" si="79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0">SUM(DQ37:DQ38)</f>
        <v>1465705</v>
      </c>
      <c r="DR36" s="89">
        <v>553730.6</v>
      </c>
      <c r="DS36" s="89">
        <f t="shared" si="80"/>
        <v>0</v>
      </c>
      <c r="DT36" s="89">
        <f t="shared" si="80"/>
        <v>0</v>
      </c>
      <c r="DU36" s="89">
        <f>SUM(DU37:DU38)</f>
        <v>0</v>
      </c>
      <c r="DV36" s="89">
        <f t="shared" si="80"/>
        <v>1142714.8999999999</v>
      </c>
      <c r="DW36" s="89">
        <f t="shared" si="80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 t="shared" ref="EO36:EO38" si="81">+SUM(EC36:EN36)</f>
        <v>18120735.800000001</v>
      </c>
    </row>
    <row r="37" spans="2:145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 t="shared" si="81"/>
        <v>6981126.5000000009</v>
      </c>
    </row>
    <row r="38" spans="2:145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 t="shared" si="81"/>
        <v>11139609.300000001</v>
      </c>
    </row>
    <row r="41" spans="2:145" ht="15" x14ac:dyDescent="0.25">
      <c r="B41" s="5"/>
    </row>
    <row r="42" spans="2:145" x14ac:dyDescent="0.2">
      <c r="P42" s="22"/>
      <c r="Q42" s="22"/>
      <c r="R42" s="22"/>
      <c r="S42" s="22"/>
      <c r="T42" s="22"/>
      <c r="U42" s="22"/>
      <c r="V42" s="22"/>
      <c r="W42" s="22"/>
    </row>
    <row r="47" spans="2:145" x14ac:dyDescent="0.2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S4" activePane="bottomRight" state="frozen"/>
      <selection pane="topRight" activeCell="DK48" sqref="DK48:DK50"/>
      <selection pane="bottomLeft" activeCell="DK48" sqref="DK48:DK50"/>
      <selection pane="bottomRight" activeCell="HA54" sqref="HA54:HA56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0" width="14.28515625" style="2" bestFit="1" customWidth="1"/>
    <col min="201" max="204" width="14.7109375" style="2" bestFit="1" customWidth="1"/>
    <col min="205" max="205" width="16.140625" style="2" bestFit="1" customWidth="1"/>
    <col min="206" max="207" width="16.28515625" style="2" bestFit="1" customWidth="1"/>
    <col min="208" max="208" width="14.28515625" style="2" customWidth="1"/>
    <col min="209" max="209" width="11.42578125" style="2"/>
    <col min="210" max="210" width="20.5703125" style="2" customWidth="1"/>
    <col min="211" max="16384" width="11.42578125" style="2"/>
  </cols>
  <sheetData>
    <row r="1" spans="1:210" ht="15" x14ac:dyDescent="0.25">
      <c r="A1" s="178" t="s">
        <v>0</v>
      </c>
      <c r="B1" s="178"/>
    </row>
    <row r="2" spans="1:210" ht="30" customHeight="1" x14ac:dyDescent="0.2">
      <c r="A2" s="179" t="s">
        <v>89</v>
      </c>
      <c r="B2" s="180"/>
    </row>
    <row r="3" spans="1:210" x14ac:dyDescent="0.2">
      <c r="A3" s="39" t="s">
        <v>90</v>
      </c>
    </row>
    <row r="4" spans="1:210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 x14ac:dyDescent="0.25">
      <c r="B5" s="5" t="s">
        <v>38</v>
      </c>
    </row>
    <row r="6" spans="1:210" ht="15" customHeight="1" x14ac:dyDescent="0.25">
      <c r="B6" s="176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</row>
    <row r="9" spans="1:210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</row>
    <row r="10" spans="1:210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</row>
    <row r="11" spans="1:210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</row>
    <row r="12" spans="1:210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</row>
    <row r="13" spans="1:210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</row>
    <row r="14" spans="1:210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</row>
    <row r="15" spans="1:210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</row>
    <row r="16" spans="1:210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</row>
    <row r="17" spans="2:210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</row>
    <row r="18" spans="2:210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</row>
    <row r="19" spans="2:210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</row>
    <row r="20" spans="2:210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</row>
    <row r="21" spans="2:210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</row>
    <row r="22" spans="2:210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</row>
    <row r="23" spans="2:210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</row>
    <row r="24" spans="2:210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</row>
    <row r="25" spans="2:210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</row>
    <row r="27" spans="2:210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 x14ac:dyDescent="0.25">
      <c r="B28" s="5" t="s">
        <v>71</v>
      </c>
      <c r="CP28" s="2">
        <v>249994</v>
      </c>
    </row>
    <row r="29" spans="2:210" ht="15" customHeight="1" x14ac:dyDescent="0.25">
      <c r="B29" s="176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ht="15" x14ac:dyDescent="0.25">
      <c r="B30" s="177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</row>
    <row r="32" spans="2:210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</row>
    <row r="33" spans="2:210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</row>
    <row r="34" spans="2:210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</row>
    <row r="35" spans="2:210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</row>
    <row r="36" spans="2:210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</row>
    <row r="37" spans="2:210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</row>
    <row r="38" spans="2:210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</row>
    <row r="39" spans="2:210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</row>
    <row r="40" spans="2:210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</row>
    <row r="41" spans="2:210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</row>
    <row r="42" spans="2:210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</row>
    <row r="43" spans="2:210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</row>
    <row r="44" spans="2:210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</row>
    <row r="45" spans="2:210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</row>
    <row r="46" spans="2:210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</row>
    <row r="47" spans="2:210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</row>
    <row r="48" spans="2:210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</row>
    <row r="51" spans="2:210" ht="15" x14ac:dyDescent="0.25">
      <c r="B51" s="5" t="s">
        <v>72</v>
      </c>
    </row>
    <row r="52" spans="2:210" ht="15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</row>
    <row r="55" spans="2:210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</row>
    <row r="56" spans="2:210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</row>
    <row r="58" spans="2:210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C6:GN6"/>
    <mergeCell ref="GO6:GO7"/>
    <mergeCell ref="GC29:GN29"/>
    <mergeCell ref="GO29:GO30"/>
    <mergeCell ref="GC52:GN52"/>
    <mergeCell ref="GO52:GO53"/>
    <mergeCell ref="FP6:GA6"/>
    <mergeCell ref="FP29:GA29"/>
    <mergeCell ref="FP52:GA52"/>
    <mergeCell ref="GB6:GB7"/>
    <mergeCell ref="GB29:GB30"/>
    <mergeCell ref="GB52:GB53"/>
    <mergeCell ref="FC6:FN6"/>
    <mergeCell ref="FO6:FO7"/>
    <mergeCell ref="FC29:FN29"/>
    <mergeCell ref="FO29:FO30"/>
    <mergeCell ref="FC52:FN52"/>
    <mergeCell ref="FO52:FO53"/>
    <mergeCell ref="FB6:FB7"/>
    <mergeCell ref="EP29:FA29"/>
    <mergeCell ref="FB29:FB30"/>
    <mergeCell ref="EP52:FA52"/>
    <mergeCell ref="FB52:FB53"/>
    <mergeCell ref="EP6:FA6"/>
    <mergeCell ref="DP6:EA6"/>
    <mergeCell ref="EB6:EB7"/>
    <mergeCell ref="DP29:EA29"/>
    <mergeCell ref="EB29:EB30"/>
    <mergeCell ref="DP52:EA52"/>
    <mergeCell ref="EB52:E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EC6:EN6"/>
    <mergeCell ref="EO6:EO7"/>
    <mergeCell ref="EC29:EN29"/>
    <mergeCell ref="EO29:EO30"/>
    <mergeCell ref="EC52:EN52"/>
    <mergeCell ref="EO52:E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V4" activePane="bottomRight" state="frozen"/>
      <selection pane="topRight" activeCell="EP48" sqref="EP48:FA48"/>
      <selection pane="bottomLeft" activeCell="EP48" sqref="EP48:FA48"/>
      <selection pane="bottomRight" activeCell="HE36" sqref="HE36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205" width="17" style="11" customWidth="1"/>
    <col min="206" max="206" width="16.28515625" style="11" bestFit="1" customWidth="1"/>
    <col min="207" max="207" width="15.85546875" style="11" bestFit="1" customWidth="1"/>
    <col min="208" max="208" width="15.42578125" style="11" bestFit="1" customWidth="1"/>
    <col min="209" max="209" width="14.140625" style="11" bestFit="1" customWidth="1"/>
    <col min="210" max="210" width="17.7109375" style="11" bestFit="1" customWidth="1"/>
    <col min="211" max="16384" width="11.42578125" style="11"/>
  </cols>
  <sheetData>
    <row r="1" spans="1:210" ht="15" x14ac:dyDescent="0.25">
      <c r="A1" s="178" t="s">
        <v>0</v>
      </c>
      <c r="B1" s="178"/>
    </row>
    <row r="2" spans="1:210" ht="30" customHeight="1" x14ac:dyDescent="0.25">
      <c r="A2" s="179" t="s">
        <v>98</v>
      </c>
      <c r="B2" s="180"/>
    </row>
    <row r="3" spans="1:210" x14ac:dyDescent="0.2">
      <c r="A3" s="39" t="s">
        <v>99</v>
      </c>
    </row>
    <row r="4" spans="1:210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 x14ac:dyDescent="0.25">
      <c r="B5" s="5" t="s">
        <v>38</v>
      </c>
    </row>
    <row r="6" spans="1:210" ht="15" x14ac:dyDescent="0.25">
      <c r="B6" s="176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6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6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6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6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6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6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6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6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ht="15" x14ac:dyDescent="0.25">
      <c r="B7" s="177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7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7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7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7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7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7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7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7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</row>
    <row r="9" spans="1:210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</row>
    <row r="10" spans="1:210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</row>
    <row r="11" spans="1:210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</row>
    <row r="12" spans="1:210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</row>
    <row r="13" spans="1:210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</row>
    <row r="14" spans="1:210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</row>
    <row r="15" spans="1:210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</row>
    <row r="16" spans="1:210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</row>
    <row r="17" spans="2:210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</row>
    <row r="18" spans="2:210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</row>
    <row r="19" spans="2:210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</row>
    <row r="20" spans="2:210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>
        <v>883448</v>
      </c>
      <c r="GZ20" s="52">
        <v>895901</v>
      </c>
      <c r="HA20" s="52">
        <v>1011697</v>
      </c>
      <c r="HB20" s="52">
        <f>+SUM(GP20:HA20)</f>
        <v>10564001</v>
      </c>
    </row>
    <row r="21" spans="2:210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>
        <v>388966</v>
      </c>
      <c r="GZ21" s="111">
        <v>379620</v>
      </c>
      <c r="HA21" s="111">
        <v>495423</v>
      </c>
      <c r="HB21" s="111">
        <f>+SUM(GP21:HA21)</f>
        <v>5040225</v>
      </c>
    </row>
    <row r="22" spans="2:210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>
        <v>494482</v>
      </c>
      <c r="GZ22" s="111">
        <v>516281</v>
      </c>
      <c r="HA22" s="111">
        <v>516274</v>
      </c>
      <c r="HB22" s="111">
        <f>+SUM(GP22:HA22)</f>
        <v>5523776</v>
      </c>
    </row>
    <row r="23" spans="2:210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 x14ac:dyDescent="0.25">
      <c r="B25" s="5" t="s">
        <v>71</v>
      </c>
    </row>
    <row r="26" spans="2:210" ht="15" customHeight="1" x14ac:dyDescent="0.25">
      <c r="B26" s="176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6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6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6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6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6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6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6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6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ht="15" x14ac:dyDescent="0.25">
      <c r="B27" s="177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77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77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77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77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77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77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77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77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>
        <v>593960</v>
      </c>
      <c r="GZ28" s="76">
        <v>626126</v>
      </c>
      <c r="HA28" s="76">
        <v>647768</v>
      </c>
      <c r="HB28" s="76">
        <f>+SUM(GP28:HA28)</f>
        <v>6750350</v>
      </c>
    </row>
    <row r="29" spans="2:210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>
        <v>69474</v>
      </c>
      <c r="GZ29" s="73">
        <v>66783</v>
      </c>
      <c r="HA29" s="73">
        <v>92816</v>
      </c>
      <c r="HB29" s="73"/>
    </row>
    <row r="30" spans="2:210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>
        <v>524486</v>
      </c>
      <c r="GZ30" s="73">
        <v>559343</v>
      </c>
      <c r="HA30" s="73">
        <v>554952</v>
      </c>
      <c r="HB30" s="73"/>
    </row>
    <row r="31" spans="2:210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>
        <v>556214</v>
      </c>
      <c r="GZ31" s="76">
        <v>589075</v>
      </c>
      <c r="HA31" s="76">
        <v>608633</v>
      </c>
      <c r="HB31" s="76">
        <f>+SUM(GP31:HA31)</f>
        <v>6344267</v>
      </c>
    </row>
    <row r="32" spans="2:210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>
        <v>56809</v>
      </c>
      <c r="GZ32" s="73">
        <v>54899</v>
      </c>
      <c r="HA32" s="73">
        <v>78360</v>
      </c>
      <c r="HB32" s="73"/>
    </row>
    <row r="33" spans="1:210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>
        <v>499405</v>
      </c>
      <c r="GZ33" s="73">
        <v>534176</v>
      </c>
      <c r="HA33" s="73">
        <v>530273</v>
      </c>
      <c r="HB33" s="73"/>
    </row>
    <row r="34" spans="1:210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>
        <v>621211</v>
      </c>
      <c r="GZ34" s="76">
        <v>651759</v>
      </c>
      <c r="HA34" s="76">
        <v>680901</v>
      </c>
      <c r="HB34" s="76">
        <f>+SUM(GP34:HA34)</f>
        <v>7113693</v>
      </c>
    </row>
    <row r="35" spans="1:210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>
        <v>86720</v>
      </c>
      <c r="GZ35" s="73">
        <v>83585</v>
      </c>
      <c r="HA35" s="73">
        <v>114715</v>
      </c>
      <c r="HB35" s="73"/>
    </row>
    <row r="36" spans="1:210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>
        <v>534491</v>
      </c>
      <c r="GZ36" s="73">
        <v>568174</v>
      </c>
      <c r="HA36" s="73">
        <v>566186</v>
      </c>
      <c r="HB36" s="73"/>
    </row>
    <row r="37" spans="1:210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653414</v>
      </c>
      <c r="GY37" s="76">
        <v>703155</v>
      </c>
      <c r="GZ37" s="76">
        <v>719594</v>
      </c>
      <c r="HA37" s="76">
        <v>732234</v>
      </c>
      <c r="HB37" s="76">
        <f>+SUM(GP37:HA37)</f>
        <v>8016284</v>
      </c>
    </row>
    <row r="38" spans="1:210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171015</v>
      </c>
      <c r="GY38" s="73">
        <v>175963</v>
      </c>
      <c r="GZ38" s="73">
        <v>174353</v>
      </c>
      <c r="HA38" s="73">
        <v>209532</v>
      </c>
      <c r="HB38" s="73"/>
    </row>
    <row r="39" spans="1:210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482399</v>
      </c>
      <c r="GY39" s="73">
        <v>527192</v>
      </c>
      <c r="GZ39" s="73">
        <v>545241</v>
      </c>
      <c r="HA39" s="73">
        <v>522702</v>
      </c>
      <c r="HB39" s="73"/>
    </row>
    <row r="40" spans="1:210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2264660</v>
      </c>
      <c r="GY40" s="52">
        <v>2474540</v>
      </c>
      <c r="GZ40" s="52">
        <v>2586554</v>
      </c>
      <c r="HA40" s="52">
        <v>2669536</v>
      </c>
      <c r="HB40" s="52">
        <f>+SUM(GP40:HA40)</f>
        <v>28224594</v>
      </c>
    </row>
    <row r="41" spans="1:210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368705</v>
      </c>
      <c r="GY41" s="111">
        <v>388966</v>
      </c>
      <c r="GZ41" s="111">
        <v>379620</v>
      </c>
      <c r="HA41" s="111">
        <v>495423</v>
      </c>
      <c r="HB41" s="111">
        <f>+SUM(GP41:HA41)</f>
        <v>5040227</v>
      </c>
    </row>
    <row r="42" spans="1:210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1895955</v>
      </c>
      <c r="GY42" s="111">
        <v>2085574</v>
      </c>
      <c r="GZ42" s="111">
        <v>2206934</v>
      </c>
      <c r="HA42" s="111">
        <v>2174113</v>
      </c>
      <c r="HB42" s="111">
        <f>+SUM(GP42:HA42)</f>
        <v>23184367</v>
      </c>
    </row>
    <row r="45" spans="1:210" ht="15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6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6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6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6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6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6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6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6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ht="15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77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77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77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77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77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77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77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77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23790390.700000003</v>
      </c>
      <c r="GY48" s="115">
        <v>26009186.100000001</v>
      </c>
      <c r="GZ48" s="115">
        <v>27189024.100000001</v>
      </c>
      <c r="HA48" s="115">
        <v>28058390.600000001</v>
      </c>
      <c r="HB48" s="52">
        <f>+SUM(GP48:HA48)</f>
        <v>296352321.69999999</v>
      </c>
    </row>
    <row r="49" spans="2:210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3869430.5999999996</v>
      </c>
      <c r="GY49" s="111">
        <v>4083735.5</v>
      </c>
      <c r="GZ49" s="111">
        <v>3979906.3999999994</v>
      </c>
      <c r="HA49" s="111">
        <v>5205138.5</v>
      </c>
      <c r="HB49" s="111">
        <f>+SUM(GP49:HA49)</f>
        <v>52968119.100000001</v>
      </c>
    </row>
    <row r="50" spans="2:210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19920960.100000001</v>
      </c>
      <c r="GY50" s="111">
        <v>21925450.600000001</v>
      </c>
      <c r="GZ50" s="111">
        <v>23209117.700000003</v>
      </c>
      <c r="HA50" s="111">
        <v>22853252.100000001</v>
      </c>
      <c r="HB50" s="111">
        <f>+SUM(GP50:HA50)</f>
        <v>243384202.59999999</v>
      </c>
    </row>
    <row r="52" spans="2:210" ht="15" x14ac:dyDescent="0.25">
      <c r="B52" s="5"/>
    </row>
    <row r="53" spans="2:210" x14ac:dyDescent="0.2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">
      <c r="DP54" s="29"/>
      <c r="EC54" s="29"/>
    </row>
    <row r="55" spans="2:210" x14ac:dyDescent="0.2">
      <c r="DP55" s="29"/>
      <c r="EC55" s="29"/>
    </row>
    <row r="57" spans="2:210" x14ac:dyDescent="0.2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C6:GN6"/>
    <mergeCell ref="GO6:GO7"/>
    <mergeCell ref="GC26:GN26"/>
    <mergeCell ref="GO26:GO27"/>
    <mergeCell ref="GC46:GN46"/>
    <mergeCell ref="GO46:GO47"/>
    <mergeCell ref="GB6:GB7"/>
    <mergeCell ref="GB26:GB27"/>
    <mergeCell ref="GB46:GB47"/>
    <mergeCell ref="FP6:GA6"/>
    <mergeCell ref="FP26:GA26"/>
    <mergeCell ref="FP46:GA4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DC46:DN46"/>
    <mergeCell ref="DO46:DO47"/>
    <mergeCell ref="DB6:DB7"/>
    <mergeCell ref="DB26:DB27"/>
    <mergeCell ref="DB46:DB47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BB46:BB47"/>
    <mergeCell ref="BO6:BO7"/>
    <mergeCell ref="BO26:BO27"/>
    <mergeCell ref="BO46:BO47"/>
    <mergeCell ref="BC6:BN6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GP6:HA6"/>
    <mergeCell ref="HB6:HB7"/>
    <mergeCell ref="GP26:HA26"/>
    <mergeCell ref="HB26:HB27"/>
    <mergeCell ref="GP46:HA46"/>
    <mergeCell ref="HB46:HB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T7" activePane="bottomRight" state="frozen"/>
      <selection pane="topRight" activeCell="EP48" sqref="EP48:FA48"/>
      <selection pane="bottomLeft" activeCell="EP48" sqref="EP48:FA48"/>
      <selection pane="bottomRight" activeCell="KD32" sqref="KD3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283" width="11.42578125" style="2"/>
    <col min="284" max="284" width="13.85546875" style="2" bestFit="1" customWidth="1"/>
    <col min="285" max="286" width="11.42578125" style="2"/>
    <col min="287" max="287" width="13.28515625" style="2" customWidth="1"/>
    <col min="288" max="288" width="15.42578125" style="2" customWidth="1"/>
    <col min="289" max="16384" width="11.42578125" style="2"/>
  </cols>
  <sheetData>
    <row r="1" spans="1:288" ht="15" x14ac:dyDescent="0.25">
      <c r="A1" s="178" t="s">
        <v>0</v>
      </c>
      <c r="B1" s="178"/>
    </row>
    <row r="2" spans="1:288" ht="30" customHeight="1" x14ac:dyDescent="0.2">
      <c r="A2" s="179" t="s">
        <v>104</v>
      </c>
      <c r="B2" s="180"/>
    </row>
    <row r="3" spans="1:288" x14ac:dyDescent="0.2">
      <c r="A3" s="39" t="s">
        <v>105</v>
      </c>
    </row>
    <row r="4" spans="1:288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 x14ac:dyDescent="0.25">
      <c r="B5" s="5" t="s">
        <v>38</v>
      </c>
    </row>
    <row r="6" spans="1:288" ht="15" customHeight="1" x14ac:dyDescent="0.25">
      <c r="B6" s="176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</row>
    <row r="9" spans="1:288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</row>
    <row r="10" spans="1:288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</row>
    <row r="11" spans="1:288" ht="15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</row>
    <row r="12" spans="1:288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</row>
    <row r="13" spans="1:288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</row>
    <row r="14" spans="1:288" ht="15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</row>
    <row r="15" spans="1:288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</row>
    <row r="16" spans="1:288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</row>
    <row r="17" spans="2:288" ht="15" x14ac:dyDescent="0.2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</row>
    <row r="18" spans="2:288" x14ac:dyDescent="0.2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</row>
    <row r="19" spans="2:288" x14ac:dyDescent="0.2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</row>
    <row r="20" spans="2:288" ht="14.25" customHeight="1" x14ac:dyDescent="0.2"/>
    <row r="21" spans="2:288" ht="14.25" customHeight="1" x14ac:dyDescent="0.2">
      <c r="GA21" s="27"/>
    </row>
    <row r="22" spans="2:288" ht="14.25" customHeight="1" x14ac:dyDescent="0.2"/>
    <row r="23" spans="2:288" ht="14.25" customHeight="1" x14ac:dyDescent="0.25">
      <c r="B23" s="5" t="s">
        <v>71</v>
      </c>
    </row>
    <row r="24" spans="2:288" ht="14.25" customHeight="1" x14ac:dyDescent="0.25">
      <c r="B24" s="176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77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</row>
    <row r="27" spans="2:288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</row>
    <row r="28" spans="2:288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</row>
    <row r="30" spans="2:288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</row>
    <row r="31" spans="2:288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</row>
    <row r="33" spans="2:288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</row>
    <row r="34" spans="2:288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</row>
    <row r="35" spans="2:288" ht="14.25" customHeight="1" x14ac:dyDescent="0.2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</row>
    <row r="36" spans="2:288" ht="14.25" customHeight="1" x14ac:dyDescent="0.2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</row>
    <row r="37" spans="2:288" ht="14.25" customHeight="1" x14ac:dyDescent="0.2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</row>
    <row r="38" spans="2:288" ht="14.25" customHeight="1" x14ac:dyDescent="0.2"/>
    <row r="39" spans="2:288" ht="14.25" customHeight="1" x14ac:dyDescent="0.2"/>
    <row r="40" spans="2:288" ht="15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</row>
    <row r="44" spans="2:288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</row>
    <row r="45" spans="2:288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</row>
    <row r="50" spans="159:279" x14ac:dyDescent="0.2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X4" activePane="bottomRight" state="frozen"/>
      <selection pane="topRight" activeCell="EP48" sqref="EP48:FA48"/>
      <selection pane="bottomLeft" activeCell="EP48" sqref="EP48:FA48"/>
      <selection pane="bottomRight" activeCell="IP42" sqref="IP42:JA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258" width="14.85546875" style="2" bestFit="1" customWidth="1"/>
    <col min="259" max="259" width="15.28515625" style="2" customWidth="1"/>
    <col min="260" max="260" width="14.42578125" style="2" bestFit="1" customWidth="1"/>
    <col min="261" max="261" width="13.85546875" style="2" customWidth="1"/>
    <col min="262" max="262" width="18.7109375" style="2" customWidth="1"/>
    <col min="263" max="16384" width="11.42578125" style="2"/>
  </cols>
  <sheetData>
    <row r="1" spans="1:262" ht="15" x14ac:dyDescent="0.25">
      <c r="A1" s="178" t="s">
        <v>0</v>
      </c>
      <c r="B1" s="178"/>
    </row>
    <row r="2" spans="1:262" ht="30" customHeight="1" x14ac:dyDescent="0.2">
      <c r="A2" s="179" t="s">
        <v>115</v>
      </c>
      <c r="B2" s="180"/>
    </row>
    <row r="3" spans="1:262" x14ac:dyDescent="0.2">
      <c r="A3" s="39" t="s">
        <v>116</v>
      </c>
    </row>
    <row r="4" spans="1:262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6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</row>
    <row r="9" spans="1:262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</row>
    <row r="10" spans="1:262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</row>
    <row r="11" spans="1:262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</row>
    <row r="12" spans="1:262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</row>
    <row r="13" spans="1:262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</row>
    <row r="14" spans="1:262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</row>
    <row r="15" spans="1:262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</row>
    <row r="16" spans="1:262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</row>
    <row r="17" spans="2:262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</row>
    <row r="18" spans="2:262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</row>
    <row r="19" spans="2:262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</row>
    <row r="21" spans="2:262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6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ht="15" x14ac:dyDescent="0.25">
      <c r="B24" s="177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</row>
    <row r="26" spans="2:262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</row>
    <row r="27" spans="2:262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</row>
    <row r="28" spans="2:262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</row>
    <row r="29" spans="2:262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</row>
    <row r="30" spans="2:262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</row>
    <row r="31" spans="2:262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</row>
    <row r="32" spans="2:262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</row>
    <row r="33" spans="2:262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</row>
    <row r="34" spans="2:262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</row>
    <row r="35" spans="2:262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</row>
    <row r="36" spans="2:262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</row>
    <row r="37" spans="2:262" x14ac:dyDescent="0.2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</row>
    <row r="43" spans="2:262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</row>
    <row r="44" spans="2:262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</row>
    <row r="46" spans="2:262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 x14ac:dyDescent="0.25">
      <c r="FA48" s="27"/>
      <c r="IR48"/>
      <c r="IS48"/>
      <c r="IT48"/>
    </row>
    <row r="50" spans="211:254" x14ac:dyDescent="0.2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J43" activePane="bottomRight" state="frozen"/>
      <selection pane="topRight" activeCell="C1" sqref="C1"/>
      <selection pane="bottomLeft" activeCell="A4" sqref="A4"/>
      <selection pane="bottomRight" activeCell="IF85" sqref="IF85:IG8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244" width="11.42578125" style="2"/>
    <col min="245" max="246" width="13.5703125" style="2" bestFit="1" customWidth="1"/>
    <col min="247" max="247" width="14" style="2" bestFit="1" customWidth="1"/>
    <col min="248" max="248" width="11.42578125" style="2"/>
    <col min="249" max="249" width="16.28515625" style="2" customWidth="1"/>
    <col min="250" max="16384" width="11.42578125" style="2"/>
  </cols>
  <sheetData>
    <row r="1" spans="1:249" ht="15" x14ac:dyDescent="0.25">
      <c r="A1" s="178" t="s">
        <v>0</v>
      </c>
      <c r="B1" s="178"/>
    </row>
    <row r="2" spans="1:249" ht="30" customHeight="1" x14ac:dyDescent="0.2">
      <c r="A2" s="179" t="s">
        <v>121</v>
      </c>
      <c r="B2" s="180"/>
    </row>
    <row r="3" spans="1:249" x14ac:dyDescent="0.2">
      <c r="A3" s="39" t="s">
        <v>122</v>
      </c>
    </row>
    <row r="5" spans="1:249" ht="15" x14ac:dyDescent="0.25">
      <c r="B5" s="5" t="s">
        <v>38</v>
      </c>
    </row>
    <row r="6" spans="1:249" ht="15" customHeight="1" x14ac:dyDescent="0.25">
      <c r="B6" s="176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ht="15" x14ac:dyDescent="0.25">
      <c r="B7" s="177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</row>
    <row r="10" spans="1:249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</row>
    <row r="11" spans="1:249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</row>
    <row r="13" spans="1:249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</row>
    <row r="14" spans="1:249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</row>
    <row r="16" spans="1:249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</row>
    <row r="17" spans="2:249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</row>
    <row r="19" spans="2:249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</row>
    <row r="20" spans="2:249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</row>
    <row r="22" spans="2:249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</row>
    <row r="23" spans="2:249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</row>
    <row r="25" spans="2:249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</row>
    <row r="26" spans="2:249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</row>
    <row r="28" spans="2:249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</row>
    <row r="29" spans="2:249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</row>
    <row r="30" spans="2:249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</row>
    <row r="31" spans="2:249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</row>
    <row r="32" spans="2:249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</row>
    <row r="34" spans="2:249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</row>
    <row r="35" spans="2:249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</row>
    <row r="37" spans="2:249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</row>
    <row r="38" spans="2:249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</row>
    <row r="39" spans="2:249" x14ac:dyDescent="0.2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</row>
    <row r="40" spans="2:249" x14ac:dyDescent="0.2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</row>
    <row r="41" spans="2:249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 x14ac:dyDescent="0.25">
      <c r="B44" s="5" t="s">
        <v>71</v>
      </c>
    </row>
    <row r="45" spans="2:249" ht="15" customHeight="1" x14ac:dyDescent="0.25">
      <c r="B45" s="176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ht="15" x14ac:dyDescent="0.25">
      <c r="B46" s="177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</row>
    <row r="48" spans="2:249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</row>
    <row r="49" spans="2:249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</row>
    <row r="50" spans="2:249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</row>
    <row r="51" spans="2:249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</row>
    <row r="52" spans="2:249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</row>
    <row r="53" spans="2:249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</row>
    <row r="54" spans="2:249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</row>
    <row r="55" spans="2:249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</row>
    <row r="56" spans="2:249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</row>
    <row r="57" spans="2:249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</row>
    <row r="58" spans="2:249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</row>
    <row r="59" spans="2:249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</row>
    <row r="60" spans="2:249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</row>
    <row r="61" spans="2:249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</row>
    <row r="62" spans="2:249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</row>
    <row r="63" spans="2:249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</row>
    <row r="64" spans="2:249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</row>
    <row r="65" spans="2:249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</row>
    <row r="66" spans="2:249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</row>
    <row r="67" spans="2:249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</row>
    <row r="68" spans="2:249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</row>
    <row r="69" spans="2:249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</row>
    <row r="70" spans="2:249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</row>
    <row r="71" spans="2:249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</row>
    <row r="72" spans="2:249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</row>
    <row r="73" spans="2:249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</row>
    <row r="74" spans="2:249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</row>
    <row r="75" spans="2:249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</row>
    <row r="76" spans="2:249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</row>
    <row r="77" spans="2:249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</row>
    <row r="78" spans="2:249" x14ac:dyDescent="0.2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</row>
    <row r="79" spans="2:249" x14ac:dyDescent="0.2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</row>
    <row r="82" spans="2:249" ht="15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ht="15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</row>
    <row r="86" spans="2:249" x14ac:dyDescent="0.2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</row>
    <row r="87" spans="2:249" x14ac:dyDescent="0.2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</row>
    <row r="88" spans="2:249" x14ac:dyDescent="0.2">
      <c r="FC88" s="11"/>
      <c r="FP88" s="11"/>
    </row>
    <row r="90" spans="2:249" x14ac:dyDescent="0.2">
      <c r="FC90" s="11"/>
      <c r="FP90" s="11"/>
    </row>
    <row r="91" spans="2:249" x14ac:dyDescent="0.2">
      <c r="FC91" s="11"/>
      <c r="FP91" s="11"/>
    </row>
    <row r="93" spans="2:249" x14ac:dyDescent="0.2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LEGION</cp:lastModifiedBy>
  <cp:revision/>
  <dcterms:created xsi:type="dcterms:W3CDTF">2014-11-05T18:43:27Z</dcterms:created>
  <dcterms:modified xsi:type="dcterms:W3CDTF">2025-02-24T18:04:23Z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